
<file path=[Content_Types].xml><?xml version="1.0" encoding="utf-8"?>
<Types xmlns="http://schemas.openxmlformats.org/package/2006/content-types">
  <Default Extension="bin" ContentType="application/vnd.openxmlformats-officedocument.oleObject"/>
  <Default Extension="rels" ContentType="application/vnd.openxmlformats-package.relationships+xml"/>
  <Default Extension="xml" ContentType="application/xml"/>
  <Default Extension="gif" ContentType="image/gif"/>
  <Default Extension="jpg" ContentType="image/jpeg"/>
  <Default Extension="jpeg" ContentType="image/jpeg"/>
  <Default Extension="png" ContentType="image/png"/>
  <Default Extension="tiff" ContentType="image/tiff"/>
  <Default Extension="emf" ContentType="image/x-emf"/>
  <Default Extension="wmf" ContentType="image/x-wmf"/>
  <Override PartName="/xl/metadata" ContentType="application/binary"/>
  <Override PartName="/xl/drawings/drawing4.xml" ContentType="application/vnd.openxmlformats-officedocument.drawing+xml"/>
  <Override PartName="/xl/drawings/drawing26.xml" ContentType="application/vnd.openxmlformats-officedocument.drawing+xml"/>
  <Override PartName="/xl/drawings/drawing9.xml" ContentType="application/vnd.openxmlformats-officedocument.drawing+xml"/>
  <Override PartName="/xl/drawings/drawing39.xml" ContentType="application/vnd.openxmlformats-officedocument.drawing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7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4.xml" ContentType="application/vnd.openxmlformats-officedocument.drawing+xml"/>
  <Override PartName="/xl/drawings/drawing21.xml" ContentType="application/vnd.openxmlformats-officedocument.drawing+xml"/>
  <Override PartName="/xl/drawings/drawing27.xml" ContentType="application/vnd.openxmlformats-officedocument.drawing+xml"/>
  <Override PartName="/xl/drawings/drawing3.xml" ContentType="application/vnd.openxmlformats-officedocument.drawing+xml"/>
  <Override PartName="/xl/drawings/drawing14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8.xml" ContentType="application/vnd.openxmlformats-officedocument.drawing+xml"/>
  <Override PartName="/xl/drawings/drawing31.xml" ContentType="application/vnd.openxmlformats-officedocument.drawing+xml"/>
  <Override PartName="/xl/drawings/drawing22.xml" ContentType="application/vnd.openxmlformats-officedocument.drawing+xml"/>
  <Override PartName="/xl/drawings/drawing35.xml" ContentType="application/vnd.openxmlformats-officedocument.drawing+xml"/>
  <Override PartName="/xl/drawings/drawing10.xml" ContentType="application/vnd.openxmlformats-officedocument.drawing+xml"/>
  <Override PartName="/xl/drawings/drawing28.xml" ContentType="application/vnd.openxmlformats-officedocument.drawing+xml"/>
  <Override PartName="/xl/drawings/drawing6.xml" ContentType="application/vnd.openxmlformats-officedocument.drawing+xml"/>
  <Override PartName="/xl/drawings/drawing15.xml" ContentType="application/vnd.openxmlformats-officedocument.drawing+xml"/>
  <Override PartName="/xl/drawings/drawing1.xml" ContentType="application/vnd.openxmlformats-officedocument.drawing+xml"/>
  <Override PartName="/xl/drawings/drawing36.xml" ContentType="application/vnd.openxmlformats-officedocument.drawing+xml"/>
  <Override PartName="/xl/drawings/drawing32.xml" ContentType="application/vnd.openxmlformats-officedocument.drawing+xml"/>
  <Override PartName="/xl/drawings/drawing23.xml" ContentType="application/vnd.openxmlformats-officedocument.drawing+xml"/>
  <Override PartName="/xl/drawings/drawing33.xml" ContentType="application/vnd.openxmlformats-officedocument.drawing+xml"/>
  <Override PartName="/xl/drawings/drawing38.xml" ContentType="application/vnd.openxmlformats-officedocument.drawing+xml"/>
  <Override PartName="/xl/drawings/drawing8.xml" ContentType="application/vnd.openxmlformats-officedocument.drawing+xml"/>
  <Override PartName="/xl/drawings/drawing16.xml" ContentType="application/vnd.openxmlformats-officedocument.drawing+xml"/>
  <Override PartName="/xl/drawings/drawing19.xml" ContentType="application/vnd.openxmlformats-officedocument.drawing+xml"/>
  <Override PartName="/xl/drawings/drawing5.xml" ContentType="application/vnd.openxmlformats-officedocument.drawing+xml"/>
  <Override PartName="/xl/drawings/drawing29.xml" ContentType="application/vnd.openxmlformats-officedocument.drawing+xml"/>
  <Override PartName="/xl/drawings/drawing24.xml" ContentType="application/vnd.openxmlformats-officedocument.drawing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7.xml" ContentType="application/vnd.openxmlformats-officedocument.drawing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6.xml" ContentType="application/vnd.openxmlformats-officedocument.drawingml.chart+xml"/>
  <Override PartName="/xl/charts/chart11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4.xml" ContentType="application/vnd.openxmlformats-officedocument.drawingml.chart+xml"/>
  <Override PartName="/xl/charts/chart9.xml" ContentType="application/vnd.openxmlformats-officedocument.drawingml.chart+xml"/>
  <Override PartName="/xl/charts/chart5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heets/sheet8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1.xml" ContentType="application/vnd.openxmlformats-officedocument.spreadsheetml.chartsheet+xml"/>
  <Override PartName="/xl/chartsheets/sheet10.xml" ContentType="application/vnd.openxmlformats-officedocument.spreadsheetml.chart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8.xml" ContentType="application/vnd.openxmlformats-officedocument.spreadsheetml.worksheet+xml"/>
  <Override PartName="/xl/worksheets/sheet2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17.xml" ContentType="application/vnd.openxmlformats-officedocument.spreadsheetml.worksheet+xml"/>
  <Override PartName="/xl/worksheets/sheet25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2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3.xml" ContentType="application/vnd.openxmlformats-officedocument.spreadsheetml.worksheet+xml"/>
  <Override PartName="/xl/worksheets/sheet22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docProps/core.xml" ContentType="application/vnd.openxmlformats-package.core-properties+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>
  <workbookPr/>
  <bookViews>
    <workbookView activeTab="1"/>
  </bookViews>
  <sheets>
    <sheet state="visible" name="2022 PT" sheetId="1" r:id="rId4"/>
    <sheet state="visible" name="2022 PF" sheetId="2" r:id="rId5"/>
    <sheet state="visible" name="Gráfico Total de Registros" sheetId="3" r:id="rId6"/>
    <sheet state="visible" name="PT +PF Colunas" sheetId="4" r:id="rId7"/>
    <sheet state="visible" name="Resumo" sheetId="5" r:id="rId8"/>
    <sheet state="visible" name="Sheet2" sheetId="6" r:id="rId9"/>
    <sheet state="visible" name="Gráfico PFs de Baixa Toxicidade" sheetId="7" r:id="rId10"/>
    <sheet state="visible" name="Gráfico Fitorg" sheetId="8" r:id="rId11"/>
    <sheet state="visible" name="Gráfico Total de PFs" sheetId="9" r:id="rId12"/>
    <sheet state="visible" name="Gráfico Total de PTs" sheetId="10" r:id="rId13"/>
    <sheet state="visible" name="Gráficos Classificações ANVISA" sheetId="11" r:id="rId14"/>
    <sheet state="visible" name="Gráfico Classificações IBAMA" sheetId="12" r:id="rId15"/>
    <sheet state="visible" name="Gráfico Tempo Médio" sheetId="13" r:id="rId16"/>
    <sheet state="visible" name="Gráfico de Sazonalidade" sheetId="14" r:id="rId17"/>
    <sheet state="visible" name="Gráfico de Ano de Protocolo" sheetId="15" r:id="rId18"/>
    <sheet state="visible" name="Gráfico Pedidos Aprovados" sheetId="16" r:id="rId19"/>
    <sheet state="visible" name="Tabela Geral 2020 e Outros" sheetId="17" r:id="rId20"/>
    <sheet state="visible" name="2021" sheetId="18" r:id="rId21"/>
    <sheet state="visible" name="2020" sheetId="19" r:id="rId22"/>
    <sheet state="visible" name="2019" sheetId="20" r:id="rId23"/>
    <sheet state="visible" name="2018" sheetId="21" r:id="rId24"/>
    <sheet state="visible" name="2017" sheetId="22" r:id="rId25"/>
    <sheet state="visible" name="2016" sheetId="23" r:id="rId26"/>
    <sheet state="visible" name="2015" sheetId="24" r:id="rId27"/>
    <sheet state="visible" name="2014" sheetId="25" r:id="rId28"/>
    <sheet state="visible" name="2013" sheetId="26" r:id="rId29"/>
    <sheet state="visible" name="2012" sheetId="27" r:id="rId30"/>
    <sheet state="visible" name="2011" sheetId="28" r:id="rId31"/>
    <sheet state="visible" name="2010" sheetId="29" r:id="rId32"/>
    <sheet state="visible" name="2009" sheetId="30" r:id="rId33"/>
    <sheet state="visible" name="2008" sheetId="31" r:id="rId34"/>
    <sheet state="visible" name="2007" sheetId="32" r:id="rId35"/>
    <sheet state="visible" name="2006" sheetId="33" r:id="rId36"/>
    <sheet state="visible" name="2005" sheetId="34" r:id="rId37"/>
    <sheet state="visible" name="2004" sheetId="35" r:id="rId38"/>
    <sheet state="visible" name="2003" sheetId="36" r:id="rId39"/>
    <sheet state="visible" name="2002" sheetId="37" r:id="rId40"/>
    <sheet state="visible" name="2001" sheetId="38" r:id="rId41"/>
    <sheet state="visible" name="2000" sheetId="39" r:id="rId42"/>
  </sheets>
  <definedNames>
    <definedName name="_Hlk63864045">'2022 PF'!$F$64</definedName>
    <definedName name="_xlnm._FilterDatabase" localSheetId="0" hidden="1">'2022 PT'!$A$1:$M$351</definedName>
    <definedName name="_xlnm._FilterDatabase" localSheetId="17" hidden="1">'2021'!$A$1:$M$564</definedName>
    <definedName name="_xlnm._FilterDatabase" localSheetId="18" hidden="1">'2020'!$A$1:$M$495</definedName>
    <definedName name="_xlnm._FilterDatabase" localSheetId="19" hidden="1">'2019'!$A$1:$L$493</definedName>
    <definedName name="_xlnm._FilterDatabase" localSheetId="20" hidden="1">'2018'!$A$1:$L$453</definedName>
    <definedName name="_xlnm._FilterDatabase" localSheetId="21" hidden="1">'2017'!$A$1:$L$406</definedName>
    <definedName name="_xlnm._FilterDatabase" localSheetId="22" hidden="1">'2016'!$A$1:$L$280</definedName>
    <definedName name="_xlnm._FilterDatabase" localSheetId="23" hidden="1">'2015'!$A$1:$M$140</definedName>
    <definedName name="_xlnm._FilterDatabase" localSheetId="24" hidden="1">'2014'!$A$1:$M$151</definedName>
    <definedName name="_xlnm._FilterDatabase" localSheetId="25" hidden="1">'2013'!$A$1:$M$1</definedName>
    <definedName name="_xlnm._FilterDatabase" localSheetId="26" hidden="1">'2012'!$A$1:$M$169</definedName>
    <definedName name="_xlnm._FilterDatabase" localSheetId="27" hidden="1">'2011'!$A$1:$M$149</definedName>
    <definedName name="_xlnm._FilterDatabase" localSheetId="28" hidden="1">'2010'!$A$1:$I$106</definedName>
    <definedName name="_xlnm._FilterDatabase" localSheetId="29" hidden="1">'2009'!$A$1:$I$139</definedName>
    <definedName name="_xlnm._FilterDatabase" localSheetId="30" hidden="1">'2008'!$A$1:$M$199</definedName>
    <definedName name="_xlnm._FilterDatabase" localSheetId="31" hidden="1">'2007'!$A$1:$M$204</definedName>
    <definedName name="_xlnm._FilterDatabase" localSheetId="32" hidden="1">'2006'!$A$1:$M$111</definedName>
    <definedName name="_xlnm._FilterDatabase" localSheetId="33" hidden="1">'2005'!$A$1:$M$93</definedName>
    <definedName name="_xlnm._FilterDatabase" localSheetId="34" hidden="1">'2004'!$A$1:$M$92</definedName>
    <definedName name="_xlnm._FilterDatabase" localSheetId="35" hidden="1">'2003'!$A$1:$M$92</definedName>
    <definedName name="_xlnm._FilterDatabase" localSheetId="36" hidden="1">'2002'!$A$1:$M$92</definedName>
    <definedName name="_xlnm._FilterDatabase" localSheetId="37" hidden="1">'2001'!$A$1:$M$92</definedName>
    <definedName name="_xlnm._FilterDatabase" localSheetId="38" hidden="1">'2000'!$A$1:$M$92</definedName>
  </definedNames>
  <calcPr/>
  <extLst>
    <ext uri="GoogleSheetsCustomDataVersion1">
      <go:sheetsCustomData xmlns:go="http://customooxmlschemas.google.com/" r:id="rId43" roundtripDataSignature="AMtx7mjR6JTAHc/Th80vHqho/I+KNnRX2g=="/>
    </ext>
  </extLst>
</workbook>
</file>

<file path=xl/sharedStrings.xml><?xml version="1.0" encoding="utf-8"?>
<sst xmlns="http://schemas.openxmlformats.org/spreadsheetml/2006/main" count="37784" uniqueCount="12533">
  <si>
    <t>Nº Registro</t>
  </si>
  <si>
    <t>Processo N°</t>
  </si>
  <si>
    <t>Ano de Protocolo</t>
  </si>
  <si>
    <t>Data de Protocolo</t>
  </si>
  <si>
    <t>Marca comercial</t>
  </si>
  <si>
    <t>Ingrediente Ativo</t>
  </si>
  <si>
    <t>Tipo</t>
  </si>
  <si>
    <t>Empresa</t>
  </si>
  <si>
    <t>Data de Aprovação</t>
  </si>
  <si>
    <t>Mês</t>
  </si>
  <si>
    <t>Classificação Toxicológica - ANVISA</t>
  </si>
  <si>
    <t>Classificação de Periculosidade Ambiental - IBAMA</t>
  </si>
  <si>
    <t>Tempo Total de Tramitação (Dias)</t>
  </si>
  <si>
    <t>TC00122</t>
  </si>
  <si>
    <t>21000.006874/2014-54</t>
  </si>
  <si>
    <t>Boscalida Ascenza Técnico</t>
  </si>
  <si>
    <t>Boscalida</t>
  </si>
  <si>
    <t>PTE</t>
  </si>
  <si>
    <t>Tradecorp</t>
  </si>
  <si>
    <t>O perfil toxicológico foi considerado equivalente ao produto técnico de referência.</t>
  </si>
  <si>
    <t>Classe III - Produto Perigoso ao Meio Ambiente</t>
  </si>
  <si>
    <t>Ano 2021 - PT</t>
  </si>
  <si>
    <t>TC00222</t>
  </si>
  <si>
    <t>21000.003590/2015-97</t>
  </si>
  <si>
    <t>Boscalid Técnico Nortox</t>
  </si>
  <si>
    <t>Nortox</t>
  </si>
  <si>
    <t xml:space="preserve"> PT</t>
  </si>
  <si>
    <t>TC00322</t>
  </si>
  <si>
    <t>21000.035695/2017-77</t>
  </si>
  <si>
    <t>Boscalid Técnico Nortox II</t>
  </si>
  <si>
    <t>PTN</t>
  </si>
  <si>
    <t>TC00422</t>
  </si>
  <si>
    <t>21000.018225/2016-68</t>
  </si>
  <si>
    <t>Mesotrione Técnico Nortox III</t>
  </si>
  <si>
    <t>Mesotrione</t>
  </si>
  <si>
    <t xml:space="preserve"> PTE</t>
  </si>
  <si>
    <t>TC00522</t>
  </si>
  <si>
    <t>21000.017460/2017-01</t>
  </si>
  <si>
    <t>Boscalid Técnico Gilmore</t>
  </si>
  <si>
    <t>Gilmore</t>
  </si>
  <si>
    <t>Pré-Mistura</t>
  </si>
  <si>
    <t>TC00622</t>
  </si>
  <si>
    <t>21000.039061/2021-70</t>
  </si>
  <si>
    <t>Boscalid Técnico Udragon</t>
  </si>
  <si>
    <t>Syncrom</t>
  </si>
  <si>
    <t>Total de Registros</t>
  </si>
  <si>
    <t>TC00722</t>
  </si>
  <si>
    <t>21000.026003/2020-03</t>
  </si>
  <si>
    <t>Bifentrina Técnico Tide</t>
  </si>
  <si>
    <t>Bifentrina</t>
  </si>
  <si>
    <t>Tide</t>
  </si>
  <si>
    <t>Classe II - Produto Muito Perigoso ao Meio Ambiente</t>
  </si>
  <si>
    <t>TC00822</t>
  </si>
  <si>
    <t>21000.013202/2017-48</t>
  </si>
  <si>
    <t>Bifenthrin Yo Técnico Helm</t>
  </si>
  <si>
    <t>Helm</t>
  </si>
  <si>
    <t>LEGENDA</t>
  </si>
  <si>
    <t>TC00922</t>
  </si>
  <si>
    <t>21000.058497/2016-09</t>
  </si>
  <si>
    <t xml:space="preserve">Bifentrina Técnico Stockton </t>
  </si>
  <si>
    <t>Stockton</t>
  </si>
  <si>
    <t>TC01022</t>
  </si>
  <si>
    <t>21000.001919/2015-85</t>
  </si>
  <si>
    <t>Epoxiconazole Técnico ET</t>
  </si>
  <si>
    <t>Epoxiconazol</t>
  </si>
  <si>
    <t>Yonon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</si>
  <si>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</si>
  <si>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TC01122</t>
  </si>
  <si>
    <t>21000.003999/2015-11</t>
  </si>
  <si>
    <t>Pyraclostrobin Técnico Rainbow</t>
  </si>
  <si>
    <t>Piraclostrobina</t>
  </si>
  <si>
    <t>Rainbow</t>
  </si>
  <si>
    <r>
      <rPr>
        <rFont val="Arial"/>
        <b/>
        <color rgb="FF000066"/>
        <sz val="10"/>
      </rPr>
      <t xml:space="preserve">PTN </t>
    </r>
    <r>
      <rPr>
        <rFont val="Arial"/>
        <color rgb="FF000066"/>
        <sz val="10"/>
      </rPr>
      <t>- Produto Técnico a Base de Ingrediente Ativo Novo</t>
    </r>
  </si>
  <si>
    <t>TC01222</t>
  </si>
  <si>
    <t>21000.037340/2016-31</t>
  </si>
  <si>
    <t>Diafentiuron Técnico GSP</t>
  </si>
  <si>
    <t>Diafentiuron</t>
  </si>
  <si>
    <t>Biorisk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</si>
  <si>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</si>
  <si>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TC01322</t>
  </si>
  <si>
    <t>21000.001933/2014-06</t>
  </si>
  <si>
    <t>Sulfometuron-Methyl Técnico Rotam</t>
  </si>
  <si>
    <t>Sulfometuron-methyl</t>
  </si>
  <si>
    <t>Rotam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</si>
  <si>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</si>
  <si>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TC01422</t>
  </si>
  <si>
    <t>21000.034178/2016-08</t>
  </si>
  <si>
    <t>Picloram Técnico HB BRA</t>
  </si>
  <si>
    <t>Picloram</t>
  </si>
  <si>
    <t>BRA</t>
  </si>
  <si>
    <t>TC01522</t>
  </si>
  <si>
    <t xml:space="preserve">21000.047097/2018-21
</t>
  </si>
  <si>
    <t xml:space="preserve">Flumioxazin Técnico Lier
</t>
  </si>
  <si>
    <t>Flumioxazina</t>
  </si>
  <si>
    <t>ProRegistros</t>
  </si>
  <si>
    <t>Número de Registros de Componentes Aprovados por Ano de Submissão</t>
  </si>
  <si>
    <t>TC01622</t>
  </si>
  <si>
    <t xml:space="preserve">21000.093837/2019-82
</t>
  </si>
  <si>
    <t>Spirodiclofen Técnico CCAB II</t>
  </si>
  <si>
    <t>Espirodiclofeno</t>
  </si>
  <si>
    <t>CCAB</t>
  </si>
  <si>
    <t>TC01722</t>
  </si>
  <si>
    <t xml:space="preserve">21000.007970/2015-09
</t>
  </si>
  <si>
    <t>Espirodiclofeno Técnico Sumitomo</t>
  </si>
  <si>
    <t>Sumitomo</t>
  </si>
  <si>
    <t>Ano de Submissão</t>
  </si>
  <si>
    <t>Numero de Registros Aprovados</t>
  </si>
  <si>
    <t>% do ano</t>
  </si>
  <si>
    <t>TC01822</t>
  </si>
  <si>
    <t xml:space="preserve">21000.006862/2014-20
</t>
  </si>
  <si>
    <t xml:space="preserve">Spirodiclofen Tecnico ST
</t>
  </si>
  <si>
    <t>TC01922</t>
  </si>
  <si>
    <t xml:space="preserve">21000.006393/2015-20
</t>
  </si>
  <si>
    <t>Pydiflumetofen técnico</t>
  </si>
  <si>
    <t>Pidiflumetofem</t>
  </si>
  <si>
    <t xml:space="preserve">Syngenta </t>
  </si>
  <si>
    <t>Classe 5 - Improvável de causar dano agudo</t>
  </si>
  <si>
    <t>TC02022</t>
  </si>
  <si>
    <t xml:space="preserve">21000.005804/2015-60
</t>
  </si>
  <si>
    <t xml:space="preserve">Trifloxistrobina Técnico Sinon
</t>
  </si>
  <si>
    <t>Trifloxistrobina</t>
  </si>
  <si>
    <t>Sinon</t>
  </si>
  <si>
    <t>TC02122</t>
  </si>
  <si>
    <t xml:space="preserve">21000.044015/2019-78
</t>
  </si>
  <si>
    <t xml:space="preserve">Espirodiclofeno Técnico Pilarquim
</t>
  </si>
  <si>
    <t>Pilarquim</t>
  </si>
  <si>
    <t>TC02222</t>
  </si>
  <si>
    <t xml:space="preserve">21000.001740/2019-51
</t>
  </si>
  <si>
    <t xml:space="preserve">Picloram Técnico Bide
</t>
  </si>
  <si>
    <t>TC02322</t>
  </si>
  <si>
    <t xml:space="preserve">21000.002415/2015-82
</t>
  </si>
  <si>
    <t xml:space="preserve">Espirodiclofeno Técnico CropChem
</t>
  </si>
  <si>
    <t>Cropchem</t>
  </si>
  <si>
    <t>TC02422</t>
  </si>
  <si>
    <t xml:space="preserve">21000.008614/2015-02
</t>
  </si>
  <si>
    <t xml:space="preserve">Carbendazim Técnico Adama Brasil
</t>
  </si>
  <si>
    <t>Carbendazim</t>
  </si>
  <si>
    <t>Adama</t>
  </si>
  <si>
    <t>TC02522</t>
  </si>
  <si>
    <t xml:space="preserve">21000.040992/2018-15
</t>
  </si>
  <si>
    <t xml:space="preserve">Epoxiconazole Técnico Adama BR
</t>
  </si>
  <si>
    <t>TC02622</t>
  </si>
  <si>
    <t xml:space="preserve">21000.011827/2016-94
</t>
  </si>
  <si>
    <t xml:space="preserve">Isoxaflutol Técnico Nortox III
</t>
  </si>
  <si>
    <t>Isoxaflutol</t>
  </si>
  <si>
    <t>TC02722</t>
  </si>
  <si>
    <t xml:space="preserve">21000.041401/2018-27
</t>
  </si>
  <si>
    <t xml:space="preserve">Flumioxazin Técnico Nortox III
</t>
  </si>
  <si>
    <t>TC02822</t>
  </si>
  <si>
    <t>21000.013893/2017-80</t>
  </si>
  <si>
    <t xml:space="preserve">Picloram Técnico Nortox III
</t>
  </si>
  <si>
    <t>TC02922</t>
  </si>
  <si>
    <t xml:space="preserve">21000.008205/2013-36
</t>
  </si>
  <si>
    <t xml:space="preserve">Glifosato Técnico Beier
</t>
  </si>
  <si>
    <t>Glifosato</t>
  </si>
  <si>
    <t>TC03022</t>
  </si>
  <si>
    <t xml:space="preserve">21000.036105/2016-42
</t>
  </si>
  <si>
    <t xml:space="preserve">Fludioxonil Técnico Adama BR
</t>
  </si>
  <si>
    <t>Fludioxonil</t>
  </si>
  <si>
    <t>TC03122</t>
  </si>
  <si>
    <t xml:space="preserve">21000.009012/2014-83
</t>
  </si>
  <si>
    <t xml:space="preserve">S-metolaclor Técnico Adama
</t>
  </si>
  <si>
    <t>S-metolacloro</t>
  </si>
  <si>
    <t>TC03222</t>
  </si>
  <si>
    <t>21000.049246/2019-78</t>
  </si>
  <si>
    <t xml:space="preserve">Picloram  Técnico Ada
</t>
  </si>
  <si>
    <t>Todos</t>
  </si>
  <si>
    <t>TC03322</t>
  </si>
  <si>
    <t xml:space="preserve">21000.025278/2018-05
</t>
  </si>
  <si>
    <t xml:space="preserve">Flumioxazina Técnico Adama BR
</t>
  </si>
  <si>
    <t>TC03422</t>
  </si>
  <si>
    <t xml:space="preserve">21000.041197/2017-63
</t>
  </si>
  <si>
    <t xml:space="preserve">Espirodiclofeno Técnico Adama BR
</t>
  </si>
  <si>
    <t>Meses de Deferimento de Registros Componentes de Agrotóxicos</t>
  </si>
  <si>
    <t>TC03522</t>
  </si>
  <si>
    <t xml:space="preserve">21000.000410/2015-15
</t>
  </si>
  <si>
    <t xml:space="preserve">Espirodiclofeno Tradecorp Técnico
</t>
  </si>
  <si>
    <t>TC03622</t>
  </si>
  <si>
    <t>21000.008890/2014-81</t>
  </si>
  <si>
    <t xml:space="preserve">Metribuzim Técnico OF
</t>
  </si>
  <si>
    <t>Metribuzim</t>
  </si>
  <si>
    <t>Ouro Fino</t>
  </si>
  <si>
    <t>Mês de Deferimento</t>
  </si>
  <si>
    <t>TC03722</t>
  </si>
  <si>
    <t xml:space="preserve">21000.054482/2017-44
</t>
  </si>
  <si>
    <t xml:space="preserve">Glifosato Técnico FB
</t>
  </si>
  <si>
    <t xml:space="preserve">Glifosato
</t>
  </si>
  <si>
    <t>Ferbru</t>
  </si>
  <si>
    <t>Janeiro</t>
  </si>
  <si>
    <t>TC03822</t>
  </si>
  <si>
    <t xml:space="preserve">21000.004256/2020-18
</t>
  </si>
  <si>
    <t xml:space="preserve">Flumioxazin Técnico NGC
</t>
  </si>
  <si>
    <t xml:space="preserve">Flumioxazina
</t>
  </si>
  <si>
    <t>Fevereiro</t>
  </si>
  <si>
    <t>TC03922</t>
  </si>
  <si>
    <t xml:space="preserve">21000.008773/2013-37
</t>
  </si>
  <si>
    <t xml:space="preserve">S-Metolacloro Técnico Rainbow
</t>
  </si>
  <si>
    <t>Março</t>
  </si>
  <si>
    <t>TC04022</t>
  </si>
  <si>
    <t>21000.001876/2010-23</t>
  </si>
  <si>
    <t>Hanaro Técnico</t>
  </si>
  <si>
    <t>Bistrifluron</t>
  </si>
  <si>
    <t>Ihara</t>
  </si>
  <si>
    <t>Não se aplica</t>
  </si>
  <si>
    <t>Abril</t>
  </si>
  <si>
    <t>TC04122</t>
  </si>
  <si>
    <t xml:space="preserve"> 21000.063809/2016-98</t>
  </si>
  <si>
    <t>Diflubenzuron Técnico SL</t>
  </si>
  <si>
    <t>Diflubenzuron</t>
  </si>
  <si>
    <t>AllierBrasil</t>
  </si>
  <si>
    <t>14/03/2022</t>
  </si>
  <si>
    <t>Maio</t>
  </si>
  <si>
    <t>TC04222</t>
  </si>
  <si>
    <t xml:space="preserve">21000.025460/2016-96
</t>
  </si>
  <si>
    <t xml:space="preserve">Picloram Técnico Gilmore
</t>
  </si>
  <si>
    <t>31/03/2022</t>
  </si>
  <si>
    <t>Junho</t>
  </si>
  <si>
    <t>TC04322</t>
  </si>
  <si>
    <t xml:space="preserve">21000.045532/2020-06
</t>
  </si>
  <si>
    <t xml:space="preserve">15/07/2020
</t>
  </si>
  <si>
    <t xml:space="preserve">S-Metolacloro Técnico Pilarquim
</t>
  </si>
  <si>
    <t>Julho</t>
  </si>
  <si>
    <t>TC04422</t>
  </si>
  <si>
    <t xml:space="preserve">21000.006988/2014-02
</t>
  </si>
  <si>
    <t xml:space="preserve">Carbendazim Técnico Consagro
</t>
  </si>
  <si>
    <t>Albaugh</t>
  </si>
  <si>
    <t>Agosto</t>
  </si>
  <si>
    <t>TC04522</t>
  </si>
  <si>
    <t xml:space="preserve">21000.020606/2016-15
</t>
  </si>
  <si>
    <t xml:space="preserve">27/04/2016
</t>
  </si>
  <si>
    <t xml:space="preserve">Piraclostrobin Técnico Nortox III
</t>
  </si>
  <si>
    <t>Setembro</t>
  </si>
  <si>
    <t>TC04622</t>
  </si>
  <si>
    <t xml:space="preserve">21000.042024/2020-68
</t>
  </si>
  <si>
    <t xml:space="preserve">30/06/2020
</t>
  </si>
  <si>
    <t xml:space="preserve">Imidacloprid Técnico NGC
</t>
  </si>
  <si>
    <t>Imidacloprido</t>
  </si>
  <si>
    <t>Outubro</t>
  </si>
  <si>
    <t>TC04722</t>
  </si>
  <si>
    <t xml:space="preserve">21000.005989/2014-21
</t>
  </si>
  <si>
    <t xml:space="preserve">28/08/2014
</t>
  </si>
  <si>
    <t>Tiametoxam Técnico Adama</t>
  </si>
  <si>
    <t>Tiametoxam</t>
  </si>
  <si>
    <t>Novembro</t>
  </si>
  <si>
    <t>TC04822</t>
  </si>
  <si>
    <t xml:space="preserve">21000.047600/2018-49
</t>
  </si>
  <si>
    <t xml:space="preserve">Imidacloprido Técnico Adama BR
</t>
  </si>
  <si>
    <t xml:space="preserve">Imidacloprido
</t>
  </si>
  <si>
    <t>Dezembro</t>
  </si>
  <si>
    <t>TC04922</t>
  </si>
  <si>
    <t xml:space="preserve">21000.005770/2015-11
</t>
  </si>
  <si>
    <t xml:space="preserve">Epoxiconazol Técnico Adama
</t>
  </si>
  <si>
    <t xml:space="preserve">Epoxiconazol
</t>
  </si>
  <si>
    <t>Total</t>
  </si>
  <si>
    <t>TC05022</t>
  </si>
  <si>
    <t xml:space="preserve">21000.007703/2014-42
</t>
  </si>
  <si>
    <t xml:space="preserve">Imidacloprid Técnico RDB
</t>
  </si>
  <si>
    <t>TC05122</t>
  </si>
  <si>
    <t xml:space="preserve">21000.008681/2014-38
</t>
  </si>
  <si>
    <t xml:space="preserve">15/12/2014
</t>
  </si>
  <si>
    <t xml:space="preserve">Carbendazim Técnico OF
</t>
  </si>
  <si>
    <t xml:space="preserve">Carbendazim
</t>
  </si>
  <si>
    <t>Classificação Toxicolóxica - ANVISA</t>
  </si>
  <si>
    <t>TC05222</t>
  </si>
  <si>
    <t xml:space="preserve">21000.002498/2015-18
</t>
  </si>
  <si>
    <t xml:space="preserve">Imidacloprido Técnico OF
</t>
  </si>
  <si>
    <t>TC05322</t>
  </si>
  <si>
    <t xml:space="preserve">21000.004502/2018-17
</t>
  </si>
  <si>
    <t xml:space="preserve">Imidacloprid Técnico Sulphur Mills II
</t>
  </si>
  <si>
    <t>SM AGROCARE</t>
  </si>
  <si>
    <t>Classificação</t>
  </si>
  <si>
    <t>Número de Produtos</t>
  </si>
  <si>
    <t>TC05422</t>
  </si>
  <si>
    <t xml:space="preserve">21000.008638/2015-53
</t>
  </si>
  <si>
    <t xml:space="preserve">22/12/2015
</t>
  </si>
  <si>
    <t xml:space="preserve">Amicarbazone Técnico Proventis
</t>
  </si>
  <si>
    <t>Amicarbazona</t>
  </si>
  <si>
    <t>Proventis</t>
  </si>
  <si>
    <t>I - Extremamente tóxico</t>
  </si>
  <si>
    <t>TC05522</t>
  </si>
  <si>
    <t xml:space="preserve">21000.006917/2021-21
</t>
  </si>
  <si>
    <t xml:space="preserve">28/01/2021
</t>
  </si>
  <si>
    <t xml:space="preserve">Pyraclostrobin Técnico ABT
</t>
  </si>
  <si>
    <t xml:space="preserve">Piraclostrobina
</t>
  </si>
  <si>
    <t>Categoria 1 - Produto Extremamente Tóxico</t>
  </si>
  <si>
    <t>TC05622</t>
  </si>
  <si>
    <t xml:space="preserve">21000.000850/2015-72
</t>
  </si>
  <si>
    <t xml:space="preserve">13/02/2015
</t>
  </si>
  <si>
    <t xml:space="preserve">Imidacloprido Técnico Cropchem
</t>
  </si>
  <si>
    <t>Categoria 2 - Produto Altamente Tóxico</t>
  </si>
  <si>
    <t>TC05722</t>
  </si>
  <si>
    <t xml:space="preserve">21000.000280/2016-00
</t>
  </si>
  <si>
    <t xml:space="preserve">19/01/2016
</t>
  </si>
  <si>
    <t xml:space="preserve">Imidacloprid Técnico Sino- Agri
</t>
  </si>
  <si>
    <t>Lemma</t>
  </si>
  <si>
    <t>II - Altamente tóxico</t>
  </si>
  <si>
    <t>TC05822</t>
  </si>
  <si>
    <t xml:space="preserve">21000.014601/2020-21
</t>
  </si>
  <si>
    <t xml:space="preserve">27/02/2020
</t>
  </si>
  <si>
    <t xml:space="preserve">Acetamiprid Técnico SAU
</t>
  </si>
  <si>
    <t xml:space="preserve">Acetamiprido
</t>
  </si>
  <si>
    <t>Categoria 3 - Produto Moderadamente Tóxico</t>
  </si>
  <si>
    <t>TC05922</t>
  </si>
  <si>
    <t xml:space="preserve">21000.055264/2020-22
</t>
  </si>
  <si>
    <t xml:space="preserve">27/08/2020
</t>
  </si>
  <si>
    <t xml:space="preserve">Protioconazol Técnico Perterra
</t>
  </si>
  <si>
    <t xml:space="preserve">Protioconazol
</t>
  </si>
  <si>
    <t>Perterra</t>
  </si>
  <si>
    <t>III - Medianamente tóxico</t>
  </si>
  <si>
    <t>TC06022</t>
  </si>
  <si>
    <t xml:space="preserve">21000.080482/2019-61
</t>
  </si>
  <si>
    <t xml:space="preserve">Flumioxazin Técnico CHDS II
</t>
  </si>
  <si>
    <t>CHDS</t>
  </si>
  <si>
    <t>Categoria 4 - Produto Pouco Tóxico</t>
  </si>
  <si>
    <t>TC06122</t>
  </si>
  <si>
    <t xml:space="preserve">21000.010316/2013-11
</t>
  </si>
  <si>
    <t xml:space="preserve">19/12/2013
</t>
  </si>
  <si>
    <t xml:space="preserve">Epoxiconazol Técnico SH
</t>
  </si>
  <si>
    <t xml:space="preserve">Epoxiconazol
</t>
  </si>
  <si>
    <t>Categoria 5 - Produto Improvável de Causar Dano Agudo</t>
  </si>
  <si>
    <t>TC06222</t>
  </si>
  <si>
    <t xml:space="preserve">21000.054948/2017-10
</t>
  </si>
  <si>
    <t xml:space="preserve">26/12/2017
</t>
  </si>
  <si>
    <t xml:space="preserve">Pyraclostrobin Técnico NGC
</t>
  </si>
  <si>
    <t>IV - Pouco tóxico</t>
  </si>
  <si>
    <t>TC06322</t>
  </si>
  <si>
    <t xml:space="preserve">21000.046700/2016-96
</t>
  </si>
  <si>
    <t xml:space="preserve">22/09/2016
</t>
  </si>
  <si>
    <t xml:space="preserve">Pyraclostrobin Técnico Gilmore
</t>
  </si>
  <si>
    <t>Produto Não Classificado</t>
  </si>
  <si>
    <t>TC06422</t>
  </si>
  <si>
    <t xml:space="preserve">21000.002294/2015-79
</t>
  </si>
  <si>
    <t xml:space="preserve">24/04/2015
</t>
  </si>
  <si>
    <t xml:space="preserve">Ciproconazol Técnico Agrolead
</t>
  </si>
  <si>
    <t xml:space="preserve">Ciproconazol
</t>
  </si>
  <si>
    <t>Agrolead</t>
  </si>
  <si>
    <t>O perfil toxicológico foi considerado equivalente ao produto técnico de referência</t>
  </si>
  <si>
    <t>TC06522</t>
  </si>
  <si>
    <t xml:space="preserve">21000.077039/2020-47
</t>
  </si>
  <si>
    <t xml:space="preserve">27/11/2020
</t>
  </si>
  <si>
    <t xml:space="preserve">Prothio Técnico Perterra
</t>
  </si>
  <si>
    <t>TC06622</t>
  </si>
  <si>
    <t>21000.015046/2020-55</t>
  </si>
  <si>
    <t>28/02/2020</t>
  </si>
  <si>
    <t>Piraclostrobina Técnico Tecnomyl</t>
  </si>
  <si>
    <t>Tecnomyl</t>
  </si>
  <si>
    <t>27/05/2022</t>
  </si>
  <si>
    <t>TC06722</t>
  </si>
  <si>
    <t xml:space="preserve">21000.041739/2020-01
</t>
  </si>
  <si>
    <t>29/06/2020</t>
  </si>
  <si>
    <t>Picoxistrobina Técnico Tecnomyl</t>
  </si>
  <si>
    <t>Picoxistrobina</t>
  </si>
  <si>
    <t>TC06822</t>
  </si>
  <si>
    <t xml:space="preserve">21000.006330/2015-52
</t>
  </si>
  <si>
    <t xml:space="preserve">Protioconazol Técnico Adama
</t>
  </si>
  <si>
    <t>TC06922</t>
  </si>
  <si>
    <t xml:space="preserve">21000.041196/2017-19
</t>
  </si>
  <si>
    <t xml:space="preserve">25/08/2017
</t>
  </si>
  <si>
    <t xml:space="preserve">Amicarbazona Técnico Adama BR
</t>
  </si>
  <si>
    <t>TC07022</t>
  </si>
  <si>
    <t xml:space="preserve">21000.004738/2015-19
</t>
  </si>
  <si>
    <t xml:space="preserve">Lambda-Cyhalothrin Technical UPL BR
</t>
  </si>
  <si>
    <t xml:space="preserve">Lambda-cialotrina
</t>
  </si>
  <si>
    <t>UPL</t>
  </si>
  <si>
    <t>Classe I - Produto Altamente Perigoso ao Meio Ambiente</t>
  </si>
  <si>
    <t>I - Produto altamente perigoso ao meio ambiente</t>
  </si>
  <si>
    <t>TC07122</t>
  </si>
  <si>
    <t xml:space="preserve">21000.040040/2021-05
</t>
  </si>
  <si>
    <t xml:space="preserve">21/05/2021
</t>
  </si>
  <si>
    <t xml:space="preserve">Forward Atrazine Técnico
</t>
  </si>
  <si>
    <t>Atrazina</t>
  </si>
  <si>
    <t>II - Produto muito perigoso ao meio ambiente</t>
  </si>
  <si>
    <t>TC07222</t>
  </si>
  <si>
    <t xml:space="preserve">21000.023959/2018-21
</t>
  </si>
  <si>
    <t xml:space="preserve">29/06/2018
</t>
  </si>
  <si>
    <t xml:space="preserve">Ciproconazol técnico Tecnomyl II
</t>
  </si>
  <si>
    <t>III - Produto perigoso ao meio ambiente</t>
  </si>
  <si>
    <t>TC07322</t>
  </si>
  <si>
    <t xml:space="preserve">21000.008163/2015-03
</t>
  </si>
  <si>
    <t xml:space="preserve">Espirodiclofeno Técnico OF
</t>
  </si>
  <si>
    <t>IV - Produto pouco perigoso ao meio ambiente</t>
  </si>
  <si>
    <t>TC07422</t>
  </si>
  <si>
    <t xml:space="preserve">21000. 070841/2021-97
</t>
  </si>
  <si>
    <t xml:space="preserve">27/08/2021
</t>
  </si>
  <si>
    <t xml:space="preserve">Imidacloprido HY Técnico Helm
</t>
  </si>
  <si>
    <t>TC07522</t>
  </si>
  <si>
    <t xml:space="preserve">21000.086740/2019-13
</t>
  </si>
  <si>
    <t xml:space="preserve">28/11/2019
</t>
  </si>
  <si>
    <t xml:space="preserve">Protioconazol HV Técnico Helm
</t>
  </si>
  <si>
    <t>TC07622</t>
  </si>
  <si>
    <t xml:space="preserve">21000.003680/2015-88
</t>
  </si>
  <si>
    <t xml:space="preserve">26/06/2015
</t>
  </si>
  <si>
    <t xml:space="preserve">Spirodiclofen Y Técnico Helm
</t>
  </si>
  <si>
    <t>Tempo de Tramitação dos Registros de Agrotóxicos e Afins</t>
  </si>
  <si>
    <t>TC07722</t>
  </si>
  <si>
    <t>21000.109767/2021-14</t>
  </si>
  <si>
    <t xml:space="preserve">20/12/2021
</t>
  </si>
  <si>
    <t xml:space="preserve">Atrazina Técnico Cropchem
</t>
  </si>
  <si>
    <t>TC07822</t>
  </si>
  <si>
    <t xml:space="preserve">21000.006287/2015-46
</t>
  </si>
  <si>
    <t xml:space="preserve">21/09/2015
</t>
  </si>
  <si>
    <t xml:space="preserve">Espirodiclofeno Técnico SRC-CropChem
</t>
  </si>
  <si>
    <t>Tipo de Processo</t>
  </si>
  <si>
    <t>Tempo Médio de Tramitação (Em Dias)</t>
  </si>
  <si>
    <t>TC07922</t>
  </si>
  <si>
    <t xml:space="preserve">21000.051484/2020-87
</t>
  </si>
  <si>
    <t xml:space="preserve">Picoxistrobina Técnico CropcChem III
</t>
  </si>
  <si>
    <t>PT</t>
  </si>
  <si>
    <t>TC08022</t>
  </si>
  <si>
    <t xml:space="preserve">21000.038711/2020-89
</t>
  </si>
  <si>
    <t xml:space="preserve">15/06/2020
</t>
  </si>
  <si>
    <t xml:space="preserve">Pimetrozina Técnico CropChem II
</t>
  </si>
  <si>
    <t>Pimetrozina</t>
  </si>
  <si>
    <t>Classe IV - Produto Pouco Perigoso ao Meio Ambiente</t>
  </si>
  <si>
    <t>TC08122</t>
  </si>
  <si>
    <t xml:space="preserve">21000.056927/2016-40
</t>
  </si>
  <si>
    <t xml:space="preserve">Pimetrozine Técnico Nortox
</t>
  </si>
  <si>
    <t>TC08222</t>
  </si>
  <si>
    <t xml:space="preserve">21000.050895/2019-11
</t>
  </si>
  <si>
    <t xml:space="preserve">24/07/2019
</t>
  </si>
  <si>
    <t xml:space="preserve">Pimetrozina Técnico BRA
</t>
  </si>
  <si>
    <t>Nutrien</t>
  </si>
  <si>
    <t>TC08322</t>
  </si>
  <si>
    <t xml:space="preserve">21000.047962/2021-35
</t>
  </si>
  <si>
    <t xml:space="preserve">22/06/2021
</t>
  </si>
  <si>
    <t>Pimetrozine Técnico FB</t>
  </si>
  <si>
    <t>Tempo Médio Geral</t>
  </si>
  <si>
    <t>TC08422</t>
  </si>
  <si>
    <t xml:space="preserve">21000.006170/2014-81
</t>
  </si>
  <si>
    <t xml:space="preserve">Metomil Técnico Cropchem
</t>
  </si>
  <si>
    <t>Metomil</t>
  </si>
  <si>
    <t>TC08522</t>
  </si>
  <si>
    <t xml:space="preserve">21000.107221/2021-11
</t>
  </si>
  <si>
    <t xml:space="preserve">13/12/2021
</t>
  </si>
  <si>
    <t xml:space="preserve">Picloram Técnico Ihara I
</t>
  </si>
  <si>
    <t>TC08622</t>
  </si>
  <si>
    <t xml:space="preserve">21000.019273/2016-73
</t>
  </si>
  <si>
    <t xml:space="preserve">28/04/2016
</t>
  </si>
  <si>
    <t xml:space="preserve">Spirodiclofen Técnico Rotam
</t>
  </si>
  <si>
    <t>TC08722</t>
  </si>
  <si>
    <t xml:space="preserve">21000.020279/2018-55
</t>
  </si>
  <si>
    <t xml:space="preserve">Dicamba Técnico SA
</t>
  </si>
  <si>
    <t>Dicamba</t>
  </si>
  <si>
    <t>TC08822</t>
  </si>
  <si>
    <t xml:space="preserve">21000.010377/2013-70
</t>
  </si>
  <si>
    <t xml:space="preserve">20/12/2013
</t>
  </si>
  <si>
    <t xml:space="preserve">Dicamba Técnico SD
</t>
  </si>
  <si>
    <t>TC08922</t>
  </si>
  <si>
    <t xml:space="preserve">21000.080680/2021-40
</t>
  </si>
  <si>
    <t xml:space="preserve">20/09/2021
</t>
  </si>
  <si>
    <t xml:space="preserve">Imatezapir Z Técnico Helm
</t>
  </si>
  <si>
    <t>Imazetapir</t>
  </si>
  <si>
    <t>TC09022</t>
  </si>
  <si>
    <t xml:space="preserve">21000.011327/2019-03
</t>
  </si>
  <si>
    <t xml:space="preserve">27/02/2019
</t>
  </si>
  <si>
    <t>Tebutiurom Técnico Sumitomo BR</t>
  </si>
  <si>
    <t>Tebutiurom</t>
  </si>
  <si>
    <t>TC09122</t>
  </si>
  <si>
    <t xml:space="preserve">21000.077130/2020-62
</t>
  </si>
  <si>
    <t xml:space="preserve">Prothioconazole Técnico NT
</t>
  </si>
  <si>
    <t>TC09222</t>
  </si>
  <si>
    <t xml:space="preserve">21000.037833/2021-39
</t>
  </si>
  <si>
    <t xml:space="preserve">14/05/2021
</t>
  </si>
  <si>
    <t xml:space="preserve">Glufosinato Técnico Alta III
</t>
  </si>
  <si>
    <t>Glufosinato</t>
  </si>
  <si>
    <t>Alta</t>
  </si>
  <si>
    <t>TC09322</t>
  </si>
  <si>
    <t xml:space="preserve">21000.010831/2019-88
</t>
  </si>
  <si>
    <t xml:space="preserve">25/02/2019
</t>
  </si>
  <si>
    <t xml:space="preserve">Acetamiprid Técnico United
</t>
  </si>
  <si>
    <t>TC09422</t>
  </si>
  <si>
    <t xml:space="preserve">21000.050596/2021-00
</t>
  </si>
  <si>
    <t xml:space="preserve">30/06/2021
</t>
  </si>
  <si>
    <t xml:space="preserve">Bifenthrin Técnico Yangnong
</t>
  </si>
  <si>
    <t>TC09522</t>
  </si>
  <si>
    <t xml:space="preserve">21000.071339/2020-12
</t>
  </si>
  <si>
    <t xml:space="preserve">Bifenthrin Técnico NGC
</t>
  </si>
  <si>
    <t>TC09622</t>
  </si>
  <si>
    <t xml:space="preserve">21000.043480/2018-19
</t>
  </si>
  <si>
    <t xml:space="preserve">22/10/2018
</t>
  </si>
  <si>
    <t xml:space="preserve">Amicarbazone Técnico Albaugh
</t>
  </si>
  <si>
    <t>TC09722</t>
  </si>
  <si>
    <t xml:space="preserve">21000.033077/2020-98
</t>
  </si>
  <si>
    <t xml:space="preserve">15/05/2020
</t>
  </si>
  <si>
    <t>S-Metolaclor Técnico Solus</t>
  </si>
  <si>
    <t>Solus</t>
  </si>
  <si>
    <t>TC09822</t>
  </si>
  <si>
    <t xml:space="preserve">21000.001088/2015-41
</t>
  </si>
  <si>
    <t xml:space="preserve">Metomil Técnico Gilmore
</t>
  </si>
  <si>
    <t>TC09922</t>
  </si>
  <si>
    <t xml:space="preserve">21000.068097/2019-46
</t>
  </si>
  <si>
    <t xml:space="preserve">23/09/2019
</t>
  </si>
  <si>
    <t xml:space="preserve">Spirodiclofen Técnico FB
</t>
  </si>
  <si>
    <t>TC10022</t>
  </si>
  <si>
    <t xml:space="preserve">21000.001292/2015-62
</t>
  </si>
  <si>
    <t xml:space="preserve">13/03/2015
</t>
  </si>
  <si>
    <t>Diurom Ascenza Técnico II</t>
  </si>
  <si>
    <t>Diurom</t>
  </si>
  <si>
    <t>TC10122</t>
  </si>
  <si>
    <t xml:space="preserve">21000.042849/2016-04
</t>
  </si>
  <si>
    <t xml:space="preserve">31/08/2016
</t>
  </si>
  <si>
    <t xml:space="preserve">Dicamba Técnico Syn
</t>
  </si>
  <si>
    <t>TC10222</t>
  </si>
  <si>
    <t xml:space="preserve">21000.015885/2018-59
</t>
  </si>
  <si>
    <t xml:space="preserve">27/04/2018
</t>
  </si>
  <si>
    <t xml:space="preserve">Spirodiclofeno Técnico Sulphur Mill II
</t>
  </si>
  <si>
    <t>Sulphur Mills</t>
  </si>
  <si>
    <t>TC10322</t>
  </si>
  <si>
    <t xml:space="preserve">21000.011516/2018-97
</t>
  </si>
  <si>
    <t xml:space="preserve">28/03/2018
</t>
  </si>
  <si>
    <t xml:space="preserve">Acetamiprid Técnico Helm
</t>
  </si>
  <si>
    <t>TC10422</t>
  </si>
  <si>
    <t>21000.052727/2016-18</t>
  </si>
  <si>
    <t xml:space="preserve">26/10/2016
</t>
  </si>
  <si>
    <t xml:space="preserve">Diurom Técnico Sino-Agri
</t>
  </si>
  <si>
    <t>TC10522</t>
  </si>
  <si>
    <t>21000.004857/2014-82</t>
  </si>
  <si>
    <t xml:space="preserve">14/07/2014
</t>
  </si>
  <si>
    <t xml:space="preserve">Ciclanilida Técnico CCAB
</t>
  </si>
  <si>
    <t>Ciclanilida</t>
  </si>
  <si>
    <t>TC10622</t>
  </si>
  <si>
    <t xml:space="preserve">21000.006536/2015-01
</t>
  </si>
  <si>
    <t xml:space="preserve">29/09/2015
</t>
  </si>
  <si>
    <t>Ciclanilida Técnica Sumitomo</t>
  </si>
  <si>
    <t>TC10722</t>
  </si>
  <si>
    <t xml:space="preserve">21000.019602/2016-86
</t>
  </si>
  <si>
    <t xml:space="preserve">29/04/2016
</t>
  </si>
  <si>
    <t xml:space="preserve">Diflubenzurom Técnico Gharda
</t>
  </si>
  <si>
    <t>TC10822</t>
  </si>
  <si>
    <t xml:space="preserve">21000.038003/2016-61
</t>
  </si>
  <si>
    <t xml:space="preserve">Ciclanilida Técnico Adama
</t>
  </si>
  <si>
    <t>TC10922</t>
  </si>
  <si>
    <t xml:space="preserve">21000.031939/2020-48
</t>
  </si>
  <si>
    <t xml:space="preserve">Tebuconazole Técnico NGC
</t>
  </si>
  <si>
    <t>Tebuconazol</t>
  </si>
  <si>
    <t>30/05/2022</t>
  </si>
  <si>
    <t>TC11022</t>
  </si>
  <si>
    <t xml:space="preserve">21000.003831/2016-89
</t>
  </si>
  <si>
    <t xml:space="preserve">Glufosinato de Amônio Técnico Gilmore
</t>
  </si>
  <si>
    <t>TC11122</t>
  </si>
  <si>
    <t xml:space="preserve">21000.004722/2014-17
</t>
  </si>
  <si>
    <t xml:space="preserve">Clethodim Técnico NBL
</t>
  </si>
  <si>
    <t>Cletodim</t>
  </si>
  <si>
    <t>Mitsui</t>
  </si>
  <si>
    <t>TC11222</t>
  </si>
  <si>
    <t xml:space="preserve">21000.007165/2018-10
</t>
  </si>
  <si>
    <t xml:space="preserve">28/02/2018
</t>
  </si>
  <si>
    <t>Carbendazim Técnico CCAB</t>
  </si>
  <si>
    <t>TC11322</t>
  </si>
  <si>
    <t xml:space="preserve">21000.036819/2016-51
</t>
  </si>
  <si>
    <t xml:space="preserve">27/07/2016
</t>
  </si>
  <si>
    <t xml:space="preserve">Epoxiconazole Técnico Nortox III 
</t>
  </si>
  <si>
    <t>TC11422</t>
  </si>
  <si>
    <t xml:space="preserve">21000.004139/2015-97
</t>
  </si>
  <si>
    <t xml:space="preserve">15/07/2015
</t>
  </si>
  <si>
    <t xml:space="preserve">Epoxiconazole Técnico Nortox
</t>
  </si>
  <si>
    <t>TC11522</t>
  </si>
  <si>
    <t xml:space="preserve">21000.006439/2015-19
</t>
  </si>
  <si>
    <t xml:space="preserve">24/09/2015
</t>
  </si>
  <si>
    <t xml:space="preserve">Epoxiconazole Tecnico Cropchem
</t>
  </si>
  <si>
    <t>TC11622</t>
  </si>
  <si>
    <t xml:space="preserve">21000.008418/2015-20
</t>
  </si>
  <si>
    <t xml:space="preserve">15/12/2015
</t>
  </si>
  <si>
    <t xml:space="preserve"> Ametryn Técnico Sino-Agri
</t>
  </si>
  <si>
    <t>Ametrina</t>
  </si>
  <si>
    <t>TC11722</t>
  </si>
  <si>
    <t xml:space="preserve">21000.030028/2016-17
</t>
  </si>
  <si>
    <t xml:space="preserve">20/06/2016
</t>
  </si>
  <si>
    <t xml:space="preserve">Spirodiclofen Técnico Sino-Agri
</t>
  </si>
  <si>
    <t>TC11822</t>
  </si>
  <si>
    <t xml:space="preserve">21000.000159/2015-99
</t>
  </si>
  <si>
    <t xml:space="preserve">Espirodiclofeno Técnico Adama
</t>
  </si>
  <si>
    <t>TC11922</t>
  </si>
  <si>
    <t xml:space="preserve">21000.061977/2016-49
</t>
  </si>
  <si>
    <t xml:space="preserve">13/12/2016
</t>
  </si>
  <si>
    <t xml:space="preserve">Spirodiclofen R Técnico Helm 
</t>
  </si>
  <si>
    <t>TC12022</t>
  </si>
  <si>
    <t xml:space="preserve">21000.000255/2015-37
</t>
  </si>
  <si>
    <t xml:space="preserve">16/01/2015
</t>
  </si>
  <si>
    <t xml:space="preserve">Espirodiclofen Técnico Nortox 
</t>
  </si>
  <si>
    <t>TC12122</t>
  </si>
  <si>
    <t xml:space="preserve">21000.040448/2017-92
</t>
  </si>
  <si>
    <t xml:space="preserve">18/09/2017
</t>
  </si>
  <si>
    <t xml:space="preserve">Acefato Técnico Syncrom
</t>
  </si>
  <si>
    <t>Acefato</t>
  </si>
  <si>
    <t>TC12222</t>
  </si>
  <si>
    <t>21000.011652/2017-04</t>
  </si>
  <si>
    <t xml:space="preserve">13/03/2017
</t>
  </si>
  <si>
    <t xml:space="preserve">Acefato Técnico Nortox II
</t>
  </si>
  <si>
    <t>TC12322</t>
  </si>
  <si>
    <t xml:space="preserve">21000.084748/2019-45
</t>
  </si>
  <si>
    <t xml:space="preserve">22/11/2019
</t>
  </si>
  <si>
    <t xml:space="preserve">Pimetrozina Técnico Solus
</t>
  </si>
  <si>
    <t>TC12422</t>
  </si>
  <si>
    <t xml:space="preserve">21000.015774/2018-42
</t>
  </si>
  <si>
    <t xml:space="preserve">Flumioxazin Técnico FB
</t>
  </si>
  <si>
    <t>TC12522</t>
  </si>
  <si>
    <t xml:space="preserve">21000.037052/2016-87
</t>
  </si>
  <si>
    <t xml:space="preserve">28/07/2016
</t>
  </si>
  <si>
    <t xml:space="preserve">Picoxistrobina Técnico Rainbow
</t>
  </si>
  <si>
    <t>TC12622</t>
  </si>
  <si>
    <t xml:space="preserve">21000.013651/2016-13
</t>
  </si>
  <si>
    <t xml:space="preserve">30/03/2016
</t>
  </si>
  <si>
    <t xml:space="preserve">Atrazine Técnico EAGROW
</t>
  </si>
  <si>
    <t>TC12722</t>
  </si>
  <si>
    <t xml:space="preserve">21000.015078/2016-74
</t>
  </si>
  <si>
    <t xml:space="preserve">Atrazine Técnico Sino-Agri
</t>
  </si>
  <si>
    <t>TC12822</t>
  </si>
  <si>
    <t xml:space="preserve">21000.055331/2020-17
</t>
  </si>
  <si>
    <t>Dicamba Técnico Nortox V</t>
  </si>
  <si>
    <t>TC12922</t>
  </si>
  <si>
    <t xml:space="preserve">21000.008403/2013-08
</t>
  </si>
  <si>
    <t xml:space="preserve">Glifosato Técnico Alta III
</t>
  </si>
  <si>
    <t>TC13022</t>
  </si>
  <si>
    <t xml:space="preserve">21000.031597/2018-41
</t>
  </si>
  <si>
    <t xml:space="preserve">20/08/2018
</t>
  </si>
  <si>
    <t xml:space="preserve">Dicamba Técnico CropChem I
</t>
  </si>
  <si>
    <t>TC13122</t>
  </si>
  <si>
    <t xml:space="preserve">21000.008463/2012-31
</t>
  </si>
  <si>
    <t xml:space="preserve">Carbendazim Técnico Rainbow
</t>
  </si>
  <si>
    <t>TC13222</t>
  </si>
  <si>
    <t xml:space="preserve">21000.002911/2016-17
</t>
  </si>
  <si>
    <t xml:space="preserve">Carbendazim Técnico Adama BR
</t>
  </si>
  <si>
    <t>TC13322</t>
  </si>
  <si>
    <t>TC13422</t>
  </si>
  <si>
    <t>TC13522</t>
  </si>
  <si>
    <t>TC13622</t>
  </si>
  <si>
    <t>TC13722</t>
  </si>
  <si>
    <t>TC13822</t>
  </si>
  <si>
    <t>TC13922</t>
  </si>
  <si>
    <t>TC14022</t>
  </si>
  <si>
    <t>TC14122</t>
  </si>
  <si>
    <t>TC14222</t>
  </si>
  <si>
    <t>TC14322</t>
  </si>
  <si>
    <t>TC14422</t>
  </si>
  <si>
    <t>TC14522</t>
  </si>
  <si>
    <t>TC14622</t>
  </si>
  <si>
    <t>TC14722</t>
  </si>
  <si>
    <t>TC14822</t>
  </si>
  <si>
    <t>TC14922</t>
  </si>
  <si>
    <t>TC15022</t>
  </si>
  <si>
    <t>TC15122</t>
  </si>
  <si>
    <t>TC15222</t>
  </si>
  <si>
    <t>TC15322</t>
  </si>
  <si>
    <t>TC15422</t>
  </si>
  <si>
    <t>TC15522</t>
  </si>
  <si>
    <t>TC15622</t>
  </si>
  <si>
    <t>TC15722</t>
  </si>
  <si>
    <t>TC15822</t>
  </si>
  <si>
    <t>TC15922</t>
  </si>
  <si>
    <t>TC16022</t>
  </si>
  <si>
    <t>TC16122</t>
  </si>
  <si>
    <t>TC16222</t>
  </si>
  <si>
    <t>TC16322</t>
  </si>
  <si>
    <t>TC16422</t>
  </si>
  <si>
    <t>TC16522</t>
  </si>
  <si>
    <t>TC16622</t>
  </si>
  <si>
    <t>TC16722</t>
  </si>
  <si>
    <t>TC16822</t>
  </si>
  <si>
    <t>TC16922</t>
  </si>
  <si>
    <t>TC17022</t>
  </si>
  <si>
    <t>TC17122</t>
  </si>
  <si>
    <t>TC17222</t>
  </si>
  <si>
    <t>TC17322</t>
  </si>
  <si>
    <t>TC17422</t>
  </si>
  <si>
    <t>TC17522</t>
  </si>
  <si>
    <t>TC17622</t>
  </si>
  <si>
    <t>TC17722</t>
  </si>
  <si>
    <t>TC17822</t>
  </si>
  <si>
    <t>TC17922</t>
  </si>
  <si>
    <t>TC18022</t>
  </si>
  <si>
    <t>TC18122</t>
  </si>
  <si>
    <t>TC18222</t>
  </si>
  <si>
    <t>TC18322</t>
  </si>
  <si>
    <t>TC18422</t>
  </si>
  <si>
    <t>TC18522</t>
  </si>
  <si>
    <t>TC18622</t>
  </si>
  <si>
    <t>TC18722</t>
  </si>
  <si>
    <t>TC18822</t>
  </si>
  <si>
    <t>TC18922</t>
  </si>
  <si>
    <t>TC19022</t>
  </si>
  <si>
    <t>TC19122</t>
  </si>
  <si>
    <t>TC19222</t>
  </si>
  <si>
    <t>TC19322</t>
  </si>
  <si>
    <t>TC19422</t>
  </si>
  <si>
    <t>TC19522</t>
  </si>
  <si>
    <t>TC19622</t>
  </si>
  <si>
    <t>TC19722</t>
  </si>
  <si>
    <t>TC19822</t>
  </si>
  <si>
    <t>TC19922</t>
  </si>
  <si>
    <t>TC20022</t>
  </si>
  <si>
    <t>TC20122</t>
  </si>
  <si>
    <t>TC20222</t>
  </si>
  <si>
    <t>TC20322</t>
  </si>
  <si>
    <t>TC20422</t>
  </si>
  <si>
    <t>TC20522</t>
  </si>
  <si>
    <t>TC20622</t>
  </si>
  <si>
    <t>TC20722</t>
  </si>
  <si>
    <t>TC20822</t>
  </si>
  <si>
    <t>TC20922</t>
  </si>
  <si>
    <t>TC21022</t>
  </si>
  <si>
    <t>TC21122</t>
  </si>
  <si>
    <t>TC21222</t>
  </si>
  <si>
    <t>TC21322</t>
  </si>
  <si>
    <t>TC21422</t>
  </si>
  <si>
    <t>TC21522</t>
  </si>
  <si>
    <t>TC21622</t>
  </si>
  <si>
    <t>TC21722</t>
  </si>
  <si>
    <t>TC21822</t>
  </si>
  <si>
    <t>TC21922</t>
  </si>
  <si>
    <t>TC22022</t>
  </si>
  <si>
    <t>TC22122</t>
  </si>
  <si>
    <t>TC22222</t>
  </si>
  <si>
    <t>TC22322</t>
  </si>
  <si>
    <t>TC22422</t>
  </si>
  <si>
    <t>TC22522</t>
  </si>
  <si>
    <t>TC22622</t>
  </si>
  <si>
    <t>TC22722</t>
  </si>
  <si>
    <t>TC22822</t>
  </si>
  <si>
    <t>TC22922</t>
  </si>
  <si>
    <t>TC23022</t>
  </si>
  <si>
    <t>TC23122</t>
  </si>
  <si>
    <t>TC23222</t>
  </si>
  <si>
    <t>TC23322</t>
  </si>
  <si>
    <t>TC23422</t>
  </si>
  <si>
    <t>TC23522</t>
  </si>
  <si>
    <t>TC23622</t>
  </si>
  <si>
    <t>TC23722</t>
  </si>
  <si>
    <t>TC23822</t>
  </si>
  <si>
    <t>TC23922</t>
  </si>
  <si>
    <t>TC24022</t>
  </si>
  <si>
    <t>TC24122</t>
  </si>
  <si>
    <t>TC24222</t>
  </si>
  <si>
    <t>TC24322</t>
  </si>
  <si>
    <t>TC24422</t>
  </si>
  <si>
    <t>TC24522</t>
  </si>
  <si>
    <t>TC24622</t>
  </si>
  <si>
    <t>TC24722</t>
  </si>
  <si>
    <t>TC24822</t>
  </si>
  <si>
    <t>TC24922</t>
  </si>
  <si>
    <t>TC25022</t>
  </si>
  <si>
    <t>TC25122</t>
  </si>
  <si>
    <t>TC25222</t>
  </si>
  <si>
    <t>TC25322</t>
  </si>
  <si>
    <t>TC25422</t>
  </si>
  <si>
    <t>TC25522</t>
  </si>
  <si>
    <t>TC25622</t>
  </si>
  <si>
    <t>TC25722</t>
  </si>
  <si>
    <t>TC25822</t>
  </si>
  <si>
    <t>TC25922</t>
  </si>
  <si>
    <t>TC26022</t>
  </si>
  <si>
    <t>TC26122</t>
  </si>
  <si>
    <t>TC26222</t>
  </si>
  <si>
    <t>TC26322</t>
  </si>
  <si>
    <t>TC26422</t>
  </si>
  <si>
    <t>TC26522</t>
  </si>
  <si>
    <t>TC26622</t>
  </si>
  <si>
    <t>TC26722</t>
  </si>
  <si>
    <t>TC26822</t>
  </si>
  <si>
    <t>TC26922</t>
  </si>
  <si>
    <t>TC27022</t>
  </si>
  <si>
    <t>TC27122</t>
  </si>
  <si>
    <t>TC27222</t>
  </si>
  <si>
    <t>TC27322</t>
  </si>
  <si>
    <t>TC27422</t>
  </si>
  <si>
    <t>TC27522</t>
  </si>
  <si>
    <t>TC27622</t>
  </si>
  <si>
    <t>TC27722</t>
  </si>
  <si>
    <t>TC27822</t>
  </si>
  <si>
    <t>TC27922</t>
  </si>
  <si>
    <t>TC28022</t>
  </si>
  <si>
    <t>TC28122</t>
  </si>
  <si>
    <t>TC28222</t>
  </si>
  <si>
    <t>TC28322</t>
  </si>
  <si>
    <t>TC28422</t>
  </si>
  <si>
    <t>TC28522</t>
  </si>
  <si>
    <t>TC28622</t>
  </si>
  <si>
    <t>TC28722</t>
  </si>
  <si>
    <t>TC28822</t>
  </si>
  <si>
    <t>TC28922</t>
  </si>
  <si>
    <t>TC29022</t>
  </si>
  <si>
    <t>TC29122</t>
  </si>
  <si>
    <t>TC29222</t>
  </si>
  <si>
    <t>TC29322</t>
  </si>
  <si>
    <t>TC29422</t>
  </si>
  <si>
    <t>TC29522</t>
  </si>
  <si>
    <t>TC29622</t>
  </si>
  <si>
    <t>TC29722</t>
  </si>
  <si>
    <t>TC29822</t>
  </si>
  <si>
    <t>TC29922</t>
  </si>
  <si>
    <t>TC30022</t>
  </si>
  <si>
    <t>TC30122</t>
  </si>
  <si>
    <t>TC30222</t>
  </si>
  <si>
    <t>TC30322</t>
  </si>
  <si>
    <t>TC30422</t>
  </si>
  <si>
    <t>TC30522</t>
  </si>
  <si>
    <t>TC30622</t>
  </si>
  <si>
    <t>TC30722</t>
  </si>
  <si>
    <t>TC30822</t>
  </si>
  <si>
    <t>TC30922</t>
  </si>
  <si>
    <t>TC31022</t>
  </si>
  <si>
    <t>TC31122</t>
  </si>
  <si>
    <t>TC31222</t>
  </si>
  <si>
    <t>TC31322</t>
  </si>
  <si>
    <t>TC31422</t>
  </si>
  <si>
    <t>TC31522</t>
  </si>
  <si>
    <t>TC31622</t>
  </si>
  <si>
    <t>TC31722</t>
  </si>
  <si>
    <t>TC31822</t>
  </si>
  <si>
    <t>TC31922</t>
  </si>
  <si>
    <t>TC32022</t>
  </si>
  <si>
    <t>TC32122</t>
  </si>
  <si>
    <t>TC32222</t>
  </si>
  <si>
    <t>TC32322</t>
  </si>
  <si>
    <t>TC32422</t>
  </si>
  <si>
    <t>TC32522</t>
  </si>
  <si>
    <t>TC32622</t>
  </si>
  <si>
    <t>TC32722</t>
  </si>
  <si>
    <t>TC32822</t>
  </si>
  <si>
    <t>TC32922</t>
  </si>
  <si>
    <t>TC33022</t>
  </si>
  <si>
    <t>TC33122</t>
  </si>
  <si>
    <t>TC33222</t>
  </si>
  <si>
    <t>TC33322</t>
  </si>
  <si>
    <t>TC33422</t>
  </si>
  <si>
    <t>TC33522</t>
  </si>
  <si>
    <t>TC33622</t>
  </si>
  <si>
    <t>TC33722</t>
  </si>
  <si>
    <t>TC33822</t>
  </si>
  <si>
    <t>TC33922</t>
  </si>
  <si>
    <t>TC34022</t>
  </si>
  <si>
    <t>TC34122</t>
  </si>
  <si>
    <t>TC34222</t>
  </si>
  <si>
    <t>TC34322</t>
  </si>
  <si>
    <t>TC34422</t>
  </si>
  <si>
    <t>TC34522</t>
  </si>
  <si>
    <t>TC34622</t>
  </si>
  <si>
    <t>TC34722</t>
  </si>
  <si>
    <t>TC34822</t>
  </si>
  <si>
    <t>TC34922</t>
  </si>
  <si>
    <t>TC35022</t>
  </si>
  <si>
    <t>21000.053656/2017-51</t>
  </si>
  <si>
    <t>Excalia Max</t>
  </si>
  <si>
    <t>Impirfluxam; Tebuconazol</t>
  </si>
  <si>
    <t>PFN</t>
  </si>
  <si>
    <t> Sumitomo</t>
  </si>
  <si>
    <t>Ano 2021 - PF</t>
  </si>
  <si>
    <t>21000.003112/2014-04</t>
  </si>
  <si>
    <t>Naria DM</t>
  </si>
  <si>
    <t>Dimetomorfe; Piraclostrobina</t>
  </si>
  <si>
    <t>PF</t>
  </si>
  <si>
    <t>BASF</t>
  </si>
  <si>
    <t xml:space="preserve"> PF</t>
  </si>
  <si>
    <t>21000.033615/2018-20</t>
  </si>
  <si>
    <t>Dorai Max</t>
  </si>
  <si>
    <t>Dibrometo de Diquate; Amicarbazona</t>
  </si>
  <si>
    <t xml:space="preserve">Iharabras </t>
  </si>
  <si>
    <t>21000.087671/2019-65</t>
  </si>
  <si>
    <t>Xeque Mate HT</t>
  </si>
  <si>
    <t>Glifosato, Sal de Potássio</t>
  </si>
  <si>
    <t>PF/PTE</t>
  </si>
  <si>
    <t xml:space="preserve"> PF/PTE</t>
  </si>
  <si>
    <t>21016.002575/2021-09</t>
  </si>
  <si>
    <t>Provilar</t>
  </si>
  <si>
    <t xml:space="preserve"> Bacillus velezensis; Bacillus subtilis</t>
  </si>
  <si>
    <t>Bio</t>
  </si>
  <si>
    <t>FMC</t>
  </si>
  <si>
    <t>21000.002714/2015-17</t>
  </si>
  <si>
    <t>Moddus Neo</t>
  </si>
  <si>
    <t>Trinexapaque-etílico</t>
  </si>
  <si>
    <t>Syngenta</t>
  </si>
  <si>
    <t>Bio/Org</t>
  </si>
  <si>
    <t>21000.023777/2017-79</t>
  </si>
  <si>
    <t>Arquero</t>
  </si>
  <si>
    <t>Acetamiprido; Bifentrina</t>
  </si>
  <si>
    <t>I - Produto altamente perigoso ao Meio Ambiente</t>
  </si>
  <si>
    <t>21016.005575/2021-52</t>
  </si>
  <si>
    <t>Biopodisi</t>
  </si>
  <si>
    <t xml:space="preserve">Telenomus podisi </t>
  </si>
  <si>
    <t>Mosoletto</t>
  </si>
  <si>
    <t>Não Classificado - Produto Não Classificado</t>
  </si>
  <si>
    <t>21000.008103/2014-00</t>
  </si>
  <si>
    <t>Cinturão 500 SC</t>
  </si>
  <si>
    <t>21000.057698/2020-67</t>
  </si>
  <si>
    <t>Clorotalonil Oxon 720 SC II</t>
  </si>
  <si>
    <t>Clorotalonil</t>
  </si>
  <si>
    <t>Oxon</t>
  </si>
  <si>
    <t>21000.047910/2020-88</t>
  </si>
  <si>
    <t>Bravengis</t>
  </si>
  <si>
    <t>Clorotalonil; Tebuconazole</t>
  </si>
  <si>
    <r>
      <rPr>
        <rFont val="Arial"/>
        <b/>
        <color rgb="FF002060"/>
        <sz val="10"/>
      </rPr>
      <t>PF</t>
    </r>
    <r>
      <rPr>
        <rFont val="Arial"/>
        <color rgb="FF002060"/>
        <sz val="10"/>
      </rPr>
      <t xml:space="preserve"> - Produto Formulado</t>
    </r>
  </si>
  <si>
    <t>21000.065447/2020-56</t>
  </si>
  <si>
    <t>Terbutilazina Oxon 500 SC I</t>
  </si>
  <si>
    <t xml:space="preserve">Terbutilazina </t>
  </si>
  <si>
    <r>
      <rPr>
        <rFont val="Arial"/>
        <b/>
        <color rgb="FF002060"/>
        <sz val="10"/>
      </rPr>
      <t xml:space="preserve">PFN - </t>
    </r>
    <r>
      <rPr>
        <rFont val="Arial"/>
        <color rgb="FF002060"/>
        <sz val="10"/>
      </rPr>
      <t>Produto Formulado a Base de Ingrediente Ativo Novo</t>
    </r>
  </si>
  <si>
    <t>21000.057696/2020-78</t>
  </si>
  <si>
    <t>Clorotalonil Oxon 720 SC</t>
  </si>
  <si>
    <r>
      <rPr>
        <rFont val="Arial"/>
        <b/>
        <color rgb="FF002060"/>
        <sz val="10"/>
      </rPr>
      <t>PF/PTE</t>
    </r>
    <r>
      <rPr>
        <rFont val="Arial"/>
        <color rgb="FF002060"/>
        <sz val="10"/>
      </rPr>
      <t xml:space="preserve"> - Produto Formulado a Base de Produto Técnico Equivalente</t>
    </r>
  </si>
  <si>
    <t>21000.056174/2016-72</t>
  </si>
  <si>
    <t>Exert 540 EC</t>
  </si>
  <si>
    <t>Haloxifope-P-metílico</t>
  </si>
  <si>
    <r>
      <rPr>
        <rFont val="Arial"/>
        <b/>
        <color rgb="FF002060"/>
        <sz val="10"/>
      </rPr>
      <t xml:space="preserve">Bio </t>
    </r>
    <r>
      <rPr>
        <rFont val="Arial"/>
        <color rgb="FF002060"/>
        <sz val="10"/>
      </rPr>
      <t>- Produto Formulado Biológico, Microbiológico, Bioquímico, Extrato Vegetal, Regulador de Crescimento ou Semioquímico; de Baixo Risco</t>
    </r>
  </si>
  <si>
    <t>21000.008003/2015-56</t>
  </si>
  <si>
    <t>Adver 240 SC</t>
  </si>
  <si>
    <t xml:space="preserve">Clorfenapir  </t>
  </si>
  <si>
    <r>
      <rPr>
        <rFont val="Arial"/>
        <b/>
        <color rgb="FF002060"/>
        <sz val="10"/>
      </rPr>
      <t>Bio/Org</t>
    </r>
    <r>
      <rPr>
        <rFont val="Arial"/>
        <color rgb="FF002060"/>
        <sz val="10"/>
      </rPr>
      <t xml:space="preserve"> - Produto Formulado Biológico, Microbiológico, Bioquímico, Extrato Vegetal, Regulador de Crescimento ou Semioquímico, para a Agricultura Orgânica</t>
    </r>
  </si>
  <si>
    <t>21000.029403/2020-62</t>
  </si>
  <si>
    <t>Cropper</t>
  </si>
  <si>
    <t>Mancozebe; Protioconazol; Fluxapiroxade</t>
  </si>
  <si>
    <t>21000.004774/2015-74</t>
  </si>
  <si>
    <t>AMAZE 450 WG</t>
  </si>
  <si>
    <t>Cimoxanil</t>
  </si>
  <si>
    <t>ISK</t>
  </si>
  <si>
    <t>Número de Registros Aprovados por Ano de Submissão</t>
  </si>
  <si>
    <t>21000.048795/2017-63</t>
  </si>
  <si>
    <t>MANZIVEX I</t>
  </si>
  <si>
    <t>Mancozebe</t>
  </si>
  <si>
    <t>21000.049554/2020-37</t>
  </si>
  <si>
    <t>ORINS</t>
  </si>
  <si>
    <t>Orius insidiosus</t>
  </si>
  <si>
    <t>Topbio</t>
  </si>
  <si>
    <t>21000.058750/2016-16</t>
  </si>
  <si>
    <t>PAYLOAD</t>
  </si>
  <si>
    <t>Flumioxazina; Clorimurom-etílico</t>
  </si>
  <si>
    <t>21016.005831/2021-10</t>
  </si>
  <si>
    <t xml:space="preserve"> BTP 400-21</t>
  </si>
  <si>
    <r>
      <rPr>
        <rFont val="Arial"/>
        <i/>
        <color rgb="FF000066"/>
        <sz val="11"/>
      </rPr>
      <t>Azadirachta indica</t>
    </r>
    <r>
      <rPr>
        <rFont val="Arial"/>
        <color rgb="FF000066"/>
        <sz val="11"/>
      </rPr>
      <t xml:space="preserve"> (Óleo de Nim)</t>
    </r>
  </si>
  <si>
    <t>Biotrop</t>
  </si>
  <si>
    <t>21000.049552/2020-48</t>
  </si>
  <si>
    <t>CRISOP</t>
  </si>
  <si>
    <t>Chrysoperla externa</t>
  </si>
  <si>
    <t>21000.060199/2016-71</t>
  </si>
  <si>
    <t>SUREGUARD</t>
  </si>
  <si>
    <t>21000.060202/2016-56</t>
  </si>
  <si>
    <t>INTRISIC</t>
  </si>
  <si>
    <t>21000.033616/2018-74</t>
  </si>
  <si>
    <t>BURNER</t>
  </si>
  <si>
    <t>Dibrometo de Diquate; Flumioxazina</t>
  </si>
  <si>
    <t>21000.008949/2017-84</t>
  </si>
  <si>
    <t xml:space="preserve"> SELECT 3 EC </t>
  </si>
  <si>
    <t>21000.001832/2011-84</t>
  </si>
  <si>
    <t> ZAMPRO</t>
  </si>
  <si>
    <t>Ametoctradina; Dimetomorfe</t>
  </si>
  <si>
    <t>21016.005694/2021-13</t>
  </si>
  <si>
    <t>GNC 010-2</t>
  </si>
  <si>
    <t xml:space="preserve"> Beauveria bassiana, isolado IBCB 66</t>
  </si>
  <si>
    <t>Gênica</t>
  </si>
  <si>
    <t>21016.005789/2021-29</t>
  </si>
  <si>
    <t>JB PA L-E</t>
  </si>
  <si>
    <t>Palmistichus elaeisis</t>
  </si>
  <si>
    <t>JB Biotecnologia</t>
  </si>
  <si>
    <t>21000.002290/2015-91</t>
  </si>
  <si>
    <t>AZOXISTROBINA COONAGRO 250 SC</t>
  </si>
  <si>
    <t>Azoxistrobina</t>
  </si>
  <si>
    <t>21000.003881/2014-02</t>
  </si>
  <si>
    <t>ZETHAPYR BR</t>
  </si>
  <si>
    <t>21000.004301/2015-77</t>
  </si>
  <si>
    <t>SNIPER​ PRIME</t>
  </si>
  <si>
    <t>Fluroxipir-meptilico; Picloram</t>
  </si>
  <si>
    <t>21000.005733/2015-03</t>
  </si>
  <si>
    <t>SHIFT</t>
  </si>
  <si>
    <t>Fomesafem</t>
  </si>
  <si>
    <t>21000.053654/2017-62</t>
  </si>
  <si>
    <t>FOX SUPRA</t>
  </si>
  <si>
    <t>Impirfluxam; Protioconazol</t>
  </si>
  <si>
    <t>Bayer</t>
  </si>
  <si>
    <t>21000.049006/2017-10</t>
  </si>
  <si>
    <t>TAGZOLE 250 EC</t>
  </si>
  <si>
    <t>Difenoconazol</t>
  </si>
  <si>
    <t>Tagros</t>
  </si>
  <si>
    <t>21000.032892/2017-34</t>
  </si>
  <si>
    <t>ORONDIS ULTRA</t>
  </si>
  <si>
    <t>Mandipropamida; Oxatiapiprolim</t>
  </si>
  <si>
    <t>Meses de Deferimento de Registros de Agrotóxicos</t>
  </si>
  <si>
    <t>21000.002866/2015-10</t>
  </si>
  <si>
    <t>PATROL</t>
  </si>
  <si>
    <t>Glufosinato - Sal de amônio</t>
  </si>
  <si>
    <t xml:space="preserve"> Adama </t>
  </si>
  <si>
    <t>21000.007673/2010-41</t>
  </si>
  <si>
    <t>BOREY SC</t>
  </si>
  <si>
    <t>Imidacloprido; Lambda-cialotrina</t>
  </si>
  <si>
    <t>Avgust</t>
  </si>
  <si>
    <t>21000.063504/2016-86</t>
  </si>
  <si>
    <t>BELYAN</t>
  </si>
  <si>
    <t>Mefentrifluconazol; Piraclostrobina; Fluxapiroxade</t>
  </si>
  <si>
    <t>21000.011806/2009-40</t>
  </si>
  <si>
    <t xml:space="preserve"> ZAMPRO DM</t>
  </si>
  <si>
    <t>Ametoctradina; Dimetomorfe</t>
  </si>
  <si>
    <t>21000.019081/2017-48</t>
  </si>
  <si>
    <t>CREVIXAR</t>
  </si>
  <si>
    <t>21000.019080/2017-01</t>
  </si>
  <si>
    <t>PALIVAR</t>
  </si>
  <si>
    <t>21000.063210/2016-54</t>
  </si>
  <si>
    <t>DIVEX</t>
  </si>
  <si>
    <t>Clorotalonil; Fluxapiroxade</t>
  </si>
  <si>
    <t>21000.051697/2018-94</t>
  </si>
  <si>
    <t xml:space="preserve"> FORASTEIRO</t>
  </si>
  <si>
    <t>2,4-D; Fluroxipir-meptílico; Picloram</t>
  </si>
  <si>
    <t>21000.009071/2012-90</t>
  </si>
  <si>
    <t>LUXOR</t>
  </si>
  <si>
    <t>Picloram; 2,4-D</t>
  </si>
  <si>
    <t>21000.000989/2013-54</t>
  </si>
  <si>
    <t>PALMERO WG</t>
  </si>
  <si>
    <t>21000.005567/2015-37</t>
  </si>
  <si>
    <t>COLT</t>
  </si>
  <si>
    <t>Diflubenzurom</t>
  </si>
  <si>
    <t>Prentiss</t>
  </si>
  <si>
    <t>21000.002421/2018-82</t>
  </si>
  <si>
    <t>UPL 1014 FP</t>
  </si>
  <si>
    <t>Acefato; Bifentrina</t>
  </si>
  <si>
    <t>21000.048631/2021-12</t>
  </si>
  <si>
    <t>SQUADRA</t>
  </si>
  <si>
    <t>Beauveria bassiana - isolado IBCB 66; Metarhizium anisopliae cepa IBCB 425</t>
  </si>
  <si>
    <t>Ecosolução</t>
  </si>
  <si>
    <t>21016.006634/2021-18</t>
  </si>
  <si>
    <t>BACILLUS THURINGIENSIS BOM FUTURO</t>
  </si>
  <si>
    <t>Bacillus thuringiensis var. kurstaki isolado HD-1 (S 1450)</t>
  </si>
  <si>
    <t>Bom Futuro</t>
  </si>
  <si>
    <t>21016.005830/2021-67</t>
  </si>
  <si>
    <t>BTP 300-21</t>
  </si>
  <si>
    <t>Óleo de Nim (Azadirachta indica)</t>
  </si>
  <si>
    <t>21000.040243/2020-11</t>
  </si>
  <si>
    <t>PRODIGY</t>
  </si>
  <si>
    <t xml:space="preserve"> Metoxifenozida</t>
  </si>
  <si>
    <t xml:space="preserve">Dow </t>
  </si>
  <si>
    <t>21016.007024/2021-23</t>
  </si>
  <si>
    <t>STPL-R1</t>
  </si>
  <si>
    <t>Cinetina; Ácido Giberélico, GA3; Ácido 4-Indol-3Ilbutírico</t>
  </si>
  <si>
    <t>Stoller</t>
  </si>
  <si>
    <t>21000.009602/2012-44</t>
  </si>
  <si>
    <t>HIGON R</t>
  </si>
  <si>
    <t>Clorimuron-etílico</t>
  </si>
  <si>
    <t>21000.007755/2015-08</t>
  </si>
  <si>
    <t>TIOFANATO NORTOX</t>
  </si>
  <si>
    <t>Tiofanato-metílico</t>
  </si>
  <si>
    <t>21000.027582/2017-06</t>
  </si>
  <si>
    <t>BENKEI</t>
  </si>
  <si>
    <t>Buprofezina</t>
  </si>
  <si>
    <t>21000.025834/2018-35</t>
  </si>
  <si>
    <t>HALOXIFOP-METÍLICO 124,7 EC TECNOMYL I</t>
  </si>
  <si>
    <t>Haloxifop-P-Metíl</t>
  </si>
  <si>
    <t>21000.004717/2012-42</t>
  </si>
  <si>
    <t>NUCLEUS</t>
  </si>
  <si>
    <t>21000.015789/2019-91</t>
  </si>
  <si>
    <t>WINOUT XTRA</t>
  </si>
  <si>
    <t>Fluazinam</t>
  </si>
  <si>
    <t>21000.005843/2015-67</t>
  </si>
  <si>
    <t>RAINVEL</t>
  </si>
  <si>
    <t>21000.001955/2014-68</t>
  </si>
  <si>
    <t>METOLOX 96 EC</t>
  </si>
  <si>
    <t xml:space="preserve"> S-Metacloro</t>
  </si>
  <si>
    <t>21000.049678/2017-17</t>
  </si>
  <si>
    <t>AMICARBAZONE NORTOX</t>
  </si>
  <si>
    <t>21000.044268/2017-80</t>
  </si>
  <si>
    <t>GARROTEBR</t>
  </si>
  <si>
    <t>Fluroxipir-meptilico; Picloram - Sal de Triisopropanolamina</t>
  </si>
  <si>
    <t xml:space="preserve">Ouro Fino </t>
  </si>
  <si>
    <t>21016.006788/2021-00</t>
  </si>
  <si>
    <t>BIOPALMIS</t>
  </si>
  <si>
    <t>Morsoleto</t>
  </si>
  <si>
    <t>21000.007555/2016-28</t>
  </si>
  <si>
    <t>PLATEAU SPIN</t>
  </si>
  <si>
    <t>Imazapique</t>
  </si>
  <si>
    <t>21000.003487/2018-90</t>
  </si>
  <si>
    <t>PLANITY</t>
  </si>
  <si>
    <t>Impirfluxam; Tebuconazol</t>
  </si>
  <si>
    <t>21016.007007/2021-96</t>
  </si>
  <si>
    <t>STM-R1</t>
  </si>
  <si>
    <t>21000.005915/2015-76</t>
  </si>
  <si>
    <t>SPARVIERO 100</t>
  </si>
  <si>
    <t>Lambda-Cialotrina</t>
  </si>
  <si>
    <t>21000.026348/2019-15</t>
  </si>
  <si>
    <t>COFENRIN</t>
  </si>
  <si>
    <t>21000.004866/2010-40</t>
  </si>
  <si>
    <t>HANARO</t>
  </si>
  <si>
    <t>Bistriflurom</t>
  </si>
  <si>
    <t>21000.049252/2016-82</t>
  </si>
  <si>
    <t xml:space="preserve"> WIKING 600 WG</t>
  </si>
  <si>
    <t>Metsulfurom-Metílico</t>
  </si>
  <si>
    <t>21000.003100/2015-52</t>
  </si>
  <si>
    <t>FIPRONIL 800 WG PROVENTIS</t>
  </si>
  <si>
    <t>Fipronil</t>
  </si>
  <si>
    <t>21000.005568/2015-81</t>
  </si>
  <si>
    <t>YETI</t>
  </si>
  <si>
    <t>21000.001211/2009-86</t>
  </si>
  <si>
    <t>VIGORBR</t>
  </si>
  <si>
    <t>III - Medianamente Tóxico</t>
  </si>
  <si>
    <t>21016.006623/2021-20</t>
  </si>
  <si>
    <t>BIODIATRAEA</t>
  </si>
  <si>
    <t>Trichospilus diatraeae</t>
  </si>
  <si>
    <t>21016.005713/2021-01</t>
  </si>
  <si>
    <t>BEAUVE 100</t>
  </si>
  <si>
    <r>
      <rPr>
        <rFont val="Arial"/>
        <i/>
        <color rgb="FF000066"/>
        <sz val="11"/>
      </rPr>
      <t>Beauveria bassiana</t>
    </r>
    <r>
      <rPr>
        <rFont val="Arial"/>
        <color rgb="FF000066"/>
        <sz val="11"/>
      </rPr>
      <t>, isolado IBCB 66</t>
    </r>
  </si>
  <si>
    <t>Oligos</t>
  </si>
  <si>
    <t>21016.005771/2021-27</t>
  </si>
  <si>
    <t>HIZIUM 100</t>
  </si>
  <si>
    <r>
      <rPr>
        <rFont val="Arial"/>
        <i/>
        <color rgb="FF000066"/>
        <sz val="11"/>
      </rPr>
      <t>Metarhizium anisopliae,</t>
    </r>
    <r>
      <rPr>
        <rFont val="Arial"/>
        <color rgb="FF000066"/>
        <sz val="11"/>
      </rPr>
      <t xml:space="preserve"> isolado IBCB 425</t>
    </r>
  </si>
  <si>
    <t>21000.000907/2015-33</t>
  </si>
  <si>
    <t>MPOWER GLIFOSATO 480 SL</t>
  </si>
  <si>
    <t>Glifosato, Sal de isopropilamina</t>
  </si>
  <si>
    <t>21000.009043/2014-34</t>
  </si>
  <si>
    <t>GLIFOSATO FARMWAY 480</t>
  </si>
  <si>
    <t>21016.007416/2021-92</t>
  </si>
  <si>
    <t>BOVAX</t>
  </si>
  <si>
    <t>Beauveria bassiana, isolado IBCB 66</t>
  </si>
  <si>
    <t>Biossíntese</t>
  </si>
  <si>
    <t>21016.007420/2021-51</t>
  </si>
  <si>
    <t>METHABIO</t>
  </si>
  <si>
    <t xml:space="preserve">Metarhizium anisopliae, isolado IBCB 425 </t>
  </si>
  <si>
    <t>21016.005422/2021-13</t>
  </si>
  <si>
    <t>TEC HUNTER</t>
  </si>
  <si>
    <t xml:space="preserve"> Metarhizium anisopliae, cepa IBCB 425</t>
  </si>
  <si>
    <t>Solubio</t>
  </si>
  <si>
    <t>21016.005423/2021-50</t>
  </si>
  <si>
    <t>TEC WHITE</t>
  </si>
  <si>
    <t>21000.000627/2010-11</t>
  </si>
  <si>
    <t>ZAMPRO MT</t>
  </si>
  <si>
    <t xml:space="preserve"> Ametoctradina; Metiram</t>
  </si>
  <si>
    <t>21000.043179/2018-05</t>
  </si>
  <si>
    <t>APRESA</t>
  </si>
  <si>
    <t>Flumioxazina; S-Metolacloro</t>
  </si>
  <si>
    <t>21000.070413/2019-40</t>
  </si>
  <si>
    <t>JUMBO BR</t>
  </si>
  <si>
    <t>Sulfentrazona; Tebutiurom</t>
  </si>
  <si>
    <t>21000.009080/2014-42</t>
  </si>
  <si>
    <t>MAYORAL</t>
  </si>
  <si>
    <t>Imazapique; Imazapir</t>
  </si>
  <si>
    <t>21000.013211/2021-15</t>
  </si>
  <si>
    <t>ARBUST</t>
  </si>
  <si>
    <t>Triclopir-Butotílico</t>
  </si>
  <si>
    <t>21016.009154/2021-09</t>
  </si>
  <si>
    <t>COMBAT MBC</t>
  </si>
  <si>
    <t>Eloiza</t>
  </si>
  <si>
    <t>21000.008280/2013-05</t>
  </si>
  <si>
    <t>GLIFOSATO 480 SL CCAB</t>
  </si>
  <si>
    <t>21000.001563/2014-07</t>
  </si>
  <si>
    <t>CAPTUS PLUS</t>
  </si>
  <si>
    <t>Azoxistrobina; Ciproconazol</t>
  </si>
  <si>
    <t xml:space="preserve">Upl </t>
  </si>
  <si>
    <t>21000.025997/2017-37</t>
  </si>
  <si>
    <t>CIRCLE</t>
  </si>
  <si>
    <t>21000.006855/2015-17</t>
  </si>
  <si>
    <t>AMETRINA CCAB 500 SC</t>
  </si>
  <si>
    <t xml:space="preserve"> Ametrina</t>
  </si>
  <si>
    <t>21000.003566/2015-58</t>
  </si>
  <si>
    <t>FIPRONIL 800 WG PLS CL1</t>
  </si>
  <si>
    <t xml:space="preserve"> Fipronil</t>
  </si>
  <si>
    <t>21000.008078/2015-37</t>
  </si>
  <si>
    <t xml:space="preserve"> FIPRONIL CCAB 800 WG</t>
  </si>
  <si>
    <t>21000.076209/2020-76</t>
  </si>
  <si>
    <t>CLOROTALONIL C 720 SC PERTERRA</t>
  </si>
  <si>
    <t xml:space="preserve"> Clorotalonil  </t>
  </si>
  <si>
    <t>21000.010537/2013-81</t>
  </si>
  <si>
    <t>LOTUS 750 WG</t>
  </si>
  <si>
    <t>Nicossulfurom</t>
  </si>
  <si>
    <t>21000.006531/2013-17</t>
  </si>
  <si>
    <t xml:space="preserve"> APLIC</t>
  </si>
  <si>
    <t>Cloreto de Mepiquate; Ciclanilida</t>
  </si>
  <si>
    <t>21000.000413/2015-59</t>
  </si>
  <si>
    <t>2,4-D 806 ATANOR</t>
  </si>
  <si>
    <t>2,4-D, Sal de Dimetilamina</t>
  </si>
  <si>
    <t xml:space="preserve"> Albaugh</t>
  </si>
  <si>
    <t>21000.020399/2018-52</t>
  </si>
  <si>
    <t>REDIGO A</t>
  </si>
  <si>
    <t>Protioconazol</t>
  </si>
  <si>
    <t>21000.093595/2019-27</t>
  </si>
  <si>
    <t>SONDA HT</t>
  </si>
  <si>
    <t>21000.093592/2019-93</t>
  </si>
  <si>
    <t>TARGA MAX HT</t>
  </si>
  <si>
    <t>Quizalofope-P-Etílico</t>
  </si>
  <si>
    <t>21016.009062/2021-11</t>
  </si>
  <si>
    <t>LALSTOP ORGANIC DS</t>
  </si>
  <si>
    <t>Trichoderma asperellum, isolado URM-5911</t>
  </si>
  <si>
    <t>Lallemand</t>
  </si>
  <si>
    <t>21000.062635/2021-11</t>
  </si>
  <si>
    <t>TEZPETIX BEAUVE​</t>
  </si>
  <si>
    <t>Beauveria bassiana, isolado Simbi BB 15</t>
  </si>
  <si>
    <t>Simbiose</t>
  </si>
  <si>
    <t>21000.036553/2021-11</t>
  </si>
  <si>
    <t>ELAGESK</t>
  </si>
  <si>
    <t>Baculovírus Spodoptera frugiperda (SfMNPV), isolado 6</t>
  </si>
  <si>
    <t>21000.050736/2017-55</t>
  </si>
  <si>
    <t>HURON</t>
  </si>
  <si>
    <t>Sulfentrazona</t>
  </si>
  <si>
    <t>21000.049471/2018-23</t>
  </si>
  <si>
    <t>BORDALO PRO</t>
  </si>
  <si>
    <t>Profenofós; Lufenuron</t>
  </si>
  <si>
    <t>21000.042093/2020-71</t>
  </si>
  <si>
    <t>PROTEGE</t>
  </si>
  <si>
    <t xml:space="preserve"> Bacillus amyloliquefaciens, isolado CNPSo3202; Bacillus velezensis, isolado CNPSo3602; Bacillus thuringiensis, isolado CNPSo3915</t>
  </si>
  <si>
    <t>Tacto</t>
  </si>
  <si>
    <t>21016.000325/2022-15</t>
  </si>
  <si>
    <t>TEC PLUS</t>
  </si>
  <si>
    <t>Bacillus thutingiensis kurstaki, isolado HD-1 (S1450)</t>
  </si>
  <si>
    <t>21000.008460/2016-21</t>
  </si>
  <si>
    <t>PROPICONAZOLE NORTOX  500 EC</t>
  </si>
  <si>
    <t>Propiconazol</t>
  </si>
  <si>
    <t>21016.009763/2021-50</t>
  </si>
  <si>
    <t>GNC 009-3</t>
  </si>
  <si>
    <t>Metarhizium anisopliae, isolado IBCB 425</t>
  </si>
  <si>
    <t>21016.005118/2021-68</t>
  </si>
  <si>
    <t>JB TET-H</t>
  </si>
  <si>
    <t xml:space="preserve"> Tetrastichus howardi</t>
  </si>
  <si>
    <t>21016.008880/2021-04</t>
  </si>
  <si>
    <t>THYDRA</t>
  </si>
  <si>
    <t>Trichoderma harzianum, cepa T78</t>
  </si>
  <si>
    <t>Symborg</t>
  </si>
  <si>
    <t>21000.041272/2020-91</t>
  </si>
  <si>
    <t>BIOTRIO PLUS</t>
  </si>
  <si>
    <t xml:space="preserve"> Total</t>
  </si>
  <si>
    <t>21016.000098/2022-10</t>
  </si>
  <si>
    <t>BIOTRICHO</t>
  </si>
  <si>
    <t xml:space="preserve"> Trichoderma harzianum, isolado IBLF1278; Trichoderma harzianum, isolado IBLF 1282; Trichoderma viride, isolado IBLF1275; Trichoderma viride, isolado IBLF1276</t>
  </si>
  <si>
    <t>Biomip</t>
  </si>
  <si>
    <t>21016.009148/2021-43</t>
  </si>
  <si>
    <t>FULMINANTE AKb</t>
  </si>
  <si>
    <t>21000.038731/2018-35</t>
  </si>
  <si>
    <t>KANPAI</t>
  </si>
  <si>
    <t>Acetamiprido; Lambda-Cialotrina</t>
  </si>
  <si>
    <t>21000.004984/2011-39</t>
  </si>
  <si>
    <t>CALIPEN</t>
  </si>
  <si>
    <t>Mesotriona; Atrazina</t>
  </si>
  <si>
    <t>21000.080679/2020-34</t>
  </si>
  <si>
    <t>TRICLOPIR 667 EC PERTERRA</t>
  </si>
  <si>
    <t>21000.001793/2014-68</t>
  </si>
  <si>
    <t>MYRIM</t>
  </si>
  <si>
    <t xml:space="preserve"> Tradecorp</t>
  </si>
  <si>
    <t>21016.007762/2021-71</t>
  </si>
  <si>
    <t>BIO CONDUCTION</t>
  </si>
  <si>
    <t>Beauveria bassiana, isolado CBMAI 2359</t>
  </si>
  <si>
    <t>Bioma</t>
  </si>
  <si>
    <t>21000.024256/2019-09</t>
  </si>
  <si>
    <t>SUNGAIN XTRA</t>
  </si>
  <si>
    <t>21016.009215/2021-20</t>
  </si>
  <si>
    <t>BIAGRO PASTO</t>
  </si>
  <si>
    <t>Metarhizium anisopliae, cepa IBCB 425</t>
  </si>
  <si>
    <t>21016.009482/2021-05</t>
  </si>
  <si>
    <t>BIO PHYGGA</t>
  </si>
  <si>
    <t>Bionat</t>
  </si>
  <si>
    <t>21000.006945/2015-08</t>
  </si>
  <si>
    <t xml:space="preserve"> AMETRINA NORTOX</t>
  </si>
  <si>
    <t>Nortox S.A.</t>
  </si>
  <si>
    <t>21000.008221/2014-18</t>
  </si>
  <si>
    <t>FUSIFLEX 250</t>
  </si>
  <si>
    <t>Fluazifope-P-Butílico; Fomesafem</t>
  </si>
  <si>
    <t>21000.031138/2020-82</t>
  </si>
  <si>
    <t>CROPPER BR</t>
  </si>
  <si>
    <t>21000.077094/2020-37</t>
  </si>
  <si>
    <t>SHODAN</t>
  </si>
  <si>
    <t xml:space="preserve">Sulfentrazona; Flumioxazina </t>
  </si>
  <si>
    <t>21000.011085/2018-69</t>
  </si>
  <si>
    <t>FLUMIOXAZIN CCAB 500 WP</t>
  </si>
  <si>
    <t>CCAB Agro S.A.</t>
  </si>
  <si>
    <t>21016.009298/2021-57</t>
  </si>
  <si>
    <t>BIOKATO</t>
  </si>
  <si>
    <t>Pseudomonas fluorescens, isolado CCTB03; Pseudomonas chlororaphis, isolado CCTB19</t>
  </si>
  <si>
    <t>21000.002974/2013-21</t>
  </si>
  <si>
    <t>HOLDER 500 SC</t>
  </si>
  <si>
    <t>Crystal</t>
  </si>
  <si>
    <t>21000.020348/2019-10</t>
  </si>
  <si>
    <t>OSBAR DUO</t>
  </si>
  <si>
    <t>Flumioxazina; Imazetapir</t>
  </si>
  <si>
    <t>21000.023317/2018-21</t>
  </si>
  <si>
    <t xml:space="preserve"> LONGAR 480 EC</t>
  </si>
  <si>
    <t xml:space="preserve"> Triclopir-butotílico</t>
  </si>
  <si>
    <t>21000.005910/2015-43</t>
  </si>
  <si>
    <t>GALGO</t>
  </si>
  <si>
    <t>21000.008319/2015-48</t>
  </si>
  <si>
    <t>TEXARO</t>
  </si>
  <si>
    <t>Diclosulam; Halauxifeno Metílico</t>
  </si>
  <si>
    <t>Dow AgroSciences</t>
  </si>
  <si>
    <t>21000.062030/2016-55</t>
  </si>
  <si>
    <t>ACARIGEN</t>
  </si>
  <si>
    <t xml:space="preserve"> Abamectina</t>
  </si>
  <si>
    <t>21000.000244/2014-76</t>
  </si>
  <si>
    <t>ZORVEC ENICADE</t>
  </si>
  <si>
    <t>Oxatiapiprolim</t>
  </si>
  <si>
    <t xml:space="preserve">Corteva </t>
  </si>
  <si>
    <t>21000.000460/2014-11</t>
  </si>
  <si>
    <t>ZORVEC ZELAVIN</t>
  </si>
  <si>
    <t>21000.009005/2014-81</t>
  </si>
  <si>
    <t>CLEARSOL DF</t>
  </si>
  <si>
    <t>Imazapir</t>
  </si>
  <si>
    <t xml:space="preserve"> Basf </t>
  </si>
  <si>
    <t>21000.014399/2018-13</t>
  </si>
  <si>
    <t xml:space="preserve"> EDDUS EC</t>
  </si>
  <si>
    <t>Fomesafem; S-Metolacloro</t>
  </si>
  <si>
    <t>21000.001376/2015-04</t>
  </si>
  <si>
    <t>ROXAM 800 WP</t>
  </si>
  <si>
    <t>Indofil</t>
  </si>
  <si>
    <t>21000.062164/2016-76</t>
  </si>
  <si>
    <t>MIRAVIS DUO</t>
  </si>
  <si>
    <t>Pidiflumetofem; Difenoconazol</t>
  </si>
  <si>
    <t>21016.009773/2021-95</t>
  </si>
  <si>
    <t>GNC 010-3</t>
  </si>
  <si>
    <t xml:space="preserve"> Beauveria bassiana, cepa IBCB 66</t>
  </si>
  <si>
    <t>Genica</t>
  </si>
  <si>
    <t>21016.009271/2021-64</t>
  </si>
  <si>
    <t>BioMTZ</t>
  </si>
  <si>
    <t>Vital</t>
  </si>
  <si>
    <t>21016.009405/2021-47</t>
  </si>
  <si>
    <t>EcoCLAVY</t>
  </si>
  <si>
    <t>21016.008105/2021-41</t>
  </si>
  <si>
    <t>RAUBTIER</t>
  </si>
  <si>
    <t>Beauveria bassiana, isolado IBCB 66; Metarhizium anisopliae, isolado IBCB 425</t>
  </si>
  <si>
    <t>21000.008081/2015-51</t>
  </si>
  <si>
    <t>SIMPLAR</t>
  </si>
  <si>
    <t>21000.025992/2017-12</t>
  </si>
  <si>
    <t>ADETUS</t>
  </si>
  <si>
    <t>21000.063107/2016-12</t>
  </si>
  <si>
    <t>MIRAVIS TOP</t>
  </si>
  <si>
    <t>21000.008310/2014-56</t>
  </si>
  <si>
    <t>CORAZA</t>
  </si>
  <si>
    <t>Deltametrina</t>
  </si>
  <si>
    <t>21000.008665/2015-26</t>
  </si>
  <si>
    <t xml:space="preserve"> SÓCIO</t>
  </si>
  <si>
    <t>Tiacloprido</t>
  </si>
  <si>
    <t>21000.009566/2013-08</t>
  </si>
  <si>
    <t>BIVACK</t>
  </si>
  <si>
    <t>Carfentrazona-Etílica</t>
  </si>
  <si>
    <t>21016.008894/2021-10</t>
  </si>
  <si>
    <t>STR1-PM</t>
  </si>
  <si>
    <t>Cinetina; Ácido Giberélico, GA3; Ácido 4-Indol-3ilbutírico</t>
  </si>
  <si>
    <t>21000.002472/2015-61</t>
  </si>
  <si>
    <t>DIQUATE 200 SL LUBA</t>
  </si>
  <si>
    <t>Dibrometo de Diquate</t>
  </si>
  <si>
    <t>21016.009392/2021-14</t>
  </si>
  <si>
    <t>BTP 016-19</t>
  </si>
  <si>
    <t>Total Biotecnologia</t>
  </si>
  <si>
    <t>21000.062162/2016-87</t>
  </si>
  <si>
    <t>MIRAVIS</t>
  </si>
  <si>
    <t>21000.060836/2021-76</t>
  </si>
  <si>
    <t>TEZPETIX ISA</t>
  </si>
  <si>
    <t>Isaria fumosorosea, cepa ESALQ-4778</t>
  </si>
  <si>
    <t>21016.007389/2021-58</t>
  </si>
  <si>
    <t>CATOLACCUS AMIPA</t>
  </si>
  <si>
    <t>Catolaccus grandis</t>
  </si>
  <si>
    <t>AMIPA</t>
  </si>
  <si>
    <t>21016.009751/2021-25</t>
  </si>
  <si>
    <t>GNC 006-3</t>
  </si>
  <si>
    <t>Trichoderma asperellum, isolado CBMAI 1622</t>
  </si>
  <si>
    <t>21000.054785/2017-67</t>
  </si>
  <si>
    <t>PRIMACY</t>
  </si>
  <si>
    <t>Amicarbazona; Sulfentrazona</t>
  </si>
  <si>
    <t>21016.009391/2021-61</t>
  </si>
  <si>
    <t>TAKOTROP</t>
  </si>
  <si>
    <t>21000.014414/2018-23</t>
  </si>
  <si>
    <t>AMETRINA 500 SC CCAB</t>
  </si>
  <si>
    <t>21000.029233/2017-11</t>
  </si>
  <si>
    <t>THUMB-TACK NORTOX</t>
  </si>
  <si>
    <t>21000.008432/2015-23</t>
  </si>
  <si>
    <t>RICEPAL</t>
  </si>
  <si>
    <t>Propanil</t>
  </si>
  <si>
    <t>21000.007386/2016-26</t>
  </si>
  <si>
    <t>AZOXYSTROBIN 250 SC YONON</t>
  </si>
  <si>
    <t>21000.062811/2016-40</t>
  </si>
  <si>
    <t>GELSURA FF</t>
  </si>
  <si>
    <t xml:space="preserve"> Alfa-cipermetrina</t>
  </si>
  <si>
    <t>Basf</t>
  </si>
  <si>
    <t>21000.008240/2015-17</t>
  </si>
  <si>
    <t>GLUFOSINATE YONON</t>
  </si>
  <si>
    <t>Glufosinato - Sal de Amônio</t>
  </si>
  <si>
    <t>21000.032022/2017-65</t>
  </si>
  <si>
    <t>ENTIGRIS WG</t>
  </si>
  <si>
    <t>Alfa-cipermetrina; Dinoteturano</t>
  </si>
  <si>
    <t xml:space="preserve">Basf </t>
  </si>
  <si>
    <t>21000.007164/2015-22</t>
  </si>
  <si>
    <t>GLUFOS-WYN 200 SL</t>
  </si>
  <si>
    <t>Anulado</t>
  </si>
  <si>
    <t>Resumo de Registro de Agrotóxicos, Componentes e Afins</t>
  </si>
  <si>
    <t>Total de PT</t>
  </si>
  <si>
    <t>Total de PF</t>
  </si>
  <si>
    <t>Total Geral de registros</t>
  </si>
  <si>
    <t>Ministério da Agricultura, Pecuária e Abastecimento - MAPA</t>
  </si>
  <si>
    <t xml:space="preserve">Secretaria de Defesa Agropecuária - SDA </t>
  </si>
  <si>
    <t>Departamento de Sanidade Vegetal e Insumos Agrícolas - DSV</t>
  </si>
  <si>
    <t>Coordenação-Geral de Agrotóxicos e Afins - CGAA</t>
  </si>
  <si>
    <t>Total Prduto Técnico (PT+PTN+PTE+Pré-Mistura)</t>
  </si>
  <si>
    <t>Total - Baixo Risco (Bio + Bio/Org)</t>
  </si>
  <si>
    <t>Total - Químicos Formulados (PF+PFN+PF/PTE)</t>
  </si>
  <si>
    <t>Total de produtos disponiveis ao Produtos</t>
  </si>
  <si>
    <r>
      <rPr>
        <rFont val="Arial"/>
        <b/>
        <color rgb="FFFFFFFF"/>
        <sz val="9"/>
      </rPr>
      <t>PT</t>
    </r>
    <r>
      <rPr>
        <rFont val="Arial"/>
        <color rgb="FFFFFFFF"/>
        <sz val="9"/>
      </rPr>
      <t xml:space="preserve"> - Produto Técnico</t>
    </r>
  </si>
  <si>
    <r>
      <rPr>
        <rFont val="Arial"/>
        <b/>
        <color rgb="FFFFFFFF"/>
        <sz val="9"/>
      </rPr>
      <t>PF</t>
    </r>
    <r>
      <rPr>
        <rFont val="Arial"/>
        <color rgb="FFFFFFFF"/>
        <sz val="9"/>
      </rPr>
      <t xml:space="preserve"> - Produto Formulado</t>
    </r>
  </si>
  <si>
    <r>
      <rPr>
        <rFont val="Arial"/>
        <b/>
        <color rgb="FFFFFFFF"/>
        <sz val="9"/>
      </rPr>
      <t>PFN</t>
    </r>
    <r>
      <rPr>
        <rFont val="Arial"/>
        <color rgb="FFFFFFFF"/>
        <sz val="9"/>
      </rPr>
      <t xml:space="preserve"> - Produto Formulado a Base de Ingrediente Ativo Novo</t>
    </r>
  </si>
  <si>
    <t>PF/PTE - Produto Formulado com Base em Produto Técnico Equivalente</t>
  </si>
  <si>
    <r>
      <rPr>
        <rFont val="Arial"/>
        <b/>
        <color rgb="FFFFFFFF"/>
        <sz val="9"/>
      </rPr>
      <t>PTN</t>
    </r>
    <r>
      <rPr>
        <rFont val="Arial"/>
        <color rgb="FFFFFFFF"/>
        <sz val="9"/>
      </rPr>
      <t xml:space="preserve"> - Produto Técnico a Base de Ingrediente Ativo Novo</t>
    </r>
  </si>
  <si>
    <r>
      <rPr>
        <rFont val="Arial"/>
        <b/>
        <color rgb="FFFFFFFF"/>
        <sz val="9"/>
      </rPr>
      <t>Bio/Org</t>
    </r>
    <r>
      <rPr>
        <rFont val="Arial"/>
        <color rgb="FFFFFFFF"/>
        <sz val="9"/>
      </rPr>
      <t xml:space="preserve"> - Produto Formulado Biológico, Microbiológico, Bioquímico, Extrato Vegetal, Regulador de Crescimento ou Semioquímico, para a Agricultura Orgânica</t>
    </r>
  </si>
  <si>
    <r>
      <rPr>
        <rFont val="Arial"/>
        <b/>
        <color rgb="FFFFFFFF"/>
        <sz val="9"/>
      </rPr>
      <t>PTE</t>
    </r>
    <r>
      <rPr>
        <rFont val="Arial"/>
        <color rgb="FFFFFFFF"/>
        <sz val="9"/>
      </rPr>
      <t xml:space="preserve"> - Produto Técnico Equivalente</t>
    </r>
  </si>
  <si>
    <r>
      <rPr>
        <rFont val="Arial"/>
        <b/>
        <color rgb="FFFFFFFF"/>
        <sz val="9"/>
      </rPr>
      <t>Bio</t>
    </r>
    <r>
      <rPr>
        <rFont val="Arial"/>
        <color rgb="FFFFFFFF"/>
        <sz val="9"/>
      </rPr>
      <t xml:space="preserve"> - Produto Formulado Biológico, Microbiológico, Bioquímico, Extrato Vegetal, Regulador de Crescimento ou Semioquímico; de Baixo Risco</t>
    </r>
  </si>
  <si>
    <t>Critérios: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</si>
  <si>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São considerados Produtos Formulados a Base em Produto Técnco Equivalente os produtos que contenham apenas produtos técnicos registrados por comparação a produtos já registrados.</t>
    </r>
  </si>
  <si>
    <r>
      <rPr>
        <rFont val="Arial"/>
        <b/>
        <color rgb="FF000066"/>
        <sz val="10"/>
      </rPr>
      <t>PFN</t>
    </r>
    <r>
      <rPr>
        <rFont val="Arial"/>
        <color rgb="FF000066"/>
        <sz val="10"/>
      </rPr>
      <t xml:space="preserve"> - São considerados Produto Formulado a Base de Ingrediente Ativo Novo os produtos a base de ao menos uma nova substância, registrados no mesmo ano do PTN - Produto Técnico a Base de Ingrediente Ativo Novo ou no ano subsequente.</t>
    </r>
  </si>
  <si>
    <r>
      <rPr>
        <rFont val="Arial"/>
        <b/>
        <color rgb="FF000066"/>
        <sz val="10"/>
      </rPr>
      <t>Bio</t>
    </r>
    <r>
      <rPr>
        <rFont val="Arial"/>
        <color rgb="FF000066"/>
        <sz val="10"/>
      </rPr>
      <t xml:space="preserve"> - O registro de Produto Formulado Biológico, Microbiológico, Bioquímico, Extrato Vegetal, Regulador de Crescimento ou Semioquímico com classificações Classe IV - Produto Pouco Perigoso ao Meio Ambiente, conforme avaliação do IBAMA, e Categoria 5 - Produto Improvável de Causar Dano Agudo ou Não Classificado - Produto Não Classificado, pela ANVISA.</t>
    </r>
  </si>
  <si>
    <t>Observações:</t>
  </si>
  <si>
    <r>
      <rPr>
        <rFont val="Arial"/>
        <b/>
        <color rgb="FF000066"/>
        <sz val="10"/>
      </rPr>
      <t>PTE e PF/PTE</t>
    </r>
    <r>
      <rPr>
        <rFont val="Arial"/>
        <color rgb="FF000066"/>
        <sz val="10"/>
      </rPr>
      <t xml:space="preserve"> - O registro de Produto Técnico Equivalente e Produto Formulado com Base em Produto Técncio Equivalente se iniciou a partir da previsão legal disposta no Decreto n.</t>
    </r>
    <r>
      <rPr>
        <rFont val="Calibri"/>
        <color rgb="FF000066"/>
        <sz val="10"/>
      </rPr>
      <t>°</t>
    </r>
    <r>
      <rPr>
        <rFont val="Arial"/>
        <color rgb="FF000066"/>
        <sz val="10"/>
      </rPr>
      <t xml:space="preserve"> 5981, de 06 de dezembro de 2006.</t>
    </r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</si>
  <si>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O registro de Produto Formulado Biológico, Microbiológico, Bioquímico, Extrato Vegetal, Regulador de Crescimento ou Semioquímico, para a Agricultura Orgânica se iniciou a partir da previsão legal disposta no Decreto n.° 6913, de 23 de julho de 2009.</t>
    </r>
  </si>
  <si>
    <t>Classificação Toxicolóxica - ANVISA - Consolidado</t>
  </si>
  <si>
    <t>2022
Número de Registros Aprovados por Ano de Submissão</t>
  </si>
  <si>
    <t>Não classificado - Produto não classificado</t>
  </si>
  <si>
    <t>Não determinada devido à natureza do produto (Inimigos Naturais)</t>
  </si>
  <si>
    <t>Classificação de Periculosidade Ambiental - IBAMA - Consolidado</t>
  </si>
  <si>
    <t>Tempo de Tramitação Médio dos Registros de Agrotóxicos e Afins (Em Meses)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</si>
  <si>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</si>
  <si>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</si>
  <si>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</si>
  <si>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</si>
  <si>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</si>
  <si>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</si>
  <si>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</si>
  <si>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</si>
  <si>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</si>
  <si>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Registros Aprovados por Ano de Protocolo</t>
  </si>
  <si>
    <t>Total de Produtos Aprovados por Ano de Protocolo</t>
  </si>
  <si>
    <t>Ano de Registro dos Agrotóxicos, Componentes e Afins</t>
  </si>
  <si>
    <t>TC00121</t>
  </si>
  <si>
    <t>21000.051789/2017-93</t>
  </si>
  <si>
    <t>Flutriafol Técnico Sumitomo Br</t>
  </si>
  <si>
    <t>Flutriafol</t>
  </si>
  <si>
    <t>III - Produto Perigoso ao Meio Ambiente</t>
  </si>
  <si>
    <t>Ano de 2020</t>
  </si>
  <si>
    <t>TC00221</t>
  </si>
  <si>
    <t>21000.002452/2013-29</t>
  </si>
  <si>
    <t>S-Metolacloro Técnico CCAB</t>
  </si>
  <si>
    <t>II - Produto Muito Perigoso ao Meio Ambiente</t>
  </si>
  <si>
    <t>TC00321</t>
  </si>
  <si>
    <t>21000.040550/2017-98</t>
  </si>
  <si>
    <t>Atrazina Técnica Nortox IV</t>
  </si>
  <si>
    <t>TC00421</t>
  </si>
  <si>
    <t>21000.006895/2018-01</t>
  </si>
  <si>
    <t>Chlorpyrifós Técnico FB</t>
  </si>
  <si>
    <t>Clorpirifós</t>
  </si>
  <si>
    <t>TC00521</t>
  </si>
  <si>
    <t>21042.002770/2020-22</t>
  </si>
  <si>
    <t>Glufosinato Técnico Alamos</t>
  </si>
  <si>
    <t>Glufosinato de Amônio</t>
  </si>
  <si>
    <t>Alamos</t>
  </si>
  <si>
    <t>TC00621</t>
  </si>
  <si>
    <t>21000.013241/2019-15</t>
  </si>
  <si>
    <t>Hexazinona Técnico UPL</t>
  </si>
  <si>
    <t>Hexazinona</t>
  </si>
  <si>
    <t>TC00721</t>
  </si>
  <si>
    <t>21000.066265/2019-69</t>
  </si>
  <si>
    <t>Imidacloprid técnico FB</t>
  </si>
  <si>
    <t>TC00821</t>
  </si>
  <si>
    <t>21000.087814/2019-39</t>
  </si>
  <si>
    <t>Lambda-cialotrina Técnica Nortox II</t>
  </si>
  <si>
    <t>Lambda-cialotrina</t>
  </si>
  <si>
    <t>I - Produto Altamente Perigoso ao Meio Ambiente</t>
  </si>
  <si>
    <t>TC00921</t>
  </si>
  <si>
    <t>21000.016503/2020-29</t>
  </si>
  <si>
    <t>Mesotrione Técnico Albaugh BN</t>
  </si>
  <si>
    <t>Mesotriona</t>
  </si>
  <si>
    <t>TC01021</t>
  </si>
  <si>
    <t>21000.004560/2020-65</t>
  </si>
  <si>
    <t>Mesotriona Técnico Solus</t>
  </si>
  <si>
    <t>TC01121</t>
  </si>
  <si>
    <t>21000.006506/2015-97</t>
  </si>
  <si>
    <t>Mesotriona Técnico Tide</t>
  </si>
  <si>
    <t>TC01221</t>
  </si>
  <si>
    <t>21000.007086/2015-66</t>
  </si>
  <si>
    <t>Mesotrione B Tecnico Helm</t>
  </si>
  <si>
    <t>TC01321</t>
  </si>
  <si>
    <t>21000.007777/2014-89</t>
  </si>
  <si>
    <t>Atrazine Tech Oxon</t>
  </si>
  <si>
    <t>TC01421</t>
  </si>
  <si>
    <t>21000.022970/2020-98</t>
  </si>
  <si>
    <t>Atrazine Técnico CCAB II</t>
  </si>
  <si>
    <t>TC01521</t>
  </si>
  <si>
    <t>21000.007778/2013-42</t>
  </si>
  <si>
    <t>Trinexapaque-Etilico Ascenza Tecnico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</si>
  <si>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</si>
  <si>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TC01621</t>
  </si>
  <si>
    <t>21000.031085/2019-66</t>
  </si>
  <si>
    <t>Diquate Técnico Alamos</t>
  </si>
  <si>
    <t>Diquate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</si>
  <si>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</si>
  <si>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TC01721</t>
  </si>
  <si>
    <t>21000.006812/2014-42</t>
  </si>
  <si>
    <t>Dicamba Técnico Sumitomo BR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</si>
  <si>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</si>
  <si>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TC01821</t>
  </si>
  <si>
    <t>21000.005490/2015-03</t>
  </si>
  <si>
    <t xml:space="preserve">Prothioconazole Technical UPL 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</si>
  <si>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</si>
  <si>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TC01921</t>
  </si>
  <si>
    <t>21000.002471/2015-17</t>
  </si>
  <si>
    <t>Hexazinona Técnico SNB</t>
  </si>
  <si>
    <t>Sipcam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</si>
  <si>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</si>
  <si>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TC02021</t>
  </si>
  <si>
    <t>21000.064445/2019-14</t>
  </si>
  <si>
    <t>Methomyl Técnico FB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</si>
  <si>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</si>
  <si>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TC02121</t>
  </si>
  <si>
    <t>21000.064447/2019-03</t>
  </si>
  <si>
    <t>Hexazinone Técnico FB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</si>
  <si>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</si>
  <si>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TC02221</t>
  </si>
  <si>
    <t>21000.093851/2019-86</t>
  </si>
  <si>
    <t>Fipronil Técnico FB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</si>
  <si>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</si>
  <si>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t>TC02321</t>
  </si>
  <si>
    <t>21000.067337/2019-95</t>
  </si>
  <si>
    <t>Atrazina Técnico CHDS</t>
  </si>
  <si>
    <t>CHD'S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</si>
  <si>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</si>
  <si>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TC02421</t>
  </si>
  <si>
    <t>21000.006576/2014-64</t>
  </si>
  <si>
    <t>Ciprodinil Técnico Rainbow</t>
  </si>
  <si>
    <t>Ciprodinil</t>
  </si>
  <si>
    <t>TC02521</t>
  </si>
  <si>
    <t>21000.016567/2017-24</t>
  </si>
  <si>
    <t>Difenoconazol Técnico Rainbow</t>
  </si>
  <si>
    <t>TC02621</t>
  </si>
  <si>
    <t>21000.002105/2015-68</t>
  </si>
  <si>
    <t>Clorpirifós Técnico Agrogill</t>
  </si>
  <si>
    <t>TC02721</t>
  </si>
  <si>
    <t>21000.067479/2020-96</t>
  </si>
  <si>
    <t>Metomil Técnico Albaugh 01</t>
  </si>
  <si>
    <t>TC02821</t>
  </si>
  <si>
    <t>21000.024663/2016-65</t>
  </si>
  <si>
    <t>Methomyl Técnico ZS</t>
  </si>
  <si>
    <t>Proregistros</t>
  </si>
  <si>
    <t>TC02921</t>
  </si>
  <si>
    <t>21000.008324/2014-70</t>
  </si>
  <si>
    <t>Metomil Técnico Nortox BR</t>
  </si>
  <si>
    <t>TC03021</t>
  </si>
  <si>
    <t xml:space="preserve"> 21000.040392/2016-95</t>
  </si>
  <si>
    <t>Difenoconazole Y Técnico Helm</t>
  </si>
  <si>
    <t xml:space="preserve">Difenoconazole </t>
  </si>
  <si>
    <t>TC03121</t>
  </si>
  <si>
    <t>21000.013262/2017-61</t>
  </si>
  <si>
    <t>Fipronil Técnico Sino-Agri</t>
  </si>
  <si>
    <t>TK03221</t>
  </si>
  <si>
    <t>21000.008412/2015-52</t>
  </si>
  <si>
    <t>Glifosato Pré-Mistura Dow Agrosciences</t>
  </si>
  <si>
    <t>Dow</t>
  </si>
  <si>
    <t>TC03321</t>
  </si>
  <si>
    <t>21000.026249/2018-52</t>
  </si>
  <si>
    <t>Terbutilazina Técnico ZS</t>
  </si>
  <si>
    <t>Terbutilazina</t>
  </si>
  <si>
    <t>TC03421</t>
  </si>
  <si>
    <t>21000.003483/2018-10</t>
  </si>
  <si>
    <t>Flumioxazin Técnico CCAB II</t>
  </si>
  <si>
    <t>TC03521</t>
  </si>
  <si>
    <t>21000.035743/2020-22</t>
  </si>
  <si>
    <t>Bifentrina Técnico Alta</t>
  </si>
  <si>
    <t>TC03621</t>
  </si>
  <si>
    <t>21000.023785/2017-15</t>
  </si>
  <si>
    <t>Protioconazol Técnico Adama Brasil</t>
  </si>
  <si>
    <t>TC03721</t>
  </si>
  <si>
    <t>21000.050462/2017-02</t>
  </si>
  <si>
    <t>Atrazina Técnico Adama Br</t>
  </si>
  <si>
    <t>TC03821</t>
  </si>
  <si>
    <t>21000.032529/2020-14</t>
  </si>
  <si>
    <t>Mesotrione Técnico Binnong</t>
  </si>
  <si>
    <t>TC03921</t>
  </si>
  <si>
    <t>21000.001984/2015-19</t>
  </si>
  <si>
    <t>Mesotriona Técnico SBN-CropChem</t>
  </si>
  <si>
    <t>TC04021</t>
  </si>
  <si>
    <t>21000.011012/2019-58</t>
  </si>
  <si>
    <t>Protioconazol Técnico Albaugh I</t>
  </si>
  <si>
    <t>TC04121</t>
  </si>
  <si>
    <t>21000.007775/2014-90</t>
  </si>
  <si>
    <t>Protioconazol Técnico Rainbow</t>
  </si>
  <si>
    <t>TC04221</t>
  </si>
  <si>
    <t>21000.069725/2020-44</t>
  </si>
  <si>
    <t>Imazapic Técnico SD</t>
  </si>
  <si>
    <t>TC04321</t>
  </si>
  <si>
    <t>21000.005184/2019-92</t>
  </si>
  <si>
    <t>Protioconazol Técnico JZ</t>
  </si>
  <si>
    <t>Partner</t>
  </si>
  <si>
    <t>TC04421</t>
  </si>
  <si>
    <t>21000.052385/2018-06</t>
  </si>
  <si>
    <t>Protioconazol Técnico BL</t>
  </si>
  <si>
    <t>TC04521</t>
  </si>
  <si>
    <t>21000.012224/2020-96</t>
  </si>
  <si>
    <t>Azoxistrobina Técnico D'Verde</t>
  </si>
  <si>
    <t>Azoxistrobin</t>
  </si>
  <si>
    <t>D'Verde</t>
  </si>
  <si>
    <t>TC04621</t>
  </si>
  <si>
    <t>21000.054939/2017-11</t>
  </si>
  <si>
    <t>Protioconazol Técnico Adama Br</t>
  </si>
  <si>
    <t>TC04721</t>
  </si>
  <si>
    <t>21000.003724/2015-70</t>
  </si>
  <si>
    <t>Imazamox Técnico Nortox</t>
  </si>
  <si>
    <t>Imazamoxi</t>
  </si>
  <si>
    <t>TC04821</t>
  </si>
  <si>
    <t>21000.025001/2016-11</t>
  </si>
  <si>
    <t>Clorpirifós Técnico GSP</t>
  </si>
  <si>
    <t>TC04921</t>
  </si>
  <si>
    <t>21000.001470/2015-55</t>
  </si>
  <si>
    <t>Flumioxazin Técnico Agrogill</t>
  </si>
  <si>
    <t>TC05021</t>
  </si>
  <si>
    <t>21000.051704/2018-58</t>
  </si>
  <si>
    <t>Glufosinato de Amônio Técnico Ada Brasil</t>
  </si>
  <si>
    <t>TC05121</t>
  </si>
  <si>
    <t>21000.025709/2019-14</t>
  </si>
  <si>
    <t>Cyproconazole técnico ZY</t>
  </si>
  <si>
    <t>Ciproconazol</t>
  </si>
  <si>
    <t>Syncron</t>
  </si>
  <si>
    <t>TC05221</t>
  </si>
  <si>
    <t>21000.062113/2020-21</t>
  </si>
  <si>
    <t>Tebuconazole Técnico Albaugh II</t>
  </si>
  <si>
    <t>TC05321</t>
  </si>
  <si>
    <t>21000.069564/2020-99</t>
  </si>
  <si>
    <t>Hexazinona Técnico Albaugh 01</t>
  </si>
  <si>
    <t>TC05421</t>
  </si>
  <si>
    <t>21000.004113/2015-49</t>
  </si>
  <si>
    <t>Imazamoxi Técnico Cropchem</t>
  </si>
  <si>
    <t>TC05521</t>
  </si>
  <si>
    <t>21000.050447/2017-56</t>
  </si>
  <si>
    <t>Clorpirifós Técnico Sumitomo BR</t>
  </si>
  <si>
    <t>TC05621</t>
  </si>
  <si>
    <t>21000.002501/2021-33</t>
  </si>
  <si>
    <t>Bifentrina Técnica Albaugh</t>
  </si>
  <si>
    <t>TC05721</t>
  </si>
  <si>
    <t>21000.010295/2013-25</t>
  </si>
  <si>
    <t>Halauxifen-Metil Técnico</t>
  </si>
  <si>
    <t>Halauxifen-metil</t>
  </si>
  <si>
    <t>TC05821</t>
  </si>
  <si>
    <t>21000.066693/2020-25</t>
  </si>
  <si>
    <t>Dibrometo de Diquate Técnico Adama Brasil</t>
  </si>
  <si>
    <t>TC05921</t>
  </si>
  <si>
    <t>21000.022721/2019-69</t>
  </si>
  <si>
    <t>Bifentrina Técnico Rainbow</t>
  </si>
  <si>
    <t>TC06021</t>
  </si>
  <si>
    <t>21000.068429/2020-26</t>
  </si>
  <si>
    <t>Tebutiurom Técnico Tecnomyl II</t>
  </si>
  <si>
    <t>TC06121</t>
  </si>
  <si>
    <t>21000.012101/2016-79</t>
  </si>
  <si>
    <t>Indoxacarbe Técnico Cropchem</t>
  </si>
  <si>
    <t>Indoxacarbe</t>
  </si>
  <si>
    <t>TC06221</t>
  </si>
  <si>
    <t>21000.018345/2018-27</t>
  </si>
  <si>
    <t>Indoxacarb Técnico FB</t>
  </si>
  <si>
    <t>INdoxacarbe</t>
  </si>
  <si>
    <t>TC06321</t>
  </si>
  <si>
    <t>21000.032111/2019-73</t>
  </si>
  <si>
    <t>Indoxacarb Técnico CHDS</t>
  </si>
  <si>
    <t>TC06421</t>
  </si>
  <si>
    <t>21000.008111/2013-67</t>
  </si>
  <si>
    <t>Triflumurom Ascenza Tecnico</t>
  </si>
  <si>
    <t>Triflumuron</t>
  </si>
  <si>
    <t>TC06521</t>
  </si>
  <si>
    <t>21000.027936/2016-23</t>
  </si>
  <si>
    <t>Triflumuron Técnico Nortox</t>
  </si>
  <si>
    <t>TC06621</t>
  </si>
  <si>
    <t>21000.020441/2016-73</t>
  </si>
  <si>
    <t>Bifenthrin S Técnico Helm</t>
  </si>
  <si>
    <t>TC06721</t>
  </si>
  <si>
    <t>21000.000847/2015-59</t>
  </si>
  <si>
    <t>Clomazona Técnico SCY-Cropchem</t>
  </si>
  <si>
    <t>Clomazona</t>
  </si>
  <si>
    <t>TC06821</t>
  </si>
  <si>
    <t xml:space="preserve"> 21000.002942/2020-54</t>
  </si>
  <si>
    <t>Bifentrina Técnico Cropchem II</t>
  </si>
  <si>
    <t>TC06921</t>
  </si>
  <si>
    <t>21000.001875/2015-93</t>
  </si>
  <si>
    <t>Glufosinato de Amônio Técnico CropChem</t>
  </si>
  <si>
    <t>TC07021</t>
  </si>
  <si>
    <t>21000.004391/2014-15</t>
  </si>
  <si>
    <t>Cyclaniliprole Técnico ISK</t>
  </si>
  <si>
    <t>Ciclaniliprole</t>
  </si>
  <si>
    <t>TC07121</t>
  </si>
  <si>
    <t>21000.008036/2011-72</t>
  </si>
  <si>
    <t>Dimetomorfe Tradecorp Técnico</t>
  </si>
  <si>
    <t>Dimetomorfe</t>
  </si>
  <si>
    <t>TC07221</t>
  </si>
  <si>
    <t>21000.008545/2015-29</t>
  </si>
  <si>
    <t>Captan Técnico YGC</t>
  </si>
  <si>
    <t>Captana</t>
  </si>
  <si>
    <t>TC07321</t>
  </si>
  <si>
    <t>21000.001061/2015-59</t>
  </si>
  <si>
    <t>Fluazinam Técnico Rainbow</t>
  </si>
  <si>
    <t>TC07421</t>
  </si>
  <si>
    <t>21000.012588/2018-51</t>
  </si>
  <si>
    <t xml:space="preserve">2,4-D STK Técnico </t>
  </si>
  <si>
    <t>2,4-D</t>
  </si>
  <si>
    <t>Não determinada devido à natureza do produto (Inimigos naturais)</t>
  </si>
  <si>
    <t>TC07521</t>
  </si>
  <si>
    <t>21000.036958/2016-84</t>
  </si>
  <si>
    <t xml:space="preserve">2,4-D Acid Técnico Agrolead </t>
  </si>
  <si>
    <t>TC07621</t>
  </si>
  <si>
    <t>21000.017916/2019-97</t>
  </si>
  <si>
    <t>2,4-D Técnico DT</t>
  </si>
  <si>
    <t>TC07721</t>
  </si>
  <si>
    <t>21000.001145/2017-54</t>
  </si>
  <si>
    <t>Tebuconazole Técnico Nortox V</t>
  </si>
  <si>
    <t>TC07821</t>
  </si>
  <si>
    <t>21000.002498/2014-29</t>
  </si>
  <si>
    <t>Atrazina Técnico Mil</t>
  </si>
  <si>
    <t>TC07921</t>
  </si>
  <si>
    <t>21000.009019/2014-03</t>
  </si>
  <si>
    <t>Glufosinato-Amonium Técnico SD</t>
  </si>
  <si>
    <t>TC08021</t>
  </si>
  <si>
    <t>21000.026094/2020-79</t>
  </si>
  <si>
    <t>Clorpirifós Técnico ZS</t>
  </si>
  <si>
    <t>Zhongshan</t>
  </si>
  <si>
    <t>TC08121</t>
  </si>
  <si>
    <t>21000.002165/2015-81</t>
  </si>
  <si>
    <t>Dicamba Técnico UPL</t>
  </si>
  <si>
    <t>TC08221</t>
  </si>
  <si>
    <t>21000.030687/2020-30</t>
  </si>
  <si>
    <t>Pyraclostrobin Técnico FB</t>
  </si>
  <si>
    <t>TC08321</t>
  </si>
  <si>
    <t>21000.036815/2016-72</t>
  </si>
  <si>
    <t xml:space="preserve">Dicamba Técnico Prentiss </t>
  </si>
  <si>
    <t>TC08421</t>
  </si>
  <si>
    <t>21000.006438/2014-85</t>
  </si>
  <si>
    <t>Clomazona Técnico Oxon</t>
  </si>
  <si>
    <t>TC08521</t>
  </si>
  <si>
    <t>21000.000234/2014-31</t>
  </si>
  <si>
    <t>Oxathiapiprolin Técnico</t>
  </si>
  <si>
    <t>Corteva</t>
  </si>
  <si>
    <t>TC08621</t>
  </si>
  <si>
    <t>21000.019621/2016-11</t>
  </si>
  <si>
    <t>Flumioxazina Técnico Cropchem</t>
  </si>
  <si>
    <t>TC08721</t>
  </si>
  <si>
    <t>21000.004581/2014-32</t>
  </si>
  <si>
    <t>Clothianidin Técnico Rainbow</t>
  </si>
  <si>
    <t>Clotianidina</t>
  </si>
  <si>
    <t>TC08821</t>
  </si>
  <si>
    <t>21000.002911/2014-55</t>
  </si>
  <si>
    <t>Fenpropimorph Técnico</t>
  </si>
  <si>
    <t>Fenpropimorfe</t>
  </si>
  <si>
    <t>TC08921</t>
  </si>
  <si>
    <t>21000.035783/2016-98</t>
  </si>
  <si>
    <t>Dicamba Técnico Tide II</t>
  </si>
  <si>
    <t>TC09021</t>
  </si>
  <si>
    <t>21000.018766/2017-77</t>
  </si>
  <si>
    <t>Prothioconazole Technical UPL BR</t>
  </si>
  <si>
    <t>TC09121</t>
  </si>
  <si>
    <t>21000.006769/2013-34</t>
  </si>
  <si>
    <t>Oxifluorfem Ascenza Tecnico</t>
  </si>
  <si>
    <t>Oxifluorfen</t>
  </si>
  <si>
    <t>TC09221</t>
  </si>
  <si>
    <t>21000.006383/2015-94</t>
  </si>
  <si>
    <t>Indoxacarbe Técnico Rainbow</t>
  </si>
  <si>
    <t>TC09321</t>
  </si>
  <si>
    <t>21000.052150/2020-21</t>
  </si>
  <si>
    <t>Diquat Técnico CropChem III</t>
  </si>
  <si>
    <t>TC09421</t>
  </si>
  <si>
    <t>21000.025464/2016-74</t>
  </si>
  <si>
    <t>Dicamba Técnico Gilmore</t>
  </si>
  <si>
    <t>TC09521</t>
  </si>
  <si>
    <t>21000.055183/2018-16</t>
  </si>
  <si>
    <t>Dicamba Técnico FB</t>
  </si>
  <si>
    <t>FB</t>
  </si>
  <si>
    <t>TC09621</t>
  </si>
  <si>
    <t>21000.030162/2016-18</t>
  </si>
  <si>
    <t>Cresoxim-Metílico Técnico Cropchem</t>
  </si>
  <si>
    <t>Cresoxim-metílico</t>
  </si>
  <si>
    <t>TC09721</t>
  </si>
  <si>
    <t>21000.010324/2013-59</t>
  </si>
  <si>
    <t>Dicamba Técnico BRA</t>
  </si>
  <si>
    <t>TC09821</t>
  </si>
  <si>
    <t>21000.007506/2009-66</t>
  </si>
  <si>
    <t>Ametoctradin Técnico</t>
  </si>
  <si>
    <t>Ametoctradina</t>
  </si>
  <si>
    <t>TC09921</t>
  </si>
  <si>
    <t>21000.005386/2014-20</t>
  </si>
  <si>
    <t>Isofetamid Técnico ISK</t>
  </si>
  <si>
    <t>Isofetamida</t>
  </si>
  <si>
    <t>TC10021</t>
  </si>
  <si>
    <t>21000.041734/2016-94</t>
  </si>
  <si>
    <t>Acetamiprido Técnico Tide</t>
  </si>
  <si>
    <t>Acetamiprido</t>
  </si>
  <si>
    <t>TC10121</t>
  </si>
  <si>
    <t>21000.021010/2020-19</t>
  </si>
  <si>
    <t>Clorotatalonil Técnico Tecnomyl</t>
  </si>
  <si>
    <t>TC10221</t>
  </si>
  <si>
    <t>21000.027240/2016-05</t>
  </si>
  <si>
    <t>2,4-D Técnico TJX</t>
  </si>
  <si>
    <t>CAC</t>
  </si>
  <si>
    <t>TC10321</t>
  </si>
  <si>
    <t>21000.042160/2017-52</t>
  </si>
  <si>
    <t>2,4-D Técnico ZS</t>
  </si>
  <si>
    <t>TC10421</t>
  </si>
  <si>
    <t>21000.076311/2020-71</t>
  </si>
  <si>
    <t xml:space="preserve">Tebuconazole Técnico Albaugh </t>
  </si>
  <si>
    <t>TC10521</t>
  </si>
  <si>
    <t>21000.075396/2020-71</t>
  </si>
  <si>
    <t>Flutriafol Técnico Albaugh II</t>
  </si>
  <si>
    <t>TC10621</t>
  </si>
  <si>
    <t>21000.002584/2015-12</t>
  </si>
  <si>
    <t>S-Metolacloro Técnico Rotam</t>
  </si>
  <si>
    <t>TC10721</t>
  </si>
  <si>
    <t>21000.008575/2014-54</t>
  </si>
  <si>
    <t>Sulfentrazona Técnico Adama Br</t>
  </si>
  <si>
    <t>Sulfentrazone</t>
  </si>
  <si>
    <t>TC10821</t>
  </si>
  <si>
    <t>21000.053270/2017-40</t>
  </si>
  <si>
    <t>Trifloxistrobina Técnico Ouro Fino</t>
  </si>
  <si>
    <t xml:space="preserve">Trifloxistrobina </t>
  </si>
  <si>
    <t>TC10921</t>
  </si>
  <si>
    <t>21000.027675/2018-11</t>
  </si>
  <si>
    <t>Cyproconazole Técnico FB II</t>
  </si>
  <si>
    <t>TC11021</t>
  </si>
  <si>
    <t>21000.020136/2017-62</t>
  </si>
  <si>
    <t>Dicamba Ascenza Técnico</t>
  </si>
  <si>
    <t>TC11121</t>
  </si>
  <si>
    <t>21000.006444/2013-51</t>
  </si>
  <si>
    <t>Cymoxanil TB Tecnico Oxon</t>
  </si>
  <si>
    <t>TC11221</t>
  </si>
  <si>
    <t>21000.007900/2013-81</t>
  </si>
  <si>
    <t>Trifloxistrobina Técnico Rainbow</t>
  </si>
  <si>
    <t>TC11321</t>
  </si>
  <si>
    <t>21000.002010/2014-63</t>
  </si>
  <si>
    <t>Azoxystrobin Técnico Uniphos</t>
  </si>
  <si>
    <t>TC11421</t>
  </si>
  <si>
    <t>21000.008257/2013-11</t>
  </si>
  <si>
    <t>Trifloxistrobin Técnico YNG</t>
  </si>
  <si>
    <t>TC11521</t>
  </si>
  <si>
    <t>21000.045062/2020-72</t>
  </si>
  <si>
    <t>Ciproconazol Técnico Albaugh JSC</t>
  </si>
  <si>
    <t>TC11621</t>
  </si>
  <si>
    <t>21000.001970/2016-78</t>
  </si>
  <si>
    <t>Trifloxistrobina Técnico BRA</t>
  </si>
  <si>
    <t>TC11721</t>
  </si>
  <si>
    <t>21000.012326/2018-97</t>
  </si>
  <si>
    <t>Flumioxazina Técnico Alta</t>
  </si>
  <si>
    <t>TC11821</t>
  </si>
  <si>
    <t>21000.008456/2016-63</t>
  </si>
  <si>
    <t>Flumioxazin Técnico Nortox</t>
  </si>
  <si>
    <t>TC11921</t>
  </si>
  <si>
    <t>21000.006541/2016-97</t>
  </si>
  <si>
    <t>Dicamba Técnico DT</t>
  </si>
  <si>
    <t>TC12021</t>
  </si>
  <si>
    <t>21000.018271/2018-29</t>
  </si>
  <si>
    <t>Trifloxistrobin Técnico Nortox III</t>
  </si>
  <si>
    <t>TC12121</t>
  </si>
  <si>
    <t>21000.002418/2015-16</t>
  </si>
  <si>
    <t>Trifloxistrobina Técnico CropChem</t>
  </si>
  <si>
    <t>TC12221</t>
  </si>
  <si>
    <t>21000.027813/2018-54</t>
  </si>
  <si>
    <t>Trifloxistrobin Técnico CHD'S</t>
  </si>
  <si>
    <t>TC12321</t>
  </si>
  <si>
    <t>21000.053560/2016-11</t>
  </si>
  <si>
    <t>Tiofanato Técnico Sinon</t>
  </si>
  <si>
    <t>TC12421</t>
  </si>
  <si>
    <t>21000.055086/2018-15</t>
  </si>
  <si>
    <t>Dicamba Técnico Ada</t>
  </si>
  <si>
    <t>TC12521</t>
  </si>
  <si>
    <t>21000.038071/2016-21</t>
  </si>
  <si>
    <t>Fluroxipir-Metílico Técnico BRA</t>
  </si>
  <si>
    <t>Fluroxipir-Metílico</t>
  </si>
  <si>
    <t>TC12621</t>
  </si>
  <si>
    <t>21000.046917/2016-04</t>
  </si>
  <si>
    <t>Fluroxipir-Meptílico Técnico Adama BR </t>
  </si>
  <si>
    <t>TC12721</t>
  </si>
  <si>
    <t>21000.006518/2018-64</t>
  </si>
  <si>
    <t>Fluroxypyr-Meptyl Técnico Lier</t>
  </si>
  <si>
    <t>TC12821</t>
  </si>
  <si>
    <t>21000.024501/2020-11</t>
  </si>
  <si>
    <t>Fluroxypyr-Meptyl Técnico NGC</t>
  </si>
  <si>
    <t>TC12921</t>
  </si>
  <si>
    <t>21000.008573/2014-65</t>
  </si>
  <si>
    <t>Ciproconazol Técnico OF</t>
  </si>
  <si>
    <t>TC13021</t>
  </si>
  <si>
    <t>21000.033042/2020-59</t>
  </si>
  <si>
    <t>Cyproconazole Técnico NGC</t>
  </si>
  <si>
    <t>TC13121</t>
  </si>
  <si>
    <t>21000.008299/2014-24</t>
  </si>
  <si>
    <t>Ciproconazole SC Técnico Helm</t>
  </si>
  <si>
    <t>TC13221</t>
  </si>
  <si>
    <t>21000.008553/2015-75</t>
  </si>
  <si>
    <t xml:space="preserve">Fluroxipir Técnico Ouro Fino </t>
  </si>
  <si>
    <t>TC13321</t>
  </si>
  <si>
    <t>21000.000006/2014-61</t>
  </si>
  <si>
    <t>Fluroxipir-Meptílico Técnico Nortox BR</t>
  </si>
  <si>
    <t>TC13421</t>
  </si>
  <si>
    <t>21000.027079/2017-42</t>
  </si>
  <si>
    <t>Fluroxipir Técnico Cropchem</t>
  </si>
  <si>
    <t>TC13521</t>
  </si>
  <si>
    <t>21000.060788/2019-00</t>
  </si>
  <si>
    <t>Mesotriona NC Técnico Helm</t>
  </si>
  <si>
    <t>TC13621</t>
  </si>
  <si>
    <t>21000.010161/2013-12</t>
  </si>
  <si>
    <t>Tebuconazol Técnico Mil</t>
  </si>
  <si>
    <t>TC13721</t>
  </si>
  <si>
    <t>21000.062236/2016-85</t>
  </si>
  <si>
    <t>Budbreak Técnico</t>
  </si>
  <si>
    <t>Cianamida</t>
  </si>
  <si>
    <t>Anasac</t>
  </si>
  <si>
    <t>TC13821</t>
  </si>
  <si>
    <t>21000.047293/2017-15</t>
  </si>
  <si>
    <t>Indoxacarb Técnico Sino-Agri</t>
  </si>
  <si>
    <t>TC13921</t>
  </si>
  <si>
    <t>21000.054154/2018-29</t>
  </si>
  <si>
    <t>Pimetrozina técnico Rainbow</t>
  </si>
  <si>
    <t>IV - Produto Pouco Perigoso ao Meio Ambiente</t>
  </si>
  <si>
    <t>TC14021</t>
  </si>
  <si>
    <t>21000.043658/2016-51</t>
  </si>
  <si>
    <t>Flumioxazin Técnico Proventis</t>
  </si>
  <si>
    <t>TC14121</t>
  </si>
  <si>
    <t>21000.052469/2016-70</t>
  </si>
  <si>
    <t>Flumioxazin Técnico Adama</t>
  </si>
  <si>
    <t>TC14221</t>
  </si>
  <si>
    <t>21000.048260/2016-10</t>
  </si>
  <si>
    <t>Flumioxazin Técnico Proventis II</t>
  </si>
  <si>
    <t>TC14321</t>
  </si>
  <si>
    <t>21000.010132/2011-81</t>
  </si>
  <si>
    <t>Fipronil Técnico CN</t>
  </si>
  <si>
    <t>TC14421</t>
  </si>
  <si>
    <t>21000.025011/2018-18</t>
  </si>
  <si>
    <t>Imazetapir Técnico BRA</t>
  </si>
  <si>
    <t>TC14521</t>
  </si>
  <si>
    <t>21000.056398/2016-84</t>
  </si>
  <si>
    <t>Isoxaflutol Técnico Ola</t>
  </si>
  <si>
    <t>TC14621</t>
  </si>
  <si>
    <t>21000.071260/2019-58</t>
  </si>
  <si>
    <t>Isoxaflutol Técnico Ada Brasil</t>
  </si>
  <si>
    <t>TC14721</t>
  </si>
  <si>
    <t>21000.010780/2019-94</t>
  </si>
  <si>
    <t>Diafentiurom Técnico Proventis II</t>
  </si>
  <si>
    <t>TC14821</t>
  </si>
  <si>
    <t>21000.001471/2014-19</t>
  </si>
  <si>
    <t>Triflumuron Técnico RTM</t>
  </si>
  <si>
    <t>TC14921</t>
  </si>
  <si>
    <t>21000.025575/2018-42</t>
  </si>
  <si>
    <t>Sulfentrazone Técnico CHD'S</t>
  </si>
  <si>
    <t>TC15021</t>
  </si>
  <si>
    <t>21000.003779/2015-80</t>
  </si>
  <si>
    <t>Imazethapyr Técnico SD</t>
  </si>
  <si>
    <t>Sharda</t>
  </si>
  <si>
    <t>TC15121</t>
  </si>
  <si>
    <t>21000.002775/2015-84</t>
  </si>
  <si>
    <t>Fipronil Técnico Nortox BR</t>
  </si>
  <si>
    <t>Firponil</t>
  </si>
  <si>
    <t>TC15221</t>
  </si>
  <si>
    <t>21000.007229/2015-30</t>
  </si>
  <si>
    <t>Indoxacarbe Técnico Nortox</t>
  </si>
  <si>
    <t>TC15321</t>
  </si>
  <si>
    <t>21000.008895/2014-12</t>
  </si>
  <si>
    <t>Ametrina Técnico OF</t>
  </si>
  <si>
    <t>TC15421</t>
  </si>
  <si>
    <t>21000.032237/2020-81</t>
  </si>
  <si>
    <t>Ametrina Técnico Binnong</t>
  </si>
  <si>
    <t>TC15521</t>
  </si>
  <si>
    <t>21000.000447/2015-43</t>
  </si>
  <si>
    <t>Ametrina Técnico Nortox</t>
  </si>
  <si>
    <t>TC15621</t>
  </si>
  <si>
    <t>21000.000510/2017-11</t>
  </si>
  <si>
    <t>S-metolacloro Técnico Adama BR</t>
  </si>
  <si>
    <t>TC15721</t>
  </si>
  <si>
    <t>21000.008357/2015-09</t>
  </si>
  <si>
    <t>Ametrina Técnico Alta II</t>
  </si>
  <si>
    <t>TC15821</t>
  </si>
  <si>
    <t>21000.052925/2017-62</t>
  </si>
  <si>
    <t>Ametrina Técnico Adama</t>
  </si>
  <si>
    <t>TC15921</t>
  </si>
  <si>
    <t>21000.041736/2020-60</t>
  </si>
  <si>
    <t>Atrazina Técnico Binnong</t>
  </si>
  <si>
    <t>TC16021</t>
  </si>
  <si>
    <t>21000.035923/2020-12</t>
  </si>
  <si>
    <t>S-metolachlor Técnico Binnong</t>
  </si>
  <si>
    <t>TC16121</t>
  </si>
  <si>
    <t>21000.020587/2020-03</t>
  </si>
  <si>
    <t>Thiacloprid Técnico SAU</t>
  </si>
  <si>
    <t>TC16221</t>
  </si>
  <si>
    <t>21000.025712/2019-20</t>
  </si>
  <si>
    <t>Pyriproxifen Técnico ZY</t>
  </si>
  <si>
    <t>Piriproxifem</t>
  </si>
  <si>
    <t>TC16321</t>
  </si>
  <si>
    <t>21000.014622/2019-11</t>
  </si>
  <si>
    <t>Flumioxazim Técnico Rainbow</t>
  </si>
  <si>
    <t>TC16421</t>
  </si>
  <si>
    <t>21000.022188/2021-50</t>
  </si>
  <si>
    <t>Bifenthrin Técnico Wynca</t>
  </si>
  <si>
    <t>TC16521</t>
  </si>
  <si>
    <t>21000.000626/2015-81</t>
  </si>
  <si>
    <t xml:space="preserve">Smilyn Técnico </t>
  </si>
  <si>
    <t>TC16621</t>
  </si>
  <si>
    <t>21000.032118/2019-95</t>
  </si>
  <si>
    <t>Pyriproxyfen Técnico CHDS</t>
  </si>
  <si>
    <t>TC16721</t>
  </si>
  <si>
    <t>21000.008036/2015-04</t>
  </si>
  <si>
    <t>Piraclostrobin Técnico Nortox</t>
  </si>
  <si>
    <t>TC16821</t>
  </si>
  <si>
    <t>21000.005831/2014-51</t>
  </si>
  <si>
    <t>Bifenthrin Y Técnico Helm</t>
  </si>
  <si>
    <t>TC16921</t>
  </si>
  <si>
    <t>21000.036187/2017-14</t>
  </si>
  <si>
    <t>Flumioxazin Técnico UPL BR</t>
  </si>
  <si>
    <t>TC17021</t>
  </si>
  <si>
    <t>21000.031071/2020-86</t>
  </si>
  <si>
    <t>Pyriproxyfen Técnico NGC</t>
  </si>
  <si>
    <t>TC17121</t>
  </si>
  <si>
    <t>21000.046412/2017-12</t>
  </si>
  <si>
    <t>Impyrfluxam Técnico</t>
  </si>
  <si>
    <t>Impirfluxam</t>
  </si>
  <si>
    <t>TC17221</t>
  </si>
  <si>
    <t>21000.007332/2014-07</t>
  </si>
  <si>
    <t>Bifentrina Técnico Mil</t>
  </si>
  <si>
    <t>TC17321</t>
  </si>
  <si>
    <t>21000.026482/2016-73</t>
  </si>
  <si>
    <t>Bifentrina Técnico Adama BR</t>
  </si>
  <si>
    <t>TC17421</t>
  </si>
  <si>
    <t>21000.041695/2018-97</t>
  </si>
  <si>
    <t>Flumioxazina Técnico ALS</t>
  </si>
  <si>
    <t>TC17521</t>
  </si>
  <si>
    <t>21000.025544/2018-91</t>
  </si>
  <si>
    <t>Cipermetrina Técnica Nortox V</t>
  </si>
  <si>
    <t>Cipermetrina</t>
  </si>
  <si>
    <t>TC17621</t>
  </si>
  <si>
    <t>21000.001471/2018-42</t>
  </si>
  <si>
    <t>Bifentrina Técnica Nortox III</t>
  </si>
  <si>
    <t>TC17721</t>
  </si>
  <si>
    <t>21000.029850/2017-16</t>
  </si>
  <si>
    <t>Flumioxazin Técnico Nortox II</t>
  </si>
  <si>
    <t>TC17821</t>
  </si>
  <si>
    <t>21000.024989/2018-54</t>
  </si>
  <si>
    <t>Sulfentrazone Técnico Nortox V</t>
  </si>
  <si>
    <t>TC17921</t>
  </si>
  <si>
    <t>21000.004985/2014-26</t>
  </si>
  <si>
    <t>Dicamba Técnico Nortox</t>
  </si>
  <si>
    <t>TC18021</t>
  </si>
  <si>
    <t>21000.013972/2018-71</t>
  </si>
  <si>
    <t>Piraclostrobina Técnico Sulphur Mills</t>
  </si>
  <si>
    <t>TC18121</t>
  </si>
  <si>
    <t>21000.001745/2015-51</t>
  </si>
  <si>
    <t>Sulfumeturom Técnico JE-CropChem</t>
  </si>
  <si>
    <t>TC18221</t>
  </si>
  <si>
    <t>21000.008036/2012-53</t>
  </si>
  <si>
    <t>Trifloxistrobina Tradecorp Técnico</t>
  </si>
  <si>
    <t>TC18321</t>
  </si>
  <si>
    <t>21000.016148/2021-79</t>
  </si>
  <si>
    <t>Nicosulfurom Técnico Albaugh 01</t>
  </si>
  <si>
    <t>Nicosulfuron</t>
  </si>
  <si>
    <t>TC18421</t>
  </si>
  <si>
    <t>21000.005352/2015-16</t>
  </si>
  <si>
    <t>Carbendazim Técnico RTM</t>
  </si>
  <si>
    <t>TC18521</t>
  </si>
  <si>
    <t>21000.018926/2021-64</t>
  </si>
  <si>
    <t>Nicosulfuron Técnico NAB</t>
  </si>
  <si>
    <t>TC18621</t>
  </si>
  <si>
    <t>21000.006476/2014-38</t>
  </si>
  <si>
    <t>Clorimurom-Etílico Técnico Consagro</t>
  </si>
  <si>
    <t>Clorimuron</t>
  </si>
  <si>
    <t>TC18721</t>
  </si>
  <si>
    <t>21000.009457/2017-14</t>
  </si>
  <si>
    <t>Metoxifenozida Técnico UPL</t>
  </si>
  <si>
    <t>Metoxifenozida</t>
  </si>
  <si>
    <t>TC18821</t>
  </si>
  <si>
    <t>21000.031169/2019-08</t>
  </si>
  <si>
    <t>Diafentiurom Técnico CCAB II</t>
  </si>
  <si>
    <t>TC18921</t>
  </si>
  <si>
    <t>21000.047184/2017-06</t>
  </si>
  <si>
    <t>Flutriafol Técnico Ouro Fino</t>
  </si>
  <si>
    <t>Ouro FIno</t>
  </si>
  <si>
    <t>TC19021</t>
  </si>
  <si>
    <t>21000.062632/2016-11</t>
  </si>
  <si>
    <t>Revysol Técnico</t>
  </si>
  <si>
    <t>Mefentrifluconazol</t>
  </si>
  <si>
    <t>TC19121</t>
  </si>
  <si>
    <t>21000.007231/2014-28</t>
  </si>
  <si>
    <t>Sulfometuron Metil Técnico Nortox</t>
  </si>
  <si>
    <t>21000.007002/2016-75</t>
  </si>
  <si>
    <t>Clomazone CCAB 500 EC II</t>
  </si>
  <si>
    <t>21000.010846/2011-99</t>
  </si>
  <si>
    <t>Difluben 240 SC</t>
  </si>
  <si>
    <t>21000.033427/2017-11</t>
  </si>
  <si>
    <t>Livenko 500 SC</t>
  </si>
  <si>
    <t>Tiofanato-Metílico</t>
  </si>
  <si>
    <t>CropChem</t>
  </si>
  <si>
    <t>21000.008001/2014-86</t>
  </si>
  <si>
    <t>Adengo</t>
  </si>
  <si>
    <t>Tiencarbazona; Isoxaflutol</t>
  </si>
  <si>
    <t>Stockton-Agrimor</t>
  </si>
  <si>
    <t>21000.004633/2014-71</t>
  </si>
  <si>
    <t>Atrazina 250 + Simazina 250 SC CCAB​</t>
  </si>
  <si>
    <t xml:space="preserve">Atrazina; Simazina </t>
  </si>
  <si>
    <t>21000.020432/2018-44</t>
  </si>
  <si>
    <t>Clorotalonil Nortox</t>
  </si>
  <si>
    <t>21000.012444/2010-48</t>
  </si>
  <si>
    <t xml:space="preserve">	Kasuran</t>
  </si>
  <si>
    <t>Kasugamicina; Oxicloreto de Cobre </t>
  </si>
  <si>
    <t xml:space="preserve">UPL </t>
  </si>
  <si>
    <t>21000.004596/2018-24</t>
  </si>
  <si>
    <t xml:space="preserve">	Herbimax 806 SL</t>
  </si>
  <si>
    <t>21000.054241/2018-86</t>
  </si>
  <si>
    <t>Eliminate</t>
  </si>
  <si>
    <t>21000.000984/2014-11</t>
  </si>
  <si>
    <t>Celebre</t>
  </si>
  <si>
    <t xml:space="preserve">Metomil </t>
  </si>
  <si>
    <t>21000.001144/2014-67</t>
  </si>
  <si>
    <t>Nortox Maximus</t>
  </si>
  <si>
    <t xml:space="preserve"> Clorimurom-Etílico; Glifosato​, Sal de Amônio</t>
  </si>
  <si>
    <t>21000.002228/2014-18</t>
  </si>
  <si>
    <t xml:space="preserve"> Weedoff</t>
  </si>
  <si>
    <t>21000.004381/2013-07</t>
  </si>
  <si>
    <t>Hugecane</t>
  </si>
  <si>
    <t>Diurom; Hexazinona</t>
  </si>
  <si>
    <t>21000.005314/2013-00</t>
  </si>
  <si>
    <t>Nicosulfuron STK 40 SC</t>
  </si>
  <si>
    <t>21000.008018/2013-52</t>
  </si>
  <si>
    <t>Ganis 400 SC</t>
  </si>
  <si>
    <t>Bispiribaque-Sódico</t>
  </si>
  <si>
    <t>21000.009075/2013-59</t>
  </si>
  <si>
    <t>Albatross WG</t>
  </si>
  <si>
    <t>21000.009799/2013-01</t>
  </si>
  <si>
    <t>Trop Supra</t>
  </si>
  <si>
    <t>21000.010312/2013-24</t>
  </si>
  <si>
    <t>Banjo SC</t>
  </si>
  <si>
    <t>21000.012985/2016-61</t>
  </si>
  <si>
    <t>Emzeb Platina</t>
  </si>
  <si>
    <t>Sabero</t>
  </si>
  <si>
    <t>21000.018118/2019-82</t>
  </si>
  <si>
    <t>Baculomip-SF</t>
  </si>
  <si>
    <t xml:space="preserve">Spodoptera frugiperda multiple nucleopolyhedrovirus </t>
  </si>
  <si>
    <t>Promip</t>
  </si>
  <si>
    <t>21000.018926/2019-40</t>
  </si>
  <si>
    <t>Cletodim Nortox 240 EC</t>
  </si>
  <si>
    <t>21000.038700/2018-84</t>
  </si>
  <si>
    <t>Devamectin 18 EC</t>
  </si>
  <si>
    <t>Abamectina</t>
  </si>
  <si>
    <t>21000.039791/2018-75</t>
  </si>
  <si>
    <t xml:space="preserve"> Maxclom 500 EC</t>
  </si>
  <si>
    <t>21000.042940/2018-83</t>
  </si>
  <si>
    <t>Garant</t>
  </si>
  <si>
    <t>Hidróxido de Cobre</t>
  </si>
  <si>
    <t>Mitsui &amp; Co.</t>
  </si>
  <si>
    <t>21000.044147/2019-08</t>
  </si>
  <si>
    <t>Kantor 1000 EC</t>
  </si>
  <si>
    <t>Malationa</t>
  </si>
  <si>
    <t>21000.002099/2014-68</t>
  </si>
  <si>
    <t>Azoxystrobin 250 SC Proventis</t>
  </si>
  <si>
    <t xml:space="preserve">Proventis </t>
  </si>
  <si>
    <t>21000.009245/2016-48</t>
  </si>
  <si>
    <t>Cletodim 240 EC Proventis</t>
  </si>
  <si>
    <t>21000.040832/2020-91</t>
  </si>
  <si>
    <t xml:space="preserve"> Bettus Org</t>
  </si>
  <si>
    <t>Bacillus thuringiensis</t>
  </si>
  <si>
    <t>Nooa Ciência</t>
  </si>
  <si>
    <t>21000.008080/2018-59</t>
  </si>
  <si>
    <t>Glufosinato 200 SL OF</t>
  </si>
  <si>
    <t>21000.044804/2020-42</t>
  </si>
  <si>
    <t>Metarhizium SR</t>
  </si>
  <si>
    <t>Metarhizium anisopliae</t>
  </si>
  <si>
    <t>Oligos Biotecnologia</t>
  </si>
  <si>
    <t>21000.048339/2020-19</t>
  </si>
  <si>
    <t>Rudder</t>
  </si>
  <si>
    <t>Bacillus velezensis</t>
  </si>
  <si>
    <t>21000.049029/2020-11</t>
  </si>
  <si>
    <t>Bionema</t>
  </si>
  <si>
    <t>21000.049307/2020-31</t>
  </si>
  <si>
    <t>Btkill JCO</t>
  </si>
  <si>
    <r>
      <rPr>
        <rFont val="Arial"/>
        <color rgb="FF000066"/>
        <sz val="11"/>
      </rPr>
      <t>Bacillus thuringiensis</t>
    </r>
    <r>
      <rPr>
        <rFont val="Calibri"/>
        <color rgb="FF000000"/>
        <sz val="12"/>
      </rPr>
      <t> </t>
    </r>
  </si>
  <si>
    <t xml:space="preserve"> JCO</t>
  </si>
  <si>
    <t>21000.076596/2019-15</t>
  </si>
  <si>
    <t>Metha Protection</t>
  </si>
  <si>
    <t>21000.001285/2011-37</t>
  </si>
  <si>
    <t>Dumper</t>
  </si>
  <si>
    <t>21000.005237/2019-75</t>
  </si>
  <si>
    <t>Glifosato 720 Wg Tecnomyl</t>
  </si>
  <si>
    <t>Glifosato, Sal de Amônio</t>
  </si>
  <si>
    <t>21000.000307/2010-61</t>
  </si>
  <si>
    <t>Atrazina Alta 500 SC</t>
  </si>
  <si>
    <t>21000.008082/2018-48</t>
  </si>
  <si>
    <t>Glufosinato 200 SL Ouro Fino</t>
  </si>
  <si>
    <t>21000.015875/2018-13</t>
  </si>
  <si>
    <t>Noster</t>
  </si>
  <si>
    <t>Diafentiurom</t>
  </si>
  <si>
    <t>21000.017731/2019-82</t>
  </si>
  <si>
    <t>Augory</t>
  </si>
  <si>
    <t>21000.019908/2018-02</t>
  </si>
  <si>
    <t>Nexton</t>
  </si>
  <si>
    <t>21000.019909/2018-49</t>
  </si>
  <si>
    <t>Haloxifop-Metílico 124,7 EC Tecnomyl II</t>
  </si>
  <si>
    <t>Haloxifop-p-metílico</t>
  </si>
  <si>
    <t>21000.038711/2018-64</t>
  </si>
  <si>
    <t>Promitor 480 EC</t>
  </si>
  <si>
    <t>21000.045180/2018-66</t>
  </si>
  <si>
    <t>Poquer EC BR</t>
  </si>
  <si>
    <t xml:space="preserve"> Adama</t>
  </si>
  <si>
    <t>21000.052030/2018-17</t>
  </si>
  <si>
    <t>Legion</t>
  </si>
  <si>
    <t>Fenitrotiona; Esfenvalerato</t>
  </si>
  <si>
    <t>21000.052287/2020-85</t>
  </si>
  <si>
    <t>BTP 005-19</t>
  </si>
  <si>
    <t>Bacillus pumilus</t>
  </si>
  <si>
    <t>21000.053099/2020-74</t>
  </si>
  <si>
    <t>Bioup</t>
  </si>
  <si>
    <t>21000.055689/2018-17</t>
  </si>
  <si>
    <t>Curanza</t>
  </si>
  <si>
    <t>Ciantraniliprole</t>
  </si>
  <si>
    <t>21000.061392/2020-13</t>
  </si>
  <si>
    <t>Jb Tel-P</t>
  </si>
  <si>
    <t xml:space="preserve"> Telenomus podisi</t>
  </si>
  <si>
    <t>21000.010973/2008-92</t>
  </si>
  <si>
    <t>Ridomil Gold MZ 680 WG</t>
  </si>
  <si>
    <t xml:space="preserve">Mancozebe; Metalaxil-M </t>
  </si>
  <si>
    <t>21000.002770/2012-17</t>
  </si>
  <si>
    <t>Zack</t>
  </si>
  <si>
    <t xml:space="preserve">2,4-D; Picloram </t>
  </si>
  <si>
    <t>21000.002804/2015-16</t>
  </si>
  <si>
    <t xml:space="preserve"> Abamectina 72 EC Cropchem</t>
  </si>
  <si>
    <t>21000.005824/2013-79</t>
  </si>
  <si>
    <t>Sinochem Fluazinam 500 SC</t>
  </si>
  <si>
    <t>21000.006521/2018-88</t>
  </si>
  <si>
    <t>Atrazina 900 WG Crop</t>
  </si>
  <si>
    <t xml:space="preserve"> Atrazina </t>
  </si>
  <si>
    <t xml:space="preserve"> ProRegistros</t>
  </si>
  <si>
    <t>21000.008190/2013-14</t>
  </si>
  <si>
    <t>Soyatop</t>
  </si>
  <si>
    <t> Rainbow</t>
  </si>
  <si>
    <t>21000.019537/2016-99</t>
  </si>
  <si>
    <t>Wonder</t>
  </si>
  <si>
    <t>Protioconazol; Trifloxistrobina</t>
  </si>
  <si>
    <t>21000.019541/2016-57</t>
  </si>
  <si>
    <t>Cative</t>
  </si>
  <si>
    <t>21000.025806/2016-56</t>
  </si>
  <si>
    <t>Triclopir Nortox</t>
  </si>
  <si>
    <t>Triclopir-butotílico</t>
  </si>
  <si>
    <t>21000.037344/2016-10</t>
  </si>
  <si>
    <t>Voleo</t>
  </si>
  <si>
    <t>Trifloxissulfurom-sódico</t>
  </si>
  <si>
    <t xml:space="preserve">Tecnomyl </t>
  </si>
  <si>
    <t>21000.066489/2020-12</t>
  </si>
  <si>
    <t>Fal1780-2</t>
  </si>
  <si>
    <t>Cinetina; Ácido Giberélico; Ácido 4-Indol-3-Ilbutírico</t>
  </si>
  <si>
    <t xml:space="preserve"> De Sangosse</t>
  </si>
  <si>
    <t>21000.001964/2014-59</t>
  </si>
  <si>
    <t>Prilan 250 SC</t>
  </si>
  <si>
    <t>21000.005976/2018-86</t>
  </si>
  <si>
    <t>Proclaim Fit 45 WG</t>
  </si>
  <si>
    <t>Benzoato de Emamectina; Lufenurom</t>
  </si>
  <si>
    <t>21000.039718/2018-01</t>
  </si>
  <si>
    <t>Horos BR</t>
  </si>
  <si>
    <t>Picoxistrobina; Tebuconazol</t>
  </si>
  <si>
    <t>21000.000139/2018-61</t>
  </si>
  <si>
    <t xml:space="preserve">Kingstar Xtra </t>
  </si>
  <si>
    <t>21000.029240/2017-12</t>
  </si>
  <si>
    <t>Atrazina 900 WG Fersol</t>
  </si>
  <si>
    <t xml:space="preserve"> Atrazina</t>
  </si>
  <si>
    <t xml:space="preserve"> Ameribrás</t>
  </si>
  <si>
    <t>21000.067136/2020-21</t>
  </si>
  <si>
    <t>Biogalloi</t>
  </si>
  <si>
    <t>Trichogramma galloi  </t>
  </si>
  <si>
    <t>Morsoletto</t>
  </si>
  <si>
    <t>21000.077164/2020-57</t>
  </si>
  <si>
    <t xml:space="preserve"> Amitrix SC</t>
  </si>
  <si>
    <t>Bacillus amyloliquefaciens</t>
  </si>
  <si>
    <t>Comdeagro</t>
  </si>
  <si>
    <t>21000.001088/2013-80</t>
  </si>
  <si>
    <t xml:space="preserve">Fipronil Eds 250 FS </t>
  </si>
  <si>
    <t xml:space="preserve">Fipronil  </t>
  </si>
  <si>
    <t>21000.006543/2016-86</t>
  </si>
  <si>
    <t>Sequest​</t>
  </si>
  <si>
    <t>21000.010395/2012-71</t>
  </si>
  <si>
    <t xml:space="preserve">Diflubenzuron CCAB 480 SC </t>
  </si>
  <si>
    <t>21000.010401/2013-71</t>
  </si>
  <si>
    <t>Asafat 750 SP</t>
  </si>
  <si>
    <t>21000.025258/2020-41</t>
  </si>
  <si>
    <t>Ingrain</t>
  </si>
  <si>
    <t>Ácido Abscísico</t>
  </si>
  <si>
    <t>21000.066502/2020-25</t>
  </si>
  <si>
    <t>Revel</t>
  </si>
  <si>
    <t>De Sangosse</t>
  </si>
  <si>
    <t>21000.066143/2020-14</t>
  </si>
  <si>
    <t>Baculonat Sf</t>
  </si>
  <si>
    <t>Spodoptera frugiperda multiple nucleopolyhedrovirus</t>
  </si>
  <si>
    <t>21000.069895/2019-95</t>
  </si>
  <si>
    <t xml:space="preserve">New Elatus 1 </t>
  </si>
  <si>
    <t>Benzovindiflupir; Ciproconazol; Difenoconazol</t>
  </si>
  <si>
    <t>21000.068107/2019-43</t>
  </si>
  <si>
    <t>Mitrion</t>
  </si>
  <si>
    <t xml:space="preserve"> Benzovindiflupir; Protioconazol </t>
  </si>
  <si>
    <t>21000.062849/2020-07</t>
  </si>
  <si>
    <t>Eco-Zone</t>
  </si>
  <si>
    <t>Bacillus thuringiensis var. aizawai  </t>
  </si>
  <si>
    <t>21000.058626/2020-37</t>
  </si>
  <si>
    <t xml:space="preserve">Spodovir </t>
  </si>
  <si>
    <t>Andermatt</t>
  </si>
  <si>
    <t>21000.048711/2020-97</t>
  </si>
  <si>
    <t xml:space="preserve">Keepdry Org </t>
  </si>
  <si>
    <t xml:space="preserve">Terra Diatomácea  </t>
  </si>
  <si>
    <t>Irrigação Dias</t>
  </si>
  <si>
    <t>21000.055858/2018-19</t>
  </si>
  <si>
    <t xml:space="preserve">Hipertrina  </t>
  </si>
  <si>
    <t>21000.036050/2020-57</t>
  </si>
  <si>
    <t xml:space="preserve"> Ataplan </t>
  </si>
  <si>
    <t xml:space="preserve">Bacillus velezensis; Bacillus subtilis </t>
  </si>
  <si>
    <t>21000.031997/2019-38</t>
  </si>
  <si>
    <t>Iscalure Bw 60</t>
  </si>
  <si>
    <t>Grandlure</t>
  </si>
  <si>
    <t xml:space="preserve">Isca Tecnologias </t>
  </si>
  <si>
    <t>21000.013931/2018-85</t>
  </si>
  <si>
    <t>Atrazina 500 SC CCAB</t>
  </si>
  <si>
    <t>21000.011670/2011-92</t>
  </si>
  <si>
    <t>Linear</t>
  </si>
  <si>
    <t>Aminopiralide; 2,4-D</t>
  </si>
  <si>
    <t>21000.006434/2014-05</t>
  </si>
  <si>
    <t xml:space="preserve">Izogor </t>
  </si>
  <si>
    <t>Imazapir; Imazapique</t>
  </si>
  <si>
    <t>21000.031527/2020-16</t>
  </si>
  <si>
    <t xml:space="preserve">Boven </t>
  </si>
  <si>
    <t xml:space="preserve">Beauveria bassiana </t>
  </si>
  <si>
    <t>Biota</t>
  </si>
  <si>
    <t>21000.008578/2015-79</t>
  </si>
  <si>
    <t>Panzer Max 750 WG</t>
  </si>
  <si>
    <t>Clorimurom-Etílico</t>
  </si>
  <si>
    <t>21000.030750/2019-02</t>
  </si>
  <si>
    <t>Brazeb 800 WP</t>
  </si>
  <si>
    <t>21000.001016/2014-13</t>
  </si>
  <si>
    <t xml:space="preserve"> Adobe 450 FS</t>
  </si>
  <si>
    <t xml:space="preserve"> Ipconazol </t>
  </si>
  <si>
    <t>21000.003979/2015-32</t>
  </si>
  <si>
    <t xml:space="preserve">Distintobr </t>
  </si>
  <si>
    <t xml:space="preserve"> Isoxaflutol</t>
  </si>
  <si>
    <t xml:space="preserve"> Ouro Fino</t>
  </si>
  <si>
    <t>21000.054289/2020-17</t>
  </si>
  <si>
    <t xml:space="preserve">Biobac-T </t>
  </si>
  <si>
    <t>Vital Brasil</t>
  </si>
  <si>
    <t>21000.075531/2020-88</t>
  </si>
  <si>
    <t>Ltb-001</t>
  </si>
  <si>
    <t>Cinetina; Ácido 4-Indol-3-Ilbutírico</t>
  </si>
  <si>
    <t>21000.076426/2020-66</t>
  </si>
  <si>
    <t xml:space="preserve">Ltb-001a </t>
  </si>
  <si>
    <t>21016.003037/2020-42</t>
  </si>
  <si>
    <t>Nematrop</t>
  </si>
  <si>
    <t>Bacillus subtilis</t>
  </si>
  <si>
    <t>Biotrip</t>
  </si>
  <si>
    <t>21000.048254/2016-54</t>
  </si>
  <si>
    <t>Mauser 500 SC</t>
  </si>
  <si>
    <t>21000.013729/2020-78</t>
  </si>
  <si>
    <t>Shadow K</t>
  </si>
  <si>
    <t>21000.010804/2012-39</t>
  </si>
  <si>
    <r>
      <rPr>
        <rFont val="Arial"/>
        <color rgb="FF000066"/>
        <sz val="11"/>
      </rPr>
      <t>Diuron 468 Hexazinona 132 CCAB WG</t>
    </r>
    <r>
      <rPr>
        <rFont val="Calibri"/>
        <color rgb="FF000000"/>
        <sz val="12"/>
      </rPr>
      <t> </t>
    </r>
  </si>
  <si>
    <t>Diurom; Hexazinona</t>
  </si>
  <si>
    <t>21000.007408/2014-96</t>
  </si>
  <si>
    <t>Procampo 500 SC</t>
  </si>
  <si>
    <t xml:space="preserve">Carbendazim  </t>
  </si>
  <si>
    <t>21000.079045/2020-39</t>
  </si>
  <si>
    <t>Flycontrol WP</t>
  </si>
  <si>
    <t>Beauveria bassiana</t>
  </si>
  <si>
    <t>21000.035386/2018-88</t>
  </si>
  <si>
    <t>Rapid Gold</t>
  </si>
  <si>
    <t>Mancozebe; Cimoxamil</t>
  </si>
  <si>
    <t xml:space="preserve"> Proregistros</t>
  </si>
  <si>
    <t>21000.035381/2018-55</t>
  </si>
  <si>
    <t>Dosay</t>
  </si>
  <si>
    <t>21000.027914/2018-25</t>
  </si>
  <si>
    <t>Difenoconazol Ccab 250 EC</t>
  </si>
  <si>
    <t xml:space="preserve"> Difenoconazole</t>
  </si>
  <si>
    <t>21000.023123/2016-64</t>
  </si>
  <si>
    <t>Enlist Crops Colex-D</t>
  </si>
  <si>
    <t>2,4-D, Sal de Colina</t>
  </si>
  <si>
    <t>21000.008107/2015-61</t>
  </si>
  <si>
    <t xml:space="preserve"> Lanex 800 WG</t>
  </si>
  <si>
    <t>21000.005602/2014-37</t>
  </si>
  <si>
    <t>Versátilbr</t>
  </si>
  <si>
    <t>Azoxistrobina  </t>
  </si>
  <si>
    <t> Ouro Fino</t>
  </si>
  <si>
    <t>21000.001390/2013-38</t>
  </si>
  <si>
    <t>Fipronil Zei 250 FS</t>
  </si>
  <si>
    <t> AllierBrasil </t>
  </si>
  <si>
    <t>21000.082612/2020-34</t>
  </si>
  <si>
    <t>Mng03/14  </t>
  </si>
  <si>
    <t>Trichoderma asperellum</t>
  </si>
  <si>
    <t xml:space="preserve">Agrobiológica </t>
  </si>
  <si>
    <t>21000.007613/2014-51</t>
  </si>
  <si>
    <t>Azoxistrobina Atanor 250 SC</t>
  </si>
  <si>
    <t>21000.004096/2015-40</t>
  </si>
  <si>
    <t>Empiric</t>
  </si>
  <si>
    <t>21000.000284/2015-07</t>
  </si>
  <si>
    <t xml:space="preserve">Fipronil Nortox Max </t>
  </si>
  <si>
    <t>21000.000566/2015-04</t>
  </si>
  <si>
    <t>Azoxystrobin 250 Sc Pls Cl1</t>
  </si>
  <si>
    <t>21000.002562/2014-71</t>
  </si>
  <si>
    <t xml:space="preserve"> Bevorin </t>
  </si>
  <si>
    <t xml:space="preserve">Alfa-cipermetrina; Fipronil; Piraclostrobina    </t>
  </si>
  <si>
    <t>21000.006614/2013-06</t>
  </si>
  <si>
    <r>
      <rPr>
        <rFont val="Arial"/>
        <color rgb="FF000066"/>
        <sz val="11"/>
      </rPr>
      <t>Glory</t>
    </r>
    <r>
      <rPr>
        <rFont val="Calibri"/>
        <color rgb="FF000000"/>
        <sz val="12"/>
      </rPr>
      <t> </t>
    </r>
    <r>
      <rPr>
        <rFont val="Calibri"/>
        <b/>
        <color rgb="FF000000"/>
        <sz val="12"/>
      </rPr>
      <t> </t>
    </r>
  </si>
  <si>
    <t>Haloxifope-p-metílico</t>
  </si>
  <si>
    <t>21000.010768/2012-11</t>
  </si>
  <si>
    <t>Hexazinona 132 + Diurom 468 WG Genbra</t>
  </si>
  <si>
    <t>Hexazinona; Diurom</t>
  </si>
  <si>
    <t>21000.029442/2018-45</t>
  </si>
  <si>
    <t>Cadet</t>
  </si>
  <si>
    <t xml:space="preserve">Proregistros </t>
  </si>
  <si>
    <t>21000.018809/2016-33</t>
  </si>
  <si>
    <t>Kolyna</t>
  </si>
  <si>
    <t>21000.001196/2011-91</t>
  </si>
  <si>
    <t>Tronador</t>
  </si>
  <si>
    <t>Aminopiralide, Sal Triisopropanolamina; 2,4-D, Sal Triisopropanolamina</t>
  </si>
  <si>
    <t>Dow Agrosciences</t>
  </si>
  <si>
    <t>21000.003823/2013-90</t>
  </si>
  <si>
    <t xml:space="preserve"> Fipronil Eds 800 WG</t>
  </si>
  <si>
    <t>21000.001124/2013-13</t>
  </si>
  <si>
    <t>Fipronil Brt 250 FS</t>
  </si>
  <si>
    <t>21000.002871/2013-61</t>
  </si>
  <si>
    <t>Fipronil Nag 800 WG</t>
  </si>
  <si>
    <t>21000.063586/2020-45</t>
  </si>
  <si>
    <t>Botanigard WP</t>
  </si>
  <si>
    <t>Beauveria bassiana, cepa GHA</t>
  </si>
  <si>
    <t>21000.017815/2018-35</t>
  </si>
  <si>
    <t>Bt-Turbo</t>
  </si>
  <si>
    <t>Biovalens</t>
  </si>
  <si>
    <t>21000.010870/2012-17</t>
  </si>
  <si>
    <t>Glifosato Nortox Ultra</t>
  </si>
  <si>
    <t>21000.008228/2021-51</t>
  </si>
  <si>
    <t>Laphy Protection</t>
  </si>
  <si>
    <t>21000.006959/2013-51</t>
  </si>
  <si>
    <t>Azoxistrobin 200 Ciproconazole 80 CCAB SC</t>
  </si>
  <si>
    <t xml:space="preserve"> Azoxistrobina; Ciproconazol</t>
  </si>
  <si>
    <t>21000.006199/2014-63</t>
  </si>
  <si>
    <t>Nadran 250</t>
  </si>
  <si>
    <t>Cloreto de Mepiquate</t>
  </si>
  <si>
    <t>Luxembourg</t>
  </si>
  <si>
    <t>21000.004288/2011-22</t>
  </si>
  <si>
    <t>Glifoxin WG</t>
  </si>
  <si>
    <t>Glifosato, Sal de amônio</t>
  </si>
  <si>
    <t>21000.001335/2014-29</t>
  </si>
  <si>
    <t>Adexar</t>
  </si>
  <si>
    <t>Fluxapiroxade; Epoxiconazol</t>
  </si>
  <si>
    <t>21000.002840/2021-10</t>
  </si>
  <si>
    <t>Tbio</t>
  </si>
  <si>
    <t xml:space="preserve">Beauveria bassiana; Metarhizium anisopliae </t>
  </si>
  <si>
    <t>21000.083035/2020-06</t>
  </si>
  <si>
    <t>Loopovir</t>
  </si>
  <si>
    <t>Chrysodeixis includens nucleopolyhedrovirus</t>
  </si>
  <si>
    <t>21000.017341/2018-21</t>
  </si>
  <si>
    <t>Isoxaflutole 750 WG BR</t>
  </si>
  <si>
    <t>21000.015781/2019-25</t>
  </si>
  <si>
    <t>Bastnate Xtra</t>
  </si>
  <si>
    <t xml:space="preserve"> Rainbow </t>
  </si>
  <si>
    <t>21000.013984/2016-34</t>
  </si>
  <si>
    <t>Cletodim 240 EC Pls Cl1</t>
  </si>
  <si>
    <t xml:space="preserve"> Cletodim</t>
  </si>
  <si>
    <t xml:space="preserve"> Proventis</t>
  </si>
  <si>
    <t>21000.005916/2015-11</t>
  </si>
  <si>
    <t>Lambda-Cialotrina 50 CS</t>
  </si>
  <si>
    <t xml:space="preserve">Oxon </t>
  </si>
  <si>
    <t>21000.003313/2013-12</t>
  </si>
  <si>
    <t>Bingo 250 FS</t>
  </si>
  <si>
    <t>21000.001415/2015-65</t>
  </si>
  <si>
    <t>Glifosato 720 WG Atanor</t>
  </si>
  <si>
    <t>21000.001403/2014-50</t>
  </si>
  <si>
    <t>Trop Milenia</t>
  </si>
  <si>
    <t>21000.000902/2014-20</t>
  </si>
  <si>
    <t xml:space="preserve"> Avanti</t>
  </si>
  <si>
    <t>21000.000109/2014-21</t>
  </si>
  <si>
    <t>Weedfire</t>
  </si>
  <si>
    <t xml:space="preserve"> Fluroxipir-Meptílico</t>
  </si>
  <si>
    <t>21000.038935/2018-76</t>
  </si>
  <si>
    <t>Glufosinate-Ammonium Yng  </t>
  </si>
  <si>
    <t xml:space="preserve">Glufosinato-sal de amônio  </t>
  </si>
  <si>
    <t> Yonon</t>
  </si>
  <si>
    <t>21000.002561/2014-27</t>
  </si>
  <si>
    <t>Rentap</t>
  </si>
  <si>
    <t>Fipronil; Alfa-cipermetrina; Piraclostrobina</t>
  </si>
  <si>
    <t>21000.006398/2014-71</t>
  </si>
  <si>
    <t>Phenom</t>
  </si>
  <si>
    <t>Fluroxipir-meptílico</t>
  </si>
  <si>
    <t>21000.006548/2014-47</t>
  </si>
  <si>
    <t>Instal 250 FS</t>
  </si>
  <si>
    <t>21000.006662/2014-77</t>
  </si>
  <si>
    <t> Maratona 250 FS</t>
  </si>
  <si>
    <t>21000.008460/2014-60</t>
  </si>
  <si>
    <t>Saurus WG</t>
  </si>
  <si>
    <t>Iharabras</t>
  </si>
  <si>
    <t>21000.010054/2013-86</t>
  </si>
  <si>
    <t>Scirocco</t>
  </si>
  <si>
    <t>21000.017340/2018-87</t>
  </si>
  <si>
    <t>Blexis</t>
  </si>
  <si>
    <t> Isoxaflutol </t>
  </si>
  <si>
    <t>21000.028339/2017-05</t>
  </si>
  <si>
    <t>Ametrina CCAB 800 WG</t>
  </si>
  <si>
    <t>21000.028341/2017-76</t>
  </si>
  <si>
    <t>Sultão</t>
  </si>
  <si>
    <t>21000.028342/2017-11</t>
  </si>
  <si>
    <t>Ameforce</t>
  </si>
  <si>
    <t>21000.028344/2017-18</t>
  </si>
  <si>
    <t>Ametrina 800 WG CHDS</t>
  </si>
  <si>
    <t>21000.035382/2018-08</t>
  </si>
  <si>
    <t> Fen</t>
  </si>
  <si>
    <t>21000.054935/2017-32</t>
  </si>
  <si>
    <t>Cronnos OD BR</t>
  </si>
  <si>
    <t>Picoxistrobina; Tebuconazol; Mancozebe</t>
  </si>
  <si>
    <t> Adama</t>
  </si>
  <si>
    <t>21000.004589/2013-18</t>
  </si>
  <si>
    <t>Glifosal Safe</t>
  </si>
  <si>
    <t>Glifosato -  Sal de isopropilamina </t>
  </si>
  <si>
    <t>Xingfa &amp; Wenda</t>
  </si>
  <si>
    <t>21000.026127/2017-85</t>
  </si>
  <si>
    <t>Atrazina 900 Wg OF</t>
  </si>
  <si>
    <t>21000.005608/2013-23</t>
  </si>
  <si>
    <t>Lato</t>
  </si>
  <si>
    <t>Lactofem  </t>
  </si>
  <si>
    <t>21000.079654/2020-98</t>
  </si>
  <si>
    <t>Trichodermaiz WP</t>
  </si>
  <si>
    <t>Trichoderma harzianum</t>
  </si>
  <si>
    <t>Biocontrol</t>
  </si>
  <si>
    <t>21000.030122/2020-52</t>
  </si>
  <si>
    <t>Bassmax</t>
  </si>
  <si>
    <t> Beauveria bassiana</t>
  </si>
  <si>
    <t>21000.030095/2020-18</t>
  </si>
  <si>
    <t>Bio-Bass</t>
  </si>
  <si>
    <t>21000.011751/2021-64</t>
  </si>
  <si>
    <t>Bemitrixwg</t>
  </si>
  <si>
    <t>21000.000295/2021-27</t>
  </si>
  <si>
    <t>Nat Beauveria</t>
  </si>
  <si>
    <t xml:space="preserve"> Beauveria bassiana</t>
  </si>
  <si>
    <t>Agropaulo</t>
  </si>
  <si>
    <t>21000.004653/2019-56</t>
  </si>
  <si>
    <t>Detonan</t>
  </si>
  <si>
    <t>Florpirauxifen-benzil</t>
  </si>
  <si>
    <t>21000.006053/2012-56</t>
  </si>
  <si>
    <t>Trilla Plus</t>
  </si>
  <si>
    <t>21000.006054/2012-09</t>
  </si>
  <si>
    <t>Rainburon Plus</t>
  </si>
  <si>
    <t>21000.008274/2014-21</t>
  </si>
  <si>
    <t>Vessarya Br</t>
  </si>
  <si>
    <t xml:space="preserve"> Picoxistrobina; Benzovindiflupir</t>
  </si>
  <si>
    <t>21000.012031/2021-16</t>
  </si>
  <si>
    <t>Metamix WG</t>
  </si>
  <si>
    <t>21000.008806/2014-20</t>
  </si>
  <si>
    <t>Zelone</t>
  </si>
  <si>
    <t>Imazetapir; Imazapique</t>
  </si>
  <si>
    <t>21000.002208/2014-47</t>
  </si>
  <si>
    <t>Shopra 970 WG</t>
  </si>
  <si>
    <t xml:space="preserve"> 2,4-D</t>
  </si>
  <si>
    <t>21000.008285/2013-20</t>
  </si>
  <si>
    <t>Revanche</t>
  </si>
  <si>
    <t xml:space="preserve">  21000.002422/2013-12  </t>
  </si>
  <si>
    <t>Kamuy  </t>
  </si>
  <si>
    <t>Fenpirazamina; Procimidona   </t>
  </si>
  <si>
    <t xml:space="preserve"> Sumitomo </t>
  </si>
  <si>
    <t>21000.006023/2014-10</t>
  </si>
  <si>
    <t>Kenja</t>
  </si>
  <si>
    <t xml:space="preserve"> Isofetamida  </t>
  </si>
  <si>
    <t>Isk Biosciences</t>
  </si>
  <si>
    <t>21000.030928/2017-45</t>
  </si>
  <si>
    <t xml:space="preserve">Clorfenapir 240 SC Cropchem
</t>
  </si>
  <si>
    <t>Clorfenapir</t>
  </si>
  <si>
    <t>21000.004040/2014-12</t>
  </si>
  <si>
    <t>Diuron CCAB 500 SC</t>
  </si>
  <si>
    <t>21000.002906/2015-23</t>
  </si>
  <si>
    <t xml:space="preserve"> Zelig</t>
  </si>
  <si>
    <t xml:space="preserve"> Clomazona</t>
  </si>
  <si>
    <t>21000.001621/2011-41</t>
  </si>
  <si>
    <t>Tebutiuron CCAB 500 SC</t>
  </si>
  <si>
    <t>21000.000670/2015-91</t>
  </si>
  <si>
    <t>Flexstar GT</t>
  </si>
  <si>
    <t>Fomesafem-Sódico; Glifosato, Sal de Di-amônio</t>
  </si>
  <si>
    <t>21000.083517/2020-58</t>
  </si>
  <si>
    <t>Minex-Neo</t>
  </si>
  <si>
    <t xml:space="preserve"> Neochrysocharis formosa</t>
  </si>
  <si>
    <t>21000.001647/2014-32</t>
  </si>
  <si>
    <t>Hexafort WG</t>
  </si>
  <si>
    <t xml:space="preserve"> UPL</t>
  </si>
  <si>
    <t>21000.004045/2014-37</t>
  </si>
  <si>
    <t>Tiofanato 500 SC Proventis</t>
  </si>
  <si>
    <t>21000.008418/2014-49</t>
  </si>
  <si>
    <t>Lot 500 SC</t>
  </si>
  <si>
    <t>21000.008613/2015-50</t>
  </si>
  <si>
    <t>Patrol BR SL</t>
  </si>
  <si>
    <t>21000.009724/2013-11</t>
  </si>
  <si>
    <t>Ankara 350 SC</t>
  </si>
  <si>
    <t>Tiodicarbe</t>
  </si>
  <si>
    <t>21000.010393/2011-09</t>
  </si>
  <si>
    <t>Flowsan FS</t>
  </si>
  <si>
    <t>Tiram</t>
  </si>
  <si>
    <t xml:space="preserve">Taminco </t>
  </si>
  <si>
    <t>21000.036314/2016-96</t>
  </si>
  <si>
    <t>Noweed Nortox</t>
  </si>
  <si>
    <t> Fluroxipir-meptílico; Picloram</t>
  </si>
  <si>
    <t xml:space="preserve"> Nortox</t>
  </si>
  <si>
    <t>21000.046617/2018-89</t>
  </si>
  <si>
    <t>Baikal</t>
  </si>
  <si>
    <t xml:space="preserve">Tradecorp </t>
  </si>
  <si>
    <t>21000.006554/2014-02</t>
  </si>
  <si>
    <t>Bellavi</t>
  </si>
  <si>
    <t>Clorantraniliprole</t>
  </si>
  <si>
    <t>21000.006553/2014-50</t>
  </si>
  <si>
    <t>Cernis</t>
  </si>
  <si>
    <t>21000.051170/2020-84</t>
  </si>
  <si>
    <t>Pretio IN</t>
  </si>
  <si>
    <t>Trichogramma pretiosum</t>
  </si>
  <si>
    <t>IN Soluções</t>
  </si>
  <si>
    <t>21000.083511/2020-81</t>
  </si>
  <si>
    <t>Barkmax</t>
  </si>
  <si>
    <t>Neoseiulus barkeri</t>
  </si>
  <si>
    <t xml:space="preserve">Topbio </t>
  </si>
  <si>
    <t>21016.002180/2021-06</t>
  </si>
  <si>
    <t>Bioscap Liq</t>
  </si>
  <si>
    <t>21000.080483/2019-14</t>
  </si>
  <si>
    <t>Baktillis</t>
  </si>
  <si>
    <t>21016.001419/2021-12</t>
  </si>
  <si>
    <t>Ecobals</t>
  </si>
  <si>
    <t>21000.002697/2014-37</t>
  </si>
  <si>
    <t>Simanex Supermix</t>
  </si>
  <si>
    <t>Simazina; Atrazina</t>
  </si>
  <si>
    <t>21000.002785/2014-39</t>
  </si>
  <si>
    <t>Protecta</t>
  </si>
  <si>
    <t>Abamectina; Ciantraniliprole</t>
  </si>
  <si>
    <t>21000.003215/2021-95</t>
  </si>
  <si>
    <t>Smartfresh Protabs</t>
  </si>
  <si>
    <t>Metilciclopropeno</t>
  </si>
  <si>
    <t xml:space="preserve"> AgroFresh </t>
  </si>
  <si>
    <t>21000.007038/2014-97</t>
  </si>
  <si>
    <t>Seltima</t>
  </si>
  <si>
    <t>21016.001266/2021-11</t>
  </si>
  <si>
    <t>Ecobaci T</t>
  </si>
  <si>
    <t>21016.002876/2021-24</t>
  </si>
  <si>
    <t>Ecotetran</t>
  </si>
  <si>
    <t>21000.008090/2021-90</t>
  </si>
  <si>
    <t>Vir Protection C.I.</t>
  </si>
  <si>
    <t xml:space="preserve">Chrysodeixis includens multiple nucleopolyhedrovirus (ChinNPV) </t>
  </si>
  <si>
    <t>21000.002695/2014-48</t>
  </si>
  <si>
    <t>Gesazina Supermix</t>
  </si>
  <si>
    <t>21000.002397/2014-58</t>
  </si>
  <si>
    <t>Plesiva</t>
  </si>
  <si>
    <t>21000.029919/2020-15</t>
  </si>
  <si>
    <t>Isoxaflutol 750 WG Albaugh</t>
  </si>
  <si>
    <t>21000.014189/2021-21</t>
  </si>
  <si>
    <t>Telemip</t>
  </si>
  <si>
    <t>Telenomus podisi</t>
  </si>
  <si>
    <t>21000.082109/2020-89</t>
  </si>
  <si>
    <t>Looper Protection</t>
  </si>
  <si>
    <t>Chrysodeixis includens multiple nucleopolyhedrovirus (ChinMNPV)</t>
  </si>
  <si>
    <t>21000.003945/2013-86</t>
  </si>
  <si>
    <t>Bonanza</t>
  </si>
  <si>
    <t>21000.010139/2013-64</t>
  </si>
  <si>
    <t>Atrazina Atanor II</t>
  </si>
  <si>
    <t>21000.010138/2013-10</t>
  </si>
  <si>
    <t>2,4-D Atanor II</t>
  </si>
  <si>
    <t>21000.054747/2017-12</t>
  </si>
  <si>
    <t>Bazuka Duo</t>
  </si>
  <si>
    <t>Metomil; Bifentrina</t>
  </si>
  <si>
    <t>21000.000671/2015-35</t>
  </si>
  <si>
    <t>Yeti Gold</t>
  </si>
  <si>
    <t>Azoxistrobina; Tebuconazol</t>
  </si>
  <si>
    <t>21016.001497/2021-17</t>
  </si>
  <si>
    <t>Velez</t>
  </si>
  <si>
    <t>21000.033429/2017-18</t>
  </si>
  <si>
    <t>Looper 250 EC</t>
  </si>
  <si>
    <t>21000.006024/2014-56</t>
  </si>
  <si>
    <t xml:space="preserve">Goemon </t>
  </si>
  <si>
    <t xml:space="preserve">Isk Biosciences </t>
  </si>
  <si>
    <t>21000.083185/2020-10</t>
  </si>
  <si>
    <t>Greencontrol</t>
  </si>
  <si>
    <t xml:space="preserve"> Trichoderma harzianum</t>
  </si>
  <si>
    <t>21000.010140/2013-99</t>
  </si>
  <si>
    <t>Atrazina Atanor III</t>
  </si>
  <si>
    <t>21016.001306/2021-17</t>
  </si>
  <si>
    <t>Ecocordy</t>
  </si>
  <si>
    <t>Isaria fumosorosea</t>
  </si>
  <si>
    <t>21000.083514/2020-14</t>
  </si>
  <si>
    <t>Ideus</t>
  </si>
  <si>
    <t>Neoseiulus idaeus</t>
  </si>
  <si>
    <t>21016.002720/2021-43</t>
  </si>
  <si>
    <t>Amanzi</t>
  </si>
  <si>
    <t>21000.010137/2013-75</t>
  </si>
  <si>
    <t>2,4-D Atanor III</t>
  </si>
  <si>
    <t>2,4 D, Sal de Dimetilamina</t>
  </si>
  <si>
    <t>21000.001789/2013-19</t>
  </si>
  <si>
    <t>Asgard 500 SC</t>
  </si>
  <si>
    <t>21000.043164/2018-39</t>
  </si>
  <si>
    <t>Armero BR</t>
  </si>
  <si>
    <t xml:space="preserve"> Protioconazol; Mancozebe</t>
  </si>
  <si>
    <t>21000.039024/2017-85</t>
  </si>
  <si>
    <t>Profair</t>
  </si>
  <si>
    <t>Azoxistrobina; Mancozebe; Protioconazol</t>
  </si>
  <si>
    <t>21000.008657/2014-07</t>
  </si>
  <si>
    <t>Grasidim</t>
  </si>
  <si>
    <t>21000.000795/2015-11</t>
  </si>
  <si>
    <t>Checkill 800 Wg</t>
  </si>
  <si>
    <t>21000.008902/2011-25</t>
  </si>
  <si>
    <t>Helmstar</t>
  </si>
  <si>
    <t>21000.008358/2021-93</t>
  </si>
  <si>
    <t>Bracomip</t>
  </si>
  <si>
    <t>Habrobracon hebetor</t>
  </si>
  <si>
    <t>21000.008145/2016-02</t>
  </si>
  <si>
    <t>Tecnup Premium 620</t>
  </si>
  <si>
    <t>21000.001929/2014-30</t>
  </si>
  <si>
    <t>Rebron</t>
  </si>
  <si>
    <t>Ciproconazol; Ciantraniliprole</t>
  </si>
  <si>
    <t>21000.000106/2014-97</t>
  </si>
  <si>
    <t>Weedshot</t>
  </si>
  <si>
    <t>Fluroxipir-Meptílico</t>
  </si>
  <si>
    <t>21000.007761/2013-95</t>
  </si>
  <si>
    <t>Clomazone Nortox</t>
  </si>
  <si>
    <t>21000.005361/2014-26</t>
  </si>
  <si>
    <t>Ciproconazol CCAB 100 SL</t>
  </si>
  <si>
    <t>21000.055192/2017-18</t>
  </si>
  <si>
    <t>Aslan SL</t>
  </si>
  <si>
    <t>21000.027721/2017-93</t>
  </si>
  <si>
    <t>Osbar 500 WP</t>
  </si>
  <si>
    <t>21000.032430/2017-17</t>
  </si>
  <si>
    <t>Eddus</t>
  </si>
  <si>
    <t>21000.003491/2013-43</t>
  </si>
  <si>
    <t>Prolectus  </t>
  </si>
  <si>
    <t>Fenpyrazamina; Procimidona   </t>
  </si>
  <si>
    <t>21000.053569/2016-13</t>
  </si>
  <si>
    <t>Judoka Super 250 CS</t>
  </si>
  <si>
    <t>21000.010249/2013-26</t>
  </si>
  <si>
    <t>Kilate FS</t>
  </si>
  <si>
    <t>Captana; Carbendazim</t>
  </si>
  <si>
    <t>21000.052232/2016-99</t>
  </si>
  <si>
    <t>Trytor</t>
  </si>
  <si>
    <t>Triclopir Butotílico</t>
  </si>
  <si>
    <t>Bra Defensivos</t>
  </si>
  <si>
    <t>21000.022948/2016-61</t>
  </si>
  <si>
    <t>UPL 138 FP Brasil</t>
  </si>
  <si>
    <t>Bifentrina; Acetamiprido</t>
  </si>
  <si>
    <t>21000.010788/2012-84</t>
  </si>
  <si>
    <t>Palmero</t>
  </si>
  <si>
    <t xml:space="preserve"> lsoxaflutol</t>
  </si>
  <si>
    <t>21000.007382/2013-03</t>
  </si>
  <si>
    <t>Kelper 400 SC</t>
  </si>
  <si>
    <t xml:space="preserve">Crystal </t>
  </si>
  <si>
    <t>21000.058853/2016-86</t>
  </si>
  <si>
    <t>Fomesafen Ccab 250 SL</t>
  </si>
  <si>
    <t>Fomesafen</t>
  </si>
  <si>
    <t>21000.020406/2020-31</t>
  </si>
  <si>
    <t>Hayate</t>
  </si>
  <si>
    <t> Ciclaniliprole</t>
  </si>
  <si>
    <t>21000.003785/2013-75</t>
  </si>
  <si>
    <t>Fipronil Zei 800 WG</t>
  </si>
  <si>
    <t>21000.001225/2015-48</t>
  </si>
  <si>
    <t>Muteki</t>
  </si>
  <si>
    <t>21000.001097/2015-32</t>
  </si>
  <si>
    <t>Zenby</t>
  </si>
  <si>
    <t xml:space="preserve">Isofetamida  </t>
  </si>
  <si>
    <t>21000.003702/2014-29</t>
  </si>
  <si>
    <t>Charge</t>
  </si>
  <si>
    <t>Clorfluazurom</t>
  </si>
  <si>
    <t>21000.027529/2018-88</t>
  </si>
  <si>
    <t>Roof 150 EC</t>
  </si>
  <si>
    <t xml:space="preserve"> Indoxacarbe</t>
  </si>
  <si>
    <t>21000.001564/2015-24</t>
  </si>
  <si>
    <t>Protection Nortox</t>
  </si>
  <si>
    <t>Azoxistrobina; Tebuconazole</t>
  </si>
  <si>
    <t>21000.008875/2014-33</t>
  </si>
  <si>
    <t xml:space="preserve"> Interllect</t>
  </si>
  <si>
    <t>21000.002390/2015-17</t>
  </si>
  <si>
    <t>Facero</t>
  </si>
  <si>
    <t>21016.004692/2021-07</t>
  </si>
  <si>
    <t>Bioatena</t>
  </si>
  <si>
    <t>21000.019550/2020-24</t>
  </si>
  <si>
    <t>Tatius</t>
  </si>
  <si>
    <t>21000.047336/2017-62</t>
  </si>
  <si>
    <t>Macroquat 200 SL</t>
  </si>
  <si>
    <t>Allierbrasil</t>
  </si>
  <si>
    <t>21000.006811/2014-06</t>
  </si>
  <si>
    <t>Bispiribac Nortox</t>
  </si>
  <si>
    <t>21000.000181/2014-58</t>
  </si>
  <si>
    <t>Atabron Ultra</t>
  </si>
  <si>
    <t> Clorfluazurom</t>
  </si>
  <si>
    <t>21016.002932/2021-21</t>
  </si>
  <si>
    <t>Tricozak</t>
  </si>
  <si>
    <t xml:space="preserve">Trichoderma harzianum; Trichoderma asperellum; Bacillus amyloliquefaciens  </t>
  </si>
  <si>
    <t>21000.028710/2018-10</t>
  </si>
  <si>
    <t>Nepaxir</t>
  </si>
  <si>
    <t>Acetamiprido; Alfa‐cipermetrina</t>
  </si>
  <si>
    <t>21000.007241/2014-63</t>
  </si>
  <si>
    <t>Voga</t>
  </si>
  <si>
    <t>21000.004938/2013-00</t>
  </si>
  <si>
    <t>Quickcane</t>
  </si>
  <si>
    <t>Hexazinona; Diurom</t>
  </si>
  <si>
    <t>21000.005917/2015-65</t>
  </si>
  <si>
    <t>Tranvel</t>
  </si>
  <si>
    <t>Dicamba, Sal Sódico</t>
  </si>
  <si>
    <t>21000.008851/2013-01</t>
  </si>
  <si>
    <t>Eliack</t>
  </si>
  <si>
    <t>21000.049085/2017-51</t>
  </si>
  <si>
    <t>Tiodicarbe Crop 800 WG</t>
  </si>
  <si>
    <t>21000.021200/2017-22</t>
  </si>
  <si>
    <t>Guardanil 720 SC</t>
  </si>
  <si>
    <t>CAC Química</t>
  </si>
  <si>
    <t>21000.006631/2012-54</t>
  </si>
  <si>
    <t>Gesazina Combi</t>
  </si>
  <si>
    <t>Atrazina; Simazina</t>
  </si>
  <si>
    <t>21000.005913/2015-87</t>
  </si>
  <si>
    <t>Dicare</t>
  </si>
  <si>
    <t>21000.002441/2015-19</t>
  </si>
  <si>
    <t>Clorimurom Max Nortox</t>
  </si>
  <si>
    <t>21000.055237/2018-35</t>
  </si>
  <si>
    <t>Valtar</t>
  </si>
  <si>
    <t>Cinamaldeído</t>
  </si>
  <si>
    <t>Daymsa</t>
  </si>
  <si>
    <t>21016.001242/2021-54</t>
  </si>
  <si>
    <t>Vircontrol H.A</t>
  </si>
  <si>
    <t>Helicoverpa armigera multiple nucleopolyhedrovirus (HarSNPV)</t>
  </si>
  <si>
    <t>21000.070273/2020-43</t>
  </si>
  <si>
    <t>Biostat WP</t>
  </si>
  <si>
    <t>Purpureocillium lilacinum</t>
  </si>
  <si>
    <t>21000.081294/2020-94</t>
  </si>
  <si>
    <t>Amylo-X SL</t>
  </si>
  <si>
    <t>21000.005178/2014-21</t>
  </si>
  <si>
    <t>Sun-Carbendazim 500 SC</t>
  </si>
  <si>
    <t>21000.045850/2020-69</t>
  </si>
  <si>
    <t xml:space="preserve"> Lastro</t>
  </si>
  <si>
    <t>Bacillus subtilis, Bacillus velezensis e Bacillus pumilus</t>
  </si>
  <si>
    <t>21000.045512/2020-27</t>
  </si>
  <si>
    <t>Bombardeiro</t>
  </si>
  <si>
    <t>21000.054286/2018-51</t>
  </si>
  <si>
    <t>Mira 900 WG</t>
  </si>
  <si>
    <t xml:space="preserve">Solus </t>
  </si>
  <si>
    <t>21000.009380/2012-60</t>
  </si>
  <si>
    <t>Tronx</t>
  </si>
  <si>
    <t>21000.055354/2017-18</t>
  </si>
  <si>
    <t>Megatop 800 WG</t>
  </si>
  <si>
    <t>21000.015880/2018-26</t>
  </si>
  <si>
    <t>Sandal 200 SP</t>
  </si>
  <si>
    <t xml:space="preserve"> Tecnomyl </t>
  </si>
  <si>
    <t>21000.029887/2019-14</t>
  </si>
  <si>
    <t>Pontual</t>
  </si>
  <si>
    <t>Azoxistrobina; Ciproconazol; Clorotalonil</t>
  </si>
  <si>
    <t>21000.009981/2013-53</t>
  </si>
  <si>
    <t>Potomac</t>
  </si>
  <si>
    <t>21000.007967/2015-87</t>
  </si>
  <si>
    <t>Paxeo</t>
  </si>
  <si>
    <t>Diclosulam, Halauxifem-Metil</t>
  </si>
  <si>
    <t>21000.001503/2013-03</t>
  </si>
  <si>
    <t>Fusilade</t>
  </si>
  <si>
    <t>Fluasifope-P-Butílico</t>
  </si>
  <si>
    <t>21000.002169/2014-88</t>
  </si>
  <si>
    <t>Tordon HL</t>
  </si>
  <si>
    <t>Picloram; 2,4-D, Sal de Colina</t>
  </si>
  <si>
    <t>21000.002739/2014-30</t>
  </si>
  <si>
    <t>Panoramic HL</t>
  </si>
  <si>
    <t>21000.007999/2015-82</t>
  </si>
  <si>
    <t>Clorfenapir CCAB 240 SC</t>
  </si>
  <si>
    <t>21000.008240/2014-36</t>
  </si>
  <si>
    <t>Deuter</t>
  </si>
  <si>
    <t>21000.008310/2015-37</t>
  </si>
  <si>
    <t>Podos</t>
  </si>
  <si>
    <t>Flumetralina</t>
  </si>
  <si>
    <t>21000.009158/2013-48</t>
  </si>
  <si>
    <t>Clomazone 500 EC Nortox</t>
  </si>
  <si>
    <t>21000.010409/2013-37</t>
  </si>
  <si>
    <t>Carbomax</t>
  </si>
  <si>
    <t>21000.014472/2016-95</t>
  </si>
  <si>
    <t>Bonara</t>
  </si>
  <si>
    <t> Imazapique; Imazapir</t>
  </si>
  <si>
    <t>21000.019911/2018-18</t>
  </si>
  <si>
    <t>Cletodim 240 EC Tecnomyl II</t>
  </si>
  <si>
    <t>21000.019920/2018-17</t>
  </si>
  <si>
    <t>Cletodim 240 EC Tecnomyl I</t>
  </si>
  <si>
    <t>21000.020036/2018-17</t>
  </si>
  <si>
    <t>Cletodim 240 EC Tecnomyl III</t>
  </si>
  <si>
    <t>21000.055228/2018-44</t>
  </si>
  <si>
    <t>Avert</t>
  </si>
  <si>
    <t>Azoxistrobina; Ciproconazol</t>
  </si>
  <si>
    <t>21016.002857/2021-06</t>
  </si>
  <si>
    <t>Rizoderma TSI</t>
  </si>
  <si>
    <t>Trichoderma afroharzianum</t>
  </si>
  <si>
    <t xml:space="preserve"> Rizobacter</t>
  </si>
  <si>
    <t>21000.000166/2015-91</t>
  </si>
  <si>
    <t>Metomil Nortox</t>
  </si>
  <si>
    <t>21000.003088/2015-86</t>
  </si>
  <si>
    <t>Calypso Ultra</t>
  </si>
  <si>
    <t>Tiacloprido; Beta-ciflutrina</t>
  </si>
  <si>
    <t>21000.003516/2013-17</t>
  </si>
  <si>
    <t xml:space="preserve"> Fipronil Brt 800 WG</t>
  </si>
  <si>
    <t>21000.003554/2018-76</t>
  </si>
  <si>
    <t>Flumi 500 Agrogill</t>
  </si>
  <si>
    <t>21000.003677/2014-83</t>
  </si>
  <si>
    <t>Celphos Tablet</t>
  </si>
  <si>
    <t>Fosfeto de Alumínio</t>
  </si>
  <si>
    <t>21000.003771/2015-13</t>
  </si>
  <si>
    <t>Revus Top SC</t>
  </si>
  <si>
    <t>Mandipropamida; Difenoconazole</t>
  </si>
  <si>
    <t>21000.008273/2015-67</t>
  </si>
  <si>
    <t>Kitter</t>
  </si>
  <si>
    <t>Tebuconazole</t>
  </si>
  <si>
    <t>21000.008658/2014-43</t>
  </si>
  <si>
    <t xml:space="preserve"> Título</t>
  </si>
  <si>
    <t xml:space="preserve"> Sulfentrazona</t>
  </si>
  <si>
    <t xml:space="preserve"> Rainbow</t>
  </si>
  <si>
    <t>21000.040219/2017-78</t>
  </si>
  <si>
    <t>Diquat Crop 200 SL</t>
  </si>
  <si>
    <t>21000.002738/2014-95</t>
  </si>
  <si>
    <t>Jornada HL</t>
  </si>
  <si>
    <t xml:space="preserve">Dow Agrosciences </t>
  </si>
  <si>
    <t>21000.033597/2018-86</t>
  </si>
  <si>
    <t>Gameover</t>
  </si>
  <si>
    <t>21000.034531/2020-28</t>
  </si>
  <si>
    <t>Jb Cri-E</t>
  </si>
  <si>
    <t xml:space="preserve"> Chrysoperla externa</t>
  </si>
  <si>
    <t>21000.037110/2019-15</t>
  </si>
  <si>
    <t>Temicab Xtra</t>
  </si>
  <si>
    <t>2,4-D, Sal de Potássio; Picloram, Sal de Potássio</t>
  </si>
  <si>
    <t>21000.038680/2020-66</t>
  </si>
  <si>
    <t>Defender</t>
  </si>
  <si>
    <t>CL Empreendimentos</t>
  </si>
  <si>
    <t>21000.038682/2020-55</t>
  </si>
  <si>
    <t>Destroyer</t>
  </si>
  <si>
    <t>21000.047015/2016-87</t>
  </si>
  <si>
    <t>Difenoconazole 250 EC Tagros</t>
  </si>
  <si>
    <t>21000.049375/2020-08</t>
  </si>
  <si>
    <t>Marlox FS</t>
  </si>
  <si>
    <t>21000.067771/2019-75</t>
  </si>
  <si>
    <t xml:space="preserve"> Crisopídeo Amipa</t>
  </si>
  <si>
    <t>21016.002925/2021-29</t>
  </si>
  <si>
    <t>Bt Protection</t>
  </si>
  <si>
    <t>Bacillus thuringiensis var. kurstaki</t>
  </si>
  <si>
    <t>21016.003072/2021-42</t>
  </si>
  <si>
    <t>Gnc006-2</t>
  </si>
  <si>
    <t xml:space="preserve"> Gênica</t>
  </si>
  <si>
    <t>21016.003958/2021-96</t>
  </si>
  <si>
    <t>Powerfung</t>
  </si>
  <si>
    <t>Agrobiológica</t>
  </si>
  <si>
    <t>21016.004965/2021-13</t>
  </si>
  <si>
    <t>Bioolimpo</t>
  </si>
  <si>
    <t>Beauveria bassiana; Metarhizium anisopliae</t>
  </si>
  <si>
    <t>21016.004966/2021-50</t>
  </si>
  <si>
    <t>Btp 078-20</t>
  </si>
  <si>
    <t>21016.005102/2021-55</t>
  </si>
  <si>
    <t>Gnc 009-2</t>
  </si>
  <si>
    <t>21000.007209/2011-35</t>
  </si>
  <si>
    <t xml:space="preserve"> Único</t>
  </si>
  <si>
    <t>Azoxistrobina </t>
  </si>
  <si>
    <t>21016.004594/2021-61</t>
  </si>
  <si>
    <t>Ecobass Ultra</t>
  </si>
  <si>
    <t>Toyobo</t>
  </si>
  <si>
    <t>21000.010003/2013-54</t>
  </si>
  <si>
    <t>Brakima</t>
  </si>
  <si>
    <t>21000.004104/2015-58</t>
  </si>
  <si>
    <t>Kaligreen Pro</t>
  </si>
  <si>
    <t>Bicarbonato de Potássio</t>
  </si>
  <si>
    <t>21000.049250/2016-93</t>
  </si>
  <si>
    <t>Maragato 500 EC</t>
  </si>
  <si>
    <t>21000.008877/2014-22</t>
  </si>
  <si>
    <t>Clect</t>
  </si>
  <si>
    <t>21000.010719/2021-61</t>
  </si>
  <si>
    <t>Bioin-Tricho-P</t>
  </si>
  <si>
    <t>BioIn</t>
  </si>
  <si>
    <t>21000.007357/2015-83</t>
  </si>
  <si>
    <t>Zorvec Encantia</t>
  </si>
  <si>
    <t>Oxatiapiprolina; Famoxadona</t>
  </si>
  <si>
    <t>21000.008641/2015-77</t>
  </si>
  <si>
    <t>Sirtaki 360 CS</t>
  </si>
  <si>
    <t>21000.010414/2013-40</t>
  </si>
  <si>
    <t xml:space="preserve"> Fosfeto De Alumínio Biorisk</t>
  </si>
  <si>
    <t>21000.019483/2016-61</t>
  </si>
  <si>
    <t>Zorvec Entido</t>
  </si>
  <si>
    <t xml:space="preserve"> Oxatiapiprolina; Dimetomorfe</t>
  </si>
  <si>
    <t>21000.007849/2015-79</t>
  </si>
  <si>
    <t xml:space="preserve"> Sulfentrazone 500 SC PLS CL1</t>
  </si>
  <si>
    <t>21000.019417/2021-59</t>
  </si>
  <si>
    <t>Spical C</t>
  </si>
  <si>
    <t>Neoseiulus califomicus</t>
  </si>
  <si>
    <t>CP2</t>
  </si>
  <si>
    <t>21000.020022/2021-07</t>
  </si>
  <si>
    <t>Spical K</t>
  </si>
  <si>
    <t xml:space="preserve"> Neoseiulus californicus </t>
  </si>
  <si>
    <t>Koppert</t>
  </si>
  <si>
    <t>21016.004693/2021-43</t>
  </si>
  <si>
    <t>Biosparta</t>
  </si>
  <si>
    <t>21016.005428/2021-82</t>
  </si>
  <si>
    <t>Mahazai</t>
  </si>
  <si>
    <t xml:space="preserve"> Metarhizium anisopliae</t>
  </si>
  <si>
    <t>21016.005427/2021-38</t>
  </si>
  <si>
    <t>Nomite</t>
  </si>
  <si>
    <t>21000.009253/2016-94</t>
  </si>
  <si>
    <t>Tiofanil FS</t>
  </si>
  <si>
    <t xml:space="preserve"> Clorotalonil; Tiofanato-metílico</t>
  </si>
  <si>
    <t>21016.004751/2021-39</t>
  </si>
  <si>
    <t>BTP 076-20</t>
  </si>
  <si>
    <t>21000.013075/2016-04</t>
  </si>
  <si>
    <t>Procimidone 750 WG</t>
  </si>
  <si>
    <t>Procimidona</t>
  </si>
  <si>
    <t>21000.014752/2016-01</t>
  </si>
  <si>
    <t>Mainspring Flora</t>
  </si>
  <si>
    <t>Ciantraniliprole; Pimetrozina</t>
  </si>
  <si>
    <t>21000.010366/2018-02</t>
  </si>
  <si>
    <t>Glifo Had Crop</t>
  </si>
  <si>
    <t>Glifosato, Sal de Isopropilamina</t>
  </si>
  <si>
    <t>21000.071874/2020-73</t>
  </si>
  <si>
    <t>Sapek Max</t>
  </si>
  <si>
    <t xml:space="preserve">Glufosinato, Sal de Amônio  </t>
  </si>
  <si>
    <t>21000.042913/2021-14</t>
  </si>
  <si>
    <t>AmyloTrop</t>
  </si>
  <si>
    <t>21016.004758/2021-51</t>
  </si>
  <si>
    <t>BTP 077-20</t>
  </si>
  <si>
    <t>21016.001499/2021-14</t>
  </si>
  <si>
    <t>Pherogen Dispenser Spofr</t>
  </si>
  <si>
    <t>Acetato de (Z)-9-tetradecenila; Acetato de (Z)-11-hexadecenila</t>
  </si>
  <si>
    <t>Provivi</t>
  </si>
  <si>
    <t>21000.004826/2015-11</t>
  </si>
  <si>
    <t>Rateio 200 SL</t>
  </si>
  <si>
    <t xml:space="preserve">Yonon </t>
  </si>
  <si>
    <t>21016.001378/2021-64</t>
  </si>
  <si>
    <t>Isa 3</t>
  </si>
  <si>
    <t>Isaria fumorosea</t>
  </si>
  <si>
    <t xml:space="preserve">Vital </t>
  </si>
  <si>
    <t>21000.043330/2018-05</t>
  </si>
  <si>
    <t>Scudd</t>
  </si>
  <si>
    <t>Basf S.A.</t>
  </si>
  <si>
    <t>21000.043335/2018-20</t>
  </si>
  <si>
    <t>Vertopian</t>
  </si>
  <si>
    <t xml:space="preserve">Fenpropimorfe </t>
  </si>
  <si>
    <t>21000.039085/2021-29</t>
  </si>
  <si>
    <t>Inlayon Eco</t>
  </si>
  <si>
    <t>21000.020602/2016-29</t>
  </si>
  <si>
    <t>Sercadis</t>
  </si>
  <si>
    <t>Fluxapiroxade</t>
  </si>
  <si>
    <t>21000.008776/2013-71</t>
  </si>
  <si>
    <t>Randell 648 SL</t>
  </si>
  <si>
    <t>Fuhua</t>
  </si>
  <si>
    <t>21000.001765/2015-21</t>
  </si>
  <si>
    <t>Hexazinona - T Nortox</t>
  </si>
  <si>
    <t>Hexazinona; Tebutiurom</t>
  </si>
  <si>
    <t>21000.022953/2016-74</t>
  </si>
  <si>
    <t xml:space="preserve">Upl 217 FP BR​ </t>
  </si>
  <si>
    <t>Azoxistrobina; Mancozebe; Tebuconazole</t>
  </si>
  <si>
    <t>21016.002105/2021-37</t>
  </si>
  <si>
    <t>Accel</t>
  </si>
  <si>
    <t>Benziladenina</t>
  </si>
  <si>
    <t>21000.052994/2018-57</t>
  </si>
  <si>
    <t>Pirifast</t>
  </si>
  <si>
    <t>21000.008380/2015-95</t>
  </si>
  <si>
    <t>Poderus</t>
  </si>
  <si>
    <t>21000.094057/2019-50</t>
  </si>
  <si>
    <t>Blast Top</t>
  </si>
  <si>
    <t>Clomazone; Ametrina</t>
  </si>
  <si>
    <t>21000.069419/2020-16</t>
  </si>
  <si>
    <t>Drill Protection</t>
  </si>
  <si>
    <t xml:space="preserve"> Simbiose</t>
  </si>
  <si>
    <t>21000.009028/2013-13</t>
  </si>
  <si>
    <t>Varum</t>
  </si>
  <si>
    <t>21000.003312/2013-78</t>
  </si>
  <si>
    <t>Bingo 800 WG</t>
  </si>
  <si>
    <t xml:space="preserve">AllierBrasil </t>
  </si>
  <si>
    <t>21000.047658/2018-92</t>
  </si>
  <si>
    <t>Nisshin 40 SC</t>
  </si>
  <si>
    <t>Isk</t>
  </si>
  <si>
    <t>21000.008642/2013-50</t>
  </si>
  <si>
    <t>Dinole 250 EC</t>
  </si>
  <si>
    <t>21000.023448/2018-17</t>
  </si>
  <si>
    <t>Methoxyfenozide Wood 240 SC</t>
  </si>
  <si>
    <t>21000.002106/2014-21</t>
  </si>
  <si>
    <t>Hermion</t>
  </si>
  <si>
    <t xml:space="preserve">Ciproconazol; Ciantraniliprole </t>
  </si>
  <si>
    <t>21000.005081/2014-18</t>
  </si>
  <si>
    <t>Azoxy + Cypro 280 SC Proventis</t>
  </si>
  <si>
    <t>21000.002191/2014-28</t>
  </si>
  <si>
    <t>Tekove 480 SC</t>
  </si>
  <si>
    <t xml:space="preserve">Rotam </t>
  </si>
  <si>
    <t>21000.033613/2018-31</t>
  </si>
  <si>
    <t xml:space="preserve">Dorai </t>
  </si>
  <si>
    <t>21000.007149/2014-01</t>
  </si>
  <si>
    <t xml:space="preserve">Diuron 500 SC Proventis  </t>
  </si>
  <si>
    <t xml:space="preserve">Diurom </t>
  </si>
  <si>
    <t>21000.038466/2016-23</t>
  </si>
  <si>
    <t>Glufosinate-Ammonium 200 G/L SL</t>
  </si>
  <si>
    <t xml:space="preserve">Lemma </t>
  </si>
  <si>
    <t>21000.002170/2018-36</t>
  </si>
  <si>
    <t xml:space="preserve"> Indoxacarb 150 G/L SC</t>
  </si>
  <si>
    <t xml:space="preserve"> Lemma</t>
  </si>
  <si>
    <t>21000.005762/2010-52</t>
  </si>
  <si>
    <t>Zapret SC</t>
  </si>
  <si>
    <t>TC00120</t>
  </si>
  <si>
    <t>21000.008856/2013-26</t>
  </si>
  <si>
    <t>Azoxystrobin Técnico Nortox BR</t>
  </si>
  <si>
    <t>TC00220</t>
  </si>
  <si>
    <t>21000.006000/2015-88</t>
  </si>
  <si>
    <t>Azoxistrobina Técnico Adama</t>
  </si>
  <si>
    <t>TC00320</t>
  </si>
  <si>
    <t>21000.010111/2017-51</t>
  </si>
  <si>
    <t>Clorotalonil Técnico Gilmore</t>
  </si>
  <si>
    <t>TC00420</t>
  </si>
  <si>
    <t>21000.061101/2016-01</t>
  </si>
  <si>
    <t>Metoxifenozide Técnico Nortox II</t>
  </si>
  <si>
    <t>TC00520</t>
  </si>
  <si>
    <t>21000.020878/2017-98</t>
  </si>
  <si>
    <t>Methoxyfenozide Técnico Rotam</t>
  </si>
  <si>
    <t>TC00620</t>
  </si>
  <si>
    <t>21000.011897/2018-12</t>
  </si>
  <si>
    <t>Methoxyfenozide Técnico Sino-Agri</t>
  </si>
  <si>
    <t>TC00720</t>
  </si>
  <si>
    <t>21000.048992/2018-63</t>
  </si>
  <si>
    <t>Methoxyfenozida Técnico Oxon</t>
  </si>
  <si>
    <t>TC00820</t>
  </si>
  <si>
    <t>21000.032114/2019-15</t>
  </si>
  <si>
    <t>Methoxyfenozide Técnico CHDS</t>
  </si>
  <si>
    <t>TC00920</t>
  </si>
  <si>
    <t>21000.008235/2012-61</t>
  </si>
  <si>
    <t>Acefato Técnico RL</t>
  </si>
  <si>
    <t>TC01020</t>
  </si>
  <si>
    <t>21000.004580/2014-98</t>
  </si>
  <si>
    <t>Mesotrione Técnico Rainbow</t>
  </si>
  <si>
    <t>TC01120</t>
  </si>
  <si>
    <t>21000.010329/2011-10</t>
  </si>
  <si>
    <t>Fipronil Técnico AK</t>
  </si>
  <si>
    <t>TC01220</t>
  </si>
  <si>
    <t>21000.010414/2011-88</t>
  </si>
  <si>
    <t>Fipronil Técnico UN</t>
  </si>
  <si>
    <t>TC01320</t>
  </si>
  <si>
    <t>21000.010395/2011-90</t>
  </si>
  <si>
    <t>Fipronil Técnico DN</t>
  </si>
  <si>
    <t>TC01420</t>
  </si>
  <si>
    <t>21000.010471/2011-67</t>
  </si>
  <si>
    <t>Fipronil Técnico NAG</t>
  </si>
  <si>
    <t>TC01520</t>
  </si>
  <si>
    <t>21000.002794/2012-68</t>
  </si>
  <si>
    <t>Fipronil S Técnico Helm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</si>
  <si>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</si>
  <si>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TC01620</t>
  </si>
  <si>
    <t>21000.004288/2012-11</t>
  </si>
  <si>
    <t>Fipronil Técnico AG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</si>
  <si>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</si>
  <si>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TC01720</t>
  </si>
  <si>
    <t>21000.003110/2013-26</t>
  </si>
  <si>
    <t>Fipronil Técnico DS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</si>
  <si>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</si>
  <si>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TC01820</t>
  </si>
  <si>
    <t>21000.001927/2016-11</t>
  </si>
  <si>
    <t>Fipronil Técnico Rawell</t>
  </si>
  <si>
    <t>Rawell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</si>
  <si>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</si>
  <si>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TC01920</t>
  </si>
  <si>
    <t>21000.001213/2014-32</t>
  </si>
  <si>
    <t>Metribuzim Técnico Proventis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</si>
  <si>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</si>
  <si>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TC02020</t>
  </si>
  <si>
    <t>21000.016461/2017-21</t>
  </si>
  <si>
    <t>Metribuzim Técnico Adama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</si>
  <si>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</si>
  <si>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TC02120</t>
  </si>
  <si>
    <t>21000.007561/2011-71</t>
  </si>
  <si>
    <t>Falgro Técnico</t>
  </si>
  <si>
    <t>Ácido Giberélico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</si>
  <si>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</si>
  <si>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TC02220</t>
  </si>
  <si>
    <t>21000.024294/2016-19</t>
  </si>
  <si>
    <t>Indoxacarbe Técnico Sharda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</si>
  <si>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</si>
  <si>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t>TC02320</t>
  </si>
  <si>
    <t>21000.007551/2014-88</t>
  </si>
  <si>
    <t>Cinetina Técnica</t>
  </si>
  <si>
    <t>Cinetina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</si>
  <si>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</si>
  <si>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TK02420</t>
  </si>
  <si>
    <t>21000.008135/2014-05</t>
  </si>
  <si>
    <t>Indaziflam MRB Pré-Mistura</t>
  </si>
  <si>
    <t>Indaziflam</t>
  </si>
  <si>
    <t>TK02520</t>
  </si>
  <si>
    <t>21000.000415/2015-48</t>
  </si>
  <si>
    <t>Indaziflam IFT Pré-Mistura</t>
  </si>
  <si>
    <t>TC02620</t>
  </si>
  <si>
    <t>21000.006884/2014-90</t>
  </si>
  <si>
    <t>S-Metolacloro Técnico Cropchem</t>
  </si>
  <si>
    <t>TC02720</t>
  </si>
  <si>
    <t>21000.008635/2014-39</t>
  </si>
  <si>
    <t>S-Metolachlor Técnico Agrogil</t>
  </si>
  <si>
    <t>TC02820</t>
  </si>
  <si>
    <t>21000.005620/2014-19</t>
  </si>
  <si>
    <t>S-metolacloro Técnico Nortox</t>
  </si>
  <si>
    <t>TC02920</t>
  </si>
  <si>
    <t>21000.001022/2015-51</t>
  </si>
  <si>
    <t>S-Metolaclor Técnico SD</t>
  </si>
  <si>
    <t>TC03020</t>
  </si>
  <si>
    <t>21000.003717/2017-30</t>
  </si>
  <si>
    <t>S-Metolachlor Técnico Sino-Agri</t>
  </si>
  <si>
    <t>TC03120</t>
  </si>
  <si>
    <t>21000.043348/2017-18</t>
  </si>
  <si>
    <t>S-metolacloro Técnico Adama Brasil</t>
  </si>
  <si>
    <t>TC03220</t>
  </si>
  <si>
    <t>21000.037700/2019-48</t>
  </si>
  <si>
    <t>S-Metolacloro B Técnico Helm</t>
  </si>
  <si>
    <t>TC03320</t>
  </si>
  <si>
    <t>21000.009967/2011-98</t>
  </si>
  <si>
    <t>Fipronil Técnico Sub</t>
  </si>
  <si>
    <t>Sipcam Nichino</t>
  </si>
  <si>
    <t>TC03420</t>
  </si>
  <si>
    <t>21000.007491/2012-31</t>
  </si>
  <si>
    <t>Folpete Tradecorp Técnico</t>
  </si>
  <si>
    <t>Folpete</t>
  </si>
  <si>
    <t>TC03520</t>
  </si>
  <si>
    <t>21000.010311/2013-80</t>
  </si>
  <si>
    <t>Simazina Técnico Mil</t>
  </si>
  <si>
    <t>Simazina</t>
  </si>
  <si>
    <t>TC03620</t>
  </si>
  <si>
    <t>21000.003651/2015-16</t>
  </si>
  <si>
    <t>Ciproconazol Técnico Rainbow</t>
  </si>
  <si>
    <t>TC03720</t>
  </si>
  <si>
    <t>21000.044423/2018-49</t>
  </si>
  <si>
    <t>Simazina Técnico ZS</t>
  </si>
  <si>
    <t>Pro-Registros</t>
  </si>
  <si>
    <t>TC03820</t>
  </si>
  <si>
    <t>21000.003411/2013-50</t>
  </si>
  <si>
    <t>Lufenurom Tradecorp Técnico</t>
  </si>
  <si>
    <t>Lufenurom</t>
  </si>
  <si>
    <t>TC03920</t>
  </si>
  <si>
    <t>21000.039394/2019-84</t>
  </si>
  <si>
    <t>Clorpirifós Técnico ADA</t>
  </si>
  <si>
    <t>TC04020</t>
  </si>
  <si>
    <t>21000.010459/2019-18</t>
  </si>
  <si>
    <t>Isoxaflutol Tradecorp Técnico II</t>
  </si>
  <si>
    <t>TC04120</t>
  </si>
  <si>
    <t>21000.00256/2010-85</t>
  </si>
  <si>
    <t>Ácido Giberélico Técnico (GA3)</t>
  </si>
  <si>
    <t>TC04220</t>
  </si>
  <si>
    <t>21000.006387/2015-72</t>
  </si>
  <si>
    <t>Glufosinato Técnico FW</t>
  </si>
  <si>
    <t>TC04320</t>
  </si>
  <si>
    <t>21000.007226/2015-04</t>
  </si>
  <si>
    <t>Glufosinate Técnico Nortox II</t>
  </si>
  <si>
    <t>TC04420</t>
  </si>
  <si>
    <t>21000.007893/2015-89</t>
  </si>
  <si>
    <t>Glufosinato de Amônio Técnico Sino-Agri</t>
  </si>
  <si>
    <t>TC04520</t>
  </si>
  <si>
    <t>21000.005880/2016-56</t>
  </si>
  <si>
    <t>Glufosinato de Amônio Técnico Tide</t>
  </si>
  <si>
    <t>TC04620</t>
  </si>
  <si>
    <t>21000.011848/2016-18</t>
  </si>
  <si>
    <t>Glufosinato de Amônio Técnico Biesterfeld</t>
  </si>
  <si>
    <t>Biesterfeld</t>
  </si>
  <si>
    <t>TC04720</t>
  </si>
  <si>
    <t>21000.036378/2016-97</t>
  </si>
  <si>
    <t>Glufosinato Técnico Dinagro</t>
  </si>
  <si>
    <t>TC04820</t>
  </si>
  <si>
    <t>21000.038012/2016-52</t>
  </si>
  <si>
    <t>Glufosinato de Amônio Técnico Pilarquim</t>
  </si>
  <si>
    <t>TC04920</t>
  </si>
  <si>
    <t>21000.053480/2016-57</t>
  </si>
  <si>
    <t>Glufosinate-Ammonium Técnico Rotam</t>
  </si>
  <si>
    <t>TC05020</t>
  </si>
  <si>
    <t>21000.025576/2018-97</t>
  </si>
  <si>
    <t>Glufosinato Técnico CHD'S</t>
  </si>
  <si>
    <t>TC05120</t>
  </si>
  <si>
    <t>21000.008990/2012-46</t>
  </si>
  <si>
    <t>Fluazinam Técnico Crystal</t>
  </si>
  <si>
    <t>TC05220</t>
  </si>
  <si>
    <t>21000.000408/2013-84</t>
  </si>
  <si>
    <t>Isoxaflutol Tradecorp Técnico</t>
  </si>
  <si>
    <t>TC05320</t>
  </si>
  <si>
    <t>21000.008251/2013-55</t>
  </si>
  <si>
    <t>Isoxaflutol Técnico Ouro FIno</t>
  </si>
  <si>
    <t>TC05420</t>
  </si>
  <si>
    <t>21000.014275/2016-76</t>
  </si>
  <si>
    <t>Isoxaflutol Técnico Nortox II</t>
  </si>
  <si>
    <t>TC05520</t>
  </si>
  <si>
    <t>21000.008647/2013-82</t>
  </si>
  <si>
    <t>Ametrina Técnico Biorisk</t>
  </si>
  <si>
    <t>TC05620</t>
  </si>
  <si>
    <t>21000.005544/2015-22</t>
  </si>
  <si>
    <t>Difenoconazol Técnico Adama</t>
  </si>
  <si>
    <t>TC05720</t>
  </si>
  <si>
    <t>21000.006073/2015-70</t>
  </si>
  <si>
    <t>Difenoconazole Técnico Tagros</t>
  </si>
  <si>
    <t>TC05820</t>
  </si>
  <si>
    <t>21000.022237/2016-97</t>
  </si>
  <si>
    <t>DIfenoconazole Técnico CCAB</t>
  </si>
  <si>
    <t>TC05920</t>
  </si>
  <si>
    <t>21000.056411/2016-03</t>
  </si>
  <si>
    <t>Difenoconazole Técnico Cropchem II</t>
  </si>
  <si>
    <t>TC06020</t>
  </si>
  <si>
    <t>21000.026238/2018-72</t>
  </si>
  <si>
    <t>Difenoconazole Técnico Nortox IV</t>
  </si>
  <si>
    <t>TC06120</t>
  </si>
  <si>
    <t>21000.048993/2018-16</t>
  </si>
  <si>
    <t>Picloram Técnico RB</t>
  </si>
  <si>
    <t>TC06220</t>
  </si>
  <si>
    <t>21000.026915/2018-52</t>
  </si>
  <si>
    <t>Diflubenzuron Técnico OF</t>
  </si>
  <si>
    <t>TC06320</t>
  </si>
  <si>
    <t>21000.036979/2018-61</t>
  </si>
  <si>
    <t>Ciproconazole Técnico Nortox II</t>
  </si>
  <si>
    <t>TC06420</t>
  </si>
  <si>
    <t>21000.018567/2019-21</t>
  </si>
  <si>
    <t>Lufenuron Técnico SC</t>
  </si>
  <si>
    <t>TC06520</t>
  </si>
  <si>
    <t>21000.015742/2018-47</t>
  </si>
  <si>
    <t>Dicamba Técnico CHD'S</t>
  </si>
  <si>
    <t>TC06620</t>
  </si>
  <si>
    <t>21000.022801/2018-33</t>
  </si>
  <si>
    <t>Dicamba Técnico SOGP</t>
  </si>
  <si>
    <t>TC06720</t>
  </si>
  <si>
    <t>21000.007731/2014-60</t>
  </si>
  <si>
    <t>Dicamba Técnico Gharda</t>
  </si>
  <si>
    <t>TC06820</t>
  </si>
  <si>
    <t>21000.048098/2016-21</t>
  </si>
  <si>
    <t>Dicamba Técnico CCAB</t>
  </si>
  <si>
    <t>TC06920</t>
  </si>
  <si>
    <t>21000.062712/2016-68</t>
  </si>
  <si>
    <t>Dicamba Técnico Sulphur Mills</t>
  </si>
  <si>
    <t>TC07020</t>
  </si>
  <si>
    <t>21000.055398/2016-67</t>
  </si>
  <si>
    <t>Dicamba Técnico Monsanto I</t>
  </si>
  <si>
    <t>Monsanto</t>
  </si>
  <si>
    <t>TC07120</t>
  </si>
  <si>
    <t>21000.053450/2017-21</t>
  </si>
  <si>
    <t>Dicamba Técnico Albaugh GH</t>
  </si>
  <si>
    <t>TC07220</t>
  </si>
  <si>
    <t>21000.032893/2018-60</t>
  </si>
  <si>
    <t>Dicamba Técnico Ouro Fino</t>
  </si>
  <si>
    <t>TC07320</t>
  </si>
  <si>
    <t>21000.014396/2020-02</t>
  </si>
  <si>
    <t>Bifentrina Técnico Ouro Fino</t>
  </si>
  <si>
    <t>TC07420</t>
  </si>
  <si>
    <t>21000.007410/2014-65</t>
  </si>
  <si>
    <t>Azoxistrobina Técnico BRA</t>
  </si>
  <si>
    <t>TC07520</t>
  </si>
  <si>
    <t>21000.053873/2017-41</t>
  </si>
  <si>
    <t>Diquate Técnico Vanon</t>
  </si>
  <si>
    <t>TC07620</t>
  </si>
  <si>
    <t>21000.027916/2018-14</t>
  </si>
  <si>
    <t>Diquat Técnico CCAB III</t>
  </si>
  <si>
    <t>TC07720</t>
  </si>
  <si>
    <t>21000.042075/2018-75</t>
  </si>
  <si>
    <t>Diquat Técnico CropChem II</t>
  </si>
  <si>
    <t>TC07820</t>
  </si>
  <si>
    <t>21000.044172/2018-01</t>
  </si>
  <si>
    <t>Ciproconazol Técnico CHDS</t>
  </si>
  <si>
    <t>TC07920</t>
  </si>
  <si>
    <t>21000.031444/2019-85</t>
  </si>
  <si>
    <t>Mesotrione Técnico Albaugh</t>
  </si>
  <si>
    <t>TC08020</t>
  </si>
  <si>
    <t>21000.083203/2019-11</t>
  </si>
  <si>
    <t>Tebuconazol Técnico Adama 3</t>
  </si>
  <si>
    <t>TC08120</t>
  </si>
  <si>
    <t>21000.044730/2018-20</t>
  </si>
  <si>
    <t>Azoxistrobina Técnico Adama 2</t>
  </si>
  <si>
    <t>TC08220</t>
  </si>
  <si>
    <t>21000.008129/2014-40</t>
  </si>
  <si>
    <t>Bifentrina Técnico BR Cropchem</t>
  </si>
  <si>
    <t>TC08320</t>
  </si>
  <si>
    <t>21000.007267/2015-92</t>
  </si>
  <si>
    <t>Bifenthrin Técnico CCAB</t>
  </si>
  <si>
    <t>TC08420</t>
  </si>
  <si>
    <t>21000.007360/2013-35</t>
  </si>
  <si>
    <t>Bifentrina Técnica Nortox</t>
  </si>
  <si>
    <t>TC08520</t>
  </si>
  <si>
    <t>21000.007776/2014-34</t>
  </si>
  <si>
    <t>Bifenthrin Técnico Bharat</t>
  </si>
  <si>
    <t>TC08620</t>
  </si>
  <si>
    <t>21000.010826/2019-75</t>
  </si>
  <si>
    <t>Thiametoxam Técnico United</t>
  </si>
  <si>
    <t>TC08720</t>
  </si>
  <si>
    <t>21000.013401/2019-18</t>
  </si>
  <si>
    <t>Imidacloprid Yécnico CHD'S</t>
  </si>
  <si>
    <t>TC08820</t>
  </si>
  <si>
    <t>21000.091742/2019-24</t>
  </si>
  <si>
    <t>Acefato Técnico FB</t>
  </si>
  <si>
    <t>TC08920</t>
  </si>
  <si>
    <t>21000.066268/2019-01</t>
  </si>
  <si>
    <t>Diquat Técnico FB</t>
  </si>
  <si>
    <t>TC09020</t>
  </si>
  <si>
    <t>21000.022470/2020-56</t>
  </si>
  <si>
    <t>Diquat Técnico NGC</t>
  </si>
  <si>
    <t>TC09120</t>
  </si>
  <si>
    <t>21000.040450/2017-61</t>
  </si>
  <si>
    <t>Ciproconazol Técnico CJB​</t>
  </si>
  <si>
    <t>TC09220</t>
  </si>
  <si>
    <t>21000.017864/2016-14</t>
  </si>
  <si>
    <t>Dinotefuran Técnico</t>
  </si>
  <si>
    <t>Dinotefuran</t>
  </si>
  <si>
    <t>TC09320</t>
  </si>
  <si>
    <t>21000.001815/2014-90</t>
  </si>
  <si>
    <t>Yamato Técnico</t>
  </si>
  <si>
    <t>Piroxasulfone</t>
  </si>
  <si>
    <t>TC09420</t>
  </si>
  <si>
    <t>21000.000903/2014-74</t>
  </si>
  <si>
    <t>Metsulfuron-Methyl Técnico RTM</t>
  </si>
  <si>
    <t>Metsulfurom-metílico</t>
  </si>
  <si>
    <t>TC09520</t>
  </si>
  <si>
    <t>21000.001792/2014-13</t>
  </si>
  <si>
    <t>Bifentrina Ascenza Técnico</t>
  </si>
  <si>
    <t>TC09620</t>
  </si>
  <si>
    <t>21000.001416/2015-18</t>
  </si>
  <si>
    <t>Bifentrina Técnico HB-CropChem</t>
  </si>
  <si>
    <t>TC09720</t>
  </si>
  <si>
    <t>21000.002180/2015-29</t>
  </si>
  <si>
    <t>Metsulfurom Técnico JE-CropChem</t>
  </si>
  <si>
    <t>TC09820</t>
  </si>
  <si>
    <t>21000.008720/2015-88</t>
  </si>
  <si>
    <t>Ciproconazol Técnico Dinagro</t>
  </si>
  <si>
    <t>Dinagro</t>
  </si>
  <si>
    <t>TC09920</t>
  </si>
  <si>
    <t>21000.015665/2017-44</t>
  </si>
  <si>
    <t xml:space="preserve">Ciproconazol Técnico PG </t>
  </si>
  <si>
    <t>TC10020</t>
  </si>
  <si>
    <t>21000.016221/2017-26</t>
  </si>
  <si>
    <t>Ciproconazol Técnico Sol</t>
  </si>
  <si>
    <t>TC10120</t>
  </si>
  <si>
    <t>21000.016218/2017-11</t>
  </si>
  <si>
    <t>Ciproconazol China Técnico</t>
  </si>
  <si>
    <t>TC10220</t>
  </si>
  <si>
    <t>21000.016225/2017-12</t>
  </si>
  <si>
    <t>Ciproconazol Técnico PG2</t>
  </si>
  <si>
    <t>TC10320</t>
  </si>
  <si>
    <t>21000.024265/2017-20</t>
  </si>
  <si>
    <t>Cyproconazole Técnico Biorisk</t>
  </si>
  <si>
    <t>TC10420</t>
  </si>
  <si>
    <t>21000.029241/2017-67</t>
  </si>
  <si>
    <t>Ciproconazol Técnico Fersol</t>
  </si>
  <si>
    <t>TC10520</t>
  </si>
  <si>
    <t>21000.043657/2019-50</t>
  </si>
  <si>
    <t>Thiodicarb Técnico SJ</t>
  </si>
  <si>
    <t>TC10620</t>
  </si>
  <si>
    <t>21000.026710/2019-58</t>
  </si>
  <si>
    <t>Lufenuron Técnico Tecnomyl</t>
  </si>
  <si>
    <t>Lufenuron</t>
  </si>
  <si>
    <t>TC10720</t>
  </si>
  <si>
    <t>21000.055087/2018-60</t>
  </si>
  <si>
    <t>Dicamba Técnico Adama Brasil</t>
  </si>
  <si>
    <t>TC10820</t>
  </si>
  <si>
    <t>21000.008904/2014-67</t>
  </si>
  <si>
    <t>Imidacloprido Técnico Adama</t>
  </si>
  <si>
    <t>TC10920</t>
  </si>
  <si>
    <t>21000.002699/2014-26</t>
  </si>
  <si>
    <t>Mepiquat Chloride Técnico RTM</t>
  </si>
  <si>
    <t>Cloreto de mepiquate</t>
  </si>
  <si>
    <t>TC11020</t>
  </si>
  <si>
    <t>21000.010500/2011-91</t>
  </si>
  <si>
    <t>Fipronil Tecnico CH</t>
  </si>
  <si>
    <t>TC11120</t>
  </si>
  <si>
    <t>21000.001645/2014-43</t>
  </si>
  <si>
    <t>2,4-D Técnico UPL</t>
  </si>
  <si>
    <t>TC11220</t>
  </si>
  <si>
    <t>21000.004703/2014-91</t>
  </si>
  <si>
    <t>Tiacloprido Tradecorp Técnico</t>
  </si>
  <si>
    <t>TC11320</t>
  </si>
  <si>
    <t>21000.011800/2019-14</t>
  </si>
  <si>
    <t>Thiacloprid Técnico United</t>
  </si>
  <si>
    <t>TC11420</t>
  </si>
  <si>
    <t>21000.007083/2014-41</t>
  </si>
  <si>
    <t>Thiodicarb Técnico RTM</t>
  </si>
  <si>
    <t>TC11520</t>
  </si>
  <si>
    <t>21000.007565/2014-00</t>
  </si>
  <si>
    <t>Tiodicarbe Técnico Ouro Fino</t>
  </si>
  <si>
    <t>TC11620</t>
  </si>
  <si>
    <t>21000.007869/2014-69</t>
  </si>
  <si>
    <t>Tiodicarbe Técnico SN-Cropchem</t>
  </si>
  <si>
    <t>TC11720</t>
  </si>
  <si>
    <t>21000.008999/2014-19</t>
  </si>
  <si>
    <t>Tiodicarbe Técnico BRA</t>
  </si>
  <si>
    <t>TC11820</t>
  </si>
  <si>
    <t>21000.004519/2020-99</t>
  </si>
  <si>
    <t>Bifentrina Técnico MI-BRA</t>
  </si>
  <si>
    <t>TC11920</t>
  </si>
  <si>
    <t>21000.001764/2015-87</t>
  </si>
  <si>
    <t>Metsulfurom-Metílico Técnico Nortox</t>
  </si>
  <si>
    <t>TC12020</t>
  </si>
  <si>
    <t>21000.008077/2015-92</t>
  </si>
  <si>
    <t>Sonda Técnico</t>
  </si>
  <si>
    <t>TC12120</t>
  </si>
  <si>
    <t>21000.029405/2017-56</t>
  </si>
  <si>
    <t>S-Metolacloro Técnico SNB</t>
  </si>
  <si>
    <t>TC12220</t>
  </si>
  <si>
    <t>21000.004625/2015-26</t>
  </si>
  <si>
    <t>Metsulfuron Técnico BRA</t>
  </si>
  <si>
    <t>TC12320</t>
  </si>
  <si>
    <t>21000.005841/2015-78</t>
  </si>
  <si>
    <t>Triclopir-Butotílico Técnico Rainbow</t>
  </si>
  <si>
    <t>TC12420</t>
  </si>
  <si>
    <t>21000.009563/2017-90</t>
  </si>
  <si>
    <t>Trinexapac Técnico CCAB II</t>
  </si>
  <si>
    <t>TC12520</t>
  </si>
  <si>
    <t>21000.019914/2018-51</t>
  </si>
  <si>
    <t>Bifenthrin Técnico Betachem</t>
  </si>
  <si>
    <t>TC12620</t>
  </si>
  <si>
    <t>21000.051765/2018-15</t>
  </si>
  <si>
    <t>Indoxacarb Técnico Jingbo</t>
  </si>
  <si>
    <t>Indoxabarbe</t>
  </si>
  <si>
    <t>TC12720</t>
  </si>
  <si>
    <t>21000.062122/2019-88</t>
  </si>
  <si>
    <t>Tebuconazol Técnico Adama 2</t>
  </si>
  <si>
    <t>TC12820</t>
  </si>
  <si>
    <t>21000.006081/2015-16</t>
  </si>
  <si>
    <t>Glufosinato Técnico Wynca</t>
  </si>
  <si>
    <t>TC12920</t>
  </si>
  <si>
    <t>21000.001402/2014-13</t>
  </si>
  <si>
    <t>Simazina Técnico Milenia BR</t>
  </si>
  <si>
    <t>TC13020</t>
  </si>
  <si>
    <t>21000.043652/2016-84</t>
  </si>
  <si>
    <t xml:space="preserve">Imidacloprido Técnico Rainbow </t>
  </si>
  <si>
    <t>TC13120</t>
  </si>
  <si>
    <t>21000.025710/2019-31</t>
  </si>
  <si>
    <t>Tebuconazole Técnico HH</t>
  </si>
  <si>
    <t>TC13220</t>
  </si>
  <si>
    <t>21000.006196/2015-19</t>
  </si>
  <si>
    <t>Ciproconazol Tecnico OF I</t>
  </si>
  <si>
    <t>TC13320</t>
  </si>
  <si>
    <t>21000.007819/2014-81</t>
  </si>
  <si>
    <t>Trinexapaque-Etílico Técnico OF</t>
  </si>
  <si>
    <t>TC13420</t>
  </si>
  <si>
    <t>21000.011837/2019-72</t>
  </si>
  <si>
    <t>Lamba Cialotrina Técnico Tecnomyl</t>
  </si>
  <si>
    <t>TC13520</t>
  </si>
  <si>
    <t>21000.054455/2018-52</t>
  </si>
  <si>
    <t>Lambda-Cialotrina Técnico Pilarquim</t>
  </si>
  <si>
    <t>TC13620</t>
  </si>
  <si>
    <t>21000.033643/2017-66</t>
  </si>
  <si>
    <t>Diquat Técnico Ihara</t>
  </si>
  <si>
    <t>TC13720</t>
  </si>
  <si>
    <t>21000.025763/2017-90</t>
  </si>
  <si>
    <t>Diquat Técnico Alta</t>
  </si>
  <si>
    <t>TC13820</t>
  </si>
  <si>
    <t>21000.007228/2015-95</t>
  </si>
  <si>
    <t>Diquat Técnico Nortox BR</t>
  </si>
  <si>
    <t>TC13920</t>
  </si>
  <si>
    <t>21000.004659/2015-08</t>
  </si>
  <si>
    <t>Diquat Técnico Agrogill</t>
  </si>
  <si>
    <t>TC14020</t>
  </si>
  <si>
    <t>21000.002368/2015-77</t>
  </si>
  <si>
    <t>Diquate Técnico LA</t>
  </si>
  <si>
    <t>TC14120</t>
  </si>
  <si>
    <t>Dimethomorph Técnico Rotam</t>
  </si>
  <si>
    <t>TC14220</t>
  </si>
  <si>
    <t>21000.005556/2018-08</t>
  </si>
  <si>
    <t>Dimetomorfe Técnico SD</t>
  </si>
  <si>
    <t>TC14320</t>
  </si>
  <si>
    <t>21000.008445/2014-11</t>
  </si>
  <si>
    <t>Cletodim Técnico Rainbow</t>
  </si>
  <si>
    <t>TC14420</t>
  </si>
  <si>
    <t>21000.041219/2017-95</t>
  </si>
  <si>
    <t>Sulfentrazone A Técnico Helm</t>
  </si>
  <si>
    <t>TC14520</t>
  </si>
  <si>
    <t>21000.027545/2018-71</t>
  </si>
  <si>
    <t>Dicamba Técnico HY-Green</t>
  </si>
  <si>
    <t>Hy-Green</t>
  </si>
  <si>
    <t>TC14620</t>
  </si>
  <si>
    <t>21000.033336/2019-47</t>
  </si>
  <si>
    <t>Dimetomorfe Técnico Nortox II</t>
  </si>
  <si>
    <t>TC14720</t>
  </si>
  <si>
    <t>21000.006068/2010-52</t>
  </si>
  <si>
    <t>Difen Técnico</t>
  </si>
  <si>
    <t>TC14820</t>
  </si>
  <si>
    <t>21000.007716/2015-01</t>
  </si>
  <si>
    <t>Dimetmorfe Técnico Ascenza II</t>
  </si>
  <si>
    <t>TC14920</t>
  </si>
  <si>
    <t>21000.008672/2015-28</t>
  </si>
  <si>
    <t>Triclopir Técnico Adama BR</t>
  </si>
  <si>
    <t>TC15020</t>
  </si>
  <si>
    <t>21000.045444/2016-10</t>
  </si>
  <si>
    <t>Dimetomorfe Técnico Adama</t>
  </si>
  <si>
    <t>TC15120</t>
  </si>
  <si>
    <t>21000.027924/2017-80</t>
  </si>
  <si>
    <t>Sulfentrazone Técnico Nortox II</t>
  </si>
  <si>
    <t>TC15220</t>
  </si>
  <si>
    <t>21000.004867/2010-94</t>
  </si>
  <si>
    <t>Ommi Técnico</t>
  </si>
  <si>
    <t>Tolfenpirade</t>
  </si>
  <si>
    <t>Nichino</t>
  </si>
  <si>
    <t>TC15320</t>
  </si>
  <si>
    <t>21000.033215/2018-14</t>
  </si>
  <si>
    <t>Diquat Técnico Tecnomyl</t>
  </si>
  <si>
    <t>Dibrometo de diquate</t>
  </si>
  <si>
    <t>TC15420</t>
  </si>
  <si>
    <t>21000.035346/2017-55</t>
  </si>
  <si>
    <t>Tebuconazole YH Técnico Helm</t>
  </si>
  <si>
    <t>TC15520</t>
  </si>
  <si>
    <t>21000.005896/2014-05</t>
  </si>
  <si>
    <t>Mesotrione Técnico Nortox Br</t>
  </si>
  <si>
    <t>TC15620</t>
  </si>
  <si>
    <t>21000.040292/2018-21</t>
  </si>
  <si>
    <t>Dibrometo de Diquate Técnico Ada BR</t>
  </si>
  <si>
    <t>TC15720</t>
  </si>
  <si>
    <t>21000.013203/2017-92</t>
  </si>
  <si>
    <t>Flutriafol JS Técnico Helm</t>
  </si>
  <si>
    <t>TC15820</t>
  </si>
  <si>
    <t>21000.006857/2017-60</t>
  </si>
  <si>
    <t>Mesotriona Técnico Adama</t>
  </si>
  <si>
    <t>TC15920</t>
  </si>
  <si>
    <t>21000.045794/2018-48</t>
  </si>
  <si>
    <t>Tiametoxam Técnico Adama Brasil</t>
  </si>
  <si>
    <t>TC16020</t>
  </si>
  <si>
    <t>21000.003619/2015-31</t>
  </si>
  <si>
    <t>Clorpirifós Técnico DS</t>
  </si>
  <si>
    <t>TC16120</t>
  </si>
  <si>
    <t>21000.049122/2017-21</t>
  </si>
  <si>
    <t>Clorpirifós Técnico Alta</t>
  </si>
  <si>
    <t>TC16220</t>
  </si>
  <si>
    <t>21000.034859/2019-19</t>
  </si>
  <si>
    <t>Ciproconazol Técnico NKC</t>
  </si>
  <si>
    <t>TC16320</t>
  </si>
  <si>
    <t>21000.008590/2014-01</t>
  </si>
  <si>
    <t>Mesotriona Técnico SD</t>
  </si>
  <si>
    <t>TC16420</t>
  </si>
  <si>
    <t>21000.003656/2014-68</t>
  </si>
  <si>
    <t>Tebuconazole Técnico RdB</t>
  </si>
  <si>
    <t>TC16520</t>
  </si>
  <si>
    <t>21000.046873/2017-95</t>
  </si>
  <si>
    <t>Diquat Técnico CCAB II</t>
  </si>
  <si>
    <t>TC16620</t>
  </si>
  <si>
    <t>21000.042618/2019-35</t>
  </si>
  <si>
    <t>Acetamiprid Técnico SJ</t>
  </si>
  <si>
    <t>TC16720</t>
  </si>
  <si>
    <t>21000.002588/2015-09</t>
  </si>
  <si>
    <t>Mesotrione Técnico Oxon</t>
  </si>
  <si>
    <t>TC16820</t>
  </si>
  <si>
    <t>21000.009045/2014-23</t>
  </si>
  <si>
    <t>Clorpirifós Técnico LA</t>
  </si>
  <si>
    <t>TC16920</t>
  </si>
  <si>
    <t>21000.013494/2020-14</t>
  </si>
  <si>
    <t>Acetamiprid Técnico D'Verde</t>
  </si>
  <si>
    <t>TC17020</t>
  </si>
  <si>
    <t>21000.052538/2018-15</t>
  </si>
  <si>
    <t>Clorpirifós Técnico SGC</t>
  </si>
  <si>
    <t>TC17120</t>
  </si>
  <si>
    <t>21000.001473/2009-41</t>
  </si>
  <si>
    <t>Thiencarbazone Methyl Técnico</t>
  </si>
  <si>
    <t>Tiencarbazona</t>
  </si>
  <si>
    <t>TC17220</t>
  </si>
  <si>
    <t>21000.002250/2013-87</t>
  </si>
  <si>
    <t>Fenpyrazamine Técnico</t>
  </si>
  <si>
    <t>Fenpirazamina</t>
  </si>
  <si>
    <t>21000.002907/2015-78</t>
  </si>
  <si>
    <t>Glucare</t>
  </si>
  <si>
    <t>21000.024554/2016-48</t>
  </si>
  <si>
    <t>Malathion CCAB 1170 UL</t>
  </si>
  <si>
    <t>21000.054222/2017-79</t>
  </si>
  <si>
    <t>CoriscoBR</t>
  </si>
  <si>
    <t>21000.040398/2019-13</t>
  </si>
  <si>
    <t>BF 20.001</t>
  </si>
  <si>
    <t>Trichoderma harzianum; Trichoderma asperellum; Bacillus amyloliquefaciens</t>
  </si>
  <si>
    <t>Ballagro</t>
  </si>
  <si>
    <t>21000.036792/2019-49</t>
  </si>
  <si>
    <t>BF 10.001/17</t>
  </si>
  <si>
    <t>21000.026100/2016-10</t>
  </si>
  <si>
    <t>Diador</t>
  </si>
  <si>
    <t>21000.049013/2017-11</t>
  </si>
  <si>
    <t>Inodozeb 750 WG  </t>
  </si>
  <si>
    <t xml:space="preserve">Indofil </t>
  </si>
  <si>
    <t>21000.059210/2016-50</t>
  </si>
  <si>
    <t>Mesopec</t>
  </si>
  <si>
    <t>21000.009725/2013-66</t>
  </si>
  <si>
    <t>Minecto Pro  </t>
  </si>
  <si>
    <t>21000.008439/2014-64</t>
  </si>
  <si>
    <t>Sunward  </t>
  </si>
  <si>
    <t>21000.007487/2013-54</t>
  </si>
  <si>
    <t> Aviate 250 SC </t>
  </si>
  <si>
    <t>21000.002206/2015-39</t>
  </si>
  <si>
    <t>Masterole</t>
  </si>
  <si>
    <t>21000.006626/2015-94</t>
  </si>
  <si>
    <t>Esteio</t>
  </si>
  <si>
    <t>21000.008769/2015-31</t>
  </si>
  <si>
    <t>Abaday</t>
  </si>
  <si>
    <t>Lufenurom; Tiodicarbe</t>
  </si>
  <si>
    <t>Nufarm</t>
  </si>
  <si>
    <t>21000.010316/2012-21</t>
  </si>
  <si>
    <t>Bravonil Top</t>
  </si>
  <si>
    <t>Clorotalonil; Difenoconazol</t>
  </si>
  <si>
    <t>21000.059035/2019-43</t>
  </si>
  <si>
    <t>Aradya</t>
  </si>
  <si>
    <t>Gênica Inovação</t>
  </si>
  <si>
    <t>21000.040400/2019-46</t>
  </si>
  <si>
    <t>Tanus</t>
  </si>
  <si>
    <t>21000.036495/2016-51</t>
  </si>
  <si>
    <t>Danadim</t>
  </si>
  <si>
    <t>21000.015696/2018-86</t>
  </si>
  <si>
    <t>Zambra</t>
  </si>
  <si>
    <t>21000.010515/2011-59</t>
  </si>
  <si>
    <t>Sonnis</t>
  </si>
  <si>
    <t>S-metolacloro; Hexazinona</t>
  </si>
  <si>
    <t>21000.004034/2011-12</t>
  </si>
  <si>
    <t>Chaparral</t>
  </si>
  <si>
    <t>Aminopiralide; Metsulfurom-metílico</t>
  </si>
  <si>
    <t>21000.003031/2017-49</t>
  </si>
  <si>
    <t>Provisia 50 EC  </t>
  </si>
  <si>
    <t>21000.060261/2019-77</t>
  </si>
  <si>
    <t>Bacmix BTKSC </t>
  </si>
  <si>
    <t>21000.005527/2013-23</t>
  </si>
  <si>
    <t xml:space="preserve">Survey 250 FS </t>
  </si>
  <si>
    <t>21000.033410/2018-44</t>
  </si>
  <si>
    <t>Sluggo  </t>
  </si>
  <si>
    <t>Fosfato Férrico​</t>
  </si>
  <si>
    <t>W. Neudorff</t>
  </si>
  <si>
    <t>21000.059159/2016-86</t>
  </si>
  <si>
    <t>Hangar</t>
  </si>
  <si>
    <t>Novalurom</t>
  </si>
  <si>
    <t>21000.015951/2016-29</t>
  </si>
  <si>
    <t>Limpa</t>
  </si>
  <si>
    <t>BRA Defensivos</t>
  </si>
  <si>
    <t>21000.004050/2014-40</t>
  </si>
  <si>
    <t>2,4-D Nortox 970 WG</t>
  </si>
  <si>
    <t>21000.009959/2012-22</t>
  </si>
  <si>
    <t>Hexazinona Tradecorp 250 SL</t>
  </si>
  <si>
    <t>21000.031010/2019-85</t>
  </si>
  <si>
    <t>Vitality</t>
  </si>
  <si>
    <t>21000.031015/2019-16</t>
  </si>
  <si>
    <t>Subt</t>
  </si>
  <si>
    <t>21000.031019/2019-96</t>
  </si>
  <si>
    <t>Imune III</t>
  </si>
  <si>
    <t>21000.031026/2019-98</t>
  </si>
  <si>
    <t>Biobaci III</t>
  </si>
  <si>
    <t>21000.031028/2019-87</t>
  </si>
  <si>
    <t>Amys</t>
  </si>
  <si>
    <t>21000.037416/2019-71</t>
  </si>
  <si>
    <t> Amblymip</t>
  </si>
  <si>
    <t>Amblyseius tamatavensis </t>
  </si>
  <si>
    <t>21000.062272/2019-91</t>
  </si>
  <si>
    <t>Vigga</t>
  </si>
  <si>
    <t>Extrato de Alho </t>
  </si>
  <si>
    <t>Omex</t>
  </si>
  <si>
    <t>21000.019351/2016-30</t>
  </si>
  <si>
    <t>Sulfentrazone 500 SC Tagros</t>
  </si>
  <si>
    <t>21000.031016/2019-52</t>
  </si>
  <si>
    <t>Nema III</t>
  </si>
  <si>
    <t>21000.031024/2019-07</t>
  </si>
  <si>
    <t>Bug-Killer</t>
  </si>
  <si>
    <t>21000.039056/2018-61</t>
  </si>
  <si>
    <t>Bassi Control</t>
  </si>
  <si>
    <t>Innova Ltda.</t>
  </si>
  <si>
    <t>21000.054227/2017-00</t>
  </si>
  <si>
    <t>Off Road</t>
  </si>
  <si>
    <t>21000.031018/2019-41</t>
  </si>
  <si>
    <t>Meta III</t>
  </si>
  <si>
    <t>21000.004207/2013-56</t>
  </si>
  <si>
    <t>Tordon Ultra</t>
  </si>
  <si>
    <t>2,4-D; Aminopiralide</t>
  </si>
  <si>
    <t>21000.005469/2013-38</t>
  </si>
  <si>
    <t>Tronador Ultra</t>
  </si>
  <si>
    <t>21000.006068/2013-03</t>
  </si>
  <si>
    <t>Synero Ultra</t>
  </si>
  <si>
    <t>21000.006069/2013-40</t>
  </si>
  <si>
    <t>Disparo Ultra</t>
  </si>
  <si>
    <t>21000.008196/2013-83</t>
  </si>
  <si>
    <t>Kaptron</t>
  </si>
  <si>
    <t>Aminopiralide; Picloram; Fluroxipir-Meptílico</t>
  </si>
  <si>
    <t>21000.008653/2013-30</t>
  </si>
  <si>
    <t>Destro</t>
  </si>
  <si>
    <t>21000.008654/2013-84</t>
  </si>
  <si>
    <t>Livra</t>
  </si>
  <si>
    <t>21000.026944/2018-14</t>
  </si>
  <si>
    <t>Btfert</t>
  </si>
  <si>
    <t>Micro-Bio</t>
  </si>
  <si>
    <t>21000.035570/2019-17</t>
  </si>
  <si>
    <t>Green Muscardine</t>
  </si>
  <si>
    <t>21000.060125/2019-87</t>
  </si>
  <si>
    <t>Duocontrol</t>
  </si>
  <si>
    <t xml:space="preserve"> Beauveria bassiana; Metarhizium anisopliae</t>
  </si>
  <si>
    <t>21000.021379/2019-80</t>
  </si>
  <si>
    <t>Exilis</t>
  </si>
  <si>
    <t>21000.036419/2019-98</t>
  </si>
  <si>
    <t>Fal 1780</t>
  </si>
  <si>
    <t>21000.060260/2019-22</t>
  </si>
  <si>
    <t>Biometa</t>
  </si>
  <si>
    <t>21000.003807/2013-05</t>
  </si>
  <si>
    <t>Jaguar Ultra</t>
  </si>
  <si>
    <t>21000.004206/2013-10</t>
  </si>
  <si>
    <t>Palace Ultra</t>
  </si>
  <si>
    <t>21000.005051/2010-88</t>
  </si>
  <si>
    <t>Prowl H2O</t>
  </si>
  <si>
    <t>Pendimetalina</t>
  </si>
  <si>
    <t>21000.005418/2014-97</t>
  </si>
  <si>
    <t>Abamectin Nortox 400 WG</t>
  </si>
  <si>
    <t>21000.006046/2012-54</t>
  </si>
  <si>
    <t>Sirtaki 500 EC</t>
  </si>
  <si>
    <t>21000.010118/2013-49</t>
  </si>
  <si>
    <t>Krugar 250 SL</t>
  </si>
  <si>
    <t>Rotam do Brasil</t>
  </si>
  <si>
    <t>21000.087642/2019-01</t>
  </si>
  <si>
    <t>Bms Max</t>
  </si>
  <si>
    <t>Metarhizium anisopliae; Beauveria bassiana</t>
  </si>
  <si>
    <t>Prophyto</t>
  </si>
  <si>
    <t>21000.031014/2019-63</t>
  </si>
  <si>
    <t>Tricho III</t>
  </si>
  <si>
    <t>21000.023423/2016-43</t>
  </si>
  <si>
    <t xml:space="preserve">Entone  </t>
  </si>
  <si>
    <t>21000.009067/2010-60</t>
  </si>
  <si>
    <t>Horos EC</t>
  </si>
  <si>
    <t>Tebuconazol; Picoxistrobina</t>
  </si>
  <si>
    <t>21000.008916/2011-49</t>
  </si>
  <si>
    <t>Slogan</t>
  </si>
  <si>
    <t xml:space="preserve">Picloram; Fluroxipir-meptílico </t>
  </si>
  <si>
    <t>21000.008870/2014-19</t>
  </si>
  <si>
    <t>Tiofanato CCAB 500 SC</t>
  </si>
  <si>
    <t>21000.008483/2014-74</t>
  </si>
  <si>
    <t>Indoxacarb 15 SC Gharda</t>
  </si>
  <si>
    <t>21000.008475/2014-28</t>
  </si>
  <si>
    <t>Indoxacarb CCAB 150 SC</t>
  </si>
  <si>
    <t>21000.008444/2014-77</t>
  </si>
  <si>
    <t>Sunpass</t>
  </si>
  <si>
    <t>21000.007684/2010-21</t>
  </si>
  <si>
    <t>Acronis FS</t>
  </si>
  <si>
    <t>Piraclostrobina; Tiofanato Metílico</t>
  </si>
  <si>
    <t>21000.004194/2013-15</t>
  </si>
  <si>
    <t>Dazin</t>
  </si>
  <si>
    <t>21000.003274/2012-72</t>
  </si>
  <si>
    <t>Desali 150 EC</t>
  </si>
  <si>
    <t>Benzovindiflupir; Azoxistrobina</t>
  </si>
  <si>
    <t>21000.003102/2015-41</t>
  </si>
  <si>
    <t>Bastnate</t>
  </si>
  <si>
    <t>21000.002973/2013-86</t>
  </si>
  <si>
    <t>Shopra 806 SL</t>
  </si>
  <si>
    <t>21000.051480/2017-01</t>
  </si>
  <si>
    <t>Aumenax</t>
  </si>
  <si>
    <t>Fluxapiroxade; Oxicloreto de Cobre</t>
  </si>
  <si>
    <t>Oxiquímica</t>
  </si>
  <si>
    <t>21000.021385/2019-37</t>
  </si>
  <si>
    <t>Perlan</t>
  </si>
  <si>
    <t>Ácido Giberélico; Benziladenina</t>
  </si>
  <si>
    <t>21000.007990/2017-33</t>
  </si>
  <si>
    <t>Listar</t>
  </si>
  <si>
    <t>21000.006462/2014-14</t>
  </si>
  <si>
    <t>Megasato 480 SL</t>
  </si>
  <si>
    <t>Agroimport</t>
  </si>
  <si>
    <t>21000.005875/2015-62</t>
  </si>
  <si>
    <t>Atectra SL</t>
  </si>
  <si>
    <t>21000.003101/2015-05</t>
  </si>
  <si>
    <t>Glufair</t>
  </si>
  <si>
    <t>21000.001840/2020-11</t>
  </si>
  <si>
    <t>Bovettus Org</t>
  </si>
  <si>
    <t>21000.004331/2010-79</t>
  </si>
  <si>
    <t>Acapela</t>
  </si>
  <si>
    <t>Du Pont</t>
  </si>
  <si>
    <t>21000.070222/2019-88</t>
  </si>
  <si>
    <t>Romeo SC</t>
  </si>
  <si>
    <t>Saccharomyces cerevisiae</t>
  </si>
  <si>
    <t>Bio Springer</t>
  </si>
  <si>
    <t>21000.002249/2008-95</t>
  </si>
  <si>
    <t>Klinner</t>
  </si>
  <si>
    <t>Carbedazim; Tebuconazol</t>
  </si>
  <si>
    <t>21000.010938/2011-79</t>
  </si>
  <si>
    <t>Curanza 600 FS Pro</t>
  </si>
  <si>
    <t>21000.054132/2018-69</t>
  </si>
  <si>
    <t>Vacciplant</t>
  </si>
  <si>
    <r>
      <rPr>
        <rFont val="Arial"/>
        <color rgb="FF000066"/>
        <sz val="11"/>
      </rPr>
      <t>Laminarina (Extrato da alga</t>
    </r>
    <r>
      <rPr>
        <rFont val="Arial"/>
        <i/>
        <color rgb="FF000066"/>
        <sz val="11"/>
      </rPr>
      <t xml:space="preserve"> Laminaria digitata</t>
    </r>
    <r>
      <rPr>
        <rFont val="Arial"/>
        <color rgb="FF000066"/>
        <sz val="11"/>
      </rPr>
      <t>)</t>
    </r>
  </si>
  <si>
    <t>21000.040614/2016-70</t>
  </si>
  <si>
    <t xml:space="preserve">Plethora BR  </t>
  </si>
  <si>
    <t>Indoxacarbe; Novalurom</t>
  </si>
  <si>
    <t>21000.059033/2019-54</t>
  </si>
  <si>
    <t>Latria</t>
  </si>
  <si>
    <t>21000.004590/2011-81</t>
  </si>
  <si>
    <t>Acapela BR</t>
  </si>
  <si>
    <t>21000.007080/2011-65</t>
  </si>
  <si>
    <t>​Simazina 500 SC Rainbow</t>
  </si>
  <si>
    <t>21000.007648/2011-48</t>
  </si>
  <si>
    <t>Raster</t>
  </si>
  <si>
    <t>Cialofope-Butílico; Penoxsulam</t>
  </si>
  <si>
    <t>21000.023996/2017-58</t>
  </si>
  <si>
    <t>Ofek-Turbo</t>
  </si>
  <si>
    <t>21000.020598/2016-07</t>
  </si>
  <si>
    <t>Dk Max</t>
  </si>
  <si>
    <t>Zhongshan Química</t>
  </si>
  <si>
    <t>21000.008805/2019-90</t>
  </si>
  <si>
    <t>B.fresh</t>
  </si>
  <si>
    <t>21000.008314/2014-34</t>
  </si>
  <si>
    <t>Sunaim</t>
  </si>
  <si>
    <t>21000.008121/2010-50</t>
  </si>
  <si>
    <t>Fullmuron</t>
  </si>
  <si>
    <t>21000.008520/2014-44</t>
  </si>
  <si>
    <t>Surrena</t>
  </si>
  <si>
    <t>21000.009863/2013-45</t>
  </si>
  <si>
    <t>Vaporpho3os Phosphine Fumigant</t>
  </si>
  <si>
    <t>Fosfina</t>
  </si>
  <si>
    <t>Plurie</t>
  </si>
  <si>
    <t>21000.072018/2019-00</t>
  </si>
  <si>
    <t xml:space="preserve">Vircontrol C.i </t>
  </si>
  <si>
    <r>
      <rPr>
        <rFont val="Arial"/>
        <i/>
        <color rgb="FF000066"/>
        <sz val="11"/>
      </rPr>
      <t>Chrysodeixis includens</t>
    </r>
    <r>
      <rPr>
        <rFont val="Arial"/>
        <color rgb="FF000066"/>
        <sz val="11"/>
      </rPr>
      <t xml:space="preserve"> multiple nucleopolyhedrovirus (ChinMNPV)</t>
    </r>
  </si>
  <si>
    <t>21000.000039/2016-72</t>
  </si>
  <si>
    <t>Banjo Adama</t>
  </si>
  <si>
    <t>21000.005842/2015-12</t>
  </si>
  <si>
    <t xml:space="preserve"> Rainvel Xtra</t>
  </si>
  <si>
    <t>21000.006322/2013-65</t>
  </si>
  <si>
    <t>Terius</t>
  </si>
  <si>
    <t>Lactofem</t>
  </si>
  <si>
    <t>21000.034676/2016-42</t>
  </si>
  <si>
    <t>Graduate A+  ​</t>
  </si>
  <si>
    <t>Azoxistrobina; Fludioxonil</t>
  </si>
  <si>
    <t>21000.006496/2017-51</t>
  </si>
  <si>
    <t>Glufosinato - Sal de Amônio Sapec 200 SL</t>
  </si>
  <si>
    <t>21000.005842/2020-80</t>
  </si>
  <si>
    <t>Mesopel Mix</t>
  </si>
  <si>
    <t>Dillon Biotecnologia</t>
  </si>
  <si>
    <t>21000.019946/2018-57</t>
  </si>
  <si>
    <t>Blavity</t>
  </si>
  <si>
    <t xml:space="preserve"> Fluxapiroxade; Protioconazol </t>
  </si>
  <si>
    <t>21000.031662/2016-77</t>
  </si>
  <si>
    <t>Unânime BR</t>
  </si>
  <si>
    <t>21000.037926/2018-68</t>
  </si>
  <si>
    <t>GrandeBR Ultra</t>
  </si>
  <si>
    <t>21000.048256/2016-43</t>
  </si>
  <si>
    <t>Paclot</t>
  </si>
  <si>
    <t>Paclobutrazol</t>
  </si>
  <si>
    <t>21000.003739/2010-23</t>
  </si>
  <si>
    <t>Domark Pro</t>
  </si>
  <si>
    <t xml:space="preserve">Tetraconazol; Carbendazim  </t>
  </si>
  <si>
    <t>Isagro</t>
  </si>
  <si>
    <t>21000.005256/2013-14</t>
  </si>
  <si>
    <t>Survey 800 WG</t>
  </si>
  <si>
    <t>21000.008336/2017-47</t>
  </si>
  <si>
    <t>Fipronil 800 WG CCAB</t>
  </si>
  <si>
    <t>21000.007770/2010-33</t>
  </si>
  <si>
    <t>Pendulum Aqua  </t>
  </si>
  <si>
    <t>21000.007181/2019-93</t>
  </si>
  <si>
    <t>Kombat</t>
  </si>
  <si>
    <t>21000.009042/2019-02</t>
  </si>
  <si>
    <t>Baknem </t>
  </si>
  <si>
    <t>21000.009048/2019-71</t>
  </si>
  <si>
    <t>Konem</t>
  </si>
  <si>
    <t>21000.032774/2016-45</t>
  </si>
  <si>
    <t>Trigger 240 SC</t>
  </si>
  <si>
    <t>21000.073374/2019-32</t>
  </si>
  <si>
    <t>Biobassi</t>
  </si>
  <si>
    <t>21000.052329/2017-82</t>
  </si>
  <si>
    <t>Iprodione Nortox</t>
  </si>
  <si>
    <t>Iprodiona</t>
  </si>
  <si>
    <t>21000.007644/2014-11</t>
  </si>
  <si>
    <t> Viriato</t>
  </si>
  <si>
    <t>Hexitiazoxi </t>
  </si>
  <si>
    <t>21000.090213/2019-11</t>
  </si>
  <si>
    <t>Aveo EZ</t>
  </si>
  <si>
    <t>21000.090211/2019-14</t>
  </si>
  <si>
    <t>Lumialza</t>
  </si>
  <si>
    <t>21000.053857/2017-59</t>
  </si>
  <si>
    <t xml:space="preserve">UPL 3024 FP  </t>
  </si>
  <si>
    <t>Glufosinato - Sal de Amônio; S-Metolacloro</t>
  </si>
  <si>
    <t>21000.026133/2017-32</t>
  </si>
  <si>
    <t>Dk Plus   </t>
  </si>
  <si>
    <t>21000.011593/2010-90</t>
  </si>
  <si>
    <t>Chrome Sinon  </t>
  </si>
  <si>
    <t>21000.011126/2016-55</t>
  </si>
  <si>
    <t>Bifenmax​</t>
  </si>
  <si>
    <t>21000.010784/2012-04</t>
  </si>
  <si>
    <t>Atrazina 900 WG Alamos</t>
  </si>
  <si>
    <t>21000.009245/2013-03</t>
  </si>
  <si>
    <t xml:space="preserve">Afinal  </t>
  </si>
  <si>
    <t xml:space="preserve"> Iharabras</t>
  </si>
  <si>
    <t>21000.007386/2015-45</t>
  </si>
  <si>
    <t xml:space="preserve">Diafentiuron Nortox  </t>
  </si>
  <si>
    <t>21000.005373/2020-07</t>
  </si>
  <si>
    <t>Stimucontrol Evolution</t>
  </si>
  <si>
    <t>21000.001430/2012-61</t>
  </si>
  <si>
    <t xml:space="preserve">Bim Max  </t>
  </si>
  <si>
    <t xml:space="preserve">Triciclazol; Tebuconazole  </t>
  </si>
  <si>
    <t>21000.000976/2015-47</t>
  </si>
  <si>
    <t>Aproach Power</t>
  </si>
  <si>
    <t>Picoxistrobina; Ciproconazol</t>
  </si>
  <si>
    <t>21000.001644/2013-18</t>
  </si>
  <si>
    <t>Clorimurom 250 WG Rainbow</t>
  </si>
  <si>
    <t>21000.001764/2013-15</t>
  </si>
  <si>
    <t>Climur</t>
  </si>
  <si>
    <t>21000.002978/2013-17</t>
  </si>
  <si>
    <t>Velbow</t>
  </si>
  <si>
    <t>21000.003590/2020-54</t>
  </si>
  <si>
    <t>Bioexos</t>
  </si>
  <si>
    <r>
      <rPr>
        <rFont val="Arial"/>
        <i/>
        <color rgb="FF000066"/>
        <sz val="11"/>
      </rPr>
      <t>Azadirachta indica</t>
    </r>
    <r>
      <rPr>
        <rFont val="Arial"/>
        <color rgb="FF000066"/>
        <sz val="11"/>
      </rPr>
      <t xml:space="preserve"> (Óleo de neem)</t>
    </r>
  </si>
  <si>
    <t>21000.004957/2012-47</t>
  </si>
  <si>
    <t>Standak Top UBS</t>
  </si>
  <si>
    <t>Piraclostrobina; Tiofanato-Metílico; Fipronil</t>
  </si>
  <si>
    <t>21000.010466/2011-54</t>
  </si>
  <si>
    <t>Optill</t>
  </si>
  <si>
    <t xml:space="preserve">Saflufenacil; Imazetapir  </t>
  </si>
  <si>
    <t>21000.015690/2020-23</t>
  </si>
  <si>
    <t>Mettus Org</t>
  </si>
  <si>
    <t>Nooa</t>
  </si>
  <si>
    <t>21000.064956/2019-28</t>
  </si>
  <si>
    <t>Vir Protection</t>
  </si>
  <si>
    <r>
      <rPr>
        <rFont val="Arial"/>
        <i/>
        <color rgb="FF000066"/>
        <sz val="11"/>
      </rPr>
      <t xml:space="preserve">Spodoptera frugiperda </t>
    </r>
    <r>
      <rPr>
        <rFont val="Arial"/>
        <color rgb="FF000066"/>
        <sz val="11"/>
      </rPr>
      <t>multiple nucleopolyhedrovirus</t>
    </r>
  </si>
  <si>
    <t>21000.058666/2019-45</t>
  </si>
  <si>
    <t xml:space="preserve">BI2002/17​ </t>
  </si>
  <si>
    <t>21000.008183/2010-61</t>
  </si>
  <si>
    <t>Trop M</t>
  </si>
  <si>
    <t xml:space="preserve">Glifosato  </t>
  </si>
  <si>
    <t>21000.008216/2013-16</t>
  </si>
  <si>
    <t>Carimbo 500 EC</t>
  </si>
  <si>
    <t>21000.010327/2013-92</t>
  </si>
  <si>
    <t xml:space="preserve">Tebutiuron Nortox  </t>
  </si>
  <si>
    <t>21000.091918/2019-48</t>
  </si>
  <si>
    <t>Cotésia Biocamp</t>
  </si>
  <si>
    <t>Cotesia flavipes</t>
  </si>
  <si>
    <t>Laboratório Biocamp</t>
  </si>
  <si>
    <t>21000.060497/2019-11</t>
  </si>
  <si>
    <t>BI73.002/17  </t>
  </si>
  <si>
    <t>21000.008840/2012-32</t>
  </si>
  <si>
    <t>Cordon WP</t>
  </si>
  <si>
    <t xml:space="preserve">Mancozebe; Cimoxanil </t>
  </si>
  <si>
    <t>21000.007034/2013-28</t>
  </si>
  <si>
    <t>Encke</t>
  </si>
  <si>
    <t>21000.016574/2020-21</t>
  </si>
  <si>
    <t>Isacontrol</t>
  </si>
  <si>
    <t>21000.012605/2020-75</t>
  </si>
  <si>
    <t>Furatrop</t>
  </si>
  <si>
    <t>21000.002235/2014-10</t>
  </si>
  <si>
    <t>Yamato</t>
  </si>
  <si>
    <t>21000.003083/2015-53</t>
  </si>
  <si>
    <t>Kyojin</t>
  </si>
  <si>
    <t xml:space="preserve">Piroxasulfone; Flumioxazina  </t>
  </si>
  <si>
    <t>21000.007365/2015-20</t>
  </si>
  <si>
    <t xml:space="preserve">Yamato SC  </t>
  </si>
  <si>
    <t xml:space="preserve">Piroxasulfone  </t>
  </si>
  <si>
    <t>21000.007368/2015-63</t>
  </si>
  <si>
    <t>Falcon</t>
  </si>
  <si>
    <t>21000.063665/2016-70</t>
  </si>
  <si>
    <t>Ritmo</t>
  </si>
  <si>
    <t xml:space="preserve">Piroxasulfone; Amicarbazona   </t>
  </si>
  <si>
    <t>21000.011191/2011-76</t>
  </si>
  <si>
    <t>Kilate</t>
  </si>
  <si>
    <t>Captana; Carbedazim</t>
  </si>
  <si>
    <t>21000.010237/2017-25</t>
  </si>
  <si>
    <t>Tricana</t>
  </si>
  <si>
    <t>Diurom; Hexazinona; Tebutiurom</t>
  </si>
  <si>
    <t>21000.054791/2017-14</t>
  </si>
  <si>
    <t xml:space="preserve">Malathion CCAB 1000 EC  </t>
  </si>
  <si>
    <t>21000.015721/2011-55</t>
  </si>
  <si>
    <t>Sulphur 800 WG Perterra</t>
  </si>
  <si>
    <t>Enxofre</t>
  </si>
  <si>
    <t>21000.035533/2016-58</t>
  </si>
  <si>
    <t>Clorfenapir Nortox</t>
  </si>
  <si>
    <t>21000.037158/2016-81</t>
  </si>
  <si>
    <t>Takumi</t>
  </si>
  <si>
    <t>Flubendiamida</t>
  </si>
  <si>
    <t>21000.089831/2019-19</t>
  </si>
  <si>
    <t>MethaControl Evolution</t>
  </si>
  <si>
    <t>21000.006412/2020-85</t>
  </si>
  <si>
    <t>CS-A1-0083</t>
  </si>
  <si>
    <t>21000.008178/2015-63</t>
  </si>
  <si>
    <t>Imazetapir Nortox</t>
  </si>
  <si>
    <t>21000.003199/2012-40</t>
  </si>
  <si>
    <t>Cosavet</t>
  </si>
  <si>
    <t>21000.008116/2011-28</t>
  </si>
  <si>
    <t>Diuron 800 WG Rainbow</t>
  </si>
  <si>
    <t>21000.021854/2020-51</t>
  </si>
  <si>
    <t>Vult</t>
  </si>
  <si>
    <t>21000.022679/2020-10</t>
  </si>
  <si>
    <t>Biolin</t>
  </si>
  <si>
    <t>21000.026098/2020-57</t>
  </si>
  <si>
    <t>Profix-A</t>
  </si>
  <si>
    <t>Bacillus subtilis; Bacillus licheniformis; Paecilomyces lilacinus</t>
  </si>
  <si>
    <t>Agrivalle</t>
  </si>
  <si>
    <t>21000.026606/2020-05</t>
  </si>
  <si>
    <t>Profix-C</t>
  </si>
  <si>
    <t>21000.027500/2020-11</t>
  </si>
  <si>
    <t>Profix-B</t>
  </si>
  <si>
    <t>21000.084700/2019-37</t>
  </si>
  <si>
    <t>Vibranium</t>
  </si>
  <si>
    <t>AgBiTech</t>
  </si>
  <si>
    <t>21000.084706/2019-12</t>
  </si>
  <si>
    <t>Bovel</t>
  </si>
  <si>
    <t>21000.002308/2015-54</t>
  </si>
  <si>
    <t xml:space="preserve">Glufonium  </t>
  </si>
  <si>
    <t xml:space="preserve">Sinon </t>
  </si>
  <si>
    <t>21000.003557/2013-03</t>
  </si>
  <si>
    <t>Hexapar</t>
  </si>
  <si>
    <t xml:space="preserve">Diurom; Hexazinona </t>
  </si>
  <si>
    <t>21000.002394/2012-52</t>
  </si>
  <si>
    <t>Edegal</t>
  </si>
  <si>
    <t>21000.007439/2013-66</t>
  </si>
  <si>
    <t>Fipronil CCAB 250 FS</t>
  </si>
  <si>
    <t xml:space="preserve">Fipronil </t>
  </si>
  <si>
    <t>21000.009909/2010-83</t>
  </si>
  <si>
    <t>Flumioxazin 500 SC</t>
  </si>
  <si>
    <t>21000.014269/2016-19</t>
  </si>
  <si>
    <t>Pasture Nortox</t>
  </si>
  <si>
    <t xml:space="preserve">Fluroxipir-Meptílico; Triclopir-butotílico </t>
  </si>
  <si>
    <t>21000.048604/2017-63</t>
  </si>
  <si>
    <t>Tora</t>
  </si>
  <si>
    <t>21000.064879/2019-14</t>
  </si>
  <si>
    <t>Sympatico</t>
  </si>
  <si>
    <r>
      <rPr>
        <rFont val="Arial"/>
        <i/>
        <color rgb="FF000066"/>
        <sz val="11"/>
      </rPr>
      <t>Bacillus thuringiensis</t>
    </r>
    <r>
      <rPr>
        <rFont val="Arial"/>
        <color rgb="FF000066"/>
        <sz val="11"/>
      </rPr>
      <t xml:space="preserve"> subsp. </t>
    </r>
    <r>
      <rPr>
        <rFont val="Arial"/>
        <i/>
        <color rgb="FF000066"/>
        <sz val="11"/>
      </rPr>
      <t>kurstaki</t>
    </r>
    <r>
      <rPr>
        <rFont val="Arial"/>
        <color rgb="FF000066"/>
        <sz val="11"/>
      </rPr>
      <t xml:space="preserve">; </t>
    </r>
    <r>
      <rPr>
        <rFont val="Arial"/>
        <i/>
        <color rgb="FF000066"/>
        <sz val="11"/>
      </rPr>
      <t>Bacillus thuringiensis</t>
    </r>
    <r>
      <rPr>
        <rFont val="Arial"/>
        <color rgb="FF000066"/>
        <sz val="11"/>
      </rPr>
      <t xml:space="preserve"> subsp. </t>
    </r>
    <r>
      <rPr>
        <rFont val="Arial"/>
        <i/>
        <color rgb="FF000066"/>
        <sz val="11"/>
      </rPr>
      <t>aizawai</t>
    </r>
  </si>
  <si>
    <t xml:space="preserve">Sumitomo </t>
  </si>
  <si>
    <t>21000.004792/2012-11</t>
  </si>
  <si>
    <t>Sumimax AMT</t>
  </si>
  <si>
    <t>Ametrina; Flumioxazina</t>
  </si>
  <si>
    <t>21000.005275/2012-51</t>
  </si>
  <si>
    <t>Metomil 215 SL Volcano</t>
  </si>
  <si>
    <t>21000.004017/2015-09</t>
  </si>
  <si>
    <t xml:space="preserve">Sectia 350 </t>
  </si>
  <si>
    <t>Ouro fino</t>
  </si>
  <si>
    <t>21000.000548/2010-18</t>
  </si>
  <si>
    <t>Maxim Quattro Professional</t>
  </si>
  <si>
    <t>Azoxistrobina; Tiabendazol; Fludioxonil; Metalaxil-M</t>
  </si>
  <si>
    <t>21000.005811/2010-57</t>
  </si>
  <si>
    <t>Atento 500 FS</t>
  </si>
  <si>
    <t>Fluquinconazol</t>
  </si>
  <si>
    <t>21000.006766/2011-39</t>
  </si>
  <si>
    <t>Ametrina 800 WG Rainbow</t>
  </si>
  <si>
    <t>21000.003451/2016-44</t>
  </si>
  <si>
    <t xml:space="preserve"> Bifentrina 100 EC Nortox</t>
  </si>
  <si>
    <t>21000.038608/2016-52</t>
  </si>
  <si>
    <t>Bitrin​ 100 EC</t>
  </si>
  <si>
    <t>21000.001749/2015-39</t>
  </si>
  <si>
    <t>Sinfonat</t>
  </si>
  <si>
    <t>Glufosinato, Sal de amônio</t>
  </si>
  <si>
    <t>21000.003738/2010-89</t>
  </si>
  <si>
    <t>Galileo TM</t>
  </si>
  <si>
    <t>Tetraconazol; Tiofanato-Metílico </t>
  </si>
  <si>
    <t>21000.005732/2012-16</t>
  </si>
  <si>
    <t>Sugarina Plus</t>
  </si>
  <si>
    <t>21000.044013/2019-89</t>
  </si>
  <si>
    <t xml:space="preserve">Azoxistrobina + Tebuconazol (120+200) SC  </t>
  </si>
  <si>
    <t>21000.010390/2012-48</t>
  </si>
  <si>
    <t>Raigen</t>
  </si>
  <si>
    <t>Clorotalonil; Difenoconazol</t>
  </si>
  <si>
    <t>21000.007301/2015-29</t>
  </si>
  <si>
    <t>Antaris</t>
  </si>
  <si>
    <t>Saflufenacil; Imazetapir</t>
  </si>
  <si>
    <t>21000.005733/2012-52</t>
  </si>
  <si>
    <t>Gesamena Plus</t>
  </si>
  <si>
    <t>21000.084701/2019-81</t>
  </si>
  <si>
    <t>Nácar</t>
  </si>
  <si>
    <r>
      <rPr>
        <rFont val="Arial"/>
        <i/>
        <color rgb="FF000066"/>
        <sz val="11"/>
      </rPr>
      <t>Spodoptera frugiperda multiplenucleopolyhedrovirus</t>
    </r>
    <r>
      <rPr>
        <rFont val="Arial"/>
        <color rgb="FF000066"/>
        <sz val="11"/>
      </rPr>
      <t xml:space="preserve"> (SfMNPV) </t>
    </r>
  </si>
  <si>
    <t>Agbitech</t>
  </si>
  <si>
    <t>21000.055404/2017-67</t>
  </si>
  <si>
    <t xml:space="preserve">Araddo  </t>
  </si>
  <si>
    <t>Cletodim; Fluroxipir-Meptílico</t>
  </si>
  <si>
    <t>21000.077290/2019-78</t>
  </si>
  <si>
    <t>BioMatch JCO </t>
  </si>
  <si>
    <t>JCO Indústria</t>
  </si>
  <si>
    <t>21000.050032/2019-44</t>
  </si>
  <si>
    <t>Trichosul</t>
  </si>
  <si>
    <t>Trichogramma pretiosum </t>
  </si>
  <si>
    <t>Sul-Mip</t>
  </si>
  <si>
    <t>21000.062705/2016-66</t>
  </si>
  <si>
    <t>Vitene</t>
  </si>
  <si>
    <t xml:space="preserve"> Azoxistrobina; Difenoconazole</t>
  </si>
  <si>
    <t>21000.008960/2014-00</t>
  </si>
  <si>
    <t>Teburaz</t>
  </si>
  <si>
    <t>Azoxistrobina; Tebuconazol</t>
  </si>
  <si>
    <t>21000.007118/2015-23</t>
  </si>
  <si>
    <t>Sulfentrazone 500 SC Proventis</t>
  </si>
  <si>
    <t>21000.043695/2018-21</t>
  </si>
  <si>
    <t>Gigante 360 CS</t>
  </si>
  <si>
    <t>Clomazone</t>
  </si>
  <si>
    <t>21000.036162/2017-11</t>
  </si>
  <si>
    <t>Breezes 240 SC</t>
  </si>
  <si>
    <t>21000.006548/2012-85</t>
  </si>
  <si>
    <t>Trop Max</t>
  </si>
  <si>
    <t>21000.041921/2016-78</t>
  </si>
  <si>
    <t xml:space="preserve"> Click</t>
  </si>
  <si>
    <t>21000.036344/2020-89</t>
  </si>
  <si>
    <t xml:space="preserve">MNG-04/20  </t>
  </si>
  <si>
    <t>Maneogene</t>
  </si>
  <si>
    <t>21000.029675/2020-62</t>
  </si>
  <si>
    <t>Shocker-B</t>
  </si>
  <si>
    <t>Bacillus amyloliquefaciens; Bacillus amyloliquefaciens; Trichoderma harzianum</t>
  </si>
  <si>
    <t>21000.028669/2020-98</t>
  </si>
  <si>
    <t>Shocker-A</t>
  </si>
  <si>
    <t>21000.011759/2018-25</t>
  </si>
  <si>
    <t>Sivanto Fusion</t>
  </si>
  <si>
    <t xml:space="preserve"> Espiromesifeno; Flupiradifurone   </t>
  </si>
  <si>
    <t>21000.018212/2018-51</t>
  </si>
  <si>
    <t>Dogma</t>
  </si>
  <si>
    <t xml:space="preserve"> S-Metolacloro; Glufosinato - Sal de Amônio </t>
  </si>
  <si>
    <t>21000.017999/2018-33</t>
  </si>
  <si>
    <t>Takumi SC</t>
  </si>
  <si>
    <t xml:space="preserve"> Flubendiamida</t>
  </si>
  <si>
    <t>21000.004348/2013-79</t>
  </si>
  <si>
    <t xml:space="preserve">Halley 600 </t>
  </si>
  <si>
    <t xml:space="preserve">Hexazinona; Diurom   </t>
  </si>
  <si>
    <t>21000.004382/2013-43</t>
  </si>
  <si>
    <t>Megatraz</t>
  </si>
  <si>
    <t>er</t>
  </si>
  <si>
    <t>21000.008131/2014-19</t>
  </si>
  <si>
    <t>Tiofanato Metil Atanor 500 SC</t>
  </si>
  <si>
    <t>21000.008574/2014-18</t>
  </si>
  <si>
    <t xml:space="preserve">Trix 250 </t>
  </si>
  <si>
    <t xml:space="preserve">Trinexapaque-etílico </t>
  </si>
  <si>
    <t>21000.010606/2011-94</t>
  </si>
  <si>
    <t>Fegrat</t>
  </si>
  <si>
    <t xml:space="preserve"> S-metolacloro; Hexazinona   </t>
  </si>
  <si>
    <t>21000.010681/2012-36</t>
  </si>
  <si>
    <t xml:space="preserve">Fitter </t>
  </si>
  <si>
    <t>Cyprodinil; Fludioxonil</t>
  </si>
  <si>
    <t>21000.009296/2012-46</t>
  </si>
  <si>
    <t xml:space="preserve"> Rozox </t>
  </si>
  <si>
    <t>Triciclazol; Tebuconazole</t>
  </si>
  <si>
    <t>21000.008660/2010-99</t>
  </si>
  <si>
    <t>Visclor</t>
  </si>
  <si>
    <t xml:space="preserve"> Clorotalonil</t>
  </si>
  <si>
    <t xml:space="preserve"> Oxon Brasil</t>
  </si>
  <si>
    <t>21000.019766/2018-75</t>
  </si>
  <si>
    <t>Entigris</t>
  </si>
  <si>
    <t>Dinotefuram; Alfa-cipermetrina</t>
  </si>
  <si>
    <t>21000.017908/2017-89</t>
  </si>
  <si>
    <t>Primum</t>
  </si>
  <si>
    <t>Prentis</t>
  </si>
  <si>
    <t>21000.029283/2020-01</t>
  </si>
  <si>
    <t>Bactel</t>
  </si>
  <si>
    <t>21000.055395/2017-12</t>
  </si>
  <si>
    <t xml:space="preserve"> Viovan</t>
  </si>
  <si>
    <t xml:space="preserve">Picoxistrobina; Protioconazol  </t>
  </si>
  <si>
    <t>21000.051356/2017-38</t>
  </si>
  <si>
    <t>Affront</t>
  </si>
  <si>
    <t>Azoxistrobina; Difenoconazol; Clorotalonil</t>
  </si>
  <si>
    <t>21000.049211/2019-39</t>
  </si>
  <si>
    <t xml:space="preserve">Boveril Plus </t>
  </si>
  <si>
    <t>21000.015855/2011-76</t>
  </si>
  <si>
    <t>Combinado</t>
  </si>
  <si>
    <t xml:space="preserve">Tebutiurom; Hexazinona </t>
  </si>
  <si>
    <t>21000.011337/2008-88</t>
  </si>
  <si>
    <t>Falgro 4 SL</t>
  </si>
  <si>
    <t>21000.010186/2011-46</t>
  </si>
  <si>
    <t xml:space="preserve">N-large </t>
  </si>
  <si>
    <t>Stoller do Brasil Ltda</t>
  </si>
  <si>
    <t>21000.009601/2012-08</t>
  </si>
  <si>
    <t>Higon E</t>
  </si>
  <si>
    <t>21000.000801/2013-78</t>
  </si>
  <si>
    <t xml:space="preserve">Acronis UBS </t>
  </si>
  <si>
    <t xml:space="preserve"> Piraclostrobina; Tiofanato Metílico</t>
  </si>
  <si>
    <t>21000.005631/2012-37</t>
  </si>
  <si>
    <t xml:space="preserve">Zagrone  TS </t>
  </si>
  <si>
    <t>21000.001526/2014-91</t>
  </si>
  <si>
    <t>Azoxy</t>
  </si>
  <si>
    <t>21000.002511/2013-69</t>
  </si>
  <si>
    <t xml:space="preserve">Azoxistrobin Nortox  </t>
  </si>
  <si>
    <t>21000.005341/2014-55</t>
  </si>
  <si>
    <t xml:space="preserve">Aproach Power BR </t>
  </si>
  <si>
    <t>21000.009038/2014-21</t>
  </si>
  <si>
    <t>Metomil 215 SL Nortox</t>
  </si>
  <si>
    <t>21000.044649/2020-64</t>
  </si>
  <si>
    <t xml:space="preserve">Bovemip  </t>
  </si>
  <si>
    <t>21000.044644/2020-31</t>
  </si>
  <si>
    <t>Metamip</t>
  </si>
  <si>
    <t>21000.042763/2020-50</t>
  </si>
  <si>
    <t xml:space="preserve">Tank  </t>
  </si>
  <si>
    <t xml:space="preserve">Cryptolaemus montrouzieri  </t>
  </si>
  <si>
    <t>21000.055204/2018-95</t>
  </si>
  <si>
    <t xml:space="preserve">Clopanto  </t>
  </si>
  <si>
    <t>21000.039720/2018-72</t>
  </si>
  <si>
    <t xml:space="preserve">Arremate  </t>
  </si>
  <si>
    <t>Fluroxipir-meptílico; Picloram; Triclopir-butotílico</t>
  </si>
  <si>
    <t>21000.010680/2012-91</t>
  </si>
  <si>
    <t xml:space="preserve"> Curanza Pro</t>
  </si>
  <si>
    <t xml:space="preserve">Ciantraniliprole </t>
  </si>
  <si>
    <t>21000.071413/2019-67</t>
  </si>
  <si>
    <t>Bovéria-Turbo WP</t>
  </si>
  <si>
    <t>21000.037401/2020-47</t>
  </si>
  <si>
    <t>Auin CE-A</t>
  </si>
  <si>
    <t>Beauveria bassiana</t>
  </si>
  <si>
    <t xml:space="preserve">Agrivalle </t>
  </si>
  <si>
    <t>21000.031942/2020-61</t>
  </si>
  <si>
    <t>Twixx-B</t>
  </si>
  <si>
    <t>21000.034672/2020-41</t>
  </si>
  <si>
    <t>MNG-08/20</t>
  </si>
  <si>
    <t>Hirsutella thompsonii</t>
  </si>
  <si>
    <t>21000.010134/2012-51</t>
  </si>
  <si>
    <t xml:space="preserve"> Fecyde</t>
  </si>
  <si>
    <t>21000.031608/2020-16</t>
  </si>
  <si>
    <t xml:space="preserve"> Twixx-A </t>
  </si>
  <si>
    <t>21000.018215/2018-94</t>
  </si>
  <si>
    <t>Bolt</t>
  </si>
  <si>
    <t xml:space="preserve"> Sulfentrazona ; Imazetapir</t>
  </si>
  <si>
    <t>21000.048756/2017-66</t>
  </si>
  <si>
    <t>Primeval 50 SC</t>
  </si>
  <si>
    <t>21000.048467/2017-67</t>
  </si>
  <si>
    <t>Smilodon 50 SC</t>
  </si>
  <si>
    <t>21000.004740/2015-80</t>
  </si>
  <si>
    <t xml:space="preserve">Offer 200 SL  </t>
  </si>
  <si>
    <t xml:space="preserve">Diquate  </t>
  </si>
  <si>
    <t>21000.004501/2018-72</t>
  </si>
  <si>
    <t xml:space="preserve"> Ajanta Super  </t>
  </si>
  <si>
    <t>Cipermetrina; Profenofós</t>
  </si>
  <si>
    <t>Coromandel</t>
  </si>
  <si>
    <t>21000.036137/2020-24</t>
  </si>
  <si>
    <t xml:space="preserve"> DFCControl</t>
  </si>
  <si>
    <t>21000.007898/2013-40</t>
  </si>
  <si>
    <t xml:space="preserve">Soyaclean </t>
  </si>
  <si>
    <t xml:space="preserve">Imazetapir  </t>
  </si>
  <si>
    <t>21000.000300/2013-91</t>
  </si>
  <si>
    <t xml:space="preserve">Zutron 250 WP  </t>
  </si>
  <si>
    <t>21000.008082/2015-03</t>
  </si>
  <si>
    <t xml:space="preserve">Acetamiprid CCAB 200 SP II </t>
  </si>
  <si>
    <t>21000.018000/2018-73</t>
  </si>
  <si>
    <t>Laijin</t>
  </si>
  <si>
    <t>21000.050885/2018-03</t>
  </si>
  <si>
    <t>Unanimus</t>
  </si>
  <si>
    <t>21000.026120/2017-63</t>
  </si>
  <si>
    <t xml:space="preserve">Atrazina 900 WG CHDS  </t>
  </si>
  <si>
    <t>21000.026132/2017-98</t>
  </si>
  <si>
    <t xml:space="preserve">Atrazina CCAB 900 WG </t>
  </si>
  <si>
    <t>21000.026131/2017-43</t>
  </si>
  <si>
    <t>Attract</t>
  </si>
  <si>
    <t> 21000.008639/2012-55</t>
  </si>
  <si>
    <t xml:space="preserve">Odeon WG  </t>
  </si>
  <si>
    <t>21000.085942/2019-48</t>
  </si>
  <si>
    <t xml:space="preserve"> BioIsa</t>
  </si>
  <si>
    <t>Isaria fumosorosea cepa-ESALQ-3422</t>
  </si>
  <si>
    <t>21000.003993/2013-74</t>
  </si>
  <si>
    <t>Triclorpyr STK 480 EC</t>
  </si>
  <si>
    <t>21000.010872/2012-06</t>
  </si>
  <si>
    <t>Revus MZ</t>
  </si>
  <si>
    <t>Mancozebe; Mandipropamida</t>
  </si>
  <si>
    <t>21000.043210/2020-14</t>
  </si>
  <si>
    <t xml:space="preserve"> Beauveria SR</t>
  </si>
  <si>
    <t>Bio/org</t>
  </si>
  <si>
    <t>21000.010415/2013-94</t>
  </si>
  <si>
    <t>Margaren</t>
  </si>
  <si>
    <t>21000.042285/2020-88</t>
  </si>
  <si>
    <t>Congregga</t>
  </si>
  <si>
    <t xml:space="preserve"> GENICA</t>
  </si>
  <si>
    <t>21000.002433/2014-83</t>
  </si>
  <si>
    <t>Supermix</t>
  </si>
  <si>
    <t>21000.000785/2011-51</t>
  </si>
  <si>
    <t>Tagger</t>
  </si>
  <si>
    <t xml:space="preserve"> Lufenurom</t>
  </si>
  <si>
    <t xml:space="preserve">Alta - América Latina </t>
  </si>
  <si>
    <t>21000.050925/2019-90</t>
  </si>
  <si>
    <t xml:space="preserve">AGVL008  </t>
  </si>
  <si>
    <t>Clonostachys rosea</t>
  </si>
  <si>
    <t>21000.002297/2015-11</t>
  </si>
  <si>
    <t>Fairestar</t>
  </si>
  <si>
    <t>21000.037260/2016-86</t>
  </si>
  <si>
    <t>Trifloxissulfuron CCAB 750 WG</t>
  </si>
  <si>
    <t>Trifloxissulfuron-sódico</t>
  </si>
  <si>
    <t xml:space="preserve">CCAB </t>
  </si>
  <si>
    <t>21000.005296/2014-39</t>
  </si>
  <si>
    <t>Haleb</t>
  </si>
  <si>
    <t xml:space="preserve">Ciproconazol </t>
  </si>
  <si>
    <t>21000.008486/2012-46</t>
  </si>
  <si>
    <t>Claque</t>
  </si>
  <si>
    <t>21000.006629/2012-85</t>
  </si>
  <si>
    <t>Gesazina​</t>
  </si>
  <si>
    <t>21000.010410/2013-61</t>
  </si>
  <si>
    <t>Widclear</t>
  </si>
  <si>
    <t xml:space="preserve">Fluroxipir-Meptílico </t>
  </si>
  <si>
    <t>21000.008121/2011-31</t>
  </si>
  <si>
    <t>Agrotop</t>
  </si>
  <si>
    <t>Difenoconazole</t>
  </si>
  <si>
    <t>Pilarquim BR</t>
  </si>
  <si>
    <t>21000.055106/2017-77</t>
  </si>
  <si>
    <t>Allus</t>
  </si>
  <si>
    <t>Imazetapir; Sulfentrazona</t>
  </si>
  <si>
    <t>21000.041823/2020-17</t>
  </si>
  <si>
    <t>Opala WP</t>
  </si>
  <si>
    <t>21000.056103/2018-31</t>
  </si>
  <si>
    <t>Senha WG</t>
  </si>
  <si>
    <t xml:space="preserve"> AllierBrasil</t>
  </si>
  <si>
    <t>21000.015784/2019-69</t>
  </si>
  <si>
    <t xml:space="preserve"> Mesozine Xtra</t>
  </si>
  <si>
    <t>Atrazina; Mesotriona</t>
  </si>
  <si>
    <t>21000.022236/2016-42</t>
  </si>
  <si>
    <t>Glufosionato CCAB 200 SL</t>
  </si>
  <si>
    <t>21000.043079/2018-71</t>
  </si>
  <si>
    <t>Boundary EC</t>
  </si>
  <si>
    <t xml:space="preserve"> Metribuzim; S-metolacloro</t>
  </si>
  <si>
    <t>21000.063681/2016-62</t>
  </si>
  <si>
    <t> Sonda</t>
  </si>
  <si>
    <t>21000.084704/2019-15</t>
  </si>
  <si>
    <t xml:space="preserve">Bove K </t>
  </si>
  <si>
    <t>21000.005404/2016-35</t>
  </si>
  <si>
    <t>Glufosinato Nortox</t>
  </si>
  <si>
    <t>21000.018676/2018-67</t>
  </si>
  <si>
    <t>Verdum WG</t>
  </si>
  <si>
    <t>21000.002233/2014-21</t>
  </si>
  <si>
    <t>Ommi EW</t>
  </si>
  <si>
    <t>21000.003085/2015-42</t>
  </si>
  <si>
    <t>Chaser EW</t>
  </si>
  <si>
    <t>21000.007083/2015-22</t>
  </si>
  <si>
    <t xml:space="preserve">Chaser EC​  </t>
  </si>
  <si>
    <t xml:space="preserve"> Tolfenpirade</t>
  </si>
  <si>
    <t>21000.010766/2010-52</t>
  </si>
  <si>
    <t>Ommi EC </t>
  </si>
  <si>
    <t>21000.059532/2020-85</t>
  </si>
  <si>
    <t>Bioscap</t>
  </si>
  <si>
    <t>21000.010607/2011-39</t>
  </si>
  <si>
    <t>Grover SE</t>
  </si>
  <si>
    <t>S-metolacloro; Hexazinona</t>
  </si>
  <si>
    <t>21000.034533/2020-17</t>
  </si>
  <si>
    <t>Nemattack</t>
  </si>
  <si>
    <t>Pochonia chlamydosporia</t>
  </si>
  <si>
    <t>21000.036513/2020-81</t>
  </si>
  <si>
    <t xml:space="preserve"> PC-Max</t>
  </si>
  <si>
    <t xml:space="preserve"> Pochonia chlamydosporia</t>
  </si>
  <si>
    <t>21000.036516/2020-14</t>
  </si>
  <si>
    <t>Clamax</t>
  </si>
  <si>
    <t>21000.052133/2020-93</t>
  </si>
  <si>
    <t>Trapper</t>
  </si>
  <si>
    <t>21000.060701/2020-20</t>
  </si>
  <si>
    <t>FlyControl</t>
  </si>
  <si>
    <t>21000.002019/2015-55</t>
  </si>
  <si>
    <t>Fidalgo</t>
  </si>
  <si>
    <t>21000.019953/2018-59</t>
  </si>
  <si>
    <t xml:space="preserve">Maxpac 250 EC  </t>
  </si>
  <si>
    <t>Trinexapaque-Etílico</t>
  </si>
  <si>
    <t>Allier</t>
  </si>
  <si>
    <t>21042.000640/2020-55</t>
  </si>
  <si>
    <t>Sulbracon</t>
  </si>
  <si>
    <t>Sulp-Mip</t>
  </si>
  <si>
    <t>21000.042765/2020-49</t>
  </si>
  <si>
    <t>Trilloi</t>
  </si>
  <si>
    <t>Trichogramma galloi</t>
  </si>
  <si>
    <t>21000.039742/2020-57</t>
  </si>
  <si>
    <t>Fx Protection</t>
  </si>
  <si>
    <t>21000.013615/2020-28</t>
  </si>
  <si>
    <t xml:space="preserve">Boveria-Turbo SC </t>
  </si>
  <si>
    <t>21000.011826/2011-35</t>
  </si>
  <si>
    <t xml:space="preserve">Rocale  </t>
  </si>
  <si>
    <t>Tiametoxam, Difenoconazol, Metalaxil-M</t>
  </si>
  <si>
    <t>21000.003213/2012-13</t>
  </si>
  <si>
    <t>Maxim Advanced Professional</t>
  </si>
  <si>
    <t>Tiabendazol; Fludioxonil; Metalaxil-M</t>
  </si>
  <si>
    <t>21000.002453/2013-73</t>
  </si>
  <si>
    <t>Carion</t>
  </si>
  <si>
    <t>Azoxistrobina; Metalaxil-M; Fludioxonil</t>
  </si>
  <si>
    <t>21000.008755/2013-55</t>
  </si>
  <si>
    <t>Mertec</t>
  </si>
  <si>
    <t>Tiabendazol </t>
  </si>
  <si>
    <t>21000.002455/2013-62</t>
  </si>
  <si>
    <t>Gorgon 250 SC</t>
  </si>
  <si>
    <t>21000.001229/2010-11</t>
  </si>
  <si>
    <t>Dimilin 480 SC</t>
  </si>
  <si>
    <t>21000.004383/2013-98</t>
  </si>
  <si>
    <t>Megatrina  </t>
  </si>
  <si>
    <t>21000.008659/2014-98</t>
  </si>
  <si>
    <t xml:space="preserve">Sunpax  </t>
  </si>
  <si>
    <t>21000.009764/2013-63</t>
  </si>
  <si>
    <t>Redigo</t>
  </si>
  <si>
    <t>21000.082168/2019-13</t>
  </si>
  <si>
    <t>PreTec</t>
  </si>
  <si>
    <t>Peptídeo Derivado de Proteína Harpin (PDPH)</t>
  </si>
  <si>
    <t>Plant Health</t>
  </si>
  <si>
    <t>21000.002427/2014-26</t>
  </si>
  <si>
    <t>Triclopyr Stockton 480 EC</t>
  </si>
  <si>
    <t>21000.042764/2020-02</t>
  </si>
  <si>
    <t>Telper</t>
  </si>
  <si>
    <t>TopBio</t>
  </si>
  <si>
    <t>21000.057978/2019-31</t>
  </si>
  <si>
    <t>Beauve Protection</t>
  </si>
  <si>
    <t>21000.007811/2009-58</t>
  </si>
  <si>
    <t>Delta Técnico</t>
  </si>
  <si>
    <t>Ano de 2019</t>
  </si>
  <si>
    <t>21000.005039/2012-35</t>
  </si>
  <si>
    <t>Difenoconazole Js Técnico Helm</t>
  </si>
  <si>
    <t>21000.001245/2015-19</t>
  </si>
  <si>
    <t>Difenoconazole Técnico SNB</t>
  </si>
  <si>
    <t>21000.003708/2015-87</t>
  </si>
  <si>
    <t>Sulfentrazona Técnico IS</t>
  </si>
  <si>
    <t>21000.018050/2017-70</t>
  </si>
  <si>
    <t>Olasul Técnico</t>
  </si>
  <si>
    <t>21000.029014/2017-31</t>
  </si>
  <si>
    <t>Sulfentrazone OL Técnico Helm</t>
  </si>
  <si>
    <t>21000.004912/2015-15</t>
  </si>
  <si>
    <t>Inssimo</t>
  </si>
  <si>
    <t>Acibenzolar-S-Metílico</t>
  </si>
  <si>
    <t>21000.002971/2013-97</t>
  </si>
  <si>
    <t>Azoxystrobin Técnico YNG</t>
  </si>
  <si>
    <t>21000.029897/2017-80</t>
  </si>
  <si>
    <t>Diquat ZF Técnico Helm</t>
  </si>
  <si>
    <t>21000.008454/2016-74</t>
  </si>
  <si>
    <t>Metribuzim Técnico Nortox</t>
  </si>
  <si>
    <t>21000.009677/2013-14</t>
  </si>
  <si>
    <t>Roundup Original Mais</t>
  </si>
  <si>
    <t>21000.005821/2015-05</t>
  </si>
  <si>
    <t>Decisive</t>
  </si>
  <si>
    <t>21000.036600/2016-51</t>
  </si>
  <si>
    <t>Kasan Max 750 WG</t>
  </si>
  <si>
    <t>21000.039552/2016-53</t>
  </si>
  <si>
    <t>Taura 200 EC</t>
  </si>
  <si>
    <t>21000.027803/2016-57</t>
  </si>
  <si>
    <t>Elatus Trio</t>
  </si>
  <si>
    <t>Azoxistrobina, Benzovindiflupir, Difenoconazol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</si>
  <si>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</si>
  <si>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21000.000445/2015-54</t>
  </si>
  <si>
    <t>Tiger 100 EW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</si>
  <si>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</si>
  <si>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21000.004387/2013-76</t>
  </si>
  <si>
    <t>Topatudo</t>
  </si>
  <si>
    <t>Agroimport do Brasil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</si>
  <si>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</si>
  <si>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21000.001643/2013-73</t>
  </si>
  <si>
    <t>Zardo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</si>
  <si>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</si>
  <si>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21000.007847/2012-37</t>
  </si>
  <si>
    <t>Tamiz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</si>
  <si>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</si>
  <si>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21000.006487/2015-07</t>
  </si>
  <si>
    <t>Agile</t>
  </si>
  <si>
    <t>Cletodim; Haloxifop</t>
  </si>
  <si>
    <t>Arysta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</si>
  <si>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</si>
  <si>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21000.000354/2014-38</t>
  </si>
  <si>
    <t>Voraz EC</t>
  </si>
  <si>
    <t>Metomil; Novalurom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</si>
  <si>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</si>
  <si>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21000.008154/2012-61</t>
  </si>
  <si>
    <t>Avicta 500 FS Pro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</si>
  <si>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</si>
  <si>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t>21000.000108/2014-86</t>
  </si>
  <si>
    <t>Soyaguard Xtra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</si>
  <si>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</si>
  <si>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21000.013348/2016-11</t>
  </si>
  <si>
    <t>Abamectin Técnico RdB</t>
  </si>
  <si>
    <t>21000.023171/2018-14</t>
  </si>
  <si>
    <t>Hexazinona Técnico Adama BR</t>
  </si>
  <si>
    <t>21000.004986/2014-71</t>
  </si>
  <si>
    <t>Tiofanato-Metílico Técnico Sup</t>
  </si>
  <si>
    <t xml:space="preserve">Tiofanato-metílico </t>
  </si>
  <si>
    <t>21000.014891/2016-27</t>
  </si>
  <si>
    <t>Tiofanato-Metílico Técnico Tide</t>
  </si>
  <si>
    <t>21000.008018/2017-86</t>
  </si>
  <si>
    <t>Tiofanato-Metílico Técnico Fersol</t>
  </si>
  <si>
    <t>Ameribrás</t>
  </si>
  <si>
    <t>21000.005142/2014-47</t>
  </si>
  <si>
    <t>Tiofanato-Metílico Técnico Consagro</t>
  </si>
  <si>
    <t>21000.009836/2007-24</t>
  </si>
  <si>
    <t>Indoxacarbe 150 EC</t>
  </si>
  <si>
    <t>21000.031655/2016-75</t>
  </si>
  <si>
    <t>Sensei</t>
  </si>
  <si>
    <t>21000.005401/2013-59</t>
  </si>
  <si>
    <t>Paclo BR</t>
  </si>
  <si>
    <t>21000.003335/2016-25</t>
  </si>
  <si>
    <t>Alibi Flora</t>
  </si>
  <si>
    <t>Azoxistrobina; Difenoconazol</t>
  </si>
  <si>
    <t>21000.045531/2017-58</t>
  </si>
  <si>
    <t>Difenoconazol Técnico CCAB</t>
  </si>
  <si>
    <t>21000.039815/2016-24</t>
  </si>
  <si>
    <t>Clorotalonil Técnico BRA</t>
  </si>
  <si>
    <t>21000.057967/2016-17</t>
  </si>
  <si>
    <t>2,4-D Técnico Alta II</t>
  </si>
  <si>
    <t>21000.000256/2015-81</t>
  </si>
  <si>
    <t>2,4-D Técnico Nortox CH</t>
  </si>
  <si>
    <t>21000.008283/2014-11</t>
  </si>
  <si>
    <t>Difenoconazole Técnico SUP</t>
  </si>
  <si>
    <t>21000.049911/2017-61</t>
  </si>
  <si>
    <t>Trychonyd FR 25</t>
  </si>
  <si>
    <t>TZ Biotech</t>
  </si>
  <si>
    <t>21000.000877/2015-65</t>
  </si>
  <si>
    <t>Admiral 100 EW</t>
  </si>
  <si>
    <t>21000.000874/2015-21</t>
  </si>
  <si>
    <t>Cordial 100 EW</t>
  </si>
  <si>
    <t>21000.006258/2018-27</t>
  </si>
  <si>
    <t>Purpureonyd FR 25</t>
  </si>
  <si>
    <t>Paecilomyces lilacinus</t>
  </si>
  <si>
    <t>21000.008747/2009-22</t>
  </si>
  <si>
    <t>Diflubenzuron Técnico SH</t>
  </si>
  <si>
    <t>21000.006959/2014-32</t>
  </si>
  <si>
    <t>Glufosinato de Amônio Técnico Sinon</t>
  </si>
  <si>
    <t>Glufosinato - Sal de Amômio</t>
  </si>
  <si>
    <t>21000.001768/2015-65</t>
  </si>
  <si>
    <t>Glufosinato de Amônio Técnico Adama</t>
  </si>
  <si>
    <t>21000.033927/2018-33</t>
  </si>
  <si>
    <t>Clorpirifós Tradecorp Técnico II</t>
  </si>
  <si>
    <t>21000.004888/2015-14</t>
  </si>
  <si>
    <t>Fomesafem Técnico BRA</t>
  </si>
  <si>
    <t>21000.003546/2015-87</t>
  </si>
  <si>
    <t>Fomesafem Técnico Alta</t>
  </si>
  <si>
    <t>21000.008774/2013-81</t>
  </si>
  <si>
    <t>Glufosinato De Amônio Técnico Rainbow</t>
  </si>
  <si>
    <t>21000.005485/2015-92</t>
  </si>
  <si>
    <t>Glyphosate Técnico Sino-Agri</t>
  </si>
  <si>
    <t>21000.021594/2018-08</t>
  </si>
  <si>
    <t>Tebutiurom Técnico Alta III</t>
  </si>
  <si>
    <t>21000.003567/2015-01</t>
  </si>
  <si>
    <t>Tebutiuron Técnico Rainbow</t>
  </si>
  <si>
    <t>21000.007634/2013-96</t>
  </si>
  <si>
    <t>Tebutiurom Técnico OF</t>
  </si>
  <si>
    <t>21000.006154/2013-16</t>
  </si>
  <si>
    <t>Acefato Técnico CCAB II</t>
  </si>
  <si>
    <t>21000.000177/2016-51</t>
  </si>
  <si>
    <t>Imazapique Técnico Adama</t>
  </si>
  <si>
    <t>21000.004112/2015-02</t>
  </si>
  <si>
    <t>Imazapique Técnico Cropchem</t>
  </si>
  <si>
    <t>21000.003587/2015-73</t>
  </si>
  <si>
    <t>Imazapic Técnico Nortox</t>
  </si>
  <si>
    <t>21000.007354/2015-40</t>
  </si>
  <si>
    <t>Cyproconazole Técnico Sino-Agri</t>
  </si>
  <si>
    <t>21000.011825/2011-91</t>
  </si>
  <si>
    <t>Fuoro</t>
  </si>
  <si>
    <t>21000.011828/2011-24</t>
  </si>
  <si>
    <t>Sorba</t>
  </si>
  <si>
    <t>21000.000876/2015-11</t>
  </si>
  <si>
    <t>Fielder 100 EW</t>
  </si>
  <si>
    <t>21000.000875/2015-76</t>
  </si>
  <si>
    <t>Epingle 100 EW</t>
  </si>
  <si>
    <t>21000.024466/2018-16</t>
  </si>
  <si>
    <t>Bt-turbo Max</t>
  </si>
  <si>
    <t>Bacillus thuringiensis var. kurstaki</t>
  </si>
  <si>
    <t>21000.002116/2016-29</t>
  </si>
  <si>
    <t>Piriproxifen Nortox</t>
  </si>
  <si>
    <t>21000.024472/2018-65</t>
  </si>
  <si>
    <t>Bio-Hulk</t>
  </si>
  <si>
    <t>21000.004449/2017-73</t>
  </si>
  <si>
    <t>Natucontrol</t>
  </si>
  <si>
    <t>21000.009066/2014-49</t>
  </si>
  <si>
    <t>Celebrate</t>
  </si>
  <si>
    <t>Cletodim; Quizalofop</t>
  </si>
  <si>
    <t>21000.002765/2010-34</t>
  </si>
  <si>
    <t>Switch</t>
  </si>
  <si>
    <t>Cyprodinil; Fluxioxonil</t>
  </si>
  <si>
    <t>21000.005348/2010-43</t>
  </si>
  <si>
    <t>Invict</t>
  </si>
  <si>
    <t>21000.013849/2017-70</t>
  </si>
  <si>
    <t>Airone Inox</t>
  </si>
  <si>
    <t>Oxicloreto de Cobre; Hidróxido de Cobre</t>
  </si>
  <si>
    <t>21000.013837/2017-45</t>
  </si>
  <si>
    <t>Arione Scudo</t>
  </si>
  <si>
    <t>21000.014376/2011-32</t>
  </si>
  <si>
    <t>Bucanero</t>
  </si>
  <si>
    <t>21000.000125/2010-90</t>
  </si>
  <si>
    <t>Maxim Quattro</t>
  </si>
  <si>
    <t>21000.046476/2017-13</t>
  </si>
  <si>
    <t>Fysium</t>
  </si>
  <si>
    <t>21000.052264/2017-75</t>
  </si>
  <si>
    <t>Imidacloprido Técnico Atanor III</t>
  </si>
  <si>
    <t>21000.003781/2015-59</t>
  </si>
  <si>
    <t>Novaluron Técnico Ihara</t>
  </si>
  <si>
    <t>21000.047111/2018-97</t>
  </si>
  <si>
    <t>Tebuthiuron Técnico Lier</t>
  </si>
  <si>
    <t>21000.049261/2017-54</t>
  </si>
  <si>
    <t>Imidacloprid Técnico Sulphur Mills</t>
  </si>
  <si>
    <t>21000.013615/2018-11</t>
  </si>
  <si>
    <t>Lufenuron Técnico NS BRA</t>
  </si>
  <si>
    <t>21000.001452/2013-10</t>
  </si>
  <si>
    <t>Imazetapir Técnico CCAB</t>
  </si>
  <si>
    <t>21000.003534/2013-91</t>
  </si>
  <si>
    <t>Imazapique Técnico Mil</t>
  </si>
  <si>
    <t>21000.054473/2017-53</t>
  </si>
  <si>
    <t>Cyproconazole Técnico FB</t>
  </si>
  <si>
    <t>21000.009025/2011-18</t>
  </si>
  <si>
    <t>Diuron 500 SC Rainbow</t>
  </si>
  <si>
    <t>21000.002245/2013-74</t>
  </si>
  <si>
    <t>Veldara</t>
  </si>
  <si>
    <t>Piraclostrobina; Fluxapiroxade</t>
  </si>
  <si>
    <t>21000.049200/2017-97</t>
  </si>
  <si>
    <t>Metarhryd FR 25</t>
  </si>
  <si>
    <t>21000.044858/2018-93</t>
  </si>
  <si>
    <t>BF30.001</t>
  </si>
  <si>
    <t>21000.005489/2012-28</t>
  </si>
  <si>
    <t>Captain 500 WP</t>
  </si>
  <si>
    <t>21000.006574/2012-11</t>
  </si>
  <si>
    <t>Trilla</t>
  </si>
  <si>
    <t>21000.006578/2012-91</t>
  </si>
  <si>
    <t>Rainburon</t>
  </si>
  <si>
    <t>21000.004386/2013-21</t>
  </si>
  <si>
    <t>Atrazina Agro Import</t>
  </si>
  <si>
    <t>21000.009979/2012-01</t>
  </si>
  <si>
    <t>Exemplo</t>
  </si>
  <si>
    <t>Pf/PTE</t>
  </si>
  <si>
    <t>21000.002607/2012-46</t>
  </si>
  <si>
    <t>Davos</t>
  </si>
  <si>
    <t>21000.011216/2009-17</t>
  </si>
  <si>
    <t>Cartarys</t>
  </si>
  <si>
    <t>Cloridato de Cartape</t>
  </si>
  <si>
    <t>Volcano</t>
  </si>
  <si>
    <t>21000.003501/2011-89</t>
  </si>
  <si>
    <t>Calaris</t>
  </si>
  <si>
    <t>21000.010425/2013-20</t>
  </si>
  <si>
    <t>Atrazina CCAB 500 SC</t>
  </si>
  <si>
    <t>21000.026027/2017-59</t>
  </si>
  <si>
    <t>Acetamiprido 200 SP OF</t>
  </si>
  <si>
    <t>21000.004789/2012-90</t>
  </si>
  <si>
    <t>Lousal</t>
  </si>
  <si>
    <t>21000.042691/2016-64</t>
  </si>
  <si>
    <t>Acefato Técnico GSP</t>
  </si>
  <si>
    <t>21000.063712/2016-85</t>
  </si>
  <si>
    <t>Tiofanato Metílico Técnico FMC</t>
  </si>
  <si>
    <t>21000.003443/2013-55</t>
  </si>
  <si>
    <t>Tiametoxam Técnico YNG</t>
  </si>
  <si>
    <t>21000.040619/2016-01</t>
  </si>
  <si>
    <t>Comissário</t>
  </si>
  <si>
    <t>Bifentrina; Diafentiurom</t>
  </si>
  <si>
    <t>21000.009292/2011-87</t>
  </si>
  <si>
    <t>Nippon</t>
  </si>
  <si>
    <t>21000.015663/2011-60</t>
  </si>
  <si>
    <t>Atrazina Fersol 250 SC</t>
  </si>
  <si>
    <t>Fersol</t>
  </si>
  <si>
    <t>21000.007977/2012-70</t>
  </si>
  <si>
    <t>Kasan 800 WP</t>
  </si>
  <si>
    <t>21000.007630/2012-27</t>
  </si>
  <si>
    <t>Xopotó 800 WP</t>
  </si>
  <si>
    <t>21000.004098/2015-39</t>
  </si>
  <si>
    <t>Agrilist</t>
  </si>
  <si>
    <t>21000.003720/2015-91</t>
  </si>
  <si>
    <t>Enlist Solo</t>
  </si>
  <si>
    <t>21000.000624/2015-91</t>
  </si>
  <si>
    <t>Propanil Técnico Rainbow</t>
  </si>
  <si>
    <t>21000.046094/2017-90</t>
  </si>
  <si>
    <t>Tebuconazole Técnico Nufarm BR</t>
  </si>
  <si>
    <t>21000.058190/2016-08</t>
  </si>
  <si>
    <t>Clorotalonil Técnico Adama Brasil</t>
  </si>
  <si>
    <t>21000.016562/2017-00</t>
  </si>
  <si>
    <t>Clorotalonil Técnico Fersol</t>
  </si>
  <si>
    <t>21000.008930/2013-12</t>
  </si>
  <si>
    <t>Isoxaflutole Técnico Rainbow</t>
  </si>
  <si>
    <t>21000.051987/2018-38</t>
  </si>
  <si>
    <t>Glufosinato de Amônio Técnico Adama Brasil BR</t>
  </si>
  <si>
    <t>21000.006753/2015-93</t>
  </si>
  <si>
    <t>Glufosinato Técnico Ouro Fino</t>
  </si>
  <si>
    <t>21000.000448/2015-98</t>
  </si>
  <si>
    <t>Glufosinate Técnico Nortox</t>
  </si>
  <si>
    <t>21000.005751/2015-87</t>
  </si>
  <si>
    <t>Mancozeb Nortox 800 WP</t>
  </si>
  <si>
    <t>21000.007523/2013-80</t>
  </si>
  <si>
    <t>Triclopir CCAB 480 EC</t>
  </si>
  <si>
    <t>21000.007631/2012-71</t>
  </si>
  <si>
    <t>Alicerce</t>
  </si>
  <si>
    <t>21000.007606/2013-79</t>
  </si>
  <si>
    <t>Sweep Off</t>
  </si>
  <si>
    <t>21000.006006/2011-21</t>
  </si>
  <si>
    <t>Cricen</t>
  </si>
  <si>
    <t xml:space="preserve">Metalaxil-M; Tiabendazol; Fludioxonil; Tiametoxam </t>
  </si>
  <si>
    <t>21000.007674/2014-19</t>
  </si>
  <si>
    <t>Imidacloprid H Técnico Helm</t>
  </si>
  <si>
    <t>21000.007232/2014-72</t>
  </si>
  <si>
    <t>Fluazinam Nortox 500 SC</t>
  </si>
  <si>
    <t>21000.008841/2012-87</t>
  </si>
  <si>
    <t>Hodor</t>
  </si>
  <si>
    <t>21000.058060/2016-67</t>
  </si>
  <si>
    <t>Clorpirifós Nortox EC</t>
  </si>
  <si>
    <t>21000.003424/2013-29</t>
  </si>
  <si>
    <t>Novum</t>
  </si>
  <si>
    <t>Piraclostrobina; Tiofanato-metílico</t>
  </si>
  <si>
    <t>21000.003306/2009-34</t>
  </si>
  <si>
    <t>Douro 750 WG</t>
  </si>
  <si>
    <t>21000.010499/2013-66</t>
  </si>
  <si>
    <t>Cuantiva</t>
  </si>
  <si>
    <t>21000.050738/2017-44</t>
  </si>
  <si>
    <t>Acrux</t>
  </si>
  <si>
    <t>21000.031797/2018-02</t>
  </si>
  <si>
    <t>Bio Zenon</t>
  </si>
  <si>
    <t>21000.000098/2010-55</t>
  </si>
  <si>
    <t>Arrank</t>
  </si>
  <si>
    <t>Acetamiprido; Fipronil</t>
  </si>
  <si>
    <t>21000.006851/2014-40</t>
  </si>
  <si>
    <t> Isoxaflutole Técnico Adama</t>
  </si>
  <si>
    <t>21000.031730/2018-60</t>
  </si>
  <si>
    <t>Glufosinado de Amônio Técnico Adama Brasil</t>
  </si>
  <si>
    <t>21000.001733/2015-26</t>
  </si>
  <si>
    <t>Picloram Técnico Adama</t>
  </si>
  <si>
    <t>21000.007975/2015-23</t>
  </si>
  <si>
    <t>Freno 240 EC</t>
  </si>
  <si>
    <t>21000.009016/2013-81</t>
  </si>
  <si>
    <t>Diuron JI 500 SC</t>
  </si>
  <si>
    <t>21000.007814/2012-97</t>
  </si>
  <si>
    <t>Salero</t>
  </si>
  <si>
    <t>21000.004591/2013-97</t>
  </si>
  <si>
    <t>Glifosal</t>
  </si>
  <si>
    <t>21000.004308/2014-16</t>
  </si>
  <si>
    <t>21000.009274/2011-03</t>
  </si>
  <si>
    <t>Imidacloprido Técnico JC</t>
  </si>
  <si>
    <t>21000.052831/2017-93</t>
  </si>
  <si>
    <t>Glufosinato Técnico OF I</t>
  </si>
  <si>
    <t>21000.019479/2016-01</t>
  </si>
  <si>
    <t>Glufosinato de Amônio Técnico CCAB II </t>
  </si>
  <si>
    <t>21000.055249/2017-89</t>
  </si>
  <si>
    <t>Ametrina Técnico OF I</t>
  </si>
  <si>
    <t>21000.005000/2012-18</t>
  </si>
  <si>
    <t>Glifosato Técnico Nortox NTG</t>
  </si>
  <si>
    <t>21000.005533/2017-12</t>
  </si>
  <si>
    <t>Glifosato Técnico Alta IV</t>
  </si>
  <si>
    <t>21000.062387/2016-33</t>
  </si>
  <si>
    <t>Glifosato Técnico OF I</t>
  </si>
  <si>
    <t>21000.004127/2013-09</t>
  </si>
  <si>
    <t>Ametrina Técnico Milênia BR</t>
  </si>
  <si>
    <t>21000.007070/2011-20</t>
  </si>
  <si>
    <t>Lambda-Cialotrina Técnico IN</t>
  </si>
  <si>
    <t>21000.021421/2016-10</t>
  </si>
  <si>
    <t>Difenoconazol Técnico Adama BR</t>
  </si>
  <si>
    <t>21000.039804/2017-25</t>
  </si>
  <si>
    <t>Difenoconazole Técnico JS FMC</t>
  </si>
  <si>
    <t>21000.010792/2012-42</t>
  </si>
  <si>
    <t>Carfentrazona-etílica Tradecorp Técnico</t>
  </si>
  <si>
    <t>Carfentrazona-etílica</t>
  </si>
  <si>
    <t>21000.014274/2016-21</t>
  </si>
  <si>
    <t>Carfentrazone Etil Técnico Nortox</t>
  </si>
  <si>
    <t>21000.006657/2014-64</t>
  </si>
  <si>
    <t>Imidacloprido Técnico Nufarm BR</t>
  </si>
  <si>
    <t>21000.015603/2018-13</t>
  </si>
  <si>
    <t>Clomazone Técnico Adama</t>
  </si>
  <si>
    <t>21000.002798/2012-46</t>
  </si>
  <si>
    <t>Imidaclopride Técnico Tide</t>
  </si>
  <si>
    <t>21000.005249/2013-12</t>
  </si>
  <si>
    <t>Espirodiclofeno Técnico Ouro Fino</t>
  </si>
  <si>
    <t>21000.000612/2013-03</t>
  </si>
  <si>
    <t>Fosetil-Al Tradecorp Técnico</t>
  </si>
  <si>
    <t>Fosetil</t>
  </si>
  <si>
    <t>21000.010869/2012-84</t>
  </si>
  <si>
    <t>Diafentiurom Técnico Nortox</t>
  </si>
  <si>
    <t>21000.006561/2015-87</t>
  </si>
  <si>
    <t>Tiametoxam Técnico Betachem</t>
  </si>
  <si>
    <t>21000.003131/2013-41</t>
  </si>
  <si>
    <t>Tiofanato Metil Técnico Nortox</t>
  </si>
  <si>
    <t>21000.009133/2017-78</t>
  </si>
  <si>
    <t>Indoxacarbe Técnico Sulphur Mills</t>
  </si>
  <si>
    <t>21000.023386/2017-54</t>
  </si>
  <si>
    <t>Indoxacarbe Técnico Tecnomyl</t>
  </si>
  <si>
    <t>21000.005805/2015-12</t>
  </si>
  <si>
    <t>Fipronil Técnico Sinon</t>
  </si>
  <si>
    <t>21000.005250/2013-39</t>
  </si>
  <si>
    <t>Azoxistrobina Técnico Ouro Fino</t>
  </si>
  <si>
    <t>21000.004503/2011-95</t>
  </si>
  <si>
    <t>Compass</t>
  </si>
  <si>
    <t>21000.007632/2012-16</t>
  </si>
  <si>
    <t>Troia</t>
  </si>
  <si>
    <t>21000.007836/2014-19</t>
  </si>
  <si>
    <t>Clomazone Técnico Nufarm BR</t>
  </si>
  <si>
    <t>21000.009034/2013-62</t>
  </si>
  <si>
    <t>Trinexapac Ethyl Tecnico UPL</t>
  </si>
  <si>
    <t>21000.008579/2014-32</t>
  </si>
  <si>
    <t>Trinexapaque Etil Tecnico Milenia</t>
  </si>
  <si>
    <t>21000.007431/2013-08</t>
  </si>
  <si>
    <t>Fipronil Técnico Coromandel</t>
  </si>
  <si>
    <t>21000.004983/2011-94</t>
  </si>
  <si>
    <t>Sinfone</t>
  </si>
  <si>
    <t>21000.003087/2012-99</t>
  </si>
  <si>
    <t>Difo 250 EC</t>
  </si>
  <si>
    <t>Nelty</t>
  </si>
  <si>
    <t>21000.007615/2014-41</t>
  </si>
  <si>
    <t>Fluazinam 500 SC Proventis</t>
  </si>
  <si>
    <t>21000.037251/2016-95</t>
  </si>
  <si>
    <t>Trinexapaque-Etílico Técnico Max</t>
  </si>
  <si>
    <t>21000.023960/2018-55</t>
  </si>
  <si>
    <t>Azoxistrobin Técnico Tecnomyl II</t>
  </si>
  <si>
    <t>21000.002074/2011-11</t>
  </si>
  <si>
    <t>Clorpirifós Rs Técnico Helm</t>
  </si>
  <si>
    <t>21000.001610/2015-95</t>
  </si>
  <si>
    <t>Glufosinato-Amonium Técnico GHA</t>
  </si>
  <si>
    <t>21000.031752/2016-68</t>
  </si>
  <si>
    <t>Tebuthiuron Técnico Agrogill</t>
  </si>
  <si>
    <t>21000.008584/2014-45</t>
  </si>
  <si>
    <t>Clorpirifós Técnico Adama</t>
  </si>
  <si>
    <t>21000.033595/2018-97</t>
  </si>
  <si>
    <t>Piriproxifem Técnico Tecnomyl </t>
  </si>
  <si>
    <t>21000.001114/2013-70</t>
  </si>
  <si>
    <t>Hexazinone Técnico R II</t>
  </si>
  <si>
    <t>21000.005650/2013-44</t>
  </si>
  <si>
    <t>Larvin Técnico BCS</t>
  </si>
  <si>
    <t>21000.009428/2013-11</t>
  </si>
  <si>
    <t>Hexazinona Técnico Milênia BR</t>
  </si>
  <si>
    <t>21000.038561/2018-99</t>
  </si>
  <si>
    <t>Beauvecontrol Extreme</t>
  </si>
  <si>
    <t>21000.001110/2012-19</t>
  </si>
  <si>
    <t>Azoxystrobin Técnico Nortox</t>
  </si>
  <si>
    <t>21000.004492/2012-24</t>
  </si>
  <si>
    <t>Hexazinona Tradecorp Técnico</t>
  </si>
  <si>
    <t>21000.008599/2012-41</t>
  </si>
  <si>
    <t>Hexazinona Técnico CCAB</t>
  </si>
  <si>
    <t>21000.003979/2014-51</t>
  </si>
  <si>
    <t>Broker Técnico CH</t>
  </si>
  <si>
    <t>21000.008584/2012-83</t>
  </si>
  <si>
    <t>Hexazinona Técnico Tecnomyl</t>
  </si>
  <si>
    <t>21000.004211/2012-33</t>
  </si>
  <si>
    <t>Hexazinona Técnico Nortox BR</t>
  </si>
  <si>
    <t>21000.010199/2013-87</t>
  </si>
  <si>
    <t>Metoxifenozida Técnico Rainbow</t>
  </si>
  <si>
    <t>21000.007266/2015-48</t>
  </si>
  <si>
    <t>Novaluron Técnico CCAB</t>
  </si>
  <si>
    <t>21000.002157/2015-34</t>
  </si>
  <si>
    <t>Novaluron JF Técnico FMC</t>
  </si>
  <si>
    <t>21000.008323/2014-25</t>
  </si>
  <si>
    <t>Novaluron Técnico Nova</t>
  </si>
  <si>
    <t>21000.003360/2014-47</t>
  </si>
  <si>
    <t>Novaluron Técnico Nortox</t>
  </si>
  <si>
    <t>21000.006768/2013-90</t>
  </si>
  <si>
    <t>Novaluron Tradecorp Tecnico</t>
  </si>
  <si>
    <t>21000.009504/2012-15</t>
  </si>
  <si>
    <t>2,4-D Técnico WI-Cropchem</t>
  </si>
  <si>
    <t>21000.031457/2016-10</t>
  </si>
  <si>
    <t>Clorpirifós Técnico Rainbow</t>
  </si>
  <si>
    <t>21000.043650/2016-95</t>
  </si>
  <si>
    <t>Glifosato Técnico Nortox IV</t>
  </si>
  <si>
    <t>21000.043589/2016-86</t>
  </si>
  <si>
    <t>Glifosato Técnico Adama Brasil</t>
  </si>
  <si>
    <t>21000.007435/2015-40</t>
  </si>
  <si>
    <t>Glufosinato de Amônio Técnico Tecnomyl</t>
  </si>
  <si>
    <t>21000.008745/2009-33</t>
  </si>
  <si>
    <t>Cloransulam Metil Técnico</t>
  </si>
  <si>
    <t>Cloransulam-metílico</t>
  </si>
  <si>
    <t>21000.006157/2015-11</t>
  </si>
  <si>
    <t>Helmet</t>
  </si>
  <si>
    <t>Flutolanil</t>
  </si>
  <si>
    <t>21000.036072/2017-11</t>
  </si>
  <si>
    <t>Metarhizium Oligos WP</t>
  </si>
  <si>
    <t>21000.006573/2012-69</t>
  </si>
  <si>
    <t>Farmozine</t>
  </si>
  <si>
    <t>21000.006288/2015-91</t>
  </si>
  <si>
    <t>Kaner 800 WG</t>
  </si>
  <si>
    <t>21000.006577/2012-47</t>
  </si>
  <si>
    <t>Herbzina</t>
  </si>
  <si>
    <t>21000.000004/2012-18</t>
  </si>
  <si>
    <t>Pireo</t>
  </si>
  <si>
    <t>21000.000970/2014-99</t>
  </si>
  <si>
    <t>Conivex 700</t>
  </si>
  <si>
    <t>Oxicloreto de Cobre</t>
  </si>
  <si>
    <t>21000.004095/2015-03</t>
  </si>
  <si>
    <t>Atualist</t>
  </si>
  <si>
    <t>21000.001983/2015-66</t>
  </si>
  <si>
    <t>Azoxystrobin Técnico Oxon</t>
  </si>
  <si>
    <t>21000.061875/2016-23</t>
  </si>
  <si>
    <t>Rinskor Técnico</t>
  </si>
  <si>
    <t>21000.023168/2016-39</t>
  </si>
  <si>
    <t>Mancozeb Nortox</t>
  </si>
  <si>
    <t>21000.063673/2016-16</t>
  </si>
  <si>
    <t>Magneto SC</t>
  </si>
  <si>
    <t>21000.030165/2018-13</t>
  </si>
  <si>
    <t>Stregga EC</t>
  </si>
  <si>
    <t>Vectorcontrol</t>
  </si>
  <si>
    <t>21000.045241/2018-95</t>
  </si>
  <si>
    <t>Cytolin</t>
  </si>
  <si>
    <t>Ácido giberélico; Benziladenina</t>
  </si>
  <si>
    <t>21000.005376/2015-75</t>
  </si>
  <si>
    <t>Horos Supra</t>
  </si>
  <si>
    <t>Picoxistrobina; Tebuconazol; Mancozebe</t>
  </si>
  <si>
    <t>21000.001935/2014-97</t>
  </si>
  <si>
    <t>Aspy 480 SC</t>
  </si>
  <si>
    <t>21000.002445/2011-65</t>
  </si>
  <si>
    <t>Synero</t>
  </si>
  <si>
    <t>21000.011626/2009-68</t>
  </si>
  <si>
    <t>Standak Duo</t>
  </si>
  <si>
    <t>Acetamipriodo; Fipronil</t>
  </si>
  <si>
    <t>21000.048995/2018-05</t>
  </si>
  <si>
    <t>Beauvel</t>
  </si>
  <si>
    <t>Dillon</t>
  </si>
  <si>
    <t>21000.049027/2018-16</t>
  </si>
  <si>
    <t>Nat Fungi</t>
  </si>
  <si>
    <t>21000.004982/2013-10</t>
  </si>
  <si>
    <t>Yovel</t>
  </si>
  <si>
    <t>21000.010769/2012-58</t>
  </si>
  <si>
    <t>Mattor</t>
  </si>
  <si>
    <t>Fluroxipir-Meptílico; Picloram</t>
  </si>
  <si>
    <t>21000.002037/2015-37</t>
  </si>
  <si>
    <t>Ralbuzin 480 SC</t>
  </si>
  <si>
    <t>21000.026941/2018-81</t>
  </si>
  <si>
    <t>Biobev</t>
  </si>
  <si>
    <t>Micro-bio</t>
  </si>
  <si>
    <t xml:space="preserve">21000.019690/2017-05 </t>
  </si>
  <si>
    <t>Verter</t>
  </si>
  <si>
    <t>Sulfoxaflor</t>
  </si>
  <si>
    <t>21000.019687/2017-83</t>
  </si>
  <si>
    <t>Exor SC</t>
  </si>
  <si>
    <t>21000.009995/2017-09</t>
  </si>
  <si>
    <t>Closer SC</t>
  </si>
  <si>
    <t>21000.001952/2014-24</t>
  </si>
  <si>
    <t xml:space="preserve">Exor </t>
  </si>
  <si>
    <t>21000.001951/2014-80</t>
  </si>
  <si>
    <t>21000.010206/2012-60</t>
  </si>
  <si>
    <t>Cresoxim Metílico Tradecorp Técnico</t>
  </si>
  <si>
    <t>21000.000422/2015-40</t>
  </si>
  <si>
    <t>Metomil Técnico YC</t>
  </si>
  <si>
    <t>21000.008927/2013-91</t>
  </si>
  <si>
    <t>Azoxystrobin Técnico Biorisk</t>
  </si>
  <si>
    <t>21000.009643/2013-11</t>
  </si>
  <si>
    <t>Cleaner</t>
  </si>
  <si>
    <t>21000.009040/2013-10</t>
  </si>
  <si>
    <t>Closer</t>
  </si>
  <si>
    <t>21000.015082/2018-02</t>
  </si>
  <si>
    <t>Glufosinato de Amônio Técnico NGC</t>
  </si>
  <si>
    <t>21000.011682/2019-74</t>
  </si>
  <si>
    <t>Glufosinato Y Técnico Helm</t>
  </si>
  <si>
    <t>21000.015883/2018-60</t>
  </si>
  <si>
    <t>Glufosinato Técnico Sulphur Mills</t>
  </si>
  <si>
    <t>21000.008387/2014-26</t>
  </si>
  <si>
    <t>PMG Técnico FH</t>
  </si>
  <si>
    <t>21000.006001/2015-22</t>
  </si>
  <si>
    <t>Indoxacarbe Técnico Adama</t>
  </si>
  <si>
    <t>21000.008789/2011-88</t>
  </si>
  <si>
    <t>2,4-D Tecnico Nortox BR</t>
  </si>
  <si>
    <t>21000.052901/2016-22</t>
  </si>
  <si>
    <t>Ciproconazol Técnico Proventis II</t>
  </si>
  <si>
    <t>21000.006840/2015-41</t>
  </si>
  <si>
    <t>Malation Técnico Prentiss</t>
  </si>
  <si>
    <t>21000.005539/2013-58</t>
  </si>
  <si>
    <t>Malationa Tecnica BRA</t>
  </si>
  <si>
    <t>21000.006031/2013-77</t>
  </si>
  <si>
    <t>Malation Tecnico CCAB</t>
  </si>
  <si>
    <t>21000.023890/2018-35</t>
  </si>
  <si>
    <t>Malation Técnico CCAB II</t>
  </si>
  <si>
    <t>21000.036106/2016-97</t>
  </si>
  <si>
    <t xml:space="preserve">Tiofanato-metílico Técnico Adama </t>
  </si>
  <si>
    <t>21000.027081/2017-11</t>
  </si>
  <si>
    <t>Clorotalonil Técnico Cropchem</t>
  </si>
  <si>
    <t>21000.003318/2018-50</t>
  </si>
  <si>
    <t>Chlorothalonil Tecnico FB</t>
  </si>
  <si>
    <t>21000.048468/2017-10</t>
  </si>
  <si>
    <t>Acefato Técnico Tide</t>
  </si>
  <si>
    <t>21000.010518/2012-73</t>
  </si>
  <si>
    <t>Glifosato 72 WG Alamos</t>
  </si>
  <si>
    <t>21000.009517/2017-91</t>
  </si>
  <si>
    <t>Loyant</t>
  </si>
  <si>
    <t>21000.052238/2016-66</t>
  </si>
  <si>
    <t>Nico 750 WG</t>
  </si>
  <si>
    <t>Dez Gold</t>
  </si>
  <si>
    <t>21000.010940/2011-48</t>
  </si>
  <si>
    <t>Vertimec 84 SC</t>
  </si>
  <si>
    <t>21000.003085/2012-08</t>
  </si>
  <si>
    <t>Savivo</t>
  </si>
  <si>
    <t>21000.006627/2012-96</t>
  </si>
  <si>
    <t>Sugarina</t>
  </si>
  <si>
    <t>21000.006628/2012-31</t>
  </si>
  <si>
    <t>Gesamena</t>
  </si>
  <si>
    <t>21000.009730/2013-79</t>
  </si>
  <si>
    <t>Wiper</t>
  </si>
  <si>
    <t>21000.009859/2013-87</t>
  </si>
  <si>
    <t>Atrazina 900 WG Atanor</t>
  </si>
  <si>
    <t>21000.004097/2015-94</t>
  </si>
  <si>
    <t>Walux</t>
  </si>
  <si>
    <t>21000.003376/2015-31</t>
  </si>
  <si>
    <t>Predador</t>
  </si>
  <si>
    <t>21000.008186/2019-33</t>
  </si>
  <si>
    <t>Glufosinato Técnico Albaugh</t>
  </si>
  <si>
    <t>21000.050431/2018-24</t>
  </si>
  <si>
    <t>2,4-D Técnico Albaugh</t>
  </si>
  <si>
    <t>21000.005626/2015-77</t>
  </si>
  <si>
    <t>Imazapir Técnico Nortox</t>
  </si>
  <si>
    <t>21000.000178/2016-04</t>
  </si>
  <si>
    <t>Imazapir Técnico Adama</t>
  </si>
  <si>
    <t>21000.007390/2015-11</t>
  </si>
  <si>
    <t>Imazapir Técnico Cropchem</t>
  </si>
  <si>
    <t>21000.004394/2016-11</t>
  </si>
  <si>
    <t>Imazapyr Técnico Rotam</t>
  </si>
  <si>
    <t>21000.037215/2017-11</t>
  </si>
  <si>
    <t>Pyriproxyfen Técnico Pyri</t>
  </si>
  <si>
    <t>21000.061431/2016-98</t>
  </si>
  <si>
    <t>Chlorfenapyr Técnico Rotam</t>
  </si>
  <si>
    <t>21000.017148/2017-18</t>
  </si>
  <si>
    <t>Indoxacarbe Técnico Ada</t>
  </si>
  <si>
    <t>21000.034343/2019-66</t>
  </si>
  <si>
    <t>Acetamiprid Técnico Tecnomyl II</t>
  </si>
  <si>
    <t>21000.011003/2019-67</t>
  </si>
  <si>
    <t>Acetamiprid Técnico Adama BR</t>
  </si>
  <si>
    <t>21000.025950/2018-54</t>
  </si>
  <si>
    <t>Azoxystrobin Técnico FB II</t>
  </si>
  <si>
    <t>21000.027691/2018-04</t>
  </si>
  <si>
    <t>Dibrometo de Diquate Técnico Adama BR</t>
  </si>
  <si>
    <t>21000.047178/2017-41</t>
  </si>
  <si>
    <t>Piriproxifem Técnico Ouro Fino</t>
  </si>
  <si>
    <t>21000.005592/2013-59</t>
  </si>
  <si>
    <t>Trinexapaque-etílico Técnico Ouro Fino</t>
  </si>
  <si>
    <t>21000.007278/2014-91</t>
  </si>
  <si>
    <t>Clorfenapir Técnico CCAB</t>
  </si>
  <si>
    <t>21000.005224/2014-91</t>
  </si>
  <si>
    <t>Clorfenapir Técnico BRA</t>
  </si>
  <si>
    <t>21000.006042/2014-38</t>
  </si>
  <si>
    <t>Clorfenapir Técnico Nortox</t>
  </si>
  <si>
    <t>21000.054073/2017-48</t>
  </si>
  <si>
    <t>Atrazina Técnico OF I</t>
  </si>
  <si>
    <t>21000.010297/2013-14</t>
  </si>
  <si>
    <t>Expedition</t>
  </si>
  <si>
    <t>Sulfoxaflor; Lambda-cialotrina</t>
  </si>
  <si>
    <t>21000.007433/2013-99</t>
  </si>
  <si>
    <t>Topinam</t>
  </si>
  <si>
    <t>21000.002388/2015-48</t>
  </si>
  <si>
    <t>Fluazinam CCAB 500 SC</t>
  </si>
  <si>
    <t>21000.006924/2014-01</t>
  </si>
  <si>
    <t>Nicosulfuron Nortox 750 WG</t>
  </si>
  <si>
    <t>21000.007176/2015-57</t>
  </si>
  <si>
    <t>CoiceBR</t>
  </si>
  <si>
    <t>21000.001815/2015-71</t>
  </si>
  <si>
    <t>Band 500 SC</t>
  </si>
  <si>
    <t>21000.010868/2012-30</t>
  </si>
  <si>
    <t>Selezione Nortox</t>
  </si>
  <si>
    <t>Atrazina; Nicossulfurom</t>
  </si>
  <si>
    <t>21000.009691/2013-18</t>
  </si>
  <si>
    <t>Mesotriona Nortox 480 SC</t>
  </si>
  <si>
    <t>21000.009060/2009-12</t>
  </si>
  <si>
    <t>Fluopyram Técnico Bayer</t>
  </si>
  <si>
    <t>Fluopiram</t>
  </si>
  <si>
    <t>21000.006650/2010-19</t>
  </si>
  <si>
    <t>Dinno Técnico</t>
  </si>
  <si>
    <t>Dinotefuram</t>
  </si>
  <si>
    <t>21000.004650/2015-99</t>
  </si>
  <si>
    <t>Propanil Técnico Adama</t>
  </si>
  <si>
    <t>21000.010942/2017-22</t>
  </si>
  <si>
    <t>Bifenthrin Técnico RTM</t>
  </si>
  <si>
    <t>21000.003552/2018-87</t>
  </si>
  <si>
    <t>Bifentrin Técnico Mega</t>
  </si>
  <si>
    <t>21000.045580/2018-71</t>
  </si>
  <si>
    <t>Bifentrina Técnico Tecnomyl</t>
  </si>
  <si>
    <t>21000.053603/2018-11</t>
  </si>
  <si>
    <t>Bifentrina Técnico Adama Brasil</t>
  </si>
  <si>
    <t>21000.04544/2016-06</t>
  </si>
  <si>
    <t>Triclopir-Butotílico Técnico Adama</t>
  </si>
  <si>
    <t>21000.044267/2017-35</t>
  </si>
  <si>
    <t>Triclopir Técnico Ouro Fino</t>
  </si>
  <si>
    <t>21000.060388/2016-43</t>
  </si>
  <si>
    <t>Triclopir Técnico Pilarquim</t>
  </si>
  <si>
    <t>21000.006514/2018-86</t>
  </si>
  <si>
    <t>Trichlopyr-Butotyl Técnico Lier</t>
  </si>
  <si>
    <t>21000.010323/2013-12</t>
  </si>
  <si>
    <t>Triclopir Técnico BRA</t>
  </si>
  <si>
    <t>21000.044923/2016-19</t>
  </si>
  <si>
    <t>Triclopir Técnico Tide</t>
  </si>
  <si>
    <t>21000.009392/2012-94</t>
  </si>
  <si>
    <t>Triclopyr Bee Técnico</t>
  </si>
  <si>
    <t>21000.010765/2012-70</t>
  </si>
  <si>
    <t>Ciproconazol Técnico Proventis</t>
  </si>
  <si>
    <t>21000.010053/2013-31</t>
  </si>
  <si>
    <t>Ciproconazol Técnico Agristar</t>
  </si>
  <si>
    <t>21000.009720/2013-33</t>
  </si>
  <si>
    <t>Ciproconazole Técnico Stockton</t>
  </si>
  <si>
    <t>21000.033522/2018-03</t>
  </si>
  <si>
    <t>Fipronil Técnico Ada</t>
  </si>
  <si>
    <t>21000.002097/2012-15</t>
  </si>
  <si>
    <t>Chlorimuron-Ethyl R Técnico Helm</t>
  </si>
  <si>
    <t>Clorimurom-etílico</t>
  </si>
  <si>
    <t>21000.015835/2011-03</t>
  </si>
  <si>
    <t>Clorimuron Técnico Nortox</t>
  </si>
  <si>
    <t>21000.000478/2014-13</t>
  </si>
  <si>
    <t>Novalurom Técnico BRA</t>
  </si>
  <si>
    <t>21000.008863/2013-28</t>
  </si>
  <si>
    <t>Azoxistrobina Técnico HX-Cropchem</t>
  </si>
  <si>
    <t>21000.009450/2013-61</t>
  </si>
  <si>
    <t>Azoxystrobin Técnico Rotam</t>
  </si>
  <si>
    <t>21000.004917/2014-67</t>
  </si>
  <si>
    <t>Azoxistrobina Técnico Agrisor</t>
  </si>
  <si>
    <t>21000.055980/2016-23</t>
  </si>
  <si>
    <t>Azoxistronia Técnico Brasil BR</t>
  </si>
  <si>
    <t>21000.039702/2017-18</t>
  </si>
  <si>
    <t>Azoxystrobin Técnico ZS</t>
  </si>
  <si>
    <t>21000.008206/2019-76</t>
  </si>
  <si>
    <t>Azoxistrobina Técnico Albaugh</t>
  </si>
  <si>
    <t>21000.006792/2013-29</t>
  </si>
  <si>
    <t>Azoxistrobina Técnico SH</t>
  </si>
  <si>
    <t>21000.001173/2015-18</t>
  </si>
  <si>
    <t>Azoxystrobin HV Técnico Helm</t>
  </si>
  <si>
    <t>21000.007294/2013-01</t>
  </si>
  <si>
    <t>Clorpirifós Técnico Sinon</t>
  </si>
  <si>
    <t>Sortic</t>
  </si>
  <si>
    <t>21000.002170/2014-11</t>
  </si>
  <si>
    <t>Haffor</t>
  </si>
  <si>
    <t>21000.000266/2015-17</t>
  </si>
  <si>
    <t>Poquer 240 EC</t>
  </si>
  <si>
    <t>ADAMA</t>
  </si>
  <si>
    <t>21000.058715/2016-05</t>
  </si>
  <si>
    <t>Verango Prime</t>
  </si>
  <si>
    <t>21000.005812/2012-63</t>
  </si>
  <si>
    <t>Meltan</t>
  </si>
  <si>
    <t>21000.002342/2018-71</t>
  </si>
  <si>
    <t>Relicta</t>
  </si>
  <si>
    <t>21000.009213/2011-38</t>
  </si>
  <si>
    <t>Coliseo</t>
  </si>
  <si>
    <t>21000.003262/2011-67</t>
  </si>
  <si>
    <t>Dinno</t>
  </si>
  <si>
    <t>21000.019214/2017-86</t>
  </si>
  <si>
    <t>Ilevo</t>
  </si>
  <si>
    <t>21000.002111/2011-91</t>
  </si>
  <si>
    <t>Starkle</t>
  </si>
  <si>
    <t>21000.004534/2009-21</t>
  </si>
  <si>
    <t>Gamit 800 EC</t>
  </si>
  <si>
    <t>21000.001804/2015-91</t>
  </si>
  <si>
    <t>Zeus</t>
  </si>
  <si>
    <t>Dinotefuram; Lambda-cialotrina</t>
  </si>
  <si>
    <t>21000.007294/2014-84</t>
  </si>
  <si>
    <t>Clorfenapir Técnico Tecnomyl</t>
  </si>
  <si>
    <t>21000.004035/2016-63</t>
  </si>
  <si>
    <t>Chlorfenapyr Técnico Basf</t>
  </si>
  <si>
    <t>21000.003573/2014-79</t>
  </si>
  <si>
    <t>Clorfenapir Técnico Cropchem</t>
  </si>
  <si>
    <t>21000.006208/2014-16</t>
  </si>
  <si>
    <t>Diurom Técnico OF</t>
  </si>
  <si>
    <t>21000.009514/2013-23</t>
  </si>
  <si>
    <t>Methomyl Técnico RTM</t>
  </si>
  <si>
    <t>21000.053479/2016-22</t>
  </si>
  <si>
    <t>Methomyl Técnico RdB</t>
  </si>
  <si>
    <t>21000.008612/2015-13</t>
  </si>
  <si>
    <t>Metomil Técnico Adama</t>
  </si>
  <si>
    <t>21000.032109/2019-02</t>
  </si>
  <si>
    <t>Chlorothalonil Técnico CHDS</t>
  </si>
  <si>
    <t>21000.054327/2018-17</t>
  </si>
  <si>
    <t>Clorpirifós Técnico Adama Brasil</t>
  </si>
  <si>
    <t>21000.006392/2015-85</t>
  </si>
  <si>
    <t>Glufosinato de Amônio Técnico CCAB</t>
  </si>
  <si>
    <t>21000.013448/2011-24</t>
  </si>
  <si>
    <t>Fluroxipir Meptílico Técnico Nortox</t>
  </si>
  <si>
    <t>21000.010252/2012-69</t>
  </si>
  <si>
    <t>Bispiribaque Técnico Crystal</t>
  </si>
  <si>
    <t>Bispiribaque-sódico</t>
  </si>
  <si>
    <t>21000.001928/2013-12</t>
  </si>
  <si>
    <t>Glifosato Técnico SH</t>
  </si>
  <si>
    <t>21000.005328/2013-15</t>
  </si>
  <si>
    <t>Bispiribac Técnico Nortox</t>
  </si>
  <si>
    <t>21000.002853/2012-06</t>
  </si>
  <si>
    <t>Clorimurom Etílico Tradecorp Técnico</t>
  </si>
  <si>
    <t>21000.001231/2013-33</t>
  </si>
  <si>
    <t>S-Metolacloro Técnico Proventis</t>
  </si>
  <si>
    <t>21000.023011/2017-94</t>
  </si>
  <si>
    <t>Cletodim Técnico STK</t>
  </si>
  <si>
    <t>21000.041878/2016-41</t>
  </si>
  <si>
    <t>Cletodim Técnico Adama Brasil</t>
  </si>
  <si>
    <t>21000.002513/2015-10</t>
  </si>
  <si>
    <t>Cletodim Técnico Rotam</t>
  </si>
  <si>
    <t>21000.002409/2014-44</t>
  </si>
  <si>
    <t>Cletodim Técnico Agristar</t>
  </si>
  <si>
    <t>21000.009531/2013-61</t>
  </si>
  <si>
    <t>Cletodim Técnico Proventis</t>
  </si>
  <si>
    <t>21000.045971/2018-96</t>
  </si>
  <si>
    <t>Fipronil Técnico Red Surcos</t>
  </si>
  <si>
    <t>Red Surcos</t>
  </si>
  <si>
    <t>21000.053179/2018-13</t>
  </si>
  <si>
    <t>Twixx</t>
  </si>
  <si>
    <t>21000.044274/2018-18</t>
  </si>
  <si>
    <t>Bio Bacteriophora</t>
  </si>
  <si>
    <t>Heterorhabditis bacteriophora</t>
  </si>
  <si>
    <t>Bio Controle</t>
  </si>
  <si>
    <t>21000.001805/2015-35</t>
  </si>
  <si>
    <t>Maxsan</t>
  </si>
  <si>
    <t>Dinotefuram; Piriproxifem</t>
  </si>
  <si>
    <t>21000.012354/2019-95</t>
  </si>
  <si>
    <t>BN40.001/19</t>
  </si>
  <si>
    <t>21000.000995/2014-92</t>
  </si>
  <si>
    <t>Sanvex</t>
  </si>
  <si>
    <t>21000.048031/2018-59</t>
  </si>
  <si>
    <t>Surtivo Ultra</t>
  </si>
  <si>
    <t>Vírus AcMNPV; Vírus ChinNPV; Vírus HearNPV; Vírus sfMNPV</t>
  </si>
  <si>
    <t>21000.040370/2018-97</t>
  </si>
  <si>
    <t>Surtivo Plus</t>
  </si>
  <si>
    <t>21000.004684/2014-01</t>
  </si>
  <si>
    <t>Moximate WP</t>
  </si>
  <si>
    <t>Mancozebe; Cimoxanil</t>
  </si>
  <si>
    <t>21000.023182/2018-02</t>
  </si>
  <si>
    <t>Glufosinate-ammonium Técnico RTM</t>
  </si>
  <si>
    <t>21000.043278/2017-06</t>
  </si>
  <si>
    <t>Glufosinato Técnico Alta II</t>
  </si>
  <si>
    <t>21000.020216/2016-37</t>
  </si>
  <si>
    <t>Piriproxifen CCAB 100 EC</t>
  </si>
  <si>
    <t>21000.003660/2014-26</t>
  </si>
  <si>
    <t>Valente Prime</t>
  </si>
  <si>
    <t>21000.006047/2012-07</t>
  </si>
  <si>
    <t>Sirtaki Gold</t>
  </si>
  <si>
    <t>Clomazona; Ametrina</t>
  </si>
  <si>
    <t>21000.001934/2011-08</t>
  </si>
  <si>
    <t>Glifosato Chemtura 480 SL</t>
  </si>
  <si>
    <t>21000.055927/2018-94</t>
  </si>
  <si>
    <t>MNG-08/14</t>
  </si>
  <si>
    <t>21000.051478/2017-24</t>
  </si>
  <si>
    <t>Audaz</t>
  </si>
  <si>
    <t>21000.010368/2013-89</t>
  </si>
  <si>
    <t>ImparBR</t>
  </si>
  <si>
    <t>21000.046683/2018-59</t>
  </si>
  <si>
    <t>TrichoBiogramma</t>
  </si>
  <si>
    <t>Assist Laboratórios Agronômicos</t>
  </si>
  <si>
    <t>21000.006629/2013-66</t>
  </si>
  <si>
    <t>Triclopir Butotílico Técnico Nortox</t>
  </si>
  <si>
    <t>21000.023962/2017-63</t>
  </si>
  <si>
    <t>Chlorfenapyr S Técnico Helm</t>
  </si>
  <si>
    <t>21000.037497/2017-48</t>
  </si>
  <si>
    <t>Glufosinato Técnico OF</t>
  </si>
  <si>
    <t>21000.038227/2018-35</t>
  </si>
  <si>
    <t>Glufosinate Técnico Nortox III</t>
  </si>
  <si>
    <t>21000.006039/2013-33</t>
  </si>
  <si>
    <t>Dolphin</t>
  </si>
  <si>
    <t>21000.004302/2008-92</t>
  </si>
  <si>
    <t>Perkill 250 EC</t>
  </si>
  <si>
    <t>Permetrina</t>
  </si>
  <si>
    <t>21000.031794/2018-61</t>
  </si>
  <si>
    <t>Gaia Bio</t>
  </si>
  <si>
    <t>21000.043874/2019-40</t>
  </si>
  <si>
    <t>Chlorothalonil Técnico CCAB</t>
  </si>
  <si>
    <t>21000.018415/2019-28</t>
  </si>
  <si>
    <t>Bravo</t>
  </si>
  <si>
    <t>21000.044420/2018-13</t>
  </si>
  <si>
    <t>Profix</t>
  </si>
  <si>
    <t>21000.003986/2012-91</t>
  </si>
  <si>
    <t>Montana 480</t>
  </si>
  <si>
    <t xml:space="preserve">Glifosato </t>
  </si>
  <si>
    <t>21000.004632/2015-15</t>
  </si>
  <si>
    <t>Spirit SC</t>
  </si>
  <si>
    <t>Dinotefuram; Flutriafol</t>
  </si>
  <si>
    <t>21000.000132/2017-68</t>
  </si>
  <si>
    <t>Prev-AM</t>
  </si>
  <si>
    <t>Óleo de Casca de Laranja</t>
  </si>
  <si>
    <t>Oro Agri</t>
  </si>
  <si>
    <t>21000.001750/2015-63</t>
  </si>
  <si>
    <t>Gamonium</t>
  </si>
  <si>
    <t>21000.008358/2013-83</t>
  </si>
  <si>
    <t>Tebuconazol Técnico Pilarquim</t>
  </si>
  <si>
    <t>21000.000257/2014-45</t>
  </si>
  <si>
    <t>Fluazinam Técnico Oxon</t>
  </si>
  <si>
    <t>21000.001554/2014-16</t>
  </si>
  <si>
    <t xml:space="preserve">Neozil Técnico </t>
  </si>
  <si>
    <t>Imazalil</t>
  </si>
  <si>
    <t>21000.003353/2014-45</t>
  </si>
  <si>
    <t>Glifosato Técnico Wynca</t>
  </si>
  <si>
    <t>21000.003412/2014-85</t>
  </si>
  <si>
    <t>Tebuconazole Técnico RTM</t>
  </si>
  <si>
    <t>21000.002592/2015-69</t>
  </si>
  <si>
    <t>Azoxistrobina Técnico Rainbow</t>
  </si>
  <si>
    <t>21000.013860/2016-59</t>
  </si>
  <si>
    <t>Takumi Técnico</t>
  </si>
  <si>
    <t>21000.003275/2017-21</t>
  </si>
  <si>
    <t>Triclopyr-Butotyl Técnico Sino-Agri</t>
  </si>
  <si>
    <t>21000.014839/2017-51</t>
  </si>
  <si>
    <t>Glufosinato Técnico MCR</t>
  </si>
  <si>
    <t>21000.000627/2015-25</t>
  </si>
  <si>
    <t>Fluazinam Técnico SNB</t>
  </si>
  <si>
    <t>21000.007279/2014-36</t>
  </si>
  <si>
    <t>Trinexapacque-etílico Técnico Consagro</t>
  </si>
  <si>
    <t>21000.045084/2018-18</t>
  </si>
  <si>
    <t>2,4-D Técnico FRL</t>
  </si>
  <si>
    <t>21000.004597/2012-83</t>
  </si>
  <si>
    <t>Lambda-Cyhalothrin Técnico Sulphur Mills</t>
  </si>
  <si>
    <t>21000.016642/2019-19</t>
  </si>
  <si>
    <t> TrichoBio-G  </t>
  </si>
  <si>
    <t>Trichogramma galloi​</t>
  </si>
  <si>
    <t>Farmbio</t>
  </si>
  <si>
    <t>21000.034727/2019-89</t>
  </si>
  <si>
    <t>Metarhizonat</t>
  </si>
  <si>
    <t>21000.054159/2018-51</t>
  </si>
  <si>
    <t>Bometil</t>
  </si>
  <si>
    <t>Beauveria bassiana; Metarhizium anisoplae</t>
  </si>
  <si>
    <t>21000.004624/2013-07</t>
  </si>
  <si>
    <t>Acefato Técnico FI</t>
  </si>
  <si>
    <t>21000.052959/2019-19</t>
  </si>
  <si>
    <t>Clorotalonil Técnico Denong</t>
  </si>
  <si>
    <t>21000.003093/2017-51</t>
  </si>
  <si>
    <t>Balance Prime</t>
  </si>
  <si>
    <t>21000.009525/2019-07</t>
  </si>
  <si>
    <t>Nemacontrol Super</t>
  </si>
  <si>
    <t xml:space="preserve">Bacillus amyloliquefaciens </t>
  </si>
  <si>
    <t>21000.034780/2018-07</t>
  </si>
  <si>
    <t>MNG-02/14</t>
  </si>
  <si>
    <t>21000.034781/2018-43</t>
  </si>
  <si>
    <t>MNG-06/14</t>
  </si>
  <si>
    <t>Paecilomyces fumosoroseus</t>
  </si>
  <si>
    <t>21000.001161/2013-13</t>
  </si>
  <si>
    <t>Deltametrina Tradecorp Técnico</t>
  </si>
  <si>
    <t>21000.001512/2013-96</t>
  </si>
  <si>
    <t>S-metolacloro Técnico UPL</t>
  </si>
  <si>
    <t>21000.005402/2013-01</t>
  </si>
  <si>
    <t>Tiametoxam Tradecorp Técnico</t>
  </si>
  <si>
    <t>21000.006718/2013-11</t>
  </si>
  <si>
    <t>Tiametoxam Técnico Rainbow</t>
  </si>
  <si>
    <t>21000.009171/2013-05</t>
  </si>
  <si>
    <t>Imidacloprido Sapec Técnico II</t>
  </si>
  <si>
    <t>21000.008548/2013-09</t>
  </si>
  <si>
    <t>Profenofós Técnico Nortox</t>
  </si>
  <si>
    <t>Profenofós</t>
  </si>
  <si>
    <t>21000.002054/2014-93</t>
  </si>
  <si>
    <t>Imidacloprido Técnico Agristar</t>
  </si>
  <si>
    <t>21000.002696/2014-92</t>
  </si>
  <si>
    <t>Fluazinam Técnico Bailly</t>
  </si>
  <si>
    <t>21000.004704/2014-35</t>
  </si>
  <si>
    <t>Profenofós Sapec Técnico</t>
  </si>
  <si>
    <t>21000.003599/2014-17</t>
  </si>
  <si>
    <t>Tiametoxam Sapec Técnico II</t>
  </si>
  <si>
    <t>21000.003328/2015-42</t>
  </si>
  <si>
    <t>Fomesafen Técnico SD</t>
  </si>
  <si>
    <t>21000.010623/2016-36</t>
  </si>
  <si>
    <t>Indoxacarbe Técnico Adama BR</t>
  </si>
  <si>
    <t>21000.039120/2016-42</t>
  </si>
  <si>
    <t>Lambda-cialotrina Técnico BRA</t>
  </si>
  <si>
    <t>21000.025682/2019-51</t>
  </si>
  <si>
    <t>Tebuconazole Técnico TT</t>
  </si>
  <si>
    <t>21000.041334/2019-21</t>
  </si>
  <si>
    <t>Diafentiurom Técnico HY-Green</t>
  </si>
  <si>
    <t>HY-Green</t>
  </si>
  <si>
    <t>21000.028899/2018-32</t>
  </si>
  <si>
    <t>Glufosinato de Amônio Técnico BRA</t>
  </si>
  <si>
    <t>21000.020251/2018-18</t>
  </si>
  <si>
    <t>Glufosinato Técnico Nufarm</t>
  </si>
  <si>
    <t>21000.024499/2018-58</t>
  </si>
  <si>
    <t>Glufosinate-Ammonium Técnico Lier</t>
  </si>
  <si>
    <t>21000.054126/2016-40</t>
  </si>
  <si>
    <t>Glufosinato de Amônio Técnico Adama BR</t>
  </si>
  <si>
    <t>21000.006441/2014-07</t>
  </si>
  <si>
    <t>Captive</t>
  </si>
  <si>
    <t>21000.031843/2017-84</t>
  </si>
  <si>
    <t>Diafentiuron 500 SC OF</t>
  </si>
  <si>
    <t>21000.004385/2013-87</t>
  </si>
  <si>
    <t>Seletrina</t>
  </si>
  <si>
    <t>Agro Import</t>
  </si>
  <si>
    <t>21000.055829/2018-57</t>
  </si>
  <si>
    <t>Vinemco</t>
  </si>
  <si>
    <t>21000.030580/2019-58</t>
  </si>
  <si>
    <t>Mycontrol ES </t>
  </si>
  <si>
    <t xml:space="preserve">Mitsui &amp; Co. </t>
  </si>
  <si>
    <t>21000.002914/2012-27</t>
  </si>
  <si>
    <t>Clorpirifós 48 EC Gharda</t>
  </si>
  <si>
    <t>21000.003080/2014-39</t>
  </si>
  <si>
    <t>Profenofós Técnico EL-Cropchem</t>
  </si>
  <si>
    <t>21000.018525/2019-90</t>
  </si>
  <si>
    <t>Bovenat</t>
  </si>
  <si>
    <t>21000.001477/2016-58</t>
  </si>
  <si>
    <t>Flutriafol Técnico Rotam</t>
  </si>
  <si>
    <t>21000.048944/2016-11</t>
  </si>
  <si>
    <t>Acetamiprid Nortox</t>
  </si>
  <si>
    <t>21000.007193/2019-18</t>
  </si>
  <si>
    <t>BI2003/16</t>
  </si>
  <si>
    <t>21000.053180/2018-30</t>
  </si>
  <si>
    <t>Sulis CE</t>
  </si>
  <si>
    <t>MFB Agrícola</t>
  </si>
  <si>
    <t>21000.005764/2019-80</t>
  </si>
  <si>
    <t>Podisibug</t>
  </si>
  <si>
    <t>Telenomus podisi​</t>
  </si>
  <si>
    <t>CP 2</t>
  </si>
  <si>
    <t>21000.002190/2011-31</t>
  </si>
  <si>
    <t>Major</t>
  </si>
  <si>
    <t>21000.010609/2011-28</t>
  </si>
  <si>
    <t>Fipronil Técnico AT</t>
  </si>
  <si>
    <t>21000.003925/2013-13</t>
  </si>
  <si>
    <t>Ciproconazole Técnico CCAB</t>
  </si>
  <si>
    <t>21000.000941/2013-46</t>
  </si>
  <si>
    <t>Ciproconazol Técnico ME2</t>
  </si>
  <si>
    <t>21000.007381/2013-51</t>
  </si>
  <si>
    <t>Clorotalonil Técnico Sinon</t>
  </si>
  <si>
    <t>21000.008512/2014-06</t>
  </si>
  <si>
    <t>Azoxystrobin Technical UPL BR</t>
  </si>
  <si>
    <t>21000.061967/2016-11</t>
  </si>
  <si>
    <t>Trinexapac JH Técnico Helm</t>
  </si>
  <si>
    <t>21000.016470/2017-11</t>
  </si>
  <si>
    <t>Trinexapaque-etílico Técnico Adama</t>
  </si>
  <si>
    <t>21000.051436/2017-93</t>
  </si>
  <si>
    <t>Trinexapaque Técnico Tecnomyl</t>
  </si>
  <si>
    <t>21000.021593/2018-55</t>
  </si>
  <si>
    <t>Difenoconazol Técnico Stockton</t>
  </si>
  <si>
    <t>21000.005705/2013-16</t>
  </si>
  <si>
    <t>Propiconazole Técnico Nortox BR</t>
  </si>
  <si>
    <t>Propiconazole</t>
  </si>
  <si>
    <t>21000.055913/2018-71</t>
  </si>
  <si>
    <t>Vestix</t>
  </si>
  <si>
    <t>21000.054224/2017-68</t>
  </si>
  <si>
    <t xml:space="preserve"> Sulfentrazone 500 SC Ouro Fino</t>
  </si>
  <si>
    <t>21000.018419/2019-14</t>
  </si>
  <si>
    <t>Optimun</t>
  </si>
  <si>
    <t>21000.015790/2011-69</t>
  </si>
  <si>
    <t>Clorpiri 480 EC</t>
  </si>
  <si>
    <t>21000.045256/2016-91</t>
  </si>
  <si>
    <t>Irado 800 WG</t>
  </si>
  <si>
    <t>21000.022331/2016-46</t>
  </si>
  <si>
    <t>Entoar</t>
  </si>
  <si>
    <t>21000.005466/2011-32</t>
  </si>
  <si>
    <t>Pilardifen</t>
  </si>
  <si>
    <t>21000.002186/2014-15</t>
  </si>
  <si>
    <t>Fomesafen Técnico LNH</t>
  </si>
  <si>
    <t>21000.043279/2017-42</t>
  </si>
  <si>
    <t>Fluroxipir-Meptílico Técnico Alta</t>
  </si>
  <si>
    <t>21000.009642/2013-77</t>
  </si>
  <si>
    <t>Sulfentrazone Técnico Rainbow</t>
  </si>
  <si>
    <t>21000.006396/2014-82</t>
  </si>
  <si>
    <t>Sulfentrazona Técnico Adama</t>
  </si>
  <si>
    <t>21000.002419/2018-11</t>
  </si>
  <si>
    <t>Flutriafol Técnico Nortox IV</t>
  </si>
  <si>
    <t>21000.040564/2017-10</t>
  </si>
  <si>
    <t>Indoxacarbe Técnico Nortox IV</t>
  </si>
  <si>
    <t>21000.004380/2013-54</t>
  </si>
  <si>
    <t>Duozina</t>
  </si>
  <si>
    <t>21000.006384/2015-39</t>
  </si>
  <si>
    <t xml:space="preserve"> Gliali</t>
  </si>
  <si>
    <t>21000.016637/2019-14</t>
  </si>
  <si>
    <t> Trichobio-P</t>
  </si>
  <si>
    <t>21000.026707/2019-34</t>
  </si>
  <si>
    <t>Harvista 1,3 SC  </t>
  </si>
  <si>
    <t>AgroFresh</t>
  </si>
  <si>
    <t>21000.055353/2019-35</t>
  </si>
  <si>
    <t>JB Tri-G</t>
  </si>
  <si>
    <t>21000.004586/2011-12</t>
  </si>
  <si>
    <t>Lambda-cialotrina Técnico Alta</t>
  </si>
  <si>
    <t>21000.002158/2013-17</t>
  </si>
  <si>
    <t>Imidacloprido Técnico ME2</t>
  </si>
  <si>
    <t>Legisnovo</t>
  </si>
  <si>
    <t>21000.007552/2014-22</t>
  </si>
  <si>
    <t>Ácido Indol Butírico Técnico</t>
  </si>
  <si>
    <t>Ácido 4-Indol-3-Ilbutírico </t>
  </si>
  <si>
    <t>21000.008398/2015-97</t>
  </si>
  <si>
    <t>Clorpirifós Técnico NGC</t>
  </si>
  <si>
    <t>21000.049709/2017-30</t>
  </si>
  <si>
    <t>Indoxacarbe Técnico Cropchem II</t>
  </si>
  <si>
    <t>21000.009827/2018-96</t>
  </si>
  <si>
    <t>Indoxacarb Técnico RTM</t>
  </si>
  <si>
    <t>21000.005084/2013-71</t>
  </si>
  <si>
    <t>Ankara Técnico</t>
  </si>
  <si>
    <t>Data de Aprovaçcão</t>
  </si>
  <si>
    <t>21000.008695/2014-51</t>
  </si>
  <si>
    <t>Iprodiona Sapec 500 SC</t>
  </si>
  <si>
    <t>Ano de 2018</t>
  </si>
  <si>
    <t>21000.061394/2016-18</t>
  </si>
  <si>
    <t>Magic</t>
  </si>
  <si>
    <t>21000.000306/2010-16</t>
  </si>
  <si>
    <t>Glifosato Alta 480 SL</t>
  </si>
  <si>
    <t>Alta América Latina</t>
  </si>
  <si>
    <t>21000.007471/2012-61</t>
  </si>
  <si>
    <t>Glifosato Técnico Dinagro</t>
  </si>
  <si>
    <t>21000.010452/2012-11</t>
  </si>
  <si>
    <t>Dinamic Técnico RL</t>
  </si>
  <si>
    <t>Arysta Lifescience do Brasil</t>
  </si>
  <si>
    <t>21000.005700/2015-55</t>
  </si>
  <si>
    <t>NotávelBR</t>
  </si>
  <si>
    <t>21000.003755/2014-40</t>
  </si>
  <si>
    <t>Tebuconazole Técnico Stockton</t>
  </si>
  <si>
    <t>21000.004078/2009-10</t>
  </si>
  <si>
    <t>Rifle</t>
  </si>
  <si>
    <t>FMC Química do Brasil</t>
  </si>
  <si>
    <t>21000.002858/2009-25</t>
  </si>
  <si>
    <t>Castor</t>
  </si>
  <si>
    <t>21000.004983/2015-18</t>
  </si>
  <si>
    <t>Tebuconazol Técnico Adama</t>
  </si>
  <si>
    <t>Adama Brasil</t>
  </si>
  <si>
    <t>21000.003201/2012-81</t>
  </si>
  <si>
    <t>Topsin 875 WG</t>
  </si>
  <si>
    <t>Iharabrás</t>
  </si>
  <si>
    <t>21000.005628/2015-66</t>
  </si>
  <si>
    <t>Acetamiprido Nortox 200 SP</t>
  </si>
  <si>
    <t>21000.005598/2012-45</t>
  </si>
  <si>
    <t>Tebutiuron Técnico Nortox</t>
  </si>
  <si>
    <t>21000.004887/2015-70</t>
  </si>
  <si>
    <t>Acefato Técnico Adama BR</t>
  </si>
  <si>
    <t>21000.000566/2013-34</t>
  </si>
  <si>
    <t>Azoxistrobina Técnico Oxon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</si>
  <si>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</si>
  <si>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Azoxystrobin Técnico Bailly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</si>
  <si>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</si>
  <si>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21000.008876/2014-88</t>
  </si>
  <si>
    <t>Azoxistrobina Técnico SNB</t>
  </si>
  <si>
    <t>Sipcam UPL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</si>
  <si>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</si>
  <si>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21000.007992/2015-61</t>
  </si>
  <si>
    <t>Acefato Técnico UPL BR</t>
  </si>
  <si>
    <t>UPL do Brasil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</si>
  <si>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</si>
  <si>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21000.009091/2010-07</t>
  </si>
  <si>
    <t>Acefato Técnico CN</t>
  </si>
  <si>
    <t>Albaugh Agro Brasil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</si>
  <si>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</si>
  <si>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21000.002939/2011-40</t>
  </si>
  <si>
    <t>Glifosato Tradecorp Técnico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</si>
  <si>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</si>
  <si>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21000.010673/2012-90</t>
  </si>
  <si>
    <t>Tiametoxam Técnico Ouro Fino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</si>
  <si>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</si>
  <si>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21000.001816/2015-15</t>
  </si>
  <si>
    <t>Aceta</t>
  </si>
  <si>
    <t>BRA Defensivos Agrícolas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</si>
  <si>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</t>
    </r>
    <r>
      <rPr>
        <rFont val="Arial"/>
        <b/>
        <color rgb="FF000066"/>
        <sz val="10"/>
      </rPr>
      <t>;</t>
    </r>
    <r>
      <rPr>
        <rFont val="Arial"/>
        <color rgb="FF000066"/>
        <sz val="10"/>
      </rPr>
      <t xml:space="preserve"> de Baixo Risco</t>
    </r>
  </si>
  <si>
    <t>21000.001226/2014-10</t>
  </si>
  <si>
    <t>Krost 970 WG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</si>
  <si>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</si>
  <si>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21000.000397/2013-32</t>
  </si>
  <si>
    <t>Natu</t>
  </si>
  <si>
    <t>21000.010776/2009-54</t>
  </si>
  <si>
    <t>Tebas</t>
  </si>
  <si>
    <t>21000.011132/2009-83</t>
  </si>
  <si>
    <t>Orbis</t>
  </si>
  <si>
    <t>21000.003716/2011-08</t>
  </si>
  <si>
    <t>Missil</t>
  </si>
  <si>
    <t>21000.002859/2013-56</t>
  </si>
  <si>
    <t>Helmoquate</t>
  </si>
  <si>
    <t>21000.005860/2010-90</t>
  </si>
  <si>
    <t>Gliforedy</t>
  </si>
  <si>
    <t>21000.005861/2010-34</t>
  </si>
  <si>
    <t>Gliforedy Nufarm</t>
  </si>
  <si>
    <t>21000.004920/2010-57</t>
  </si>
  <si>
    <t>Glifosato High Load</t>
  </si>
  <si>
    <t>21000.005936/2012-49</t>
  </si>
  <si>
    <t>Tebutiurom Nufarm 500 SC</t>
  </si>
  <si>
    <t>21000.005748/2015-63</t>
  </si>
  <si>
    <t>Acetamiprid Nortox SP</t>
  </si>
  <si>
    <t>21000.008043/2013-36</t>
  </si>
  <si>
    <t>Verdict Max</t>
  </si>
  <si>
    <t>21000.010839/2012-78</t>
  </si>
  <si>
    <t>Verdict Mays</t>
  </si>
  <si>
    <t>21000.008042/2013-91</t>
  </si>
  <si>
    <t>Gallant HL</t>
  </si>
  <si>
    <t>21000.008041/2013-47</t>
  </si>
  <si>
    <t>Verdict HL</t>
  </si>
  <si>
    <t>21000.010841/2012-47</t>
  </si>
  <si>
    <t>Gallant Mays</t>
  </si>
  <si>
    <t>21000.010840/2012-01</t>
  </si>
  <si>
    <t>Gallant Milho</t>
  </si>
  <si>
    <t>21000.010838/2012-23</t>
  </si>
  <si>
    <t>Verdict Milho</t>
  </si>
  <si>
    <t>21000.008130/2015-55</t>
  </si>
  <si>
    <t>Tebuconazol Técnico Nufarm</t>
  </si>
  <si>
    <t>21000.004234/2015-91</t>
  </si>
  <si>
    <t>Lufenuron Técnico SN</t>
  </si>
  <si>
    <t>21000.007870/2014-93</t>
  </si>
  <si>
    <t>Lufenurom Técnico SN-Cropchem</t>
  </si>
  <si>
    <t>21000.010301/2011-82</t>
  </si>
  <si>
    <t>Lufenuron Técnico Oxon</t>
  </si>
  <si>
    <t>21000.008040/2013-01</t>
  </si>
  <si>
    <t>Gallant Max</t>
  </si>
  <si>
    <t>21000.008014/2012-93</t>
  </si>
  <si>
    <t>Isoxaflutol Técnico Milenia</t>
  </si>
  <si>
    <t>21000.004097/2010-80</t>
  </si>
  <si>
    <t>Verdict NF</t>
  </si>
  <si>
    <t>Gallant NF</t>
  </si>
  <si>
    <t>21000.052275/2016-74</t>
  </si>
  <si>
    <t>Cotésia Biorganic</t>
  </si>
  <si>
    <t>Bioorganic</t>
  </si>
  <si>
    <t>Não determinada devido à natureza do produto (inimigos naturais)</t>
  </si>
  <si>
    <t>21000.026549/2016-70</t>
  </si>
  <si>
    <t>Piriproxifem Técnico Alta</t>
  </si>
  <si>
    <t>Piriproxifeno</t>
  </si>
  <si>
    <t>21000.055029/2016-74</t>
  </si>
  <si>
    <t>Piriproxifem Técnico BRA</t>
  </si>
  <si>
    <t>21000.030163/2016-62</t>
  </si>
  <si>
    <t>Piriproxifeno Técnico Cropchem</t>
  </si>
  <si>
    <t>21000.002075/2011-66</t>
  </si>
  <si>
    <t>Azoxystrobin TB Técnico Helm</t>
  </si>
  <si>
    <t>21000.008488/2014-05</t>
  </si>
  <si>
    <t>Diflubenzurom Técnico Ouro Fino</t>
  </si>
  <si>
    <t>21000.004475/2012-97</t>
  </si>
  <si>
    <t>Tebuconazole Técnico Nortox CH</t>
  </si>
  <si>
    <t>21000.004392/2009-01</t>
  </si>
  <si>
    <t>Bolero</t>
  </si>
  <si>
    <t>21000.000650/2009-71</t>
  </si>
  <si>
    <t>Swing Gold</t>
  </si>
  <si>
    <t>Dimoxistrobina; Epoxiconazol</t>
  </si>
  <si>
    <t>21000.002137/2011-30</t>
  </si>
  <si>
    <t>Glifosato Alta 757 SG</t>
  </si>
  <si>
    <t>21000.024540/2017-13</t>
  </si>
  <si>
    <t>Insidiomip</t>
  </si>
  <si>
    <t>21000.006889/2015-01</t>
  </si>
  <si>
    <t>Lambda-cyhalothrin JF Técnico Helm</t>
  </si>
  <si>
    <t>21000.002106/2011-89</t>
  </si>
  <si>
    <t>Lambda-cialotrina Tradecorp Técnico</t>
  </si>
  <si>
    <t>21000.005292/2015-31</t>
  </si>
  <si>
    <t>2,4-D Técnico STK</t>
  </si>
  <si>
    <t>21000.062885/2016-86</t>
  </si>
  <si>
    <t>Exterminador Bio</t>
  </si>
  <si>
    <t>Simbiose Indústria e Comércio</t>
  </si>
  <si>
    <t>21000.002104/2015-13</t>
  </si>
  <si>
    <t>Yang</t>
  </si>
  <si>
    <t>21000.020312/2016-85</t>
  </si>
  <si>
    <t>Winner Max EC</t>
  </si>
  <si>
    <t>21000.063173/2016-84</t>
  </si>
  <si>
    <t>Fitoneem</t>
  </si>
  <si>
    <r>
      <rPr>
        <rFont val="Arial"/>
        <color rgb="FF000066"/>
        <sz val="11"/>
      </rPr>
      <t>Óleo de Nim (</t>
    </r>
    <r>
      <rPr>
        <rFont val="Arial"/>
        <i/>
        <color rgb="FF000066"/>
        <sz val="10"/>
      </rPr>
      <t>Azadirachta indica</t>
    </r>
    <r>
      <rPr>
        <rFont val="Arial"/>
        <color rgb="FF000066"/>
        <sz val="10"/>
      </rPr>
      <t>)</t>
    </r>
  </si>
  <si>
    <t>Dalneem</t>
  </si>
  <si>
    <t>21000.009305/2017-11</t>
  </si>
  <si>
    <t>Piriproxifem Técnico UPL</t>
  </si>
  <si>
    <t>21000.000269/2015-51</t>
  </si>
  <si>
    <t>Piriproxifen Técnico Adama</t>
  </si>
  <si>
    <t>21000.000437/2016-99</t>
  </si>
  <si>
    <t>Fluazinam Técnico Rotam</t>
  </si>
  <si>
    <t>21000.008618/2015-82</t>
  </si>
  <si>
    <t>Paclobutrazol Técnico Proplan</t>
  </si>
  <si>
    <t>21000.002711/2014-01</t>
  </si>
  <si>
    <t>Piriproxifen Técnico Nortox</t>
  </si>
  <si>
    <t>21000.007494/2014-37</t>
  </si>
  <si>
    <t>Piriproxifen Técnico CCAB</t>
  </si>
  <si>
    <t>21000.003579/2015-27</t>
  </si>
  <si>
    <t>Cletodim Técnico Alta</t>
  </si>
  <si>
    <t>21000.040524/2016-89</t>
  </si>
  <si>
    <t>Kraken 240 EC</t>
  </si>
  <si>
    <t>21000.004961/2012-13</t>
  </si>
  <si>
    <t>Azox 250 SC</t>
  </si>
  <si>
    <t>21000.002048/2015-17</t>
  </si>
  <si>
    <t>Tebuco Nortox SC</t>
  </si>
  <si>
    <t>21000.007432/2013-44</t>
  </si>
  <si>
    <t>Clean Spray</t>
  </si>
  <si>
    <t>21000.004756/2013-21</t>
  </si>
  <si>
    <t>Ponto Final</t>
  </si>
  <si>
    <t>Bthek Biotecnologia</t>
  </si>
  <si>
    <t>21000.010391/2013-73</t>
  </si>
  <si>
    <t>Fluensulfone Técnico</t>
  </si>
  <si>
    <t>Fluensulfona</t>
  </si>
  <si>
    <t>21000.000826/2013-71</t>
  </si>
  <si>
    <t>Acetamipride Técnico Genbra</t>
  </si>
  <si>
    <t>Genbra</t>
  </si>
  <si>
    <t>21000.000037/2016-83</t>
  </si>
  <si>
    <t>Nimitz EC</t>
  </si>
  <si>
    <t>21000.009683/2017-97</t>
  </si>
  <si>
    <t>PFC-Control</t>
  </si>
  <si>
    <t>21000.001767/2015-11</t>
  </si>
  <si>
    <t>Tebuco Nortox 430 SC</t>
  </si>
  <si>
    <t>21000.010393/2013-62</t>
  </si>
  <si>
    <t>Nimitz</t>
  </si>
  <si>
    <t>21000.010352/2013-76</t>
  </si>
  <si>
    <t>Acetamiprid SHCC Técnico</t>
  </si>
  <si>
    <t xml:space="preserve"> Cross Link Consultoria e Comércio</t>
  </si>
  <si>
    <t>21000.008498/2009-75</t>
  </si>
  <si>
    <t>Hexazinona 750 Volcano</t>
  </si>
  <si>
    <t>Volcano Agrociência</t>
  </si>
  <si>
    <t>21000.000851/2015-17</t>
  </si>
  <si>
    <t>Atrazina Max Nortox</t>
  </si>
  <si>
    <t>21000.003465/2011-53</t>
  </si>
  <si>
    <t>Maestro 800 WG</t>
  </si>
  <si>
    <t>21000.062852/2016-36</t>
  </si>
  <si>
    <t>Nimitz BR</t>
  </si>
  <si>
    <t>21000.063862/2016-99</t>
  </si>
  <si>
    <t>Nimitz TS</t>
  </si>
  <si>
    <t>21000.003803/2012-38</t>
  </si>
  <si>
    <t>Simazin Técnico CCAB</t>
  </si>
  <si>
    <t>21000.010541/2013-49</t>
  </si>
  <si>
    <t>Cercobin 875 WG</t>
  </si>
  <si>
    <t>21000.004189/2014-93</t>
  </si>
  <si>
    <t>Lufenurom Técnico RI-Cropchem</t>
  </si>
  <si>
    <t>21000.003435/2011-47</t>
  </si>
  <si>
    <t>Simazina Técnico Alta</t>
  </si>
  <si>
    <t>21000.002243/2013-85</t>
  </si>
  <si>
    <t>Amulet Top</t>
  </si>
  <si>
    <t>21000.007273/2014-69</t>
  </si>
  <si>
    <t>Revolux</t>
  </si>
  <si>
    <t>Metoxifenozida; Espinetoram</t>
  </si>
  <si>
    <t>21000.008231/2014-45</t>
  </si>
  <si>
    <t>Fidele</t>
  </si>
  <si>
    <t>21000.008237/2014-12</t>
  </si>
  <si>
    <t>Intrepid Edge</t>
  </si>
  <si>
    <t>21000.008629/2011-39</t>
  </si>
  <si>
    <t>Atrazina 500 SC Rainbow</t>
  </si>
  <si>
    <t>21000.008628/2011-94</t>
  </si>
  <si>
    <t>Metomil Técnico Sinon</t>
  </si>
  <si>
    <t>21000.004931/2015-41</t>
  </si>
  <si>
    <t>Metomil Técnico Nortox CH</t>
  </si>
  <si>
    <t>21000.012506/2010-11</t>
  </si>
  <si>
    <t>Simazina Técnico Rainbow</t>
  </si>
  <si>
    <t>21000.004982/2015-73</t>
  </si>
  <si>
    <t>Simazina Técnico Adama</t>
  </si>
  <si>
    <t>21000.006488/2015-43</t>
  </si>
  <si>
    <t>Metomil Técnico Adama BR</t>
  </si>
  <si>
    <t>21000.001510/2013-05</t>
  </si>
  <si>
    <t>2,4-D Tecnico Agroimport</t>
  </si>
  <si>
    <t>Agro Import do Brasil</t>
  </si>
  <si>
    <t>21000.006550/2012-54</t>
  </si>
  <si>
    <t>Fludioxonil Tecnico Milenia</t>
  </si>
  <si>
    <t>21000.001075/2014-91</t>
  </si>
  <si>
    <t>Delfos Max 430 SC</t>
  </si>
  <si>
    <t>21000.007645/2011-12</t>
  </si>
  <si>
    <t>Tibet</t>
  </si>
  <si>
    <t>Fluroxipir-meptílico; Picloram</t>
  </si>
  <si>
    <t>21000.002803/2015-63</t>
  </si>
  <si>
    <t>Linus 200 SP</t>
  </si>
  <si>
    <t>21000.008878/2008-29</t>
  </si>
  <si>
    <t>Airone</t>
  </si>
  <si>
    <t>Hidróxido de Cobre; Oxicloreto de Cobre</t>
  </si>
  <si>
    <t>Isagro Brasil</t>
  </si>
  <si>
    <t>21000.008195/2013-39</t>
  </si>
  <si>
    <t>Dominum XT</t>
  </si>
  <si>
    <t>Aminopiralide; Picloram; Triclopir-butotílico</t>
  </si>
  <si>
    <t>21000.008655/2013-29</t>
  </si>
  <si>
    <t>Planador XT</t>
  </si>
  <si>
    <t>21000.008656/2013-73</t>
  </si>
  <si>
    <t>Trueno XT</t>
  </si>
  <si>
    <t>21000.010394/2009-21</t>
  </si>
  <si>
    <t>Cartap Técnico Volcano</t>
  </si>
  <si>
    <t>Cartape</t>
  </si>
  <si>
    <t>21000.003926/2011-98</t>
  </si>
  <si>
    <t>Picloram Nortox 240 SL</t>
  </si>
  <si>
    <t>21000.003091/2012-57</t>
  </si>
  <si>
    <t>Dominum EZ Forestry</t>
  </si>
  <si>
    <t>Aminopiralide; Fluroxipir-Meptílico</t>
  </si>
  <si>
    <t>21000.004159/2013-04</t>
  </si>
  <si>
    <t>Atuantt Técnico</t>
  </si>
  <si>
    <t>21000.003538/2013-79</t>
  </si>
  <si>
    <t>Triclopyr Tecnico CCAB</t>
  </si>
  <si>
    <t>21000.003555/2013-14</t>
  </si>
  <si>
    <t>Triclopir Tecnico Genbra</t>
  </si>
  <si>
    <t>21000.007268/2014-56</t>
  </si>
  <si>
    <t>Rizos</t>
  </si>
  <si>
    <t>Laboratório de Bio Controle Farroupilha</t>
  </si>
  <si>
    <t>21000.005813/2012-16</t>
  </si>
  <si>
    <t>Metry</t>
  </si>
  <si>
    <t>21000.008927/2009-12</t>
  </si>
  <si>
    <t>Fipronil Técnico Consagro</t>
  </si>
  <si>
    <t>21000.002994/2012-11</t>
  </si>
  <si>
    <t>Mancozeb CCAB 800 WP</t>
  </si>
  <si>
    <t>21000.004383/2012-15</t>
  </si>
  <si>
    <t>Sniper</t>
  </si>
  <si>
    <t>21000.003983/2015-09</t>
  </si>
  <si>
    <t>Tibet Prime</t>
  </si>
  <si>
    <t>21000.007903/2015-86</t>
  </si>
  <si>
    <t>Kroll</t>
  </si>
  <si>
    <t>Cletodim; Quizalofop-P-Etílico</t>
  </si>
  <si>
    <t>21000.001268/2011-08</t>
  </si>
  <si>
    <t>Triclopir-butotilico Tecnico Nufarm</t>
  </si>
  <si>
    <t>21000.050434/2016-04</t>
  </si>
  <si>
    <t>Cronnos OD</t>
  </si>
  <si>
    <t>21000.007267/2014-10</t>
  </si>
  <si>
    <t>Onix</t>
  </si>
  <si>
    <t>Bacillus methylotrophicus</t>
  </si>
  <si>
    <t>21000.010989/2012-81</t>
  </si>
  <si>
    <t>Banjo</t>
  </si>
  <si>
    <t>21000.004960/2012-61</t>
  </si>
  <si>
    <t xml:space="preserve">Ciproconazol Tradecorp Técnico </t>
  </si>
  <si>
    <t>21000.009066/2010-15</t>
  </si>
  <si>
    <t>Trop SL</t>
  </si>
  <si>
    <t>21000.008005/2010-31</t>
  </si>
  <si>
    <t>Revogar 800 WG</t>
  </si>
  <si>
    <t>21000.009065/2010-71</t>
  </si>
  <si>
    <t>Trop 480 SL</t>
  </si>
  <si>
    <t>21000.004125/2013-10</t>
  </si>
  <si>
    <t>Ciproconazol Técnico Genbra</t>
  </si>
  <si>
    <t>21000.010108/2011-41</t>
  </si>
  <si>
    <t>Convicto</t>
  </si>
  <si>
    <t>Azoxistrobina; Epoxiconazol</t>
  </si>
  <si>
    <t>21000.010106/2011-52</t>
  </si>
  <si>
    <t>Convicto SC</t>
  </si>
  <si>
    <t>21000.005438/2011-15</t>
  </si>
  <si>
    <t>Sparviero 50</t>
  </si>
  <si>
    <t>21000.003466/2011-06</t>
  </si>
  <si>
    <t>Maestro 250 FS</t>
  </si>
  <si>
    <t>21000.002116/2017-18</t>
  </si>
  <si>
    <t>Thiodiplus 350 FS</t>
  </si>
  <si>
    <t>21000.002112/2017-21</t>
  </si>
  <si>
    <t>Thiobio 350 SC</t>
  </si>
  <si>
    <t>21000.004922/2012-16</t>
  </si>
  <si>
    <t>Zino 750 WG</t>
  </si>
  <si>
    <t>21000.007812/2014-60</t>
  </si>
  <si>
    <t>Clariva PN BR</t>
  </si>
  <si>
    <t>Pasteuria nishizawae</t>
  </si>
  <si>
    <t>21000.010413/2013-03</t>
  </si>
  <si>
    <t>Soyclean Xtra</t>
  </si>
  <si>
    <t>21000.010890/2010-18</t>
  </si>
  <si>
    <t>Greener</t>
  </si>
  <si>
    <t>21000.007215/2012-73</t>
  </si>
  <si>
    <t>Station 240 SL</t>
  </si>
  <si>
    <t>21000.005764/2012-11</t>
  </si>
  <si>
    <t>Campestre 240 SL</t>
  </si>
  <si>
    <t>21000.012846/2010-42</t>
  </si>
  <si>
    <t>Glifosato DVA Agro Técnico</t>
  </si>
  <si>
    <t>21000.007984/2010-18</t>
  </si>
  <si>
    <t>Zonic</t>
  </si>
  <si>
    <t>Amicarbazona; Diurom; Hexazinona</t>
  </si>
  <si>
    <t>21000.008082/2010-91 </t>
  </si>
  <si>
    <t>Guerrero</t>
  </si>
  <si>
    <t>21000.010863/2012-15 </t>
  </si>
  <si>
    <t>Glifomega Técnico</t>
  </si>
  <si>
    <t>21000.010010/2011-94</t>
  </si>
  <si>
    <t>Luger</t>
  </si>
  <si>
    <t>21000.042531/2017-04</t>
  </si>
  <si>
    <t>Chrysogen</t>
  </si>
  <si>
    <r>
      <rPr>
        <rFont val="Arial"/>
        <color rgb="FF000066"/>
        <sz val="10"/>
      </rPr>
      <t xml:space="preserve">Baculovirus - </t>
    </r>
    <r>
      <rPr>
        <rFont val="Arial"/>
        <i/>
        <color rgb="FF000066"/>
        <sz val="10"/>
      </rPr>
      <t>Chrysodeixis includens</t>
    </r>
    <r>
      <rPr>
        <rFont val="Arial"/>
        <color rgb="FF000066"/>
        <sz val="10"/>
      </rPr>
      <t xml:space="preserve"> nucleopolyhedrovirus (ChinNPV)</t>
    </r>
  </si>
  <si>
    <t>21000.044104/2017-52</t>
  </si>
  <si>
    <t>Chrysogen CCAB</t>
  </si>
  <si>
    <r>
      <rPr>
        <rFont val="Arial"/>
        <color rgb="FF000066"/>
        <sz val="10"/>
      </rPr>
      <t xml:space="preserve">Baculovirus - </t>
    </r>
    <r>
      <rPr>
        <rFont val="Arial"/>
        <i/>
        <color rgb="FF000066"/>
        <sz val="10"/>
      </rPr>
      <t xml:space="preserve">Chrysodeixis includens </t>
    </r>
    <r>
      <rPr>
        <rFont val="Arial"/>
        <color rgb="FF000066"/>
        <sz val="10"/>
      </rPr>
      <t>nucleopolyhedrovirus (ChinNPV)</t>
    </r>
  </si>
  <si>
    <t>21000.004460/2013-18</t>
  </si>
  <si>
    <t>Acefato Técnico SUP</t>
  </si>
  <si>
    <t>21000.005153/2013-46</t>
  </si>
  <si>
    <t>Acefato Técnico Rainbow</t>
  </si>
  <si>
    <t>21000.009301/2013-00</t>
  </si>
  <si>
    <t>Acefato Técnico Biorisk</t>
  </si>
  <si>
    <t>21000.036239/2017-44 </t>
  </si>
  <si>
    <t>Cartugen</t>
  </si>
  <si>
    <r>
      <rPr>
        <rFont val="Arial"/>
        <color rgb="FF000066"/>
        <sz val="10"/>
      </rPr>
      <t xml:space="preserve">Baculovirus - </t>
    </r>
    <r>
      <rPr>
        <rFont val="Arial"/>
        <i/>
        <color rgb="FF000066"/>
        <sz val="10"/>
      </rPr>
      <t>Spodoptera frugiperda</t>
    </r>
    <r>
      <rPr>
        <rFont val="Arial"/>
        <color rgb="FF000066"/>
        <sz val="10"/>
      </rPr>
      <t xml:space="preserve"> multiplenucleopolyhedrovirus (SfMNPV)</t>
    </r>
  </si>
  <si>
    <t>21000.038361/2017-55</t>
  </si>
  <si>
    <t>Cartugen CCAB</t>
  </si>
  <si>
    <r>
      <rPr>
        <rFont val="Arial"/>
        <color rgb="FF000066"/>
        <sz val="10"/>
      </rPr>
      <t xml:space="preserve">Baculovirus - </t>
    </r>
    <r>
      <rPr>
        <rFont val="Arial"/>
        <i/>
        <color rgb="FF000066"/>
        <sz val="10"/>
      </rPr>
      <t>Spodoptera frugiperda</t>
    </r>
    <r>
      <rPr>
        <rFont val="Arial"/>
        <color rgb="FF000066"/>
        <sz val="10"/>
      </rPr>
      <t xml:space="preserve"> multiplenucleopolyhedrovirus (SfMNPV)</t>
    </r>
  </si>
  <si>
    <t>21000.001009/2013-21</t>
  </si>
  <si>
    <t>Acefato Técnico AgroImport</t>
  </si>
  <si>
    <t>21000.003637/2014-31</t>
  </si>
  <si>
    <t>Acephate Technical</t>
  </si>
  <si>
    <t>Consagro</t>
  </si>
  <si>
    <t>21000.008115/2011-83 </t>
  </si>
  <si>
    <t>Ametrina 500 SC Rainbow</t>
  </si>
  <si>
    <t>21000.008203/2012-66</t>
  </si>
  <si>
    <t>Glifosato Atanor IV</t>
  </si>
  <si>
    <t>21000.015830/2011-72</t>
  </si>
  <si>
    <t xml:space="preserve">Flutriafol Tradecorp Técnico </t>
  </si>
  <si>
    <t>21000.010333/2012-69</t>
  </si>
  <si>
    <t>Cipermetrina Técnico Red Surcos</t>
  </si>
  <si>
    <t>21000.000812/2013-58</t>
  </si>
  <si>
    <t>Lavra</t>
  </si>
  <si>
    <t>2,4-D; Picloram</t>
  </si>
  <si>
    <t>21000.011211/2018-85</t>
  </si>
  <si>
    <t>Tiofanato Metil Técnico Nortox III</t>
  </si>
  <si>
    <t>21000.004048/2014-71</t>
  </si>
  <si>
    <t>Lufenuron Técnico Nortox CH</t>
  </si>
  <si>
    <t>21000.007052/2015-71</t>
  </si>
  <si>
    <t>Nicossulfuron Técnico RDB </t>
  </si>
  <si>
    <t>Nicosulfurom</t>
  </si>
  <si>
    <t>21000.040601/2016-09</t>
  </si>
  <si>
    <t>Nicossulfuron Técnico Sino-Agri</t>
  </si>
  <si>
    <t>21000.007556/2012-49</t>
  </si>
  <si>
    <t>Metomil Técnico</t>
  </si>
  <si>
    <t>21000.009798/2013-58</t>
  </si>
  <si>
    <t>Metomil Técnico Mil</t>
  </si>
  <si>
    <t>21000.018139/2017-36 </t>
  </si>
  <si>
    <t>Atrazina Técnica Adama</t>
  </si>
  <si>
    <t>21000.003108/2013-57</t>
  </si>
  <si>
    <t>Diflubenzurom Técnico ME2</t>
  </si>
  <si>
    <t>21000.008579/2015-13 </t>
  </si>
  <si>
    <t>Kraton</t>
  </si>
  <si>
    <t xml:space="preserve">21000.011793/2011-23 </t>
  </si>
  <si>
    <t>T-Hex</t>
  </si>
  <si>
    <t>Tiodicarbe; Hexazinona</t>
  </si>
  <si>
    <t xml:space="preserve">21000.002563/2011-73 </t>
  </si>
  <si>
    <t>Thiodicarb 350 FS</t>
  </si>
  <si>
    <t xml:space="preserve">21000.009276/2012-75 </t>
  </si>
  <si>
    <t>Atrazina 500 Sc Alamos</t>
  </si>
  <si>
    <t>Alamos do Brasil</t>
  </si>
  <si>
    <t>21000.003651/2014-35</t>
  </si>
  <si>
    <t>Flutriafol Técnico Nortox CH</t>
  </si>
  <si>
    <t>21000.015791/2011-11 </t>
  </si>
  <si>
    <t>Diquat Nufarm 200 SL</t>
  </si>
  <si>
    <t>21000.000606/2013-48</t>
  </si>
  <si>
    <t>Azoxistrobina Técnico Alta II</t>
  </si>
  <si>
    <t>21000.003113/2013-60</t>
  </si>
  <si>
    <t>Grandus WG</t>
  </si>
  <si>
    <t>Nicosulfurom; Atrazina</t>
  </si>
  <si>
    <t>21000.051444/2017-30</t>
  </si>
  <si>
    <t>Tiofanato-Metílico Técnico Mega</t>
  </si>
  <si>
    <t>21000.024269/2017-16</t>
  </si>
  <si>
    <t>Mancozebe Técnico BRA</t>
  </si>
  <si>
    <t>21000.009574/2012-65</t>
  </si>
  <si>
    <t>Wild</t>
  </si>
  <si>
    <t>21000.003559/2013-94</t>
  </si>
  <si>
    <t>Paicer</t>
  </si>
  <si>
    <t>21000.003405/2017-26 </t>
  </si>
  <si>
    <t>Faith</t>
  </si>
  <si>
    <t>21000.003407/2017-15 </t>
  </si>
  <si>
    <t>Faith SP</t>
  </si>
  <si>
    <t>21000.008070/2015-71 </t>
  </si>
  <si>
    <t>Cartago</t>
  </si>
  <si>
    <t>21000.010999/2011-36 </t>
  </si>
  <si>
    <t>Lufenurom Nufarm 50 EC</t>
  </si>
  <si>
    <t>21000.003864/2016-29</t>
  </si>
  <si>
    <t>Azoxistrobina Técnico Tide</t>
  </si>
  <si>
    <t>Tide do Brasil</t>
  </si>
  <si>
    <t>21000.025506/2017-58</t>
  </si>
  <si>
    <t>Daytona</t>
  </si>
  <si>
    <t>Koppert do Brasil Sistemas Biologicos</t>
  </si>
  <si>
    <t>21000.008037/2012-06</t>
  </si>
  <si>
    <t>Hexitiazoxi Tradecorp Técnico</t>
  </si>
  <si>
    <t>Hexitiazoxi</t>
  </si>
  <si>
    <t>21000.006943/2015-19</t>
  </si>
  <si>
    <t>Cletodim Técnico Nufarm</t>
  </si>
  <si>
    <t>21000.006627/2015-39</t>
  </si>
  <si>
    <t>Clethodim Técnico BCS</t>
  </si>
  <si>
    <t>Bayer S.A.</t>
  </si>
  <si>
    <t>21000.008647/2015-44 </t>
  </si>
  <si>
    <t>Cletodim Técnico Adama</t>
  </si>
  <si>
    <t>21000.003899/2015-87</t>
  </si>
  <si>
    <t>Cletodim Técnico Cropchem</t>
  </si>
  <si>
    <t>21000.007381/2015-12</t>
  </si>
  <si>
    <t>Clethodim Técnico RTM</t>
  </si>
  <si>
    <t>21000.002693/2015-30</t>
  </si>
  <si>
    <t>Imazethapyr Técnico Biesterfeld</t>
  </si>
  <si>
    <t>Biesterfeld do Brasil</t>
  </si>
  <si>
    <t>21000.046918/2016-41 </t>
  </si>
  <si>
    <t xml:space="preserve">Imazetapir Técnico Adama BR </t>
  </si>
  <si>
    <t>21000.053343/2016-12 </t>
  </si>
  <si>
    <t>Imazetapir CTécnico Helm</t>
  </si>
  <si>
    <t>21000.007318/2012-33 </t>
  </si>
  <si>
    <t>Clomazone JB Técnico FMC</t>
  </si>
  <si>
    <t>21000.003874/2014-01</t>
  </si>
  <si>
    <t>2,4-D Técnico Agrisor</t>
  </si>
  <si>
    <t>21000.022661/2017-12 </t>
  </si>
  <si>
    <t>Diamond</t>
  </si>
  <si>
    <t>Trichoderma koningiopsis</t>
  </si>
  <si>
    <t>21000.006719/2013-57</t>
  </si>
  <si>
    <t>Captan Técnico Rainbow</t>
  </si>
  <si>
    <t>Captan</t>
  </si>
  <si>
    <t>21000.007270/2014-25</t>
  </si>
  <si>
    <t>Azoxistrobina Pré-Mistura Milenia</t>
  </si>
  <si>
    <t>21000.063767/2016-95</t>
  </si>
  <si>
    <t>Staff</t>
  </si>
  <si>
    <t>21000.006966/2013-53</t>
  </si>
  <si>
    <t>Spirodiclofeno Técnico Helm</t>
  </si>
  <si>
    <t>21000.021080/2017-63</t>
  </si>
  <si>
    <t>Espirodiclofeno Técnico Alta</t>
  </si>
  <si>
    <t>21000.031970/2017-83</t>
  </si>
  <si>
    <t>Spirodiclofeno Técnico Sulphur Mills</t>
  </si>
  <si>
    <t>21000.000272/2014-93</t>
  </si>
  <si>
    <t>Hexazinone Técnico RTM</t>
  </si>
  <si>
    <t>21000.009702/2012-71</t>
  </si>
  <si>
    <t>Hexazinona Técnica Proventis</t>
  </si>
  <si>
    <t>21000.004597/2018-79</t>
  </si>
  <si>
    <t>Imazetapir Técnico Alta</t>
  </si>
  <si>
    <t>21000.002181/2015-73 </t>
  </si>
  <si>
    <t>Imazetapyr Técnico SCY-Cropchem</t>
  </si>
  <si>
    <t>21000.053725/2016-46</t>
  </si>
  <si>
    <t>Hexazinone Técnico Sino-Agri</t>
  </si>
  <si>
    <t>21000.010451/2012-77 </t>
  </si>
  <si>
    <t>Dinamic Técnico DC</t>
  </si>
  <si>
    <t>21000.004412/2013-11</t>
  </si>
  <si>
    <t>Fluazinan Técnico SH</t>
  </si>
  <si>
    <t>21000.009679/2017-29 </t>
  </si>
  <si>
    <t>Super BT</t>
  </si>
  <si>
    <t xml:space="preserve"> Bacillus thuringiensis</t>
  </si>
  <si>
    <t>21000.009675/2017-41</t>
  </si>
  <si>
    <t>Eficaz Nema</t>
  </si>
  <si>
    <t>21000.021705/2017-97 </t>
  </si>
  <si>
    <t>Nematec</t>
  </si>
  <si>
    <t>Deladenus siricidicola</t>
  </si>
  <si>
    <t>Embrapa Florestas</t>
  </si>
  <si>
    <t>21000.004343/2017-70 </t>
  </si>
  <si>
    <t>Faith SD 750 SP</t>
  </si>
  <si>
    <t xml:space="preserve">21000.025508/2017-47 </t>
  </si>
  <si>
    <t>Octane</t>
  </si>
  <si>
    <t>21000.059152/2016-64</t>
  </si>
  <si>
    <t>Daniato</t>
  </si>
  <si>
    <t>21000.003761/2012-35 </t>
  </si>
  <si>
    <t>Batalha</t>
  </si>
  <si>
    <t>21000.010401/2010-28</t>
  </si>
  <si>
    <t>Chloromo</t>
  </si>
  <si>
    <t>Sabero Organics</t>
  </si>
  <si>
    <t>21000.036974/2017-58</t>
  </si>
  <si>
    <t>Serifel</t>
  </si>
  <si>
    <t>21000.003412/2013-02 </t>
  </si>
  <si>
    <t>Clomazona Tradecorp Técnico</t>
  </si>
  <si>
    <t>21000.008390/2014-40</t>
  </si>
  <si>
    <t>Metribuzin Pré-Mistura</t>
  </si>
  <si>
    <t>21000.006970/2014-01</t>
  </si>
  <si>
    <t>Pherodis HÁ</t>
  </si>
  <si>
    <t>(z)-11 hexadecenal; (z)-9- hexadecenal; (z)-7- hexadecenal</t>
  </si>
  <si>
    <t>21000.008630/2011-63</t>
  </si>
  <si>
    <t>Simatop Rainbow</t>
  </si>
  <si>
    <t>21000.049204/2017-75</t>
  </si>
  <si>
    <t>Surtivo Soja</t>
  </si>
  <si>
    <r>
      <rPr>
        <rFont val="Arial"/>
        <i/>
        <color rgb="FF000066"/>
        <sz val="10"/>
      </rPr>
      <t>Chrysodeixis includens</t>
    </r>
    <r>
      <rPr>
        <rFont val="Arial"/>
        <color rgb="FF000066"/>
        <sz val="10"/>
      </rPr>
      <t xml:space="preserve"> nucleopolihedrovirus (ChinNPV); </t>
    </r>
    <r>
      <rPr>
        <rFont val="Arial"/>
        <i/>
        <color rgb="FF000066"/>
        <sz val="10"/>
      </rPr>
      <t>Helicoverpa armíger</t>
    </r>
    <r>
      <rPr>
        <rFont val="Arial"/>
        <color rgb="FF000066"/>
        <sz val="10"/>
      </rPr>
      <t>a nucleopolihedrovirus (HaNPV = HearNPV)</t>
    </r>
  </si>
  <si>
    <t>21000.008326/2014-69</t>
  </si>
  <si>
    <t>Fontop</t>
  </si>
  <si>
    <t>Fluasifope-P-butílico</t>
  </si>
  <si>
    <t>21000.006062/2015-90</t>
  </si>
  <si>
    <t>Cuprital 700</t>
  </si>
  <si>
    <t>Oxicloreto de cobre</t>
  </si>
  <si>
    <t>21000.053922/2016-65</t>
  </si>
  <si>
    <t>Bequebr</t>
  </si>
  <si>
    <t>21000.001691/2012-81 </t>
  </si>
  <si>
    <t>Shambda 50 EC</t>
  </si>
  <si>
    <t>21000.010777/2009-07</t>
  </si>
  <si>
    <t>ATAK</t>
  </si>
  <si>
    <t>21000.005840/2014-42</t>
  </si>
  <si>
    <t>Lufenuron Nortox 100 EC</t>
  </si>
  <si>
    <t>21000.002028/2018-99</t>
  </si>
  <si>
    <t>Surtivo Soja CCAB</t>
  </si>
  <si>
    <r>
      <rPr>
        <rFont val="Arial"/>
        <i/>
        <color rgb="FF000066"/>
        <sz val="11"/>
      </rPr>
      <t>Chrysodeixis includens</t>
    </r>
    <r>
      <rPr>
        <rFont val="Arial"/>
        <color rgb="FF000066"/>
        <sz val="11"/>
      </rPr>
      <t xml:space="preserve"> nucleopolihedrovirus (ChinNPV); </t>
    </r>
    <r>
      <rPr>
        <rFont val="Arial"/>
        <i/>
        <color rgb="FF000066"/>
        <sz val="11"/>
      </rPr>
      <t>Helicoverpa armígera</t>
    </r>
    <r>
      <rPr>
        <rFont val="Arial"/>
        <color rgb="FF000066"/>
        <sz val="11"/>
      </rPr>
      <t xml:space="preserve"> nucleopolihedrovirus (HaNPV = HearNPV)</t>
    </r>
  </si>
  <si>
    <t>Source Top</t>
  </si>
  <si>
    <t>21000.002244/2013-20</t>
  </si>
  <si>
    <t>Belure Top</t>
  </si>
  <si>
    <t>21000.001311/2013-99 </t>
  </si>
  <si>
    <t>Troller</t>
  </si>
  <si>
    <t>21000.052348/2017-17</t>
  </si>
  <si>
    <t>Majestic</t>
  </si>
  <si>
    <t>21000.015927/2011-85</t>
  </si>
  <si>
    <t>Alvo 750 WG</t>
  </si>
  <si>
    <t>21000.058672/2016-50</t>
  </si>
  <si>
    <t>Kennox</t>
  </si>
  <si>
    <t>Cletodim; Haloxifop-P-Metílico</t>
  </si>
  <si>
    <t>21000.046482/2017-71</t>
  </si>
  <si>
    <t>Aptur-PF</t>
  </si>
  <si>
    <t>21000.049202/2017-86</t>
  </si>
  <si>
    <t>Lepigen</t>
  </si>
  <si>
    <r>
      <rPr>
        <rFont val="Arial"/>
        <i/>
        <color rgb="FF000066"/>
        <sz val="11"/>
      </rPr>
      <t>Autographa californica</t>
    </r>
    <r>
      <rPr>
        <rFont val="Arial"/>
        <color rgb="FF000066"/>
        <sz val="11"/>
      </rPr>
      <t> Multiple Nucleopolyhedrovirus</t>
    </r>
  </si>
  <si>
    <t>21000.002029/2018-33</t>
  </si>
  <si>
    <t>Lepigen CCAB</t>
  </si>
  <si>
    <r>
      <rPr>
        <rFont val="Arial"/>
        <i/>
        <color rgb="FF000066"/>
        <sz val="11"/>
      </rPr>
      <t>Autographa californica</t>
    </r>
    <r>
      <rPr>
        <rFont val="Arial"/>
        <color rgb="FF000066"/>
        <sz val="11"/>
      </rPr>
      <t> Multiple Nucleopolyhedrovirus</t>
    </r>
  </si>
  <si>
    <t>21000.010794/2012-31</t>
  </si>
  <si>
    <t>Boreal</t>
  </si>
  <si>
    <t>21000.009131/2012-74 </t>
  </si>
  <si>
    <t>Capote</t>
  </si>
  <si>
    <t>21000.003557/2018-18</t>
  </si>
  <si>
    <t>Agroneem</t>
  </si>
  <si>
    <r>
      <rPr>
        <rFont val="Arial"/>
        <color rgb="FF000066"/>
        <sz val="11"/>
      </rPr>
      <t>Óleo de Nim (</t>
    </r>
    <r>
      <rPr>
        <rFont val="Arial"/>
        <i/>
        <color rgb="FF000066"/>
        <sz val="10"/>
      </rPr>
      <t>Azadirachta indica</t>
    </r>
    <r>
      <rPr>
        <rFont val="Arial"/>
        <color rgb="FF000066"/>
        <sz val="10"/>
      </rPr>
      <t>)</t>
    </r>
  </si>
  <si>
    <t>Prophyto Comércio e Serviços</t>
  </si>
  <si>
    <t>21000.026214/2017-32</t>
  </si>
  <si>
    <t>Clorotalonil 500 SC OF</t>
  </si>
  <si>
    <t>21000.063818/2016-89 </t>
  </si>
  <si>
    <t>Zipper</t>
  </si>
  <si>
    <t>Mancozebe; Oxicloreto de Cobre</t>
  </si>
  <si>
    <t>21000.005071/2010-59</t>
  </si>
  <si>
    <t>Fluroxipir Técnico Tecnomyl</t>
  </si>
  <si>
    <t>21000.004140/2015-11</t>
  </si>
  <si>
    <t>Fluazinam Técnico Nortox BR</t>
  </si>
  <si>
    <t>21000.005375/2014-40 </t>
  </si>
  <si>
    <t>Fluazinam Técnico Nortox</t>
  </si>
  <si>
    <t>21000.005622/2012-46</t>
  </si>
  <si>
    <t>Captain 800 WG</t>
  </si>
  <si>
    <t>21000.046020/2017-53</t>
  </si>
  <si>
    <t>Nemakill</t>
  </si>
  <si>
    <t>21000.004396/2016-18 </t>
  </si>
  <si>
    <t>Origan 500 SC</t>
  </si>
  <si>
    <t>21000.052347/2017-64 </t>
  </si>
  <si>
    <t>Unique</t>
  </si>
  <si>
    <t>21000.004164/2013-17</t>
  </si>
  <si>
    <t>Diquat Técnico YN</t>
  </si>
  <si>
    <t>21000.007228/2014-12</t>
  </si>
  <si>
    <t>Diquat Técnico Nortox</t>
  </si>
  <si>
    <t>21000.005270/2015-71</t>
  </si>
  <si>
    <t>Diquat Técnico Cropchem</t>
  </si>
  <si>
    <t>21000.036496/2016-03</t>
  </si>
  <si>
    <t>Diquat Sapec Técnico</t>
  </si>
  <si>
    <t>21000.001591/2013-35</t>
  </si>
  <si>
    <t>Tiodicarbe Nufarm 350 SC</t>
  </si>
  <si>
    <t>21000.000621/2010-43 </t>
  </si>
  <si>
    <t>Uzat</t>
  </si>
  <si>
    <t>Cheminova</t>
  </si>
  <si>
    <t>21000.002573/2014-51</t>
  </si>
  <si>
    <t>Acetamiprid STK 200 SP</t>
  </si>
  <si>
    <t>21000.062383/2016-55</t>
  </si>
  <si>
    <t>Bitelo</t>
  </si>
  <si>
    <t>21000.008986/2018-73 </t>
  </si>
  <si>
    <t>Auin CE</t>
  </si>
  <si>
    <t>21000.052341/2017-97</t>
  </si>
  <si>
    <t>Vantaje</t>
  </si>
  <si>
    <t>21000.003513/2012-94</t>
  </si>
  <si>
    <t>Fluroxipir Técnico Rainbow</t>
  </si>
  <si>
    <t>21000.042847/2016-15</t>
  </si>
  <si>
    <t>Curbix 200 SC A</t>
  </si>
  <si>
    <t>Fenilpirazol</t>
  </si>
  <si>
    <t>21000.006599/2018-01</t>
  </si>
  <si>
    <t>Isomate-Ofm TT</t>
  </si>
  <si>
    <t>Acetato de (Z)-8-dodecenila; Acetato de (E)-8-dodecenila; (Z)-8-dodecenol</t>
  </si>
  <si>
    <t>Biocontrole</t>
  </si>
  <si>
    <t>21000.007483/2008-17</t>
  </si>
  <si>
    <t>Trovati</t>
  </si>
  <si>
    <t>21000.004916/2011-70</t>
  </si>
  <si>
    <t>Fipronil 250 FS Agria</t>
  </si>
  <si>
    <t>21000.053538/2017-43</t>
  </si>
  <si>
    <t>Trichodermil DS</t>
  </si>
  <si>
    <t>21000.053531/2017-21</t>
  </si>
  <si>
    <t>Cougar</t>
  </si>
  <si>
    <t>21000.049907/2017-01</t>
  </si>
  <si>
    <t>Boveryd FR 25</t>
  </si>
  <si>
    <t>21000.002341/2016-65</t>
  </si>
  <si>
    <t>Ávido BR</t>
  </si>
  <si>
    <t>21000.019734/2018-70</t>
  </si>
  <si>
    <t>Dobbel</t>
  </si>
  <si>
    <t>21000.005809/2012-40</t>
  </si>
  <si>
    <t>Glifosato XW Técnico</t>
  </si>
  <si>
    <t>21000.005367/2010-70</t>
  </si>
  <si>
    <t>Fluroxipir Técnico CCAB</t>
  </si>
  <si>
    <t>21000.001401/2012-07</t>
  </si>
  <si>
    <t>Fluroxypyr L Técnico Helm</t>
  </si>
  <si>
    <t>21000.006465/2012-96</t>
  </si>
  <si>
    <t>Fluroxypyr Técnico Volcano</t>
  </si>
  <si>
    <t>21000.010276/2012-18</t>
  </si>
  <si>
    <t>Fluroxypyr Meptil Técnico UPL</t>
  </si>
  <si>
    <t>21000.000872/2014-51</t>
  </si>
  <si>
    <t>Fluroxypyr-Meptyl Técnico Agrogill</t>
  </si>
  <si>
    <t>21000.000179/2016-41</t>
  </si>
  <si>
    <t>Fluroxipir Meptílico Técnico Adama</t>
  </si>
  <si>
    <t>21000.001520/2011-71</t>
  </si>
  <si>
    <t>Tecnup</t>
  </si>
  <si>
    <t>21000.053853/2017-71</t>
  </si>
  <si>
    <t>Hover</t>
  </si>
  <si>
    <t>21000.010932/2018-78</t>
  </si>
  <si>
    <t>JB Tri-P</t>
  </si>
  <si>
    <t>21000.023429/2016-11</t>
  </si>
  <si>
    <t>Glyphosate Técnico Fuhua</t>
  </si>
  <si>
    <t>21000.013417/2018-40</t>
  </si>
  <si>
    <t>Ametrina Técnica Nortox II</t>
  </si>
  <si>
    <t>21000.014173/2018-12</t>
  </si>
  <si>
    <t>Trilag</t>
  </si>
  <si>
    <t>21000.009225/2011-62</t>
  </si>
  <si>
    <t>Shelter FS</t>
  </si>
  <si>
    <t>21000.015650/2018-67</t>
  </si>
  <si>
    <t>Azoxystrobin Técnico Nortox IV</t>
  </si>
  <si>
    <t>21000.032655/2017-73</t>
  </si>
  <si>
    <t>Cletodim Técnico Alta II</t>
  </si>
  <si>
    <t>21000.006398/2013-91</t>
  </si>
  <si>
    <t>Sulfentrazone Técnico Proventis</t>
  </si>
  <si>
    <t>21000.007215/2013-54</t>
  </si>
  <si>
    <t>Sulfentrazone Técnico CCAB</t>
  </si>
  <si>
    <t>21000.010397/2010-06</t>
  </si>
  <si>
    <t>Lambda-Cialotrina Técnico Mil</t>
  </si>
  <si>
    <t>21000.008309/2014-21</t>
  </si>
  <si>
    <t>Indoxacarb Técnico CCAB</t>
  </si>
  <si>
    <t>21000.006442/2014-43</t>
  </si>
  <si>
    <t>Indoxacarb Técnico Gharda</t>
  </si>
  <si>
    <t>21000.015764/2011-31</t>
  </si>
  <si>
    <t>Azoxistrobina CCAB 250 SC</t>
  </si>
  <si>
    <t>21000.002571/2015-43</t>
  </si>
  <si>
    <t>Hollic</t>
  </si>
  <si>
    <t>Metiram; Piraclostrobina</t>
  </si>
  <si>
    <t>21000.008034/2015-15</t>
  </si>
  <si>
    <t>Bac Control Max EC</t>
  </si>
  <si>
    <t>21000.010931/2018-23</t>
  </si>
  <si>
    <t>Excellence Rugger</t>
  </si>
  <si>
    <t>Excellence - Produtos Biológicos</t>
  </si>
  <si>
    <t>21000.036457/2017-89</t>
  </si>
  <si>
    <t>Procimidona 500 SC OF</t>
  </si>
  <si>
    <t>21000.006957/2014-43</t>
  </si>
  <si>
    <t>Glifosato Técnico HT Helm</t>
  </si>
  <si>
    <t>21000.035424/2017-11</t>
  </si>
  <si>
    <t>Quartz SC</t>
  </si>
  <si>
    <t>21000.008677/2013-99</t>
  </si>
  <si>
    <t>Jaran 500 SC</t>
  </si>
  <si>
    <t>21000.004323/2014-56</t>
  </si>
  <si>
    <t>Glifosato Técnico CSG</t>
  </si>
  <si>
    <t>21000.011192/2018-97</t>
  </si>
  <si>
    <t>Maxunil Técnico</t>
  </si>
  <si>
    <t>21000.006848/2013-45</t>
  </si>
  <si>
    <t>Fipronil Técnico Pilarquim</t>
  </si>
  <si>
    <t>21000.010549/2012-24</t>
  </si>
  <si>
    <t>Fipronil Técico Hailir</t>
  </si>
  <si>
    <t>21000.001181/2013-94 </t>
  </si>
  <si>
    <t>Verlon</t>
  </si>
  <si>
    <t xml:space="preserve">21000.015765/2011-85 </t>
  </si>
  <si>
    <t>Assaris</t>
  </si>
  <si>
    <t>21000.008186/2015-18</t>
  </si>
  <si>
    <t>Adifac</t>
  </si>
  <si>
    <t>Bentazona; Imazamoxi</t>
  </si>
  <si>
    <t>21000.010847/2011-33</t>
  </si>
  <si>
    <t>ATRAZINA SD 500 SC</t>
  </si>
  <si>
    <t>21000.003297/2011-04 </t>
  </si>
  <si>
    <t>2,4-D (240) + Picloram(64) SL</t>
  </si>
  <si>
    <t>21000.005763/2010-05 </t>
  </si>
  <si>
    <t>Fabian WG</t>
  </si>
  <si>
    <t>Imazetapir; Chlorimurom</t>
  </si>
  <si>
    <t>21000.007420/2010-77</t>
  </si>
  <si>
    <t>Metagan</t>
  </si>
  <si>
    <t>S-Metolacloro</t>
  </si>
  <si>
    <t>21000.009170/2010-18</t>
  </si>
  <si>
    <t>AUG 126</t>
  </si>
  <si>
    <t>Quizalofop-P-Etílico</t>
  </si>
  <si>
    <t>21000.032876/2017-41</t>
  </si>
  <si>
    <t>21000.010826/2012-07</t>
  </si>
  <si>
    <t>Glifocopa</t>
  </si>
  <si>
    <t>Copalliance</t>
  </si>
  <si>
    <t>21000.040626/2016-02</t>
  </si>
  <si>
    <t>Trivor</t>
  </si>
  <si>
    <t>Acetamiprido; Piriproxifen</t>
  </si>
  <si>
    <t>21000.042230/2017-72</t>
  </si>
  <si>
    <t>Clorotalonil Técnico Alta</t>
  </si>
  <si>
    <t>21000.004900/2011-67</t>
  </si>
  <si>
    <t>Diflubenzurom Técnico CropChem</t>
  </si>
  <si>
    <t>21000.013334/2016-99</t>
  </si>
  <si>
    <t>Diflubenzuron Técnico Sulphur Mills</t>
  </si>
  <si>
    <t>21000.010793/2012-97</t>
  </si>
  <si>
    <t>Amicarbazona Tradecorp Técnico</t>
  </si>
  <si>
    <t>21000.007642/2014-13</t>
  </si>
  <si>
    <t>Fludioxonil Técnico Nufarm</t>
  </si>
  <si>
    <t>21000.006252/2012-64</t>
  </si>
  <si>
    <t>Fludioxonil Técnico Proventis</t>
  </si>
  <si>
    <t>21000.019274/2016-18</t>
  </si>
  <si>
    <t>Diafenthiuron Técnico RTM</t>
  </si>
  <si>
    <t>21000.002327/2014-08</t>
  </si>
  <si>
    <t>Diafentiurom Sapec Técnico</t>
  </si>
  <si>
    <t>21000.005978/2014-41 </t>
  </si>
  <si>
    <t>Diafentiurom Técnico CSG</t>
  </si>
  <si>
    <t>21000.003154/2011-94 </t>
  </si>
  <si>
    <t>Glifosato Técnico FT</t>
  </si>
  <si>
    <t>21000.002206/2014-58 </t>
  </si>
  <si>
    <t>Lamper 480 SC</t>
  </si>
  <si>
    <t>21000.008777/2013-15 </t>
  </si>
  <si>
    <t>Troya</t>
  </si>
  <si>
    <t>21000.010898/2017-51</t>
  </si>
  <si>
    <t>Noctovi GL</t>
  </si>
  <si>
    <t>Z-11 Hexadecenal; Z-9 Hexadecenal</t>
  </si>
  <si>
    <t>Isca Tecnologias</t>
  </si>
  <si>
    <t>21000.012242/2018-53</t>
  </si>
  <si>
    <t>Native</t>
  </si>
  <si>
    <t>Bacillus amyloliquefaciens; Trichoderma harzianum</t>
  </si>
  <si>
    <t>21000.009409/2018-07</t>
  </si>
  <si>
    <t xml:space="preserve">Tricho </t>
  </si>
  <si>
    <t>21000.034932/2017-82</t>
  </si>
  <si>
    <t>Templo</t>
  </si>
  <si>
    <t>21000.005291/2010-82</t>
  </si>
  <si>
    <t>Miura EC</t>
  </si>
  <si>
    <t>Quizalofop-p-etílico</t>
  </si>
  <si>
    <t>21000.036111/2016-08</t>
  </si>
  <si>
    <t>Absolut</t>
  </si>
  <si>
    <t>21000.027184/2018-62</t>
  </si>
  <si>
    <t>Califorce</t>
  </si>
  <si>
    <t>Neoseiulus californicus</t>
  </si>
  <si>
    <t>21000.024476/2018-43</t>
  </si>
  <si>
    <t>No-nema</t>
  </si>
  <si>
    <t xml:space="preserve">21000.003500/2011-34 </t>
  </si>
  <si>
    <t>Acucor</t>
  </si>
  <si>
    <t>Lambda-cialotrina; Clorantraniliprole</t>
  </si>
  <si>
    <t>21000.003502/2011-23</t>
  </si>
  <si>
    <t>Masumo</t>
  </si>
  <si>
    <t>21000.009419/2010-87</t>
  </si>
  <si>
    <t>AUG 103</t>
  </si>
  <si>
    <t>21000.008688/2009-92 </t>
  </si>
  <si>
    <t>Rivamax</t>
  </si>
  <si>
    <t>Carbendazim; Tebuconazol</t>
  </si>
  <si>
    <t>21000.002293/2012-81</t>
  </si>
  <si>
    <t>Zethapyr</t>
  </si>
  <si>
    <t>21000.002337/2014-35</t>
  </si>
  <si>
    <t>Muneo</t>
  </si>
  <si>
    <t>Alfas-cipermetrina; Fipronil; Piraclostrobina</t>
  </si>
  <si>
    <t>21000.003859/2011-10</t>
  </si>
  <si>
    <t>Diflubenzuron Técnico Prentiss</t>
  </si>
  <si>
    <t>21000.023227/2018-31</t>
  </si>
  <si>
    <t>Fipronil Técnico Hy-Green</t>
  </si>
  <si>
    <t>21000.008673/2015-72</t>
  </si>
  <si>
    <t>Diafentiurom Técnico Adama</t>
  </si>
  <si>
    <t>21000.018658/2018-85</t>
  </si>
  <si>
    <t>Azoxystrobin Técnico Nortox V</t>
  </si>
  <si>
    <t>21000.004049/2014-15</t>
  </si>
  <si>
    <t>Imazetapir Técnico Nortox BR</t>
  </si>
  <si>
    <t>21000.000670/2013-29</t>
  </si>
  <si>
    <t>Simazina Técnico Agroimport</t>
  </si>
  <si>
    <t>21000.004836/2010-33</t>
  </si>
  <si>
    <t>Clorpiri Técnico </t>
  </si>
  <si>
    <t>21000.046888/2017-53</t>
  </si>
  <si>
    <t>Amicarbazona Técnico Adama</t>
  </si>
  <si>
    <t>21000.008146/2012-15</t>
  </si>
  <si>
    <t>Dexa WG</t>
  </si>
  <si>
    <t>21000.017173/2018-74</t>
  </si>
  <si>
    <t>Biobaci</t>
  </si>
  <si>
    <t>21000.006252/2015-15</t>
  </si>
  <si>
    <t>Fluazinam Coonagro 500 SC</t>
  </si>
  <si>
    <t>21000.003137/2010-76</t>
  </si>
  <si>
    <t>Nongrass</t>
  </si>
  <si>
    <t>21000.038830/2017-36</t>
  </si>
  <si>
    <t>Ogiva</t>
  </si>
  <si>
    <t>21000.004388/2013-11</t>
  </si>
  <si>
    <t>Maxizato</t>
  </si>
  <si>
    <t>21000.006177/2012-31</t>
  </si>
  <si>
    <t>Glifossato K Atanor</t>
  </si>
  <si>
    <t>21000.002450/2013-30</t>
  </si>
  <si>
    <t>Novaluron Técnico UPL</t>
  </si>
  <si>
    <t>21000.005754/2011-97</t>
  </si>
  <si>
    <t>Glifosato Técnico Crystal</t>
  </si>
  <si>
    <t>Crystal Agro</t>
  </si>
  <si>
    <t>21000.010093/2012-01</t>
  </si>
  <si>
    <t>Glifosato Técnico Jt-Bra</t>
  </si>
  <si>
    <t>21000.004509/2011-62</t>
  </si>
  <si>
    <t>Glifosato Técnico Jt-Cropchem</t>
  </si>
  <si>
    <t>21000.008417/2014-02</t>
  </si>
  <si>
    <t>Dicamba Técnico GHA</t>
  </si>
  <si>
    <t>21000.004018/2015-45</t>
  </si>
  <si>
    <t>Sulfentrazona Técnico Of</t>
  </si>
  <si>
    <t>21000.061276/2016-18</t>
  </si>
  <si>
    <t>Tebuconazol Técnico Adama Brasil</t>
  </si>
  <si>
    <t>21000.001704/2014-83</t>
  </si>
  <si>
    <t>Fluazinam Técnico Ccab</t>
  </si>
  <si>
    <t>21000.003652/2014-80</t>
  </si>
  <si>
    <t>Amicarbazona Técnico Nortox</t>
  </si>
  <si>
    <t>21000.004651/2015-33</t>
  </si>
  <si>
    <t>Fluazinam Técnico Adama</t>
  </si>
  <si>
    <t>21000.014783/2011-40</t>
  </si>
  <si>
    <t>Metomil Técnico Nortox</t>
  </si>
  <si>
    <t>21000.006235/2015-70</t>
  </si>
  <si>
    <t>Snt Técnico</t>
  </si>
  <si>
    <t>21000.033250/2017-52</t>
  </si>
  <si>
    <t>Imazethapyr Técnico Imazet</t>
  </si>
  <si>
    <t>21000.008903/2014-12</t>
  </si>
  <si>
    <t>Fludioxonil Técnico Adama</t>
  </si>
  <si>
    <t>21000.008164/2010-35</t>
  </si>
  <si>
    <t>Nuzoxy 250 SC</t>
  </si>
  <si>
    <t>21000.002431/2013-11</t>
  </si>
  <si>
    <t>Avura</t>
  </si>
  <si>
    <t>21000.005185/2012-61</t>
  </si>
  <si>
    <t>Epimec</t>
  </si>
  <si>
    <t>21000.063814/2016-09</t>
  </si>
  <si>
    <t>Scooter Top</t>
  </si>
  <si>
    <t xml:space="preserve">Oxiquímica </t>
  </si>
  <si>
    <t>21000.063817/2016-34</t>
  </si>
  <si>
    <t>Reference</t>
  </si>
  <si>
    <t>21000.002021/2012-81</t>
  </si>
  <si>
    <t>Acefato CCAB 750 SP</t>
  </si>
  <si>
    <t>21000.048050/2016-13</t>
  </si>
  <si>
    <t>Sphere Max A</t>
  </si>
  <si>
    <t>Trifloxistrobina; Ciproconazol</t>
  </si>
  <si>
    <t>21000.007130/2010-23</t>
  </si>
  <si>
    <t>Bleran</t>
  </si>
  <si>
    <t>21000.007419/2010-42</t>
  </si>
  <si>
    <t>Gopan</t>
  </si>
  <si>
    <t>21000.048052/2016-11</t>
  </si>
  <si>
    <t>Sphere Max B</t>
  </si>
  <si>
    <t>Trifloxistrobina; ciproconazol</t>
  </si>
  <si>
    <t>21000.010543/2013-38</t>
  </si>
  <si>
    <t>Magneto Técnico</t>
  </si>
  <si>
    <t>21000.006903/2017-21</t>
  </si>
  <si>
    <t>Clomazone Técnico Oxon II</t>
  </si>
  <si>
    <t>21000.008204/2013-91</t>
  </si>
  <si>
    <t>Clomazone Técnico CT</t>
  </si>
  <si>
    <t>21000.003359/2015-01</t>
  </si>
  <si>
    <t>Clomazone Técnico Rotam</t>
  </si>
  <si>
    <t>21000.002408/2014-08</t>
  </si>
  <si>
    <t>Clomazone Técnico Nortox BR</t>
  </si>
  <si>
    <t>21000.008395/2014-72</t>
  </si>
  <si>
    <t>Clomazone Técnico Cq-Cropchem</t>
  </si>
  <si>
    <t>21000.000160/2015-13</t>
  </si>
  <si>
    <t>Picoxistrobina Técnico Adama</t>
  </si>
  <si>
    <t>21000.007233/2011-74</t>
  </si>
  <si>
    <t>Tiametoxam Técnico IN</t>
  </si>
  <si>
    <t>21000.008577/2014-43</t>
  </si>
  <si>
    <t>Sulfentrazona Técnico Adama Brasil</t>
  </si>
  <si>
    <t>21000.003378/2015-20</t>
  </si>
  <si>
    <t>Sulfentrazone Técnico CCAB II</t>
  </si>
  <si>
    <t>21000.035416/2016-94</t>
  </si>
  <si>
    <t>Sulfentrazone T Técnico Helm</t>
  </si>
  <si>
    <t>21000.005419/2014-31</t>
  </si>
  <si>
    <t>Sulfentrazone Técnico Tagros</t>
  </si>
  <si>
    <t>21000.001667/2010-80</t>
  </si>
  <si>
    <t>Imidacloprido Técnico Hailir</t>
  </si>
  <si>
    <t>21000.006572/2010-52</t>
  </si>
  <si>
    <t>Difenoconazole Tecnico Pilarquim</t>
  </si>
  <si>
    <t>21000.002055/2012-76</t>
  </si>
  <si>
    <t>Difo Técnico</t>
  </si>
  <si>
    <t>Nellty</t>
  </si>
  <si>
    <t>21000.008697/2013-60</t>
  </si>
  <si>
    <t>Cyproconazole Técnico Agria BR</t>
  </si>
  <si>
    <t>21000.003407/2014-72</t>
  </si>
  <si>
    <t>Keltor</t>
  </si>
  <si>
    <t>Saflufenacil</t>
  </si>
  <si>
    <t>21000.008032/2015-18</t>
  </si>
  <si>
    <t>Glufosinate-Ammonium 200 SL Yonon</t>
  </si>
  <si>
    <t>Glufosinato de amônio</t>
  </si>
  <si>
    <t>21000.002094/2011-92</t>
  </si>
  <si>
    <t>Pastor</t>
  </si>
  <si>
    <t>21000.004473/2014-60</t>
  </si>
  <si>
    <t>Álibi</t>
  </si>
  <si>
    <t>21000.008305/2013-62</t>
  </si>
  <si>
    <t>Fleris</t>
  </si>
  <si>
    <t>21000.007633/2012-61</t>
  </si>
  <si>
    <t>Mancozeb Indofil 800 WP</t>
  </si>
  <si>
    <t>21000.003805/2013-16</t>
  </si>
  <si>
    <t>Atrazina + Nicosulfuron Nortox WG</t>
  </si>
  <si>
    <t>Atrazina; Nicosulfuron</t>
  </si>
  <si>
    <t>21000.004379/2013-20</t>
  </si>
  <si>
    <t>Strong</t>
  </si>
  <si>
    <t>21000.000107/2014-31</t>
  </si>
  <si>
    <t>Soyatop Xtra</t>
  </si>
  <si>
    <t>21000.008307/2013-51</t>
  </si>
  <si>
    <t>Truzon</t>
  </si>
  <si>
    <t>21000.007282/2012-98</t>
  </si>
  <si>
    <t>Tejo</t>
  </si>
  <si>
    <t>21000.037777/2016-75</t>
  </si>
  <si>
    <t>Glufosinato 280 SL UPL</t>
  </si>
  <si>
    <t>21000.006445/2013-04</t>
  </si>
  <si>
    <t>Glint</t>
  </si>
  <si>
    <t>21000.001519/2011-46</t>
  </si>
  <si>
    <t>Glifosato Soma</t>
  </si>
  <si>
    <t>21000.009729/2013-44</t>
  </si>
  <si>
    <t>Wiper Xtra</t>
  </si>
  <si>
    <t>21000.009731/2013-13</t>
  </si>
  <si>
    <t>Clenil Xtra</t>
  </si>
  <si>
    <t>21000.007605/2013-24</t>
  </si>
  <si>
    <t>2,4-D Super Amine SG</t>
  </si>
  <si>
    <t>21000.046019/2017-29</t>
  </si>
  <si>
    <t>Acetamiprido Técnico Sulphur Mills</t>
  </si>
  <si>
    <t>21000.007570/2013-23</t>
  </si>
  <si>
    <t>Azoxistrobina Técnico Ft-Cropchem</t>
  </si>
  <si>
    <t>21000.003816/2015-50</t>
  </si>
  <si>
    <t>Cloreto De Mepiquate Técnico CCAB</t>
  </si>
  <si>
    <t>21000.001508/2014-17</t>
  </si>
  <si>
    <t>Nicosulfuron Sapec Técnico II</t>
  </si>
  <si>
    <t>21000.010993/2012-40</t>
  </si>
  <si>
    <t>Nicosulfuron Técnico Stockton</t>
  </si>
  <si>
    <t>21000.009105/2013-27</t>
  </si>
  <si>
    <t>Nicosulfuron Técnico R Helm</t>
  </si>
  <si>
    <t>21000.006770/2013-69</t>
  </si>
  <si>
    <t>Imazetapir Sapec Técnico</t>
  </si>
  <si>
    <t>21000.003082/2014-28</t>
  </si>
  <si>
    <t>Imazetapir Técnico Mil</t>
  </si>
  <si>
    <t>21000.037373/2017-62</t>
  </si>
  <si>
    <t>Imazetapir N Técnico Helm</t>
  </si>
  <si>
    <t>21000.003676/2014-39</t>
  </si>
  <si>
    <t>Imazetapir Técnico Proventis</t>
  </si>
  <si>
    <t>21000.024473/2018-18</t>
  </si>
  <si>
    <t>Bio-Imune</t>
  </si>
  <si>
    <t>21000.007729/2014-91</t>
  </si>
  <si>
    <t>Torero</t>
  </si>
  <si>
    <t>21000.038827/2017-12</t>
  </si>
  <si>
    <t>Mojjave</t>
  </si>
  <si>
    <t>21000.006111/2013-22</t>
  </si>
  <si>
    <t>Flutriafol Nortox</t>
  </si>
  <si>
    <t>21000.007521/2015-52</t>
  </si>
  <si>
    <t>Diafentiruon 500 SC Proventis</t>
  </si>
  <si>
    <t>21000.007438/2013-11</t>
  </si>
  <si>
    <t>Paclobutrazol 250 SC UPL</t>
  </si>
  <si>
    <t>21000.007434/2013-33</t>
  </si>
  <si>
    <t>Fipronil 250 FS Genbra</t>
  </si>
  <si>
    <t>21000.004474/2014-12</t>
  </si>
  <si>
    <t>Damast</t>
  </si>
  <si>
    <t>Agrobio</t>
  </si>
  <si>
    <t>21000.011794/2018-44</t>
  </si>
  <si>
    <t>Excellence MIG-66</t>
  </si>
  <si>
    <t>21000.032814/2017-30</t>
  </si>
  <si>
    <t>Clomazone 500 EC OF</t>
  </si>
  <si>
    <t>21000.011452/2011-58</t>
  </si>
  <si>
    <t>Clorpirifós Técnico Gharda</t>
  </si>
  <si>
    <t>21000.011711/2011-41</t>
  </si>
  <si>
    <t>Metomil Técnico Volcano</t>
  </si>
  <si>
    <t>21000.005811/2012-19</t>
  </si>
  <si>
    <t>Sulfentrazona Tradecorp Técnico</t>
  </si>
  <si>
    <t>21000.001302/2015-60</t>
  </si>
  <si>
    <t>Clorpirifós Técnico Cheminova GH</t>
  </si>
  <si>
    <t>21000.008002/2015-10</t>
  </si>
  <si>
    <t>Clorpirifós Técnico Sulphur Mills</t>
  </si>
  <si>
    <t>21000.011823/2016-14</t>
  </si>
  <si>
    <t>Sulfentrazone Técnico Nortox</t>
  </si>
  <si>
    <t>21000.019271/2016-84</t>
  </si>
  <si>
    <t>Sulfentrazone Técnico Rotam</t>
  </si>
  <si>
    <t>21000.005568/2013-10</t>
  </si>
  <si>
    <t>Sulfoxaflor Técnico</t>
  </si>
  <si>
    <t>21000.000235/2011-32</t>
  </si>
  <si>
    <t>Thiophanate Methyl Técnico DVA</t>
  </si>
  <si>
    <t>Ano de 2017</t>
  </si>
  <si>
    <t>21000.006287/2012-01</t>
  </si>
  <si>
    <t>Fipronil Nortox</t>
  </si>
  <si>
    <t>21000.013303/2016-38</t>
  </si>
  <si>
    <t>Quartzo</t>
  </si>
  <si>
    <t>Bacillus licheniformis; Bacillus subtilis</t>
  </si>
  <si>
    <t>21000.000622/2010-98</t>
  </si>
  <si>
    <t>Decision 750 SP</t>
  </si>
  <si>
    <t>21000.010865/2011-15</t>
  </si>
  <si>
    <t>Atrazina Técnica Fersol</t>
  </si>
  <si>
    <t>Ameribras</t>
  </si>
  <si>
    <t>21000.005170/2011-11</t>
  </si>
  <si>
    <t>Captan Técnico SD</t>
  </si>
  <si>
    <t>21000.001193/2012-38</t>
  </si>
  <si>
    <t>Paraquat Técnico Nortox</t>
  </si>
  <si>
    <t>Dicloreto de Paraquate</t>
  </si>
  <si>
    <t>21000.008821/2012-14</t>
  </si>
  <si>
    <t>Flutriafol Técnico CCAB</t>
  </si>
  <si>
    <t>21000.002874/2014-85</t>
  </si>
  <si>
    <t>Flutriafol Técnico Nortox BR</t>
  </si>
  <si>
    <t>21000.003946/2014-10</t>
  </si>
  <si>
    <t>Flutriafol Técnico Proventis</t>
  </si>
  <si>
    <t>21000.005797/2011-72</t>
  </si>
  <si>
    <t>Flutriafol Técnico Nortox</t>
  </si>
  <si>
    <t>21000.005721/2013-17</t>
  </si>
  <si>
    <t>Flutriafol Técnico SUP</t>
  </si>
  <si>
    <t>21000.005838/2013-92</t>
  </si>
  <si>
    <t>Flutriafol Técnico SV BRA</t>
  </si>
  <si>
    <t>21000.006011/2013-04</t>
  </si>
  <si>
    <t>Flutriafol Técnico SV-Cropchem</t>
  </si>
  <si>
    <t>21000.007458/2013-92</t>
  </si>
  <si>
    <t>Flutriafol Técnico Cheminova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</si>
  <si>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</si>
  <si>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21000.015733/2016-94</t>
  </si>
  <si>
    <t>Flutriafol Técnico STK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</si>
  <si>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</si>
  <si>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21000.034819/2016-16</t>
  </si>
  <si>
    <t>Flutriafol Técnico Adama BR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</si>
  <si>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</si>
  <si>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21000.041148/2016-40</t>
  </si>
  <si>
    <t>Presence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</si>
  <si>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</si>
  <si>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21000.003697/2015-35</t>
  </si>
  <si>
    <t>Bac Control Max WP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</si>
  <si>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</si>
  <si>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21000.003996/2012-27</t>
  </si>
  <si>
    <t>Mesotriona Técnica Proventis</t>
  </si>
  <si>
    <t>S3 Consultoria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</si>
  <si>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</si>
  <si>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21000.004455/2015-69</t>
  </si>
  <si>
    <t>Acetamiprido Técnico Dinagro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</si>
  <si>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</si>
  <si>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21000.010419/2013-72</t>
  </si>
  <si>
    <t>PonteiroBR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</si>
  <si>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</si>
  <si>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t>21000.002089/2015-11</t>
  </si>
  <si>
    <t>Oleaje</t>
  </si>
  <si>
    <t>Bacillus firmus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</si>
  <si>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</si>
  <si>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21000.002090/2015-38</t>
  </si>
  <si>
    <t>Andril</t>
  </si>
  <si>
    <t>21000.002591/2015-14</t>
  </si>
  <si>
    <t>Tarik WP</t>
  </si>
  <si>
    <t>21000.003695/2015-46</t>
  </si>
  <si>
    <t>Helymax</t>
  </si>
  <si>
    <t>21000.002749/2010-41</t>
  </si>
  <si>
    <t>Paraquat Técnico Biesterfeld</t>
  </si>
  <si>
    <t>21000.003438/2014-23</t>
  </si>
  <si>
    <t>Acetamiprido Técnico HY-Cropchem</t>
  </si>
  <si>
    <t>21000.009832/2013-30</t>
  </si>
  <si>
    <t>Glufosinate- Ammonium Técnico UPL</t>
  </si>
  <si>
    <t>21000.010517/2012-29</t>
  </si>
  <si>
    <t>Acetamiprid Técnico CCAB II</t>
  </si>
  <si>
    <t>21000.010486/2010-44</t>
  </si>
  <si>
    <t>Glifosato Técnico Genbra III</t>
  </si>
  <si>
    <t>21000.008047/2014-03</t>
  </si>
  <si>
    <t>Ryzup 400</t>
  </si>
  <si>
    <t>21000.010647/2010-08</t>
  </si>
  <si>
    <t>Glifosato Técnico CCAB IV</t>
  </si>
  <si>
    <t>21000.008050/2011-76</t>
  </si>
  <si>
    <t>Acetamiprid Técnico Nortox</t>
  </si>
  <si>
    <t>21000.008487/2014-52</t>
  </si>
  <si>
    <t>Acetamiprido Técnico Ouro Fino</t>
  </si>
  <si>
    <t>21000.003008/2013-21</t>
  </si>
  <si>
    <t>Acetamiprido Técnico Nufarm</t>
  </si>
  <si>
    <t>21000.010515/2012-30</t>
  </si>
  <si>
    <t>Acetamiprido Técnico Proventis</t>
  </si>
  <si>
    <t>21000.002136/2011-95</t>
  </si>
  <si>
    <t>Nicossulfurom Técnico Nufarm</t>
  </si>
  <si>
    <t>21000.000510/2013-80</t>
  </si>
  <si>
    <t>Acetamiprido Técnico OF</t>
  </si>
  <si>
    <t>21000.002027/2015-00</t>
  </si>
  <si>
    <t>Diflubenzuron Técnico Proventis</t>
  </si>
  <si>
    <t>21000.009681/2012-93</t>
  </si>
  <si>
    <t>Diflubenzurom Técnico Nufarm NCS</t>
  </si>
  <si>
    <t>21000.007905/2013-11</t>
  </si>
  <si>
    <t>Flutriafol Técnico Stockton</t>
  </si>
  <si>
    <t>21000.023653/2016-11</t>
  </si>
  <si>
    <t>Flutri Técnico SD</t>
  </si>
  <si>
    <t>Sharda do Brasil</t>
  </si>
  <si>
    <t>21000.007868/2014-14</t>
  </si>
  <si>
    <t>Acetamiprido Técnico SN-Cropchem</t>
  </si>
  <si>
    <t>21000.012011/2011-73</t>
  </si>
  <si>
    <t>Acetamiprido Técnico Macroseeds</t>
  </si>
  <si>
    <t>Macroseeds</t>
  </si>
  <si>
    <t>21000.004603/2015-45</t>
  </si>
  <si>
    <t>Acetamiprido Técnico Agristar</t>
  </si>
  <si>
    <t>Atanor</t>
  </si>
  <si>
    <t>21000.011407/2009-89</t>
  </si>
  <si>
    <t>ProntoBR</t>
  </si>
  <si>
    <t>21000.006409/2014-13</t>
  </si>
  <si>
    <t>Acetamiprido Técnico BRA</t>
  </si>
  <si>
    <t>21000.001488/2015-57</t>
  </si>
  <si>
    <t>Acetamiprido Técnico SD</t>
  </si>
  <si>
    <t>21000.006767/2011-83</t>
  </si>
  <si>
    <t>Atrazina 900 WG Rainbow</t>
  </si>
  <si>
    <t>ATRAZINA</t>
  </si>
  <si>
    <t>21000.005729/2012-94</t>
  </si>
  <si>
    <t>Farmozine Plus</t>
  </si>
  <si>
    <t>21000.005728/2012-40</t>
  </si>
  <si>
    <t>Herbizina Plus</t>
  </si>
  <si>
    <t>21000.006061/2009-05</t>
  </si>
  <si>
    <t>Fipronil 25% FS (CDEX 119A FP)</t>
  </si>
  <si>
    <t>21000.002738/2010-61</t>
  </si>
  <si>
    <t>Gifosato IPA 480 Rainbow</t>
  </si>
  <si>
    <t>21000.002786/2011-31</t>
  </si>
  <si>
    <t>Glifosato Alta 720 WG</t>
  </si>
  <si>
    <t>21000.007996/2010-34</t>
  </si>
  <si>
    <t>Sugoy Técnico</t>
  </si>
  <si>
    <t>Metominostrobina</t>
  </si>
  <si>
    <t>21000.010405/2010-14</t>
  </si>
  <si>
    <t>Fusão</t>
  </si>
  <si>
    <t>Metominostrobina; Tebuconazol</t>
  </si>
  <si>
    <t>21000.002175/2011-92</t>
  </si>
  <si>
    <t>Glufosinate-Ammonium DVA 200 SL</t>
  </si>
  <si>
    <t>21000.006838/2014-91</t>
  </si>
  <si>
    <t>Dipel ES NT</t>
  </si>
  <si>
    <t>21000.000223/2013-70</t>
  </si>
  <si>
    <t>Copa</t>
  </si>
  <si>
    <t>21000.008430/2012-91</t>
  </si>
  <si>
    <t>Glifosato 720 WG Nortox</t>
  </si>
  <si>
    <t>21000.007437/2011-13</t>
  </si>
  <si>
    <t>Comboio 80 WG</t>
  </si>
  <si>
    <t>21000.007369/2010-01</t>
  </si>
  <si>
    <t>Glifosato Técnico Genbra II</t>
  </si>
  <si>
    <t>21000.007559/2010-11</t>
  </si>
  <si>
    <t>Glifosato Técnico CCAB III</t>
  </si>
  <si>
    <t>21000.010367/2013-34</t>
  </si>
  <si>
    <t>Flutriafol Técnico OF</t>
  </si>
  <si>
    <t>21000.042852/2016-10</t>
  </si>
  <si>
    <t>Flutriafol Técnico OF I</t>
  </si>
  <si>
    <t>21000.010657/2011-16</t>
  </si>
  <si>
    <t>Ametrina Técnico Oxon</t>
  </si>
  <si>
    <t>21000.006473/2013-13</t>
  </si>
  <si>
    <t>Ametrina Técnico ZS-Cropchem</t>
  </si>
  <si>
    <t>21000.001187/2014-42</t>
  </si>
  <si>
    <t>Ametrina Técnico BRA</t>
  </si>
  <si>
    <t>21000.008775/2013-26</t>
  </si>
  <si>
    <t>Ametrina Técnico ZS</t>
  </si>
  <si>
    <t>21000.012852/2016-95</t>
  </si>
  <si>
    <t>Ametrina Técnico SD</t>
  </si>
  <si>
    <t>21000.002326/2014-55</t>
  </si>
  <si>
    <t>Mesotriona Sapec Técnico</t>
  </si>
  <si>
    <t>Sapec</t>
  </si>
  <si>
    <t>21000.002380/2012-39</t>
  </si>
  <si>
    <t>Tebuconazol Técnico CN</t>
  </si>
  <si>
    <t>21000.000809/2010-91</t>
  </si>
  <si>
    <t>Mepiquat Chloride Técnico DVA</t>
  </si>
  <si>
    <t>21000.007604/2013-80</t>
  </si>
  <si>
    <t>Diafentiuron Genbra 500 SC</t>
  </si>
  <si>
    <t>21000.007660/2013-14</t>
  </si>
  <si>
    <t>Diafentiuron CCAB 500 SC</t>
  </si>
  <si>
    <t>21000.004354/2015-98</t>
  </si>
  <si>
    <t>Acetamiprido Técnico CH</t>
  </si>
  <si>
    <t>21000.009170/2013-52</t>
  </si>
  <si>
    <t>Azoxistrobin Técnico Stockton</t>
  </si>
  <si>
    <t>21000.007093/2010-53</t>
  </si>
  <si>
    <t>Atrazina Técnico SD</t>
  </si>
  <si>
    <t>21000.001807/2015-24</t>
  </si>
  <si>
    <t>Bold</t>
  </si>
  <si>
    <t>Acetamiprido; Fempropatrina</t>
  </si>
  <si>
    <t>21000.009694/2011-81</t>
  </si>
  <si>
    <t>Fipronil Técnico Agroimport</t>
  </si>
  <si>
    <t>Fipronil Técnico Rainbow</t>
  </si>
  <si>
    <t>21000.001594/2014-50</t>
  </si>
  <si>
    <t>Provence Total</t>
  </si>
  <si>
    <t>Indaziflam; Isoxaflutole</t>
  </si>
  <si>
    <t>21000.003845/2015-11</t>
  </si>
  <si>
    <t>Tebuconazole Técnico Sino-Agri</t>
  </si>
  <si>
    <t>Lemma Consultoria</t>
  </si>
  <si>
    <t>21000.001632/2011-21</t>
  </si>
  <si>
    <t xml:space="preserve">Carbendazim STK 500 SC </t>
  </si>
  <si>
    <t>Crosslink</t>
  </si>
  <si>
    <t>21000.001910/2011-41</t>
  </si>
  <si>
    <t>Carbendazim STK 500 SC - A</t>
  </si>
  <si>
    <t>21000.001909/2011-16</t>
  </si>
  <si>
    <t>Carbendazim STK 500 SC -B</t>
  </si>
  <si>
    <t>21000.005559/2011-67</t>
  </si>
  <si>
    <t>Fipronil Nortox TS</t>
  </si>
  <si>
    <t>21000.004207/2009-70</t>
  </si>
  <si>
    <t>Cruiser 600 FS</t>
  </si>
  <si>
    <t>21000.046517/2016-91</t>
  </si>
  <si>
    <t>Metarhizium JCO WP</t>
  </si>
  <si>
    <t xml:space="preserve"> JCO Indústria e Comércio</t>
  </si>
  <si>
    <t>21000.008840/2011-51</t>
  </si>
  <si>
    <t>Tebuconazol Técnico FG</t>
  </si>
  <si>
    <t>21000.007567/2014-91</t>
  </si>
  <si>
    <t>Clorotalonil Técnico Adama</t>
  </si>
  <si>
    <t>21000.001112/2013-81</t>
  </si>
  <si>
    <t>Clorotalonil Técnico Rainbow</t>
  </si>
  <si>
    <t>21000.009067/2014-93</t>
  </si>
  <si>
    <t>Eleitto</t>
  </si>
  <si>
    <t>Acetamiprido; Etofemproxi</t>
  </si>
  <si>
    <t>21000.010542/2013-93</t>
  </si>
  <si>
    <t>Fusão EC</t>
  </si>
  <si>
    <t>21000.003112/2009-39</t>
  </si>
  <si>
    <t>Credit 480</t>
  </si>
  <si>
    <t>21000.010790/2012-53</t>
  </si>
  <si>
    <t>Dermacor BR</t>
  </si>
  <si>
    <t>DuPont</t>
  </si>
  <si>
    <t>21000.011542/2010-68</t>
  </si>
  <si>
    <t>Diurom Técnico Nufarm</t>
  </si>
  <si>
    <t>21000.005196/2011-60</t>
  </si>
  <si>
    <t>Prisma Plus</t>
  </si>
  <si>
    <t>21000.005081/2013-37</t>
  </si>
  <si>
    <t>Token</t>
  </si>
  <si>
    <t>21000.001237/2011-49</t>
  </si>
  <si>
    <t>Lactofen Técnico BRA</t>
  </si>
  <si>
    <t>21000.005545/2013-13</t>
  </si>
  <si>
    <t>Pilartime</t>
  </si>
  <si>
    <t>21000.002391/2015-61</t>
  </si>
  <si>
    <t>Xeque Mate</t>
  </si>
  <si>
    <t>21000.001648/2012-15</t>
  </si>
  <si>
    <t>Imazetapir Técnico Rainbow</t>
  </si>
  <si>
    <t>21000.002004/2015-97</t>
  </si>
  <si>
    <t>Imazetapir Técnico Adama</t>
  </si>
  <si>
    <t>21000.009583/2011-75</t>
  </si>
  <si>
    <t>Diurom Tradecorp Técnico</t>
  </si>
  <si>
    <t>21000.005627/2015-11</t>
  </si>
  <si>
    <t>Clorotalonil Técnico Nortox II</t>
  </si>
  <si>
    <t>21000.005617/2014-03</t>
  </si>
  <si>
    <t>Clorotalonil Técnico Nortox</t>
  </si>
  <si>
    <t>21000.009824/2013-48</t>
  </si>
  <si>
    <t>Acetamiprid Sapec Técnico</t>
  </si>
  <si>
    <t>21000.002997/2014-16</t>
  </si>
  <si>
    <t>Kicker SUP</t>
  </si>
  <si>
    <t>21000.009049/2013-21</t>
  </si>
  <si>
    <t>Cletodim CCAB 240 EC</t>
  </si>
  <si>
    <t>21000.005909/2014-38</t>
  </si>
  <si>
    <t xml:space="preserve">Kicker  </t>
  </si>
  <si>
    <t>21000.006171/2014-26</t>
  </si>
  <si>
    <t>Creox</t>
  </si>
  <si>
    <t>21000.010951/2011-28</t>
  </si>
  <si>
    <t>Fipronil 80 WG Gharda</t>
  </si>
  <si>
    <t>21000.006845/2014-92</t>
  </si>
  <si>
    <t>Mospilan WG</t>
  </si>
  <si>
    <t>21000.005639/2015-46</t>
  </si>
  <si>
    <t>Gran Protect</t>
  </si>
  <si>
    <t>Dioxido de Silicio</t>
  </si>
  <si>
    <t>Mineração Pesquisa Brasileira</t>
  </si>
  <si>
    <t>21000.001810/2015-48</t>
  </si>
  <si>
    <t>Totalit</t>
  </si>
  <si>
    <t>Bentiavalicarbe Isopropílico; Clorothalonil</t>
  </si>
  <si>
    <t>21000.004355/2009-94</t>
  </si>
  <si>
    <t>Dividend Supreme</t>
  </si>
  <si>
    <t>Tiametoxam; Difenoconazol; Metalaxil-M</t>
  </si>
  <si>
    <t>21000.002234/2014-75</t>
  </si>
  <si>
    <t>Sanmite EW</t>
  </si>
  <si>
    <t>Piridabem</t>
  </si>
  <si>
    <t>21000.006553/2015-31</t>
  </si>
  <si>
    <t>Targa Max</t>
  </si>
  <si>
    <t>Quizalofope-p-Etílico</t>
  </si>
  <si>
    <t>21000.008407/2015-40</t>
  </si>
  <si>
    <t>Cletodim Nortox</t>
  </si>
  <si>
    <t>21000.010844/2011-08</t>
  </si>
  <si>
    <t>Ace 750 SP</t>
  </si>
  <si>
    <t>21000.003648/2014-11</t>
  </si>
  <si>
    <t>Tebutiuron Técnico Nortox BR</t>
  </si>
  <si>
    <t>21000.001090/2015-11</t>
  </si>
  <si>
    <t>Ciproconazol Técnico Sapec II</t>
  </si>
  <si>
    <t>21000.002175/2012-73</t>
  </si>
  <si>
    <t>Tebutiurom Tradecorp Técnico</t>
  </si>
  <si>
    <t>21000.001942/2015-70</t>
  </si>
  <si>
    <t>Tebutiurom Técnico Proventis</t>
  </si>
  <si>
    <t>21000.032286/2016-38</t>
  </si>
  <si>
    <t>Tebutiurom Técnico Proventis II</t>
  </si>
  <si>
    <t>21000.005669/2015-52</t>
  </si>
  <si>
    <t>Sulfentrazone UPL 500 SC</t>
  </si>
  <si>
    <t>21000.011192/2011-11</t>
  </si>
  <si>
    <t>Arreio Milenia</t>
  </si>
  <si>
    <t>Fluroxipir-metílico; Picloram</t>
  </si>
  <si>
    <t>21000.001038/2013-01</t>
  </si>
  <si>
    <t>Clorotalonil Técnico Biorisk</t>
  </si>
  <si>
    <t>21000.011675/2009­09</t>
  </si>
  <si>
    <t>Duo</t>
  </si>
  <si>
    <t>21000.010564/2009-77</t>
  </si>
  <si>
    <t>Seculo</t>
  </si>
  <si>
    <t>21000.003773/2015-11</t>
  </si>
  <si>
    <t>Horos Ultra</t>
  </si>
  <si>
    <t>Picoxistrobina; Tebuconazole; Mancozebe</t>
  </si>
  <si>
    <t>21000.007281/2012-43</t>
  </si>
  <si>
    <t>Cloridrato de Propamocarbe Tradecorp Técnico</t>
  </si>
  <si>
    <t>Cloridrato de Propamocarbe</t>
  </si>
  <si>
    <t>21000.009172/2013-41</t>
  </si>
  <si>
    <t>Metomil Sapec Técnico</t>
  </si>
  <si>
    <t>21000.006984/2014-16</t>
  </si>
  <si>
    <t>Porcel 100 EC</t>
  </si>
  <si>
    <t>21000.008154/2015-12</t>
  </si>
  <si>
    <t>Bio Lobésia</t>
  </si>
  <si>
    <t>Feromônio Sintético</t>
  </si>
  <si>
    <t>21000.003277/2009-19</t>
  </si>
  <si>
    <t>Glifosato NUF BR</t>
  </si>
  <si>
    <t>21000.005567/2013-75</t>
  </si>
  <si>
    <t>Cletodim Pré-Mistura Milenia</t>
  </si>
  <si>
    <t>21000.004852/2010-26</t>
  </si>
  <si>
    <t>Deltametrina Técnico Tagros</t>
  </si>
  <si>
    <t>21000.004392/2012-06</t>
  </si>
  <si>
    <t>Fluazinam Técnico Milenia</t>
  </si>
  <si>
    <t>21000.004895/2012-73</t>
  </si>
  <si>
    <t>Paraquate Técnico Milenia</t>
  </si>
  <si>
    <t>Paraquate</t>
  </si>
  <si>
    <t>21000.006891/2011-49</t>
  </si>
  <si>
    <t>Metaflumizone Técnico</t>
  </si>
  <si>
    <t>Metaflumizone </t>
  </si>
  <si>
    <t>21000.008308/2016-49</t>
  </si>
  <si>
    <t>Gr-Inn</t>
  </si>
  <si>
    <t>MFB</t>
  </si>
  <si>
    <t>21000.007458/2015-54</t>
  </si>
  <si>
    <t>UPL 138 FP BR</t>
  </si>
  <si>
    <t>21000.048361/2016-82</t>
  </si>
  <si>
    <t>Paraquate Técnico Vanon</t>
  </si>
  <si>
    <t>21000.005837/2013-48</t>
  </si>
  <si>
    <t>Lactofen Técnico SUP</t>
  </si>
  <si>
    <t>21000.007413/2012-37</t>
  </si>
  <si>
    <t>Flupyradifurone Técnico</t>
  </si>
  <si>
    <t>Flupiradifurona</t>
  </si>
  <si>
    <t>21000.035489/2016-86</t>
  </si>
  <si>
    <t>Defend WDG</t>
  </si>
  <si>
    <t>Quimetal</t>
  </si>
  <si>
    <t>21000.006527/2009-64</t>
  </si>
  <si>
    <t>Spindle</t>
  </si>
  <si>
    <t>Espinosade</t>
  </si>
  <si>
    <t>21000.006806/2012-23</t>
  </si>
  <si>
    <t>Fipronil Técnico CCAB II</t>
  </si>
  <si>
    <t>21000.000964/2013-51</t>
  </si>
  <si>
    <t>Fipronil Técnico ME2</t>
  </si>
  <si>
    <t>21000.005070/2009-71</t>
  </si>
  <si>
    <t>Fezan</t>
  </si>
  <si>
    <t>tebuconazol</t>
  </si>
  <si>
    <t>21000.008594/2014-81</t>
  </si>
  <si>
    <t>Fipronil Técnico Proventis II</t>
  </si>
  <si>
    <t>21000.007207/2012-27</t>
  </si>
  <si>
    <t>Fipronil Técnico Genbra</t>
  </si>
  <si>
    <t>21000.006576/2012-01</t>
  </si>
  <si>
    <t>Clearup</t>
  </si>
  <si>
    <t>21000.008543/2015-30</t>
  </si>
  <si>
    <t>Volpe</t>
  </si>
  <si>
    <t>21000.006056/2013-71</t>
  </si>
  <si>
    <t>Tiodicarbe 800 WG Genbra</t>
  </si>
  <si>
    <t>21000.007129/2008-84</t>
  </si>
  <si>
    <t>Hexazinone 250 SL Base</t>
  </si>
  <si>
    <t>Agrialliance</t>
  </si>
  <si>
    <t>21000.005943/2014-11</t>
  </si>
  <si>
    <t>Clorotalonil 500 SC</t>
  </si>
  <si>
    <t>21000.006969/2014-78</t>
  </si>
  <si>
    <t>Veraneio</t>
  </si>
  <si>
    <t>Baculovirus HaNPV</t>
  </si>
  <si>
    <t>Tiodicarbe CCAB 800 WG</t>
  </si>
  <si>
    <t>21000.004765/2011-50</t>
  </si>
  <si>
    <t>Propiconazol 250 EC Agria</t>
  </si>
  <si>
    <t>21000.005469/2015-08</t>
  </si>
  <si>
    <t>Trichoibi P</t>
  </si>
  <si>
    <t>IBI Agentes Biológicos</t>
  </si>
  <si>
    <t>21000.007622/2014-42</t>
  </si>
  <si>
    <t>EnlistDuo</t>
  </si>
  <si>
    <t>2,4-D; Glifosato</t>
  </si>
  <si>
    <t>21000.006606/2009-75</t>
  </si>
  <si>
    <t>Clorpirifós Poland 480 EC</t>
  </si>
  <si>
    <t>21000.006634/2011-15</t>
  </si>
  <si>
    <t>Cortador 806 SL</t>
  </si>
  <si>
    <t>21000.007813/2014-12</t>
  </si>
  <si>
    <t>Clariva PN</t>
  </si>
  <si>
    <t>Pasteuria nishizawae</t>
  </si>
  <si>
    <t>21000.006575/2012-58</t>
  </si>
  <si>
    <t>Weedspray</t>
  </si>
  <si>
    <t>21000.003407/2010-49</t>
  </si>
  <si>
    <t>Shambda Técnico</t>
  </si>
  <si>
    <t>21000.001340/2014-31</t>
  </si>
  <si>
    <t>2,4-D Técnico SD BRA</t>
  </si>
  <si>
    <t>21000.001004/2014-99</t>
  </si>
  <si>
    <t>2,4-D Técnico UPL BR</t>
  </si>
  <si>
    <t>21000.002899/2014-89</t>
  </si>
  <si>
    <t>2,4-D Técnico Milenia</t>
  </si>
  <si>
    <t>21000.009438/2013-56</t>
  </si>
  <si>
    <t>Mesotriona Nortox</t>
  </si>
  <si>
    <t>21000.010031/2010-29</t>
  </si>
  <si>
    <t>Procymidone Técnico Rotam</t>
  </si>
  <si>
    <t>21000.001139/2014-54</t>
  </si>
  <si>
    <t>Procimidone Técnico Proventis</t>
  </si>
  <si>
    <t>21000.003005/2011-25</t>
  </si>
  <si>
    <t>Produtivo</t>
  </si>
  <si>
    <t>21000.000652/2013-47</t>
  </si>
  <si>
    <t>Procimidona Técnico Ouro Fino</t>
  </si>
  <si>
    <t>21000.000885/2014-21</t>
  </si>
  <si>
    <t>Lambda-Cialotrina Sapec Técnico II</t>
  </si>
  <si>
    <t>21000.006740/2014-33</t>
  </si>
  <si>
    <t>Lambda-Cyhalothrim Técnico RTM</t>
  </si>
  <si>
    <t>21000.003896/2012-09</t>
  </si>
  <si>
    <t>Fipronil Técnico Proventis</t>
  </si>
  <si>
    <t>21000.001801/2009-17</t>
  </si>
  <si>
    <t>Jambtrim 120 EC</t>
  </si>
  <si>
    <t>21000.009315/2011-53</t>
  </si>
  <si>
    <t>Tebuconazole Técnico Proventis</t>
  </si>
  <si>
    <t>21000.000409/2014-18</t>
  </si>
  <si>
    <t>Diafentiurom Técnico Ouro Fino</t>
  </si>
  <si>
    <t>21000.006843/2015-84</t>
  </si>
  <si>
    <t>UPL 138 FP</t>
  </si>
  <si>
    <t>Acetamiprido; Bifentrin</t>
  </si>
  <si>
    <t>21000.007522/2012-54</t>
  </si>
  <si>
    <t>Tebuconazole Tecnico Suphur Mills</t>
  </si>
  <si>
    <t>21000.004807/2015-86</t>
  </si>
  <si>
    <t>Verismo</t>
  </si>
  <si>
    <t>21000.003444/2012-19</t>
  </si>
  <si>
    <t>Kaiso Sorbie</t>
  </si>
  <si>
    <t>21000.008965/2014-24</t>
  </si>
  <si>
    <t>Taffeta 200 SP</t>
  </si>
  <si>
    <t>21000.007490/2012-97</t>
  </si>
  <si>
    <t>Cimoxanil Tradecorp Técnico</t>
  </si>
  <si>
    <t>21000.011712/2011-95</t>
  </si>
  <si>
    <t>Diquat 200 SL Rainbow</t>
  </si>
  <si>
    <t>21000.006048/2012-43</t>
  </si>
  <si>
    <t>Spraykill</t>
  </si>
  <si>
    <t>21000.006049/2012-98</t>
  </si>
  <si>
    <t>Blowout</t>
  </si>
  <si>
    <t>21000.009658/2013-80</t>
  </si>
  <si>
    <t>Kyron 750 WG</t>
  </si>
  <si>
    <t>21000.008495/2012-37</t>
  </si>
  <si>
    <t>Fluazinam Nufarm 500 SC</t>
  </si>
  <si>
    <t>21000.013515/2016-15</t>
  </si>
  <si>
    <t>Lambdacialotrin Pré-mistura 250 CS</t>
  </si>
  <si>
    <t>21000.008662/2011-69</t>
  </si>
  <si>
    <t>Thiodi 350 SC</t>
  </si>
  <si>
    <t>21000.008656/2014-54</t>
  </si>
  <si>
    <t>Abadin 72 EC</t>
  </si>
  <si>
    <t>21000.010581/2008-23</t>
  </si>
  <si>
    <t>Rayo</t>
  </si>
  <si>
    <t>21000.006786/2014-52</t>
  </si>
  <si>
    <t>Azoxistrobina Técnico SUP</t>
  </si>
  <si>
    <t>21000.007278/2015-72</t>
  </si>
  <si>
    <t>Azoxistrobina Sapec Técnico III</t>
  </si>
  <si>
    <t>21000.007353/2015-03</t>
  </si>
  <si>
    <t>Azoxystrobin Técnico Sino-Agri</t>
  </si>
  <si>
    <t>21000.034822/2016-30</t>
  </si>
  <si>
    <t>Azoxistrobina Técnico Adama Brasil</t>
  </si>
  <si>
    <t>21000.041918/2016-54</t>
  </si>
  <si>
    <t>Azoxistrobina TB Técnico Oxon</t>
  </si>
  <si>
    <t>21000.005377/2015-10</t>
  </si>
  <si>
    <t>Azimut Supra</t>
  </si>
  <si>
    <t>Azoxistrobina; Tebuconazole; Mancozebe</t>
  </si>
  <si>
    <t>21000.008818/2014-54</t>
  </si>
  <si>
    <t>Take 750 SP</t>
  </si>
  <si>
    <t>21000.008860/2014-75</t>
  </si>
  <si>
    <t>Ttrishul 750 SP</t>
  </si>
  <si>
    <t>21000.008722/2014-96</t>
  </si>
  <si>
    <t>Fate 750 SP</t>
  </si>
  <si>
    <t>21000.004726/2009-38</t>
  </si>
  <si>
    <t>Marte WG</t>
  </si>
  <si>
    <t>21000.002351/2013-58</t>
  </si>
  <si>
    <t>Alverde</t>
  </si>
  <si>
    <t>21000.010786/2012-95</t>
  </si>
  <si>
    <t>Imazapique Técnico Milenia</t>
  </si>
  <si>
    <t>21000.008160/2012-19</t>
  </si>
  <si>
    <t>Paclobutrazol Tradecorp Técnico</t>
  </si>
  <si>
    <t>21000.010900/2010-15</t>
  </si>
  <si>
    <t>Glifosato Técnico Chemtura III</t>
  </si>
  <si>
    <t>Chemtura</t>
  </si>
  <si>
    <t>21000.011792/2009-64</t>
  </si>
  <si>
    <t>Cinelli 250 FS</t>
  </si>
  <si>
    <t>21000.014922/2011-35</t>
  </si>
  <si>
    <t>Fomesafen 250 SL DVA</t>
  </si>
  <si>
    <t>21000.010420/2013-05</t>
  </si>
  <si>
    <t>AutênticoBR</t>
  </si>
  <si>
    <t>21000.007414/2012-81</t>
  </si>
  <si>
    <t>Sivanto Prime 200 SL</t>
  </si>
  <si>
    <t>21000.002176/2012-18</t>
  </si>
  <si>
    <t>Mancozebe Tradecorp Técnico</t>
  </si>
  <si>
    <t>21000.041052/2016-81</t>
  </si>
  <si>
    <t>Mancozeb Técnico Nortox II</t>
  </si>
  <si>
    <t>21000.008927/2014-71</t>
  </si>
  <si>
    <t>Mantis 400 WG</t>
  </si>
  <si>
    <t>21000.009907/2010-94</t>
  </si>
  <si>
    <t>Pledge SC</t>
  </si>
  <si>
    <t>21000.009910/2010-16</t>
  </si>
  <si>
    <t>Sumisoya 500 SC</t>
  </si>
  <si>
    <t>21000.009906/2010-40</t>
  </si>
  <si>
    <t>Sumyzin 500 SC</t>
  </si>
  <si>
    <t>Toucan 250 FS</t>
  </si>
  <si>
    <t>21000.009384/2010-86</t>
  </si>
  <si>
    <t>Flumyzim 500 SC</t>
  </si>
  <si>
    <t>21000.007599/2012-24</t>
  </si>
  <si>
    <t xml:space="preserve">Thiodi   </t>
  </si>
  <si>
    <t>21000.005571/2009-57</t>
  </si>
  <si>
    <t>Flutriafol; Carbendazim</t>
  </si>
  <si>
    <t>21000.005572/2009-00</t>
  </si>
  <si>
    <t>Sperto</t>
  </si>
  <si>
    <t>21000.001410/2015-32</t>
  </si>
  <si>
    <t>Javelin WG</t>
  </si>
  <si>
    <t>21000.004800/2012-11</t>
  </si>
  <si>
    <t>Imidacloprido Técnico DVA</t>
  </si>
  <si>
    <t>21000.002810/2010-51</t>
  </si>
  <si>
    <t>Picloram Técnico Nufarm</t>
  </si>
  <si>
    <t>21000.002721/2012-76</t>
  </si>
  <si>
    <t>Diquat NH Técnico Helm</t>
  </si>
  <si>
    <t>21000.063790/2016-80</t>
  </si>
  <si>
    <t>Diquat Técnico Nortox III</t>
  </si>
  <si>
    <t>21000.005713/2015-24</t>
  </si>
  <si>
    <t>UPL 216 FP</t>
  </si>
  <si>
    <t>Azoxistrobina; Mancozebe; Ciproconazol</t>
  </si>
  <si>
    <t>21000.014297/2011-21</t>
  </si>
  <si>
    <t>Bixafen Técnico</t>
  </si>
  <si>
    <t>Bixafem</t>
  </si>
  <si>
    <t>Imidacloprid Técnico HS</t>
  </si>
  <si>
    <t>21000.005470/2015-24</t>
  </si>
  <si>
    <t>Trichoibi G</t>
  </si>
  <si>
    <t>21000.008869/2014-86</t>
  </si>
  <si>
    <t>Mesotriona CCAB 400 SC</t>
  </si>
  <si>
    <t>21000.005573/2009-46</t>
  </si>
  <si>
    <t>Soberano</t>
  </si>
  <si>
    <t>21000.005302/2013-77</t>
  </si>
  <si>
    <t>Fox Xpro</t>
  </si>
  <si>
    <t>Bixafem; Protioconazol; Trifloxistrobina</t>
  </si>
  <si>
    <t>21000.003274/2010-19</t>
  </si>
  <si>
    <t>Imidacloprid Técnico AgroImport</t>
  </si>
  <si>
    <t>AgroImport</t>
  </si>
  <si>
    <t>21000.006755/2010-78</t>
  </si>
  <si>
    <t>Imidacloprido Técnico Nufarm</t>
  </si>
  <si>
    <t>21000.000341/2014-69</t>
  </si>
  <si>
    <t>Acetamiprido Nufarm 200 SC</t>
  </si>
  <si>
    <t>21000.007141/2009-70</t>
  </si>
  <si>
    <t>Albatross 800 WG</t>
  </si>
  <si>
    <t>21000.006209/2009-01</t>
  </si>
  <si>
    <t>Imidacloprido Técnico D'Verde</t>
  </si>
  <si>
    <t>21000.010958/2009-25</t>
  </si>
  <si>
    <t>Imidaclorpido Técnico Agria</t>
  </si>
  <si>
    <t>21000.006652/2009-74</t>
  </si>
  <si>
    <t>Imidacloprido Técnico SIB</t>
  </si>
  <si>
    <t>21000.009202/2013-10</t>
  </si>
  <si>
    <t>Carbendazim Técnico NW Biesterfeld</t>
  </si>
  <si>
    <t>Carbendazim Técnico Wynca</t>
  </si>
  <si>
    <t>21000.001910/2015-74</t>
  </si>
  <si>
    <t>Carbendazim Técnico RdB</t>
  </si>
  <si>
    <t>21000.016882/2016-71</t>
  </si>
  <si>
    <t>Carbendazim Técnico Adama</t>
  </si>
  <si>
    <t>21000.055578/2016-49</t>
  </si>
  <si>
    <t>Tebuconazole Técnico Nortox IV</t>
  </si>
  <si>
    <t>21000.008891/2014-26</t>
  </si>
  <si>
    <t>Nillus</t>
  </si>
  <si>
    <t>21000.011343/2011-31</t>
  </si>
  <si>
    <t>Carbendazim Técnico CN</t>
  </si>
  <si>
    <t>21000.009525/2012-22</t>
  </si>
  <si>
    <t>Diflubenzuron Técnico CCAB</t>
  </si>
  <si>
    <t>21000.002574/2011-53</t>
  </si>
  <si>
    <t>Glifosato Técnico NAG</t>
  </si>
  <si>
    <t>21000.009090/2012-16</t>
  </si>
  <si>
    <t>Glifosato Técnico AK</t>
  </si>
  <si>
    <t>21000.009543/2012-12</t>
  </si>
  <si>
    <t>Diflubenzuron Técnico Genbra</t>
  </si>
  <si>
    <t>21000.003437/2014-89</t>
  </si>
  <si>
    <t>Mesotrione 480 SC Proventis</t>
  </si>
  <si>
    <t>21000.003618/2011-62</t>
  </si>
  <si>
    <t>Mancozeb Sabero 800 WP</t>
  </si>
  <si>
    <t>21000.010633/2010-86</t>
  </si>
  <si>
    <t>Rotaxil 500 SC</t>
  </si>
  <si>
    <t>21000.003694/2014-11</t>
  </si>
  <si>
    <t>AfincoBR</t>
  </si>
  <si>
    <t>21000.005701/2015-08</t>
  </si>
  <si>
    <t>ParrudoBR</t>
  </si>
  <si>
    <t>21000.011333/2011-03</t>
  </si>
  <si>
    <t>Keyzol EC</t>
  </si>
  <si>
    <t>21000.022946/2016-72</t>
  </si>
  <si>
    <t>UPL 216 FP BR</t>
  </si>
  <si>
    <t>21000.004975/2012-29</t>
  </si>
  <si>
    <t xml:space="preserve">Rotaxil </t>
  </si>
  <si>
    <t>21000.008446/2014-66</t>
  </si>
  <si>
    <t>Mesotrione 480 SC PLS CL1</t>
  </si>
  <si>
    <t>21000.003617/2011-18</t>
  </si>
  <si>
    <t>Sabizeb 800 WP</t>
  </si>
  <si>
    <t>21000.010935/2011-35</t>
  </si>
  <si>
    <t>Elatus 150 EC</t>
  </si>
  <si>
    <t>Azoxistrobina; Benzovindiflupir</t>
  </si>
  <si>
    <t>21000.010982/2012-60</t>
  </si>
  <si>
    <t>Paclobutrazol Técnico UPL</t>
  </si>
  <si>
    <t>21000.004344/2010-48</t>
  </si>
  <si>
    <t>Raksha 800 WP</t>
  </si>
  <si>
    <t>21000.004345/2010-92</t>
  </si>
  <si>
    <t>UTHANE 800 WP</t>
  </si>
  <si>
    <t>21000.007683/2009-42</t>
  </si>
  <si>
    <t>Carbendazim 500 Volcano</t>
  </si>
  <si>
    <t>21000.004253/2011-93</t>
  </si>
  <si>
    <t>Hexazuron</t>
  </si>
  <si>
    <t>21000.003230/2010-81</t>
  </si>
  <si>
    <t>Mepiquat Chloride DVA 250 SL</t>
  </si>
  <si>
    <t>21000.002482/2013-35</t>
  </si>
  <si>
    <t>Marathon 800 WG</t>
  </si>
  <si>
    <t>21000.008596/2015-51</t>
  </si>
  <si>
    <t>TAFFETA</t>
  </si>
  <si>
    <t>21000.003780/2015-12</t>
  </si>
  <si>
    <t>TAFFETA HS</t>
  </si>
  <si>
    <t>21000.003707/2015-32</t>
  </si>
  <si>
    <t>TAFFETA HS 200 SP</t>
  </si>
  <si>
    <t>21000.002844/2015-50</t>
  </si>
  <si>
    <t>TAFFETA SP</t>
  </si>
  <si>
    <t>21000.009314/2017-02</t>
  </si>
  <si>
    <t>Interceptor</t>
  </si>
  <si>
    <t>21000.004379/2012-49</t>
  </si>
  <si>
    <t>Cymoxanil Técnico Indofil</t>
  </si>
  <si>
    <t>21000.052730/2016-31</t>
  </si>
  <si>
    <t>Carbendazim Técnico Sino-Agri</t>
  </si>
  <si>
    <t>21000.031608/2016-21</t>
  </si>
  <si>
    <t>Absoluto SC</t>
  </si>
  <si>
    <t>21000.037948/2016-66</t>
  </si>
  <si>
    <t>Challenger</t>
  </si>
  <si>
    <t xml:space="preserve"> Paecilomyces lilacinus</t>
  </si>
  <si>
    <t>21000.001039/2015-17</t>
  </si>
  <si>
    <t>Acetamiprid 200 SP UPL BR</t>
  </si>
  <si>
    <t>21000.012621/2010-96</t>
  </si>
  <si>
    <t>Adante Xtra</t>
  </si>
  <si>
    <t>Azoxistrobina; Ciproconazol; Tiametoxam</t>
  </si>
  <si>
    <t>21000.009068/2013-57</t>
  </si>
  <si>
    <t>Cletodim 240 EC Genbra</t>
  </si>
  <si>
    <t>21000.003109/2013-00</t>
  </si>
  <si>
    <t>Boiadeiro 800 WG</t>
  </si>
  <si>
    <t>21000.007274/2013-22</t>
  </si>
  <si>
    <t>Benzoato de Emamectina Técnico</t>
  </si>
  <si>
    <t>Benzoato de Emamectina</t>
  </si>
  <si>
    <t>21000.012448/2010-26</t>
  </si>
  <si>
    <t>Haloxifop CCAB 124,7 EC</t>
  </si>
  <si>
    <t>Haloxifop metílico</t>
  </si>
  <si>
    <t>21000.009371/2009-73</t>
  </si>
  <si>
    <t>Permethrin 384 EC</t>
  </si>
  <si>
    <t>Vigna</t>
  </si>
  <si>
    <t>21000.012238/2010-38</t>
  </si>
  <si>
    <t>Haloxifop-metílico 124,7 EC Genbra</t>
  </si>
  <si>
    <t>21000.005583/2013-68</t>
  </si>
  <si>
    <t>Lambda-cyhalothrin Pré-mistura</t>
  </si>
  <si>
    <t>lambda-cialotrina</t>
  </si>
  <si>
    <t>21000.006321/2014-00</t>
  </si>
  <si>
    <t>Abamectin 72 EC Nortox</t>
  </si>
  <si>
    <t>21000.013627/2011-61</t>
  </si>
  <si>
    <t>Permetrina 384 EC DVA</t>
  </si>
  <si>
    <t>21000.007281/2013-24</t>
  </si>
  <si>
    <t>Proclaim 50</t>
  </si>
  <si>
    <t>21000.010400/2010-83</t>
  </si>
  <si>
    <t>CHLORSAB 480 EC</t>
  </si>
  <si>
    <t>21000.005197/2009-90</t>
  </si>
  <si>
    <t>Shelter 250 FS</t>
  </si>
  <si>
    <t>21000.007163/2010-73</t>
  </si>
  <si>
    <t>Diflumax 240 SC</t>
  </si>
  <si>
    <t>21000.010149/2009-13</t>
  </si>
  <si>
    <t>Permetrina CCAB EC</t>
  </si>
  <si>
    <t>21000.010578/2010-24</t>
  </si>
  <si>
    <t>Hexazinona Nortox SL</t>
  </si>
  <si>
    <t>21000.000298/2013-51</t>
  </si>
  <si>
    <t>Krost 806 SL</t>
  </si>
  <si>
    <t>21000.007712/2012-71</t>
  </si>
  <si>
    <t>Chiva WP</t>
  </si>
  <si>
    <t>Absoluto WG</t>
  </si>
  <si>
    <t>21000.002232/2014-86</t>
  </si>
  <si>
    <t>Approve WG</t>
  </si>
  <si>
    <t>Tiofanato-Metílico; Fluazinam</t>
  </si>
  <si>
    <t>21000.003782/2015-01</t>
  </si>
  <si>
    <t>Viviful SC</t>
  </si>
  <si>
    <t>Proexadiona Cálcica</t>
  </si>
  <si>
    <t>21000.006971/2014-47</t>
  </si>
  <si>
    <t>Puma</t>
  </si>
  <si>
    <t>21000.005712/2015-80</t>
  </si>
  <si>
    <t>Tridium</t>
  </si>
  <si>
    <t>Azoxistrobina; Mancozebe; Tebuconazol</t>
  </si>
  <si>
    <t>21000.010480/2011-58</t>
  </si>
  <si>
    <t>Protone</t>
  </si>
  <si>
    <t>21000.001078/2016-97</t>
  </si>
  <si>
    <t>Helymax EC</t>
  </si>
  <si>
    <t>21000.008236/2014-78</t>
  </si>
  <si>
    <t>Neolist</t>
  </si>
  <si>
    <t>Arrange</t>
  </si>
  <si>
    <t>21000.008235/2014-23</t>
  </si>
  <si>
    <t>Lifter</t>
  </si>
  <si>
    <t>21000.006847/2014-81</t>
  </si>
  <si>
    <t>Cerconil</t>
  </si>
  <si>
    <t>Tiofanato-Metílico; Clorotalonil</t>
  </si>
  <si>
    <t>21000.003975/2012-10</t>
  </si>
  <si>
    <t>Diflucrop</t>
  </si>
  <si>
    <t>21000.002737/2013-60</t>
  </si>
  <si>
    <t>Instal 800 WG</t>
  </si>
  <si>
    <t>21000.009317/2017-38</t>
  </si>
  <si>
    <t>No Hop</t>
  </si>
  <si>
    <t>21000.009310/2017-16</t>
  </si>
  <si>
    <t>Insect</t>
  </si>
  <si>
    <t>21000.002856/2017-46</t>
  </si>
  <si>
    <t>Trianum WG</t>
  </si>
  <si>
    <t>21000.009306/2017-58</t>
  </si>
  <si>
    <t>Albatroz</t>
  </si>
  <si>
    <t>21000.062472/2016-00</t>
  </si>
  <si>
    <t>Avenger</t>
  </si>
  <si>
    <t>21000.062470/2016-11</t>
  </si>
  <si>
    <t>Entomite</t>
  </si>
  <si>
    <t>Stratiolaelaps scimitus</t>
  </si>
  <si>
    <t>21000.062468/2016-33</t>
  </si>
  <si>
    <t>Celta</t>
  </si>
  <si>
    <t>Phytoseiulus macropilis</t>
  </si>
  <si>
    <t>21000.010693/2017-75</t>
  </si>
  <si>
    <t>Arcar</t>
  </si>
  <si>
    <t>21000.061964/2016-70</t>
  </si>
  <si>
    <t>Votivo Prime</t>
  </si>
  <si>
    <t>21000.004691/2017-47</t>
  </si>
  <si>
    <t>Oleaje Prime</t>
  </si>
  <si>
    <t>21000.004686/2017-34</t>
  </si>
  <si>
    <t>Andril Prime</t>
  </si>
  <si>
    <t>21000.008957/2014-88</t>
  </si>
  <si>
    <t>Cymoxanil Técnico ISK</t>
  </si>
  <si>
    <t>ISK Biosciences do Brasil</t>
  </si>
  <si>
    <t>21000.011206/2011-04</t>
  </si>
  <si>
    <t>Tebuconazole Técnico Sinon</t>
  </si>
  <si>
    <t>Sinon do Brasil</t>
  </si>
  <si>
    <t>21000.003898/2015-32</t>
  </si>
  <si>
    <t>Panga 900 WG</t>
  </si>
  <si>
    <t>21000.003775/2015-00</t>
  </si>
  <si>
    <t>Dicamba Técnico Adama</t>
  </si>
  <si>
    <t>21000.008328/2011-13</t>
  </si>
  <si>
    <t>Dicamba Técnico Rainbow</t>
  </si>
  <si>
    <t>21000.010825/2012-54</t>
  </si>
  <si>
    <t>Dicamba Técnico Nufarm BR</t>
  </si>
  <si>
    <t>21000.007384/2016-37</t>
  </si>
  <si>
    <t>Flutriafol Técnico Sulphur Mills</t>
  </si>
  <si>
    <t>21000.005439/2011-60</t>
  </si>
  <si>
    <t>Flutriafol Técnico AL Prentiss</t>
  </si>
  <si>
    <t>21000.003437/2011-36</t>
  </si>
  <si>
    <t>Flutriafol Técnico AS BRA</t>
  </si>
  <si>
    <t>21000.010005/2013-43</t>
  </si>
  <si>
    <t>Fluazinam Técnico Proventis</t>
  </si>
  <si>
    <t>21000.002596/2014-66</t>
  </si>
  <si>
    <t>Fluazinam Técnico ME2</t>
  </si>
  <si>
    <t>21000.003558/2013-40</t>
  </si>
  <si>
    <t>Dicamba Tecnico Atanor</t>
  </si>
  <si>
    <t>21000.000841/2016-62</t>
  </si>
  <si>
    <t>Fipronil Técnico Sulphur Mills</t>
  </si>
  <si>
    <t>21000.007022/2011-31</t>
  </si>
  <si>
    <t>Fipronil Técnico Tagros</t>
  </si>
  <si>
    <t>21000.000972/2010-54</t>
  </si>
  <si>
    <t>Chlorimuron -Ethyl Técnico August</t>
  </si>
  <si>
    <t>21000.001519/2015-70</t>
  </si>
  <si>
    <t>2,4-D Técnico Uniphos</t>
  </si>
  <si>
    <t>21000.002347/2012-17</t>
  </si>
  <si>
    <t>Tiametoxam GSP Técnico Helm</t>
  </si>
  <si>
    <t>21000.000891/2013-05</t>
  </si>
  <si>
    <t>Tiametoxan Técnico Nortox</t>
  </si>
  <si>
    <t>21000.003943/2011-25</t>
  </si>
  <si>
    <t>Tiametoxam Técnico Nufarm</t>
  </si>
  <si>
    <t>21000.011477/2009-37</t>
  </si>
  <si>
    <t>Thiametoxam Técnico Agria</t>
  </si>
  <si>
    <t>21000.005378/2013-01</t>
  </si>
  <si>
    <t>Thiametoxam Técnico Rotam</t>
  </si>
  <si>
    <t>21000.002159/2013-61</t>
  </si>
  <si>
    <t>Tiametoxam Técnico ME2</t>
  </si>
  <si>
    <t>21000.008952/2009-98</t>
  </si>
  <si>
    <t>Thiametoxam Técnico DVA</t>
  </si>
  <si>
    <t>21000.010516/2012-84</t>
  </si>
  <si>
    <t>Tiametoxam Técnico Proventis</t>
  </si>
  <si>
    <t>21000.003179/2012-79</t>
  </si>
  <si>
    <t>Tiametoxam Técnico Nufarm BR</t>
  </si>
  <si>
    <t>21000.008749/2011-36</t>
  </si>
  <si>
    <t>Tiametoxam Técnico Genbra</t>
  </si>
  <si>
    <t>21000.010976/2012-11</t>
  </si>
  <si>
    <t>Hexazinone Técnico Rainbow</t>
  </si>
  <si>
    <t>21000.008777/2011-53</t>
  </si>
  <si>
    <t>Thiametoxan Técnico CCAB</t>
  </si>
  <si>
    <t>21000.007111/2011-88</t>
  </si>
  <si>
    <t>Tiametoxam Técnico Alta</t>
  </si>
  <si>
    <t>21000.001020/2015-62</t>
  </si>
  <si>
    <t>Glifosato Técnico Dipil</t>
  </si>
  <si>
    <t>Dipil</t>
  </si>
  <si>
    <t>21000.007042/2014-55</t>
  </si>
  <si>
    <t>Hexazinona Técnico Adama</t>
  </si>
  <si>
    <t>21000.001379/2015-30</t>
  </si>
  <si>
    <t>Cletodim Pré-mistura Nortox (PM)</t>
  </si>
  <si>
    <t>21000.004019/2014-17</t>
  </si>
  <si>
    <t xml:space="preserve">Hexazinone Técnichal </t>
  </si>
  <si>
    <t>21000.001934/2014-42</t>
  </si>
  <si>
    <t>hexazinone Técnico RDB</t>
  </si>
  <si>
    <t>21000.056092/2016-28</t>
  </si>
  <si>
    <t>Tebuconazole Técnico RHK</t>
  </si>
  <si>
    <t>21000.008963/2012-73</t>
  </si>
  <si>
    <t>Tebuconazole Técnico MKW</t>
  </si>
  <si>
    <t>21000.005656/2014-01</t>
  </si>
  <si>
    <t>Tebuconazole S Técnico Helm</t>
  </si>
  <si>
    <t>21000.004314/2011-12</t>
  </si>
  <si>
    <t>Flufenoxuron Técnico Basf</t>
  </si>
  <si>
    <t>Flufenoxurom</t>
  </si>
  <si>
    <t>21000.009644/2013-66</t>
  </si>
  <si>
    <t>Cleaner Xtra</t>
  </si>
  <si>
    <t>21000.000668/2013-50</t>
  </si>
  <si>
    <t>Ametrina Técnico SWR Agroimport</t>
  </si>
  <si>
    <t>21000.008486/2015-99</t>
  </si>
  <si>
    <t>2,4-D Técnico Ouro Fino</t>
  </si>
  <si>
    <t>21000.010281/2013-10</t>
  </si>
  <si>
    <t>Tiametoxam Técnico HG</t>
  </si>
  <si>
    <t>21000.002704/2012-39</t>
  </si>
  <si>
    <t>Enduro</t>
  </si>
  <si>
    <t>21000.004968/2012-27</t>
  </si>
  <si>
    <t>Trueno EZ</t>
  </si>
  <si>
    <t>21000.002164/2012-93</t>
  </si>
  <si>
    <t>Dominum EZ</t>
  </si>
  <si>
    <t>21000.004412/2009-35</t>
  </si>
  <si>
    <t>Simbio Mix</t>
  </si>
  <si>
    <t>21000.004393/2009-47</t>
  </si>
  <si>
    <t>Cuprosate Gold 720 WP</t>
  </si>
  <si>
    <t>21000.006929/2010-01</t>
  </si>
  <si>
    <t>Unimark 480 SC</t>
  </si>
  <si>
    <t>21000.003516/2010-66</t>
  </si>
  <si>
    <t>Mepiquat Chloride 25% SL (CDX 402A FP)</t>
  </si>
  <si>
    <t>21000.007043/2017-42</t>
  </si>
  <si>
    <t>Tebuconazole Técnico OF</t>
  </si>
  <si>
    <t>21000.007849/2011-45</t>
  </si>
  <si>
    <t>Tebuconazol Tradecorp Técnico</t>
  </si>
  <si>
    <t>21000.008598/2013-88</t>
  </si>
  <si>
    <t>Piriproxifem Sapec 100 EC</t>
  </si>
  <si>
    <t>21000.010173/2017-62</t>
  </si>
  <si>
    <t>Tebuconazole Técnico UPL BR</t>
  </si>
  <si>
    <t>21000.010825/2011-73</t>
  </si>
  <si>
    <t>Glifosato Técnico CHN</t>
  </si>
  <si>
    <t>21000.008583/2012-39</t>
  </si>
  <si>
    <t>Glifo Técnico Dinagro</t>
  </si>
  <si>
    <t>21000.007894/2017-95</t>
  </si>
  <si>
    <t>Acetamiprido Técnico Gilmore</t>
  </si>
  <si>
    <t>21000.008314/2012-72</t>
  </si>
  <si>
    <t>EnlistD SL</t>
  </si>
  <si>
    <t>21000.008238/2014-67</t>
  </si>
  <si>
    <t>Duolist</t>
  </si>
  <si>
    <t>21000.004627/2012-51</t>
  </si>
  <si>
    <t>Tebuconazole Tech Oxon</t>
  </si>
  <si>
    <t>21000.001423/2014-21</t>
  </si>
  <si>
    <t>Meson 480 SC</t>
  </si>
  <si>
    <t>21000.001418/2015-07</t>
  </si>
  <si>
    <t>Thuricide SC</t>
  </si>
  <si>
    <r>
      <rPr>
        <rFont val="Arial"/>
        <i/>
        <color rgb="FF000066"/>
        <sz val="11"/>
      </rPr>
      <t>Bacillus thuringiensis</t>
    </r>
    <r>
      <rPr>
        <rFont val="Arial"/>
        <color rgb="FF000066"/>
        <sz val="11"/>
      </rPr>
      <t xml:space="preserve"> var. kurstaki</t>
    </r>
  </si>
  <si>
    <t>21000.010354/2013-65</t>
  </si>
  <si>
    <t>Esplanade Optima</t>
  </si>
  <si>
    <t>Indaziflam; Iodossulfurom-metílico-sódico</t>
  </si>
  <si>
    <t>21000.013910/2011-93</t>
  </si>
  <si>
    <t>Aug 136</t>
  </si>
  <si>
    <t>21000.013047/2011-74</t>
  </si>
  <si>
    <t>Curygen EC</t>
  </si>
  <si>
    <t>21000.011439/2016-11</t>
  </si>
  <si>
    <t>Iscalure Armigera</t>
  </si>
  <si>
    <t>(Z)-9-Hexadecenal (Z9-16:Ald); (Z)-11-Hexadecenal (Z11-16:Ald)</t>
  </si>
  <si>
    <t>21000.006581/2017-10</t>
  </si>
  <si>
    <t>Tarik EC</t>
  </si>
  <si>
    <r>
      <rPr>
        <rFont val="Arial"/>
        <i/>
        <color rgb="FF000066"/>
        <sz val="11"/>
      </rPr>
      <t>Bacillus thuringiensis</t>
    </r>
    <r>
      <rPr>
        <rFont val="Arial"/>
        <color rgb="FF000066"/>
        <sz val="11"/>
      </rPr>
      <t xml:space="preserve"> var. </t>
    </r>
    <r>
      <rPr>
        <rFont val="Arial"/>
        <i/>
        <color rgb="FF000066"/>
        <sz val="11"/>
      </rPr>
      <t>kurstaki</t>
    </r>
  </si>
  <si>
    <t>21000.016005/2011-95</t>
  </si>
  <si>
    <t>Shyper 250 EC</t>
  </si>
  <si>
    <t>21000.007289/2012-18</t>
  </si>
  <si>
    <t>Glifosato 480 SL Alamos</t>
  </si>
  <si>
    <t>21000.057149/2016-14</t>
  </si>
  <si>
    <t>VirControl S.F</t>
  </si>
  <si>
    <r>
      <rPr>
        <rFont val="Arial"/>
        <color rgb="FF000066"/>
        <sz val="11"/>
      </rPr>
      <t xml:space="preserve">Baculovírus </t>
    </r>
    <r>
      <rPr>
        <rFont val="Arial"/>
        <i/>
        <color rgb="FF000066"/>
        <sz val="11"/>
      </rPr>
      <t>Spodoptera frugiperda</t>
    </r>
  </si>
  <si>
    <t>21000.006585/2017-06</t>
  </si>
  <si>
    <t>BioBVB</t>
  </si>
  <si>
    <t>Vital Brasil Chemical</t>
  </si>
  <si>
    <t>21000.011494/2011-99</t>
  </si>
  <si>
    <t>Aug 137</t>
  </si>
  <si>
    <t>21000.004049/2010-91</t>
  </si>
  <si>
    <t>Seven</t>
  </si>
  <si>
    <t>21000.002040/2010-46</t>
  </si>
  <si>
    <t>Lost</t>
  </si>
  <si>
    <t>21000.045429/2017-52</t>
  </si>
  <si>
    <t>Reacher</t>
  </si>
  <si>
    <t>Trissolcus basalis</t>
  </si>
  <si>
    <t>21000.061341/2016-05</t>
  </si>
  <si>
    <t>OriusIBI</t>
  </si>
  <si>
    <t>21000.019999/2017-97</t>
  </si>
  <si>
    <t>Trichogramma pretiosum AMIPA</t>
  </si>
  <si>
    <t>21000.012744/2010-27</t>
  </si>
  <si>
    <t>Vindra 425 SC</t>
  </si>
  <si>
    <t>Clorotalonil; Cimoxanil</t>
  </si>
  <si>
    <t>Ano de 2016</t>
  </si>
  <si>
    <t>21000.010269/2010-54</t>
  </si>
  <si>
    <t>Diuron Técnico CH</t>
  </si>
  <si>
    <t>21000.012844/2010-53</t>
  </si>
  <si>
    <t>Nicosulfuron Técnico DVA BR</t>
  </si>
  <si>
    <t>21000.001313/2013-88</t>
  </si>
  <si>
    <t>Diuron Técnico Biesterfeld</t>
  </si>
  <si>
    <t>21000.010272/2010-78</t>
  </si>
  <si>
    <t>Spot SC</t>
  </si>
  <si>
    <t>Boscalida; Dimoxistrobina</t>
  </si>
  <si>
    <t>21000.002512/2013-11</t>
  </si>
  <si>
    <t>Diuron Técnico Nortox</t>
  </si>
  <si>
    <t>Diuron</t>
  </si>
  <si>
    <t>21000.009535/2013-49</t>
  </si>
  <si>
    <t>Diuron Técnico CHN</t>
  </si>
  <si>
    <t>21000.007820/2009-49</t>
  </si>
  <si>
    <t>FatorBR</t>
  </si>
  <si>
    <t>21000.008485/2014-63</t>
  </si>
  <si>
    <t>Helicovex</t>
  </si>
  <si>
    <t>Baculovírus</t>
  </si>
  <si>
    <t>21000.008484/2014-19</t>
  </si>
  <si>
    <t>Verparex</t>
  </si>
  <si>
    <t>21000.004867/2012-56</t>
  </si>
  <si>
    <t>Boral Duo</t>
  </si>
  <si>
    <t>Diurom; Sulfentrazona</t>
  </si>
  <si>
    <t>21000.006048/2011-62</t>
  </si>
  <si>
    <t>Paraquate Nufarm 200 SL</t>
  </si>
  <si>
    <t>21000.009788/2013-12</t>
  </si>
  <si>
    <t>Biorhizium WP</t>
  </si>
  <si>
    <t>Bioenergia</t>
  </si>
  <si>
    <t>21000.009789/2013-67</t>
  </si>
  <si>
    <t>Biorhizium GR</t>
  </si>
  <si>
    <t>21000.006504/2014-17</t>
  </si>
  <si>
    <t>Bio Defense</t>
  </si>
  <si>
    <t>Biodefensive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</si>
  <si>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</si>
  <si>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21000.007143/2009-69</t>
  </si>
  <si>
    <t>Indaziflam Técnico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</si>
  <si>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</si>
  <si>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21000.010797/2010-11</t>
  </si>
  <si>
    <t>Acetamiprido Técnico HS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</si>
  <si>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</si>
  <si>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21000.008577/2009-86</t>
  </si>
  <si>
    <t>Clomazone Técnico Sinon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</si>
  <si>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</si>
  <si>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21000.008894/2014-60</t>
  </si>
  <si>
    <t>Atrazina Técnico OF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</si>
  <si>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</si>
  <si>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21000.001467/2013-70</t>
  </si>
  <si>
    <t>Diquat Técnico CCAB</t>
  </si>
  <si>
    <t>Diquat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</si>
  <si>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</si>
  <si>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21000.007895/2014-97</t>
  </si>
  <si>
    <t>Dibrometo de Diquat Técnico Adama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</si>
  <si>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</si>
  <si>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21000.000262/2015-39</t>
  </si>
  <si>
    <t>2,4-D Técnico GHA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</si>
  <si>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</si>
  <si>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t>21000.000667/2015-77</t>
  </si>
  <si>
    <t>2,4-D Técnico GH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</si>
  <si>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</si>
  <si>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21000.000695/2015-94</t>
  </si>
  <si>
    <t>2,4-D Técnico CA</t>
  </si>
  <si>
    <t>21000.006922/2014-12</t>
  </si>
  <si>
    <t>Atrazina Técnico FW</t>
  </si>
  <si>
    <t>21000.010588/2010-60</t>
  </si>
  <si>
    <t>Diflubenzuron Técnico August</t>
  </si>
  <si>
    <t>21000.004625/2010-09</t>
  </si>
  <si>
    <t>Profenofós Técnico Coromandel</t>
  </si>
  <si>
    <t>21000.010864/2009-56</t>
  </si>
  <si>
    <t>Profenofós Técnico DVA</t>
  </si>
  <si>
    <t>21000.005423/2010-76</t>
  </si>
  <si>
    <t>Atrazina Técnico CH</t>
  </si>
  <si>
    <t>21000.000195/2010-48</t>
  </si>
  <si>
    <t>Nicosulfuron Técnico August</t>
  </si>
  <si>
    <t>21000.003961/2010-26</t>
  </si>
  <si>
    <t>Alion</t>
  </si>
  <si>
    <t>21000.000726/2015-15</t>
  </si>
  <si>
    <t>2,4-D Técnico ND</t>
  </si>
  <si>
    <t>21000.000746/2015-88</t>
  </si>
  <si>
    <t>2,4-D Técnico MCR</t>
  </si>
  <si>
    <t>21000.008465/2010-69</t>
  </si>
  <si>
    <t>Glyphon</t>
  </si>
  <si>
    <t>21000.004249/2011-25</t>
  </si>
  <si>
    <t>Diquash 200 SH</t>
  </si>
  <si>
    <t>21000.003275/2012-17</t>
  </si>
  <si>
    <t>Effort</t>
  </si>
  <si>
    <t>21000.006628/2015-83</t>
  </si>
  <si>
    <t>Methacontrol</t>
  </si>
  <si>
    <t>21000.001829/2015-94</t>
  </si>
  <si>
    <t>Beauvecontrol</t>
  </si>
  <si>
    <t>21000.010914/2010-39</t>
  </si>
  <si>
    <t>Copros</t>
  </si>
  <si>
    <t>Abamectina; Clorantraniliprole</t>
  </si>
  <si>
    <t>21000.006629/2010-13</t>
  </si>
  <si>
    <t>Astral</t>
  </si>
  <si>
    <t>21000.010577/2010-80</t>
  </si>
  <si>
    <t>Nicosulfurom Nortox</t>
  </si>
  <si>
    <t>21000.006892/2007-15</t>
  </si>
  <si>
    <t>Cultifix</t>
  </si>
  <si>
    <t>21000.008313/2011-47</t>
  </si>
  <si>
    <t>Pride</t>
  </si>
  <si>
    <t>21000.003506/2011-10</t>
  </si>
  <si>
    <t>Esplanade</t>
  </si>
  <si>
    <t>21000.012431/2010-79</t>
  </si>
  <si>
    <t>Êxito 215 SL</t>
  </si>
  <si>
    <t>21000.005552/2009-21</t>
  </si>
  <si>
    <t>Carbendazim Técnico Volcano</t>
  </si>
  <si>
    <t>21000.007881/2014-73</t>
  </si>
  <si>
    <t>Beauveria Oligos WP</t>
  </si>
  <si>
    <t>Oligos Biotec</t>
  </si>
  <si>
    <t>21000.008480/2014-31</t>
  </si>
  <si>
    <t>Bt Control</t>
  </si>
  <si>
    <t>21000.015754/2011-03</t>
  </si>
  <si>
    <t>Atectra soy</t>
  </si>
  <si>
    <t>21000.015854/2011-21</t>
  </si>
  <si>
    <t>Sector</t>
  </si>
  <si>
    <t>21000.000587/2012-79</t>
  </si>
  <si>
    <t>Outliner</t>
  </si>
  <si>
    <t>Triclopir-Butotílico; Fluroxipir-Meptílico</t>
  </si>
  <si>
    <t>21000.004269/2009-81</t>
  </si>
  <si>
    <t>Cipermetrina Téc. Action</t>
  </si>
  <si>
    <t>Action</t>
  </si>
  <si>
    <t>21000.008712/2011-16</t>
  </si>
  <si>
    <t>Verimark</t>
  </si>
  <si>
    <t>21000.007207/2009-21</t>
  </si>
  <si>
    <t>Segurobr</t>
  </si>
  <si>
    <t>21000.012441/2010-12</t>
  </si>
  <si>
    <t>Mancozeb Técnico Cropchem</t>
  </si>
  <si>
    <t>21000.009008/2013-34</t>
  </si>
  <si>
    <t>Paraquate Alta 200 SL</t>
  </si>
  <si>
    <t>21000.001565/2014-98</t>
  </si>
  <si>
    <t>Mancozebe Técnico UPL BR</t>
  </si>
  <si>
    <t>21000.001605/2014-00</t>
  </si>
  <si>
    <t>Rizotec</t>
  </si>
  <si>
    <t>Rizoflora</t>
  </si>
  <si>
    <t>21000.002767/2010-23</t>
  </si>
  <si>
    <t>Opera XE</t>
  </si>
  <si>
    <t>Epoxiconazol; Fluxapiroxade; Piraclostrobina</t>
  </si>
  <si>
    <t>21000.010005/2010-09</t>
  </si>
  <si>
    <t>Lufenurom Técnico Alta</t>
  </si>
  <si>
    <t>21000.010168/2010-83</t>
  </si>
  <si>
    <t>Lufenurom Técnico Nufarm</t>
  </si>
  <si>
    <t>21000.010033/2012-80</t>
  </si>
  <si>
    <t>Lufenurom Técnico CCAB II</t>
  </si>
  <si>
    <t>21000.003293/2012-07</t>
  </si>
  <si>
    <t>Lufenurom Técnico Proventis</t>
  </si>
  <si>
    <t>21000.009905/2012-67</t>
  </si>
  <si>
    <t>Lufenurom Técnico MG2</t>
  </si>
  <si>
    <t>MG2</t>
  </si>
  <si>
    <t>21000.004210/2012-99</t>
  </si>
  <si>
    <t>Lufenurom Técnico Nortox BR</t>
  </si>
  <si>
    <t>21000.008432/2013-61</t>
  </si>
  <si>
    <t>Lufenurom Técnico Stockton</t>
  </si>
  <si>
    <t>21000.000655/2010-38</t>
  </si>
  <si>
    <t>Picloram Téc. Genbra</t>
  </si>
  <si>
    <t>21000.003768/2012-57</t>
  </si>
  <si>
    <t>Fluazinam Téc. Nufarm</t>
  </si>
  <si>
    <t>21000.006633/2011-62</t>
  </si>
  <si>
    <t>Paraquat Téc. CCAB II</t>
  </si>
  <si>
    <t>Paraquat</t>
  </si>
  <si>
    <t>21000.012136/2010-12</t>
  </si>
  <si>
    <t>Thidiazuron Técnico DVA</t>
  </si>
  <si>
    <t>Tidiazurom</t>
  </si>
  <si>
    <t>DVA</t>
  </si>
  <si>
    <t>21000.010937/2011-24</t>
  </si>
  <si>
    <t>Axane</t>
  </si>
  <si>
    <t>21000.006214/2014-73</t>
  </si>
  <si>
    <t>Atrazina Tpecnica Nortox BR</t>
  </si>
  <si>
    <t>21000.008957/2010-54</t>
  </si>
  <si>
    <t>Glifosato Nortox SL</t>
  </si>
  <si>
    <t>21000.004430/2014-84</t>
  </si>
  <si>
    <t>Glifosato Técnico FW</t>
  </si>
  <si>
    <t>21000.008486/2014-16</t>
  </si>
  <si>
    <t>Gemstar LC</t>
  </si>
  <si>
    <t>21000.000573/2015-06</t>
  </si>
  <si>
    <t>Mancozeb Técnico Nortox</t>
  </si>
  <si>
    <t>21000.007882/2014-18</t>
  </si>
  <si>
    <t>Metarhizium oligos</t>
  </si>
  <si>
    <t>21000.006302/2014-75</t>
  </si>
  <si>
    <t>Bioveria WP</t>
  </si>
  <si>
    <t>21000.010229/2013-55</t>
  </si>
  <si>
    <t>Metapremium</t>
  </si>
  <si>
    <t>Biopremium</t>
  </si>
  <si>
    <t>21000.002874/2015-66</t>
  </si>
  <si>
    <t>Cartucho VIT</t>
  </si>
  <si>
    <t>Grupo Vitae</t>
  </si>
  <si>
    <t>21000.000653/2010-49</t>
  </si>
  <si>
    <t>Picloram Técnico CCAB</t>
  </si>
  <si>
    <t>21000.005117/2011-11</t>
  </si>
  <si>
    <t>Tebuconazol 200 EC Agria</t>
  </si>
  <si>
    <t>Agria</t>
  </si>
  <si>
    <t>21000.015816/2011-79</t>
  </si>
  <si>
    <t>Glifosato CCAB BR</t>
  </si>
  <si>
    <t>21000.001628/2013-25</t>
  </si>
  <si>
    <t>Metarhizium Probio</t>
  </si>
  <si>
    <t>Probio</t>
  </si>
  <si>
    <t>21000.004453/2015-70</t>
  </si>
  <si>
    <t>Cotesia Marilia</t>
  </si>
  <si>
    <t>IM Criação</t>
  </si>
  <si>
    <t>21000.000651/2013-01</t>
  </si>
  <si>
    <t>Sulfentrazona Téc. Ouro Fino</t>
  </si>
  <si>
    <t>21000.005384/2014-31</t>
  </si>
  <si>
    <t>Bifentrin Técnico UPL</t>
  </si>
  <si>
    <t>21000.010981/2012-15</t>
  </si>
  <si>
    <t>Sulfentrazona Téc. UPL</t>
  </si>
  <si>
    <t>21000.003886/2013-46</t>
  </si>
  <si>
    <t>Sulfentrazona Téc. SUP</t>
  </si>
  <si>
    <t>21000.004383/2011-26</t>
  </si>
  <si>
    <t>Diflubenzuron Técnico BRA</t>
  </si>
  <si>
    <t>21000.002421/2015-30</t>
  </si>
  <si>
    <t>Bifentrin Técnico Proventis</t>
  </si>
  <si>
    <t>21000.011548/2011-16</t>
  </si>
  <si>
    <t>Bifentrin Técnico Rotam</t>
  </si>
  <si>
    <t>21000.006377/2012-94</t>
  </si>
  <si>
    <t>Fomesafem Técnico CCAB</t>
  </si>
  <si>
    <t>21000.011295/2010-08</t>
  </si>
  <si>
    <t>Fomesafem Técnico DVA</t>
  </si>
  <si>
    <t>21000.001828/2014-69</t>
  </si>
  <si>
    <t>Fomesafem Técnico Agristar</t>
  </si>
  <si>
    <t>21000.004846/2013-11</t>
  </si>
  <si>
    <t>Fomesafem Técnico Rotam</t>
  </si>
  <si>
    <t>21000.006253/2012-17</t>
  </si>
  <si>
    <t>Fomesafem Técnico Proventis</t>
  </si>
  <si>
    <t>S3 Serviços</t>
  </si>
  <si>
    <t>21000.007503/2012-28</t>
  </si>
  <si>
    <t>Fomesafem Técnico Nufarm</t>
  </si>
  <si>
    <t>21000.008506/2012-89</t>
  </si>
  <si>
    <t>Paraquate 200 SL Alamos</t>
  </si>
  <si>
    <t>21000.000421/2015-03</t>
  </si>
  <si>
    <t>Metomil Técnico YM</t>
  </si>
  <si>
    <t>21000.003824/2010-91</t>
  </si>
  <si>
    <t>2,4-D Ácido Técnico</t>
  </si>
  <si>
    <t>21000.006702/2009-13</t>
  </si>
  <si>
    <t>Glifosato Técnico CCAB II</t>
  </si>
  <si>
    <t>21000.006703/2009-68</t>
  </si>
  <si>
    <t>Glifosato Téncico Genbra</t>
  </si>
  <si>
    <t>21000.007390/2014-22</t>
  </si>
  <si>
    <t>Zethamaxx</t>
  </si>
  <si>
    <t>Imazapir; Flumioxazina</t>
  </si>
  <si>
    <t>21000.000129/2010-78</t>
  </si>
  <si>
    <t>Glifosato Técnico Alta</t>
  </si>
  <si>
    <t>21000.010111/2013-27</t>
  </si>
  <si>
    <t>Kaiso Sorbie BR</t>
  </si>
  <si>
    <t>21000.010421/2013-41</t>
  </si>
  <si>
    <t>GrandeBR</t>
  </si>
  <si>
    <t>21000.002215/2014-49</t>
  </si>
  <si>
    <t>Fipronil Nuf 250 FS</t>
  </si>
  <si>
    <t>21000.003942/2013-42</t>
  </si>
  <si>
    <t>Diafentiurom Técnico Genbra</t>
  </si>
  <si>
    <t>21000.009074/2013-12</t>
  </si>
  <si>
    <t>Diafentiurom Técnico Milênia</t>
  </si>
  <si>
    <t>21000.012501/2010-99</t>
  </si>
  <si>
    <t>Bispyribac Técnico DVA</t>
  </si>
  <si>
    <t>Bispyribac</t>
  </si>
  <si>
    <t>21000.015809/2011-77</t>
  </si>
  <si>
    <t>Versatilis XE</t>
  </si>
  <si>
    <t>21000.010648/2010-44</t>
  </si>
  <si>
    <t>Tiodicarbe Técnico Nufarm</t>
  </si>
  <si>
    <t>21000.006514/2011-18</t>
  </si>
  <si>
    <t>Tiodicarbe Técnico Nufarm BR</t>
  </si>
  <si>
    <t>21000.004786/2012-56</t>
  </si>
  <si>
    <t>Approve</t>
  </si>
  <si>
    <t>21000.006410/2012-86</t>
  </si>
  <si>
    <t>Tiodicarbe Técnico Proventis</t>
  </si>
  <si>
    <t>21000.007449/2013-00</t>
  </si>
  <si>
    <t>Tiodicarbe Técnico ME2</t>
  </si>
  <si>
    <t>21000.006144/2014-53</t>
  </si>
  <si>
    <t>Bifentrina Sapec Técnico II</t>
  </si>
  <si>
    <t>21000.010532/2013-58</t>
  </si>
  <si>
    <t>Sesitra</t>
  </si>
  <si>
    <t>21000.005852/2014-77</t>
  </si>
  <si>
    <t>Nemacontrol</t>
  </si>
  <si>
    <t>21000.000405/2014-21</t>
  </si>
  <si>
    <t>Tiodicarbe Técnico Sinochem</t>
  </si>
  <si>
    <t>21000.003038/2014-18</t>
  </si>
  <si>
    <t>Opala</t>
  </si>
  <si>
    <t>Laborartório Farropilha</t>
  </si>
  <si>
    <t>21000.004854/2015-20</t>
  </si>
  <si>
    <t>Cryptomip</t>
  </si>
  <si>
    <t>Cryptolaemus montrouzieri</t>
  </si>
  <si>
    <t>21000.007266/2014-67</t>
  </si>
  <si>
    <t>Metarhyd</t>
  </si>
  <si>
    <t>Tz Biotech</t>
  </si>
  <si>
    <t>21000.008537/2015-82</t>
  </si>
  <si>
    <t>Boveria-turbo</t>
  </si>
  <si>
    <t>21000.003716/2015-23</t>
  </si>
  <si>
    <t>Organic WP</t>
  </si>
  <si>
    <t>21000.014280/2011-74</t>
  </si>
  <si>
    <t>Firmeza</t>
  </si>
  <si>
    <t>21000.008538/2015-27</t>
  </si>
  <si>
    <t>Meta-turbo</t>
  </si>
  <si>
    <t>21000.005550/2014-07</t>
  </si>
  <si>
    <t>Borall Full</t>
  </si>
  <si>
    <t>21000.000593/2010-64</t>
  </si>
  <si>
    <t>Glifosato Técnico GH Helm</t>
  </si>
  <si>
    <t>21000.008624/2010-25</t>
  </si>
  <si>
    <t>Glifosato Técnico São Vicente</t>
  </si>
  <si>
    <t>São Vicente</t>
  </si>
  <si>
    <t>21000.001533/2011-40</t>
  </si>
  <si>
    <t>Glifosato Técnico GVC</t>
  </si>
  <si>
    <t>GVC</t>
  </si>
  <si>
    <t>21000.004393/2012-42</t>
  </si>
  <si>
    <t>Glifosato GH Técnico Prentis</t>
  </si>
  <si>
    <t>21000.009288/2010-38</t>
  </si>
  <si>
    <t>Imazapic Técnico DVA</t>
  </si>
  <si>
    <t>Imazapic</t>
  </si>
  <si>
    <t>21000.002547/2010-08</t>
  </si>
  <si>
    <t>XerifeBR</t>
  </si>
  <si>
    <t>Clomazone; Hezazinona</t>
  </si>
  <si>
    <t>21000.003334/2009-51</t>
  </si>
  <si>
    <t>Spot</t>
  </si>
  <si>
    <t>Dimoxistrobina; Boscalida</t>
  </si>
  <si>
    <t>21000.001437/2011-00</t>
  </si>
  <si>
    <t>Chiave 215 SL</t>
  </si>
  <si>
    <t>21000.010964/2012-88</t>
  </si>
  <si>
    <t>Glifosato Técnico Dow Agroscience III</t>
  </si>
  <si>
    <t>21000.002451/2013-84</t>
  </si>
  <si>
    <t>Tiodicarbe Técnico CCAB</t>
  </si>
  <si>
    <t>21000.002458/2013-04</t>
  </si>
  <si>
    <t>Tiodicarbe Técnico Genbra</t>
  </si>
  <si>
    <t>21000.003803/2013-19</t>
  </si>
  <si>
    <t>Trinexapac Técnico CCAB</t>
  </si>
  <si>
    <t>21000.008743/2013-21</t>
  </si>
  <si>
    <t>Trinexapaque-etílico Técnico ME2</t>
  </si>
  <si>
    <t>21000.001111/2013-36</t>
  </si>
  <si>
    <t>Trinexapac Técnico Proventis</t>
  </si>
  <si>
    <t>21000.008817/2014-18</t>
  </si>
  <si>
    <t>Diafentiurm Técnico Nufarm</t>
  </si>
  <si>
    <t>21000.006666/2014-55</t>
  </si>
  <si>
    <t>Glifosato Técnico GH BRA</t>
  </si>
  <si>
    <t>21000.006345/2014-04</t>
  </si>
  <si>
    <t>Glifosato Técnico GHA</t>
  </si>
  <si>
    <t>21000.008417/2015-85</t>
  </si>
  <si>
    <t>Pyriproxyfen Técnico Sino-agri</t>
  </si>
  <si>
    <t>21000.008440/2014-99</t>
  </si>
  <si>
    <t>Chiave Sup</t>
  </si>
  <si>
    <t>21000.009034/2008-03</t>
  </si>
  <si>
    <t>Banzai</t>
  </si>
  <si>
    <t>21000.007871/2011-95</t>
  </si>
  <si>
    <t>Herold SC</t>
  </si>
  <si>
    <t>21000.008741/2015-01</t>
  </si>
  <si>
    <t>21000.008742/2015-48</t>
  </si>
  <si>
    <t>21000.001266/2011-19</t>
  </si>
  <si>
    <t>Nicossulfuron Tradecorp 40 OD</t>
  </si>
  <si>
    <t>21000.000790/2013-26</t>
  </si>
  <si>
    <t>Glifosato Técnico Alta II</t>
  </si>
  <si>
    <t>21000.007720/2010-56</t>
  </si>
  <si>
    <t>Predom 800 WG</t>
  </si>
  <si>
    <t>21000.007761/2008-28</t>
  </si>
  <si>
    <t>Mirador 250 SC</t>
  </si>
  <si>
    <t>21000.005764/2010-41</t>
  </si>
  <si>
    <t>Difcor 250 EC</t>
  </si>
  <si>
    <t>Cross Link</t>
  </si>
  <si>
    <t>21000.008970/2010-11</t>
  </si>
  <si>
    <t>AUG 122</t>
  </si>
  <si>
    <t>21000.006546/2012-96</t>
  </si>
  <si>
    <t>Lambda-cyhalothrin Técnico Syn</t>
  </si>
  <si>
    <t>21000.001723/2011-67</t>
  </si>
  <si>
    <t>Azoxistrobin Técnico Sinon</t>
  </si>
  <si>
    <t>21000.003926/2013-50</t>
  </si>
  <si>
    <t>Diafentiurom Técnico CCAB</t>
  </si>
  <si>
    <t>21000.007035/2013-72</t>
  </si>
  <si>
    <t>Atrazina Técnico ZS - Cropchem</t>
  </si>
  <si>
    <t>21000.008772/2013-92</t>
  </si>
  <si>
    <t>Atrazina Técnico ZS</t>
  </si>
  <si>
    <t>21000.010501/2013-05</t>
  </si>
  <si>
    <t>Versatilis</t>
  </si>
  <si>
    <t>21000.005142/2010-13</t>
  </si>
  <si>
    <t>Dublon SC</t>
  </si>
  <si>
    <t>21000.007186/2012-40</t>
  </si>
  <si>
    <t>Mesotrione Técnico Nortox</t>
  </si>
  <si>
    <t>21000.006563/2013-12</t>
  </si>
  <si>
    <t>Lambda-Cialotrina Técnico GAT</t>
  </si>
  <si>
    <t>Vitalis</t>
  </si>
  <si>
    <t>21000.010055/2013-21</t>
  </si>
  <si>
    <t>Lambda-Cialotrina Técnica Nufarm BR</t>
  </si>
  <si>
    <t>21000.006999/2015-65</t>
  </si>
  <si>
    <t>Ecometa Power</t>
  </si>
  <si>
    <t>21000.007696/2015-60</t>
  </si>
  <si>
    <t>Cotésia Flavipes Bioflora</t>
  </si>
  <si>
    <t>Bioflora</t>
  </si>
  <si>
    <t>21000.004150/2014-76</t>
  </si>
  <si>
    <t>Pyriproxyfen Técnico Rotam</t>
  </si>
  <si>
    <t>21000.001404/2014-02</t>
  </si>
  <si>
    <t>Lambda Cialotrina Técnico BR</t>
  </si>
  <si>
    <t>21000.001170/2014-95</t>
  </si>
  <si>
    <t>Atrazina Técnio BRA</t>
  </si>
  <si>
    <t>21000.007218/2013-98</t>
  </si>
  <si>
    <t>Mesotrione Técnico Rotam</t>
  </si>
  <si>
    <t>21000.007671/2013-02</t>
  </si>
  <si>
    <t>Mesotriona Técnico FT-Cropchem</t>
  </si>
  <si>
    <t>21000.010032/2012-35</t>
  </si>
  <si>
    <t>Mesotriona Técnico CCAB</t>
  </si>
  <si>
    <t>21000.004637/2014-59</t>
  </si>
  <si>
    <t>Mesotriona Técnico Milênia</t>
  </si>
  <si>
    <t>21000.001556/2011-94</t>
  </si>
  <si>
    <t>Dicamax</t>
  </si>
  <si>
    <t>21000.006450/2014-90</t>
  </si>
  <si>
    <t>Diafentiurom Técnico Proventis</t>
  </si>
  <si>
    <t>21000.006004/2011-32</t>
  </si>
  <si>
    <t>Metribuzim Tradecorp Técnico</t>
  </si>
  <si>
    <t>21000.003562/2012-27</t>
  </si>
  <si>
    <t>Azoxistrobina Tradecorp Técnico</t>
  </si>
  <si>
    <t>21000.009378/2012-91</t>
  </si>
  <si>
    <t>Piriproxifem Tradecorp Técnico</t>
  </si>
  <si>
    <t>21000.007000/2015-03</t>
  </si>
  <si>
    <t>Ecobass</t>
  </si>
  <si>
    <t>21000.006117/2014-81</t>
  </si>
  <si>
    <t>Azoxistrobina 50 + Mancozebe 700 WG UPL BR</t>
  </si>
  <si>
    <t>Azoxistrobina; Mancozebe</t>
  </si>
  <si>
    <t>21000.001162/2013-68</t>
  </si>
  <si>
    <t>Iprodiona Tradecorp Técnico</t>
  </si>
  <si>
    <t>21000.008466/2014-37</t>
  </si>
  <si>
    <t>Fomesafen Técnico Cheminova</t>
  </si>
  <si>
    <t>21000.005620/2009-51</t>
  </si>
  <si>
    <t>Trinexapac Técnico Cheminova</t>
  </si>
  <si>
    <t>21000.001113/2013-25</t>
  </si>
  <si>
    <t>Glifosato G Técnico Agroimport</t>
  </si>
  <si>
    <t>21000.003090/2012-11</t>
  </si>
  <si>
    <t>2,4-D Pré Mistura Dow Agrosciences</t>
  </si>
  <si>
    <t>21000.005707/2015-77</t>
  </si>
  <si>
    <t>Patrol SL</t>
  </si>
  <si>
    <t>Gliufosinato</t>
  </si>
  <si>
    <t>21000.004229/1996-08</t>
  </si>
  <si>
    <t>Diclosulam Técnico</t>
  </si>
  <si>
    <t>Diclosulam</t>
  </si>
  <si>
    <t>21000.010533/2013-01</t>
  </si>
  <si>
    <t>Picoxistrobina Técnico Milênia</t>
  </si>
  <si>
    <t>21000.008703/2009-01</t>
  </si>
  <si>
    <t>Glifosato Técnico Mey</t>
  </si>
  <si>
    <t>21000.001729/2010-53</t>
  </si>
  <si>
    <t>Quizalofop-P-Ethyl Técnico August</t>
  </si>
  <si>
    <t>Quizalofop-p-etil</t>
  </si>
  <si>
    <t>21000.006708/2009-91</t>
  </si>
  <si>
    <t>Glifosato Técnico Chemtura</t>
  </si>
  <si>
    <t>21000.007368/2010-59</t>
  </si>
  <si>
    <t>Glifosato Técnico Chemtura II</t>
  </si>
  <si>
    <t>21000.006974/2014-81</t>
  </si>
  <si>
    <t>Diplomata K</t>
  </si>
  <si>
    <t>Difenoconazole Técnico August</t>
  </si>
  <si>
    <t>21000.001819/2015-59</t>
  </si>
  <si>
    <t>Vessarya</t>
  </si>
  <si>
    <t>Picoxistrobina; Benzovindiflupir</t>
  </si>
  <si>
    <t>21000.003918/2010-61</t>
  </si>
  <si>
    <t>Clorpirifós Técnico Nortox</t>
  </si>
  <si>
    <t>21000.005650/2010-00</t>
  </si>
  <si>
    <t>Paraquate Técnico Agroimport</t>
  </si>
  <si>
    <t>21000.011415/2010-69</t>
  </si>
  <si>
    <t>Paraquat LR Técnico Helm</t>
  </si>
  <si>
    <t>21000.009053/2012-16</t>
  </si>
  <si>
    <t>Paraquate Técnico Red Surcos</t>
  </si>
  <si>
    <t>21000.004205/2013-67</t>
  </si>
  <si>
    <t>Docloreto de Paraquate Técnico Alta II</t>
  </si>
  <si>
    <t>21000.001228/2014-09</t>
  </si>
  <si>
    <t>Clorpirifós Técnico EL - Cropchem</t>
  </si>
  <si>
    <t>21000.000140/2013-81</t>
  </si>
  <si>
    <t>Paraquate Técnico JL BRA</t>
  </si>
  <si>
    <t>21000.005733/2011-71</t>
  </si>
  <si>
    <t>Clorpirifós Tradecorp 480 EC</t>
  </si>
  <si>
    <t>21000.010609/2010-47</t>
  </si>
  <si>
    <t>Zura 806 SL</t>
  </si>
  <si>
    <t>21000.008893/2014-15</t>
  </si>
  <si>
    <t>BrutoBR</t>
  </si>
  <si>
    <t>21000.004216/2011-85</t>
  </si>
  <si>
    <t>Indaziflam &amp; Metribuzim</t>
  </si>
  <si>
    <t>Indaziflam; Metribuzim</t>
  </si>
  <si>
    <t>21000.007939/2013-06</t>
  </si>
  <si>
    <t>Gamation</t>
  </si>
  <si>
    <t>Malationa; Gama-Cialotrina</t>
  </si>
  <si>
    <t>21000.005659/2011-93</t>
  </si>
  <si>
    <t>Hercules 806 SL</t>
  </si>
  <si>
    <t>21000.005839/2011-75</t>
  </si>
  <si>
    <t>Gladiador 806 SL</t>
  </si>
  <si>
    <t>21000.008306/2013-15</t>
  </si>
  <si>
    <t>Gravun</t>
  </si>
  <si>
    <t>21000.006791/2013-84</t>
  </si>
  <si>
    <t>Paraquat Técnico LA</t>
  </si>
  <si>
    <t>21000.009676/2010-19</t>
  </si>
  <si>
    <t>AUG 117</t>
  </si>
  <si>
    <t>Tebuconazol; Propiconazol</t>
  </si>
  <si>
    <t>21000.005887/2010-82</t>
  </si>
  <si>
    <t>Robigon EC</t>
  </si>
  <si>
    <t>21000.001118/2011-96</t>
  </si>
  <si>
    <t>Haloxifop Alta 1089 EC</t>
  </si>
  <si>
    <t>Haloxifop-p-Metílico</t>
  </si>
  <si>
    <t>21000.002797/2011-11</t>
  </si>
  <si>
    <t>Pilarico</t>
  </si>
  <si>
    <t>21000.008122/2011-85</t>
  </si>
  <si>
    <t>Amaiz</t>
  </si>
  <si>
    <t>21000.005098/2012-11</t>
  </si>
  <si>
    <t>Timorex Gold</t>
  </si>
  <si>
    <r>
      <rPr>
        <rFont val="Arial"/>
        <color rgb="FF000066"/>
        <sz val="11"/>
      </rPr>
      <t xml:space="preserve">Extrato de </t>
    </r>
    <r>
      <rPr>
        <rFont val="Arial"/>
        <i/>
        <color rgb="FF000066"/>
        <sz val="10"/>
      </rPr>
      <t>Mameluca alternifolia</t>
    </r>
  </si>
  <si>
    <t>21000.008481/2014-85</t>
  </si>
  <si>
    <t>Best</t>
  </si>
  <si>
    <t>21000.008471/2014-40</t>
  </si>
  <si>
    <t>Costar</t>
  </si>
  <si>
    <t>21000.007265/2014-12</t>
  </si>
  <si>
    <t>Boveryd</t>
  </si>
  <si>
    <t>21000.008795/2014-88</t>
  </si>
  <si>
    <t>Stimucontrol</t>
  </si>
  <si>
    <t>21000.008831/2011-61</t>
  </si>
  <si>
    <t>AUG 131</t>
  </si>
  <si>
    <t>21000.008864/2014-53</t>
  </si>
  <si>
    <t>Paraquat Técnico Stockton</t>
  </si>
  <si>
    <t>21000.008300/2014-11</t>
  </si>
  <si>
    <t>Votivo</t>
  </si>
  <si>
    <t>21000.007596/2013-71</t>
  </si>
  <si>
    <t>Cletodim Técnico CCAB</t>
  </si>
  <si>
    <t>21000.002291/2014-54</t>
  </si>
  <si>
    <t>Atrazina RW 500 SC</t>
  </si>
  <si>
    <t>21000.007607/2013-13</t>
  </si>
  <si>
    <t>Cletodim Técnico Genbra</t>
  </si>
  <si>
    <t>21000.008696/2013-15</t>
  </si>
  <si>
    <t>Cletodim Técnico UPL</t>
  </si>
  <si>
    <t>21000.007187/2013-75</t>
  </si>
  <si>
    <t>Tiofanato-metílico Técnico ME2</t>
  </si>
  <si>
    <t>21000.009056/2011-61</t>
  </si>
  <si>
    <t>Azoxistrobin Técnico Proventis</t>
  </si>
  <si>
    <t>21000.011841/2009-69</t>
  </si>
  <si>
    <t>Picloram Técnico Ouro Fino</t>
  </si>
  <si>
    <t>21000.009899/2012-48</t>
  </si>
  <si>
    <t>Glifosato Técnico Biorisk</t>
  </si>
  <si>
    <t>21000.003458/2013-13</t>
  </si>
  <si>
    <t>Clorotalonil Técnico Ouro Fino</t>
  </si>
  <si>
    <t>21000.003461/2013-37</t>
  </si>
  <si>
    <t>Cletodim Técnico Nortox</t>
  </si>
  <si>
    <t>21000.004705/2014-80</t>
  </si>
  <si>
    <t>Tiofanato-metílico Sapec Técnico</t>
  </si>
  <si>
    <t>21000.008640/2014-41</t>
  </si>
  <si>
    <t>Clorotalonil Técnico OF</t>
  </si>
  <si>
    <t>21000.007753/2014-20</t>
  </si>
  <si>
    <t>Clorotalonil Técnico Agrisor</t>
  </si>
  <si>
    <t>21000.011674/2009-56</t>
  </si>
  <si>
    <t>Glyphosh Técnico</t>
  </si>
  <si>
    <t>21000.002358/2015-31</t>
  </si>
  <si>
    <t>Chlorothalonil Técnico Sino-agri</t>
  </si>
  <si>
    <t>21000.004606/2015-89</t>
  </si>
  <si>
    <t>Chlorothalonil Técnico Oxon</t>
  </si>
  <si>
    <t>21000.008305/2015-24</t>
  </si>
  <si>
    <t>Clorotalonil Técnico Adama BR</t>
  </si>
  <si>
    <t>21000.008567/2015-99</t>
  </si>
  <si>
    <t>Chlorotalonil Técnico RTM</t>
  </si>
  <si>
    <t>21000.024318/2016-21</t>
  </si>
  <si>
    <t>Clorotalonil Técnico ALS</t>
  </si>
  <si>
    <t>21000.030849/2016-53</t>
  </si>
  <si>
    <t>Paraquate Técnico Adama BR</t>
  </si>
  <si>
    <t>21000.029835/2016-97</t>
  </si>
  <si>
    <t>Glifosato Técnico Adama BR</t>
  </si>
  <si>
    <t>21000.001808/2015-79</t>
  </si>
  <si>
    <t>Privilege</t>
  </si>
  <si>
    <t>Acetamiprido; Piriproxifem</t>
  </si>
  <si>
    <t>21000.001654/2008-96</t>
  </si>
  <si>
    <t>Clothianidin Técnico SCB</t>
  </si>
  <si>
    <t>21000.012859/2010-11</t>
  </si>
  <si>
    <t>Dessicash 200 SL</t>
  </si>
  <si>
    <t>21000.007846/2011-10</t>
  </si>
  <si>
    <t>Azoxistrobin Técnico CCAB</t>
  </si>
  <si>
    <t>21000.010052/2013-97</t>
  </si>
  <si>
    <t>Azoxistrobina Técna Agristar</t>
  </si>
  <si>
    <t>21000.015569/2011-19</t>
  </si>
  <si>
    <t>Clorotalonil Técnico CN</t>
  </si>
  <si>
    <t>21000.003885/2013-00</t>
  </si>
  <si>
    <t>Tiofanato Técnico CCAB</t>
  </si>
  <si>
    <t>21000.003273/2012-28</t>
  </si>
  <si>
    <t>Desali</t>
  </si>
  <si>
    <t>Azoxistrbina; Benzovindiflupir</t>
  </si>
  <si>
    <t>21000.003638/2014-86</t>
  </si>
  <si>
    <t>Fipronil Técnico CSG</t>
  </si>
  <si>
    <t>21000.005990/2014-56</t>
  </si>
  <si>
    <t>Fipronil Técnico Adama BR</t>
  </si>
  <si>
    <t>21000.003146/2014-91</t>
  </si>
  <si>
    <t>Fipronil Técnico Adama</t>
  </si>
  <si>
    <t>21000.001412/2015-21</t>
  </si>
  <si>
    <t>Dicloreto de Paraquate Técnico NRS-Cropchem</t>
  </si>
  <si>
    <t>21000.006904/2015-11</t>
  </si>
  <si>
    <t>Clethodim Técnico Oxon</t>
  </si>
  <si>
    <t>21000.009227/2012-32</t>
  </si>
  <si>
    <t>Azoxistrobina Técnica ME2</t>
  </si>
  <si>
    <t>21000.006208/2013-35</t>
  </si>
  <si>
    <t>Fipronil Técnico YNG</t>
  </si>
  <si>
    <t>21000.002406/2015-91</t>
  </si>
  <si>
    <t>Clorotalonil Técnico UPL BR</t>
  </si>
  <si>
    <t>21000.009068/2014-38</t>
  </si>
  <si>
    <t>Ecoshot</t>
  </si>
  <si>
    <t>21000.006676/2014-91</t>
  </si>
  <si>
    <t>SeveroBR</t>
  </si>
  <si>
    <t>21000.007968/2015-21</t>
  </si>
  <si>
    <t>Biobac</t>
  </si>
  <si>
    <t>21000.010245/2013-48</t>
  </si>
  <si>
    <t>Tiofanato-metílico Técnico Stockton</t>
  </si>
  <si>
    <t>21000.006388/2010-11</t>
  </si>
  <si>
    <t>Paraquate Técnico De Sangosse</t>
  </si>
  <si>
    <t>21000.004188/2014-49</t>
  </si>
  <si>
    <t>Tiofanato-metílico Técnico Proventis</t>
  </si>
  <si>
    <t>21000.001180/2013-40</t>
  </si>
  <si>
    <t>Tiofanato-metílico Técnico Cropchem</t>
  </si>
  <si>
    <t>21000.010051/2013-42</t>
  </si>
  <si>
    <t>Tiofanato-metílico Técnico Agristar</t>
  </si>
  <si>
    <t>21000.008200/2013-11</t>
  </si>
  <si>
    <t>Cyproconazole Técnico UPL</t>
  </si>
  <si>
    <t>Ciproconazole</t>
  </si>
  <si>
    <t>21000.002589/2015-45</t>
  </si>
  <si>
    <t>Paraquat Técnico JL Prentiss</t>
  </si>
  <si>
    <t>21000.027341/2016-78</t>
  </si>
  <si>
    <t>Iprodione Técnico Nortox</t>
  </si>
  <si>
    <t>21000.008309/2016-93</t>
  </si>
  <si>
    <t>Auin</t>
  </si>
  <si>
    <t>21000.002751/2010-11</t>
  </si>
  <si>
    <t>2,4-D DMA 806 Rainbow</t>
  </si>
  <si>
    <t>Ano de 2015</t>
  </si>
  <si>
    <t>21000.006050/2012-12</t>
  </si>
  <si>
    <t>Dinaxine</t>
  </si>
  <si>
    <t>21000.006051/2012-67</t>
  </si>
  <si>
    <t>Herbina</t>
  </si>
  <si>
    <t>21000.011672/2008-86</t>
  </si>
  <si>
    <t>Fluazifop Sinon</t>
  </si>
  <si>
    <t>Fluazifop-p-butilico</t>
  </si>
  <si>
    <t>21000.008258/2007-17</t>
  </si>
  <si>
    <t>Graolin 500 EC</t>
  </si>
  <si>
    <t>Pirimifós-Metílico</t>
  </si>
  <si>
    <t>21000.002147/2012-56</t>
  </si>
  <si>
    <t>Glider 720 SC</t>
  </si>
  <si>
    <t>21000.004364/2009-85</t>
  </si>
  <si>
    <t>Nadran</t>
  </si>
  <si>
    <t>21000.007283/2013-13</t>
  </si>
  <si>
    <t>Metabio</t>
  </si>
  <si>
    <t>Biofungi</t>
  </si>
  <si>
    <t>21000.002917/2014-22</t>
  </si>
  <si>
    <t>Metarplan</t>
  </si>
  <si>
    <t>Asplan</t>
  </si>
  <si>
    <t>21000.002918/2014-77</t>
  </si>
  <si>
    <t>Cotesiaasplan</t>
  </si>
  <si>
    <t>21000.007662/2012-22</t>
  </si>
  <si>
    <t>Haloxyfop-P-Methyl Técnico Volcano</t>
  </si>
  <si>
    <t>Haloxyfop-P-Methyl</t>
  </si>
  <si>
    <t>21000.003565/2010-07</t>
  </si>
  <si>
    <t>2,4-D DMA 806 RN</t>
  </si>
  <si>
    <t>21000.008456/2011-59</t>
  </si>
  <si>
    <t>Carbendazim Técnico Aga</t>
  </si>
  <si>
    <t>21000.014986/2006-79</t>
  </si>
  <si>
    <t>Avatar</t>
  </si>
  <si>
    <t>21000.002414/2010-23</t>
  </si>
  <si>
    <t>Tebutiurom Técnico CCAB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</si>
  <si>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</si>
  <si>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21000.009868/2010-25</t>
  </si>
  <si>
    <t>Tebutiurom Técnico Nufarm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</si>
  <si>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</si>
  <si>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21000.002744/2012-81</t>
  </si>
  <si>
    <t>Tebutiurom Técnico Nufarm GR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</si>
  <si>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</si>
  <si>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21000.002413/2010-89</t>
  </si>
  <si>
    <t>Tebutiurom Técnico Genbra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</si>
  <si>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</si>
  <si>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21000.005127/2009-31</t>
  </si>
  <si>
    <t>Glifosato Técnico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</si>
  <si>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</si>
  <si>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21000.002681/2009-67</t>
  </si>
  <si>
    <t>Prestige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</si>
  <si>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</si>
  <si>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21000.006989/2010-15</t>
  </si>
  <si>
    <t>Imidacloprido Técnico Alta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</si>
  <si>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</si>
  <si>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21000.008006/2013-28</t>
  </si>
  <si>
    <t>Tricho-Galloi Bug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</si>
  <si>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</si>
  <si>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t>21000.008007/2013-72</t>
  </si>
  <si>
    <t>Tricho-Pre Bug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</si>
  <si>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</si>
  <si>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21000.008987/2010-61</t>
  </si>
  <si>
    <t>Rancona 450 FS</t>
  </si>
  <si>
    <t>Ipconazole</t>
  </si>
  <si>
    <t>21000.011807/2009-94</t>
  </si>
  <si>
    <t>Arboro</t>
  </si>
  <si>
    <t>21000.001999/2013-15</t>
  </si>
  <si>
    <t>Contrap</t>
  </si>
  <si>
    <t>Serricornim</t>
  </si>
  <si>
    <t>Ioto</t>
  </si>
  <si>
    <t>21000.006070/2007-26</t>
  </si>
  <si>
    <t>Chemtura Ipconazole Thiram 10/350 FS</t>
  </si>
  <si>
    <t>Ipconazole; Tiram</t>
  </si>
  <si>
    <t>21000.001290/2010-69</t>
  </si>
  <si>
    <t>Fulfill</t>
  </si>
  <si>
    <t>21000.010082/2012-12</t>
  </si>
  <si>
    <t>Thiodicarb 800 WG UPL</t>
  </si>
  <si>
    <t>21000.010715/2009-97</t>
  </si>
  <si>
    <t>Tebuconazole Técnico Agroimport</t>
  </si>
  <si>
    <t>21000.008367/2010-21</t>
  </si>
  <si>
    <t>Permetrina Técnico DVA BR</t>
  </si>
  <si>
    <t>21000.010917/2009-39</t>
  </si>
  <si>
    <t>Imidacloprid Técnico August</t>
  </si>
  <si>
    <t>21000.005722/2014-34</t>
  </si>
  <si>
    <t>Azoxistrobina 50 + Mancozebe 700 WG UPL</t>
  </si>
  <si>
    <t>21000.010130/2008-96</t>
  </si>
  <si>
    <t>Triclopir Bee Técnico Milenia</t>
  </si>
  <si>
    <t>21000.004630/2011-94</t>
  </si>
  <si>
    <t>Dessicash</t>
  </si>
  <si>
    <t>21000.007978/2010-52</t>
  </si>
  <si>
    <t>Fluroxipir-Meptílico Técnico Nufarm</t>
  </si>
  <si>
    <t>21000.007681/2009-53</t>
  </si>
  <si>
    <t>Cipermetrina Tagros 250 EC</t>
  </si>
  <si>
    <t>21000.011019/2010-31</t>
  </si>
  <si>
    <t>Arreio Pasto</t>
  </si>
  <si>
    <t>21000.008107/2010-56</t>
  </si>
  <si>
    <t>Cyper Copa 250 EC</t>
  </si>
  <si>
    <t>21000.013399/2011-20</t>
  </si>
  <si>
    <t>Cipermetrina 250 EC DVA</t>
  </si>
  <si>
    <t>21000.000720/2009-91</t>
  </si>
  <si>
    <t>Sombrero</t>
  </si>
  <si>
    <t>21000.012235/2010-02</t>
  </si>
  <si>
    <t>2,4-D Técnico Biorisk</t>
  </si>
  <si>
    <t>21000.004287/2012-69</t>
  </si>
  <si>
    <t>2,4-D DM Técnico Helm</t>
  </si>
  <si>
    <t>21000.000519/2009-12</t>
  </si>
  <si>
    <t>Pingbr</t>
  </si>
  <si>
    <t>21000.007985/2010-54</t>
  </si>
  <si>
    <t>Poderoso</t>
  </si>
  <si>
    <t>Amicarbazone; Tebutiurom</t>
  </si>
  <si>
    <t>21000.008081/2010-46</t>
  </si>
  <si>
    <t>Predileto</t>
  </si>
  <si>
    <t>21000.008578/2009-21</t>
  </si>
  <si>
    <t>Cipermetrina 250 EC CCAB</t>
  </si>
  <si>
    <t>21000.000889/2008-61</t>
  </si>
  <si>
    <t>Wish 500 SC</t>
  </si>
  <si>
    <t>21000.000265/2015-75</t>
  </si>
  <si>
    <t>Cotezem</t>
  </si>
  <si>
    <t>Raizen</t>
  </si>
  <si>
    <t>21000.004973/2012-30</t>
  </si>
  <si>
    <t>Predatox</t>
  </si>
  <si>
    <t>21000.009603/2012-99</t>
  </si>
  <si>
    <t>Metarriz GR Biocontrol</t>
  </si>
  <si>
    <t>21000.009858/2010-90</t>
  </si>
  <si>
    <t>Genit GAT</t>
  </si>
  <si>
    <t>21000.010072/2010-15</t>
  </si>
  <si>
    <t>Census GAT</t>
  </si>
  <si>
    <t>21000.001689/2014-73</t>
  </si>
  <si>
    <t>Cotesia Biocana GO</t>
  </si>
  <si>
    <t>Braz e Costa</t>
  </si>
  <si>
    <t>21000.010080/2010-61</t>
  </si>
  <si>
    <t>Arreio</t>
  </si>
  <si>
    <t>21000.008353/2010-16</t>
  </si>
  <si>
    <t>Previnil 720 SC</t>
  </si>
  <si>
    <t>21000.007649/2011-92</t>
  </si>
  <si>
    <t>Prestige Plus</t>
  </si>
  <si>
    <t>21000.006055/2012-45</t>
  </si>
  <si>
    <t>Quatdown</t>
  </si>
  <si>
    <t>21000.006052/2012-10</t>
  </si>
  <si>
    <t>Sprayquat</t>
  </si>
  <si>
    <t>21000.001722/2015-46</t>
  </si>
  <si>
    <t>Hopper</t>
  </si>
  <si>
    <t>21000.004510/2011-97</t>
  </si>
  <si>
    <t>Paraquat 200 SL Rainbow</t>
  </si>
  <si>
    <t>21000.011694/2008-46</t>
  </si>
  <si>
    <t>Crosser</t>
  </si>
  <si>
    <t>21000.002136/2013-57</t>
  </si>
  <si>
    <t>Gli-Up 720 WG</t>
  </si>
  <si>
    <t>21000.001547/2009-49</t>
  </si>
  <si>
    <t>Dorado</t>
  </si>
  <si>
    <t>21000.012239/2010-82</t>
  </si>
  <si>
    <t>2,4-D Amina SL Genbra</t>
  </si>
  <si>
    <t>21000.012445/2010-92</t>
  </si>
  <si>
    <t>2,4-D Amina CCAB 806 SL</t>
  </si>
  <si>
    <t>21000.008383/2012-86</t>
  </si>
  <si>
    <t>2,4-D 806 SL Alamos</t>
  </si>
  <si>
    <t>21000.006226/2008-50</t>
  </si>
  <si>
    <t>Dimetomorfe Técnico Milenia</t>
  </si>
  <si>
    <t>21000.000476/2010-09</t>
  </si>
  <si>
    <t>Propiconazole Técnico August</t>
  </si>
  <si>
    <t>21000.001308/2011-11</t>
  </si>
  <si>
    <t>Metomil Téc. SIB</t>
  </si>
  <si>
    <t>21000.008443/2014-22</t>
  </si>
  <si>
    <t>Gemstar Max</t>
  </si>
  <si>
    <t>Hz-NPV</t>
  </si>
  <si>
    <t>Mtsui</t>
  </si>
  <si>
    <t>21000.009717/2009-33</t>
  </si>
  <si>
    <t>Metomil Técnico CCAB</t>
  </si>
  <si>
    <t>21000.008456/2014-00</t>
  </si>
  <si>
    <t>Hz-NPV CCAB</t>
  </si>
  <si>
    <t>21000.008491/2014-11</t>
  </si>
  <si>
    <t>Bio Helicoverpa</t>
  </si>
  <si>
    <t>21000.005180/2009-32</t>
  </si>
  <si>
    <t>Carbendazim SC Cheminova</t>
  </si>
  <si>
    <t>21000.009604/2012-33</t>
  </si>
  <si>
    <t>Bouveriz WP Biocontrol</t>
  </si>
  <si>
    <t>21000.002497/2011-31</t>
  </si>
  <si>
    <t>Metomil Técnico CCAB II</t>
  </si>
  <si>
    <t>21000.008472/2014-94</t>
  </si>
  <si>
    <t>Armigen</t>
  </si>
  <si>
    <t>Macena</t>
  </si>
  <si>
    <t>21000.009816/2007-53</t>
  </si>
  <si>
    <t>Quadris</t>
  </si>
  <si>
    <t>21000.007650/2012-06</t>
  </si>
  <si>
    <t xml:space="preserve">Azact CE </t>
  </si>
  <si>
    <t>Azadiractina</t>
  </si>
  <si>
    <t>Luiz Arthur</t>
  </si>
  <si>
    <t>21000.010479/2009-17</t>
  </si>
  <si>
    <t>Metomil Técnico China</t>
  </si>
  <si>
    <t>21000.000003/2012-65</t>
  </si>
  <si>
    <t>Fezan Gold</t>
  </si>
  <si>
    <t>Clorotalonil; Tebuconazol</t>
  </si>
  <si>
    <t>21000.010182/2011-68</t>
  </si>
  <si>
    <t>Trifloxissulfurom Sódico Técnico Genbra</t>
  </si>
  <si>
    <t>Trifloxissulfurom</t>
  </si>
  <si>
    <t>21000.005407/2012-45</t>
  </si>
  <si>
    <t>Glyphosate Technical Gly</t>
  </si>
  <si>
    <t>21000.010281/2008-44</t>
  </si>
  <si>
    <t>Axor</t>
  </si>
  <si>
    <t>Lufenurom; Profenofós</t>
  </si>
  <si>
    <t>21000.002859/2009-70</t>
  </si>
  <si>
    <t>Fipronova</t>
  </si>
  <si>
    <t>21000.001253/2015-65</t>
  </si>
  <si>
    <t>Trichomip-G</t>
  </si>
  <si>
    <t>21000.000685/2015-59</t>
  </si>
  <si>
    <t>Trichomip-P</t>
  </si>
  <si>
    <t>21000.010337/2011-66</t>
  </si>
  <si>
    <t>Triflorssulfuron Sódico Técnico CCAB</t>
  </si>
  <si>
    <t>21000.001905/2009-13</t>
  </si>
  <si>
    <t>Dalneem EC</t>
  </si>
  <si>
    <t>Dalquim</t>
  </si>
  <si>
    <t>21000.007719/2014-44</t>
  </si>
  <si>
    <t>Metarhizium JCO</t>
  </si>
  <si>
    <t>JCO</t>
  </si>
  <si>
    <t>21000.004079/2009-64</t>
  </si>
  <si>
    <t>Script</t>
  </si>
  <si>
    <t>21000.002976/2013-10</t>
  </si>
  <si>
    <t>Tupan 720 WG</t>
  </si>
  <si>
    <t>21000.009693/2011-37</t>
  </si>
  <si>
    <t>Cheval 480 SC</t>
  </si>
  <si>
    <t>De sangosse</t>
  </si>
  <si>
    <t>21000.010596/2011-97</t>
  </si>
  <si>
    <t>Dermacor</t>
  </si>
  <si>
    <t>21000.007720/2014-80</t>
  </si>
  <si>
    <t>Beauveria JCO</t>
  </si>
  <si>
    <t>21000.006883/2013-64</t>
  </si>
  <si>
    <t>Arizium</t>
  </si>
  <si>
    <t>Tecnicontrol</t>
  </si>
  <si>
    <t>21000.000355/2014-82</t>
  </si>
  <si>
    <t>Granada</t>
  </si>
  <si>
    <t>Farroupilha</t>
  </si>
  <si>
    <t>21000.007304/2010-58</t>
  </si>
  <si>
    <t>Metarhizen WP</t>
  </si>
  <si>
    <t>Raízen</t>
  </si>
  <si>
    <t>21000.002251/2011-60</t>
  </si>
  <si>
    <t>Metarhizen</t>
  </si>
  <si>
    <t>21000.008483/2013-93</t>
  </si>
  <si>
    <t>Tricho-Strip P</t>
  </si>
  <si>
    <t>21000.009365/2013-01</t>
  </si>
  <si>
    <t>Diuron Técnico Proventis</t>
  </si>
  <si>
    <t>21000.005609/2013-78</t>
  </si>
  <si>
    <t>Diuron Técnico Nufarm NG</t>
  </si>
  <si>
    <t>21000.007758/2014-52</t>
  </si>
  <si>
    <t>Captor</t>
  </si>
  <si>
    <t>21000.001013/2015-61</t>
  </si>
  <si>
    <t>Stratiomip</t>
  </si>
  <si>
    <t>21000.016010/2011-06</t>
  </si>
  <si>
    <t>Dorado EC</t>
  </si>
  <si>
    <t>21000.004698/2013-35</t>
  </si>
  <si>
    <t>Glyphotal WG</t>
  </si>
  <si>
    <t>United Phosphorus</t>
  </si>
  <si>
    <t>21000.009041/2010-11</t>
  </si>
  <si>
    <t>Voliam Targo</t>
  </si>
  <si>
    <t>Clorantraniliprole; Abamectina</t>
  </si>
  <si>
    <t>21000.000008/2013-79</t>
  </si>
  <si>
    <t>Voraz</t>
  </si>
  <si>
    <t>21000.011551/2009-15</t>
  </si>
  <si>
    <t>Epoxiconazole 125 Sinon</t>
  </si>
  <si>
    <t>Epoxiconazole</t>
  </si>
  <si>
    <t>21000.002901/2010-96</t>
  </si>
  <si>
    <t>Glufosinate-Ammonium Técnico DVA</t>
  </si>
  <si>
    <t>21000.000669/2013-02</t>
  </si>
  <si>
    <t>Atrazina Técnico Agroimport</t>
  </si>
  <si>
    <t>21000.009977/2013-95</t>
  </si>
  <si>
    <t>Diuron Técnico UPL</t>
  </si>
  <si>
    <t>21000.007678/2014-05</t>
  </si>
  <si>
    <t>Flak 200 SL</t>
  </si>
  <si>
    <t>21000.008585/2014-90</t>
  </si>
  <si>
    <t>Glufosinate-Ammonium Téc. Milenia</t>
  </si>
  <si>
    <t>21000.009242/2013-61</t>
  </si>
  <si>
    <t>Diuron Técnico Wynca</t>
  </si>
  <si>
    <t>21000.011710/2011-04</t>
  </si>
  <si>
    <t>Diuron Técnico Nufarm</t>
  </si>
  <si>
    <t>21000.001504/2014-21</t>
  </si>
  <si>
    <t>Glufosinate-Ammonium Téc. GT</t>
  </si>
  <si>
    <t>21000.009209/2010-99</t>
  </si>
  <si>
    <t>Diuron Técnico CN</t>
  </si>
  <si>
    <t>21000.012868/2010-11</t>
  </si>
  <si>
    <t>Diquat Técnico Rainbow</t>
  </si>
  <si>
    <t>21000.000740/2010-04</t>
  </si>
  <si>
    <t>Diuron Técnico Genbra</t>
  </si>
  <si>
    <t>21000.000656/2010-82</t>
  </si>
  <si>
    <t>Diuron Técnico CCAB</t>
  </si>
  <si>
    <t>21000.006611/2012-83</t>
  </si>
  <si>
    <t>Glifosato Técnico Ouro Fino BR</t>
  </si>
  <si>
    <t>21000.007392/2012-50</t>
  </si>
  <si>
    <t>Glifosato Técnico Red Surcos II</t>
  </si>
  <si>
    <t>21000.001117/2013-11</t>
  </si>
  <si>
    <t>Glifosato Técnico SWR Agroimport</t>
  </si>
  <si>
    <t>21000.007680/2009-17</t>
  </si>
  <si>
    <t>Acefato Técnico DVA BR</t>
  </si>
  <si>
    <t>21000.008461/2011-61</t>
  </si>
  <si>
    <t>Cyantraniliprole Técnico</t>
  </si>
  <si>
    <t>21000.000649/2009-47</t>
  </si>
  <si>
    <t>Dimoxystrobin Técnico</t>
  </si>
  <si>
    <t>Dimoxistrobim</t>
  </si>
  <si>
    <t>21000.008123/2012-19</t>
  </si>
  <si>
    <t>Diuron Técnico SUP</t>
  </si>
  <si>
    <t>21000.001900/2009-91</t>
  </si>
  <si>
    <t>Diuron Técnico Pilarquim</t>
  </si>
  <si>
    <t>21000.006419/2010-25</t>
  </si>
  <si>
    <t>Glifosato Técnico CH</t>
  </si>
  <si>
    <t>21000.006299/2012-28</t>
  </si>
  <si>
    <t>Abamectina Tradecorp Técnico</t>
  </si>
  <si>
    <t>21000.009512/2009-58</t>
  </si>
  <si>
    <t>Paraquat Técnico CCAB</t>
  </si>
  <si>
    <t>21000.011580/2010-11</t>
  </si>
  <si>
    <t>Instivo</t>
  </si>
  <si>
    <t>21000.009554/2013-75</t>
  </si>
  <si>
    <t>Metarriz Plus WP Biocontrol</t>
  </si>
  <si>
    <t>21000.007827/2009-61</t>
  </si>
  <si>
    <t>Glifosato 480 SL</t>
  </si>
  <si>
    <t>21000.003315/2015-73</t>
  </si>
  <si>
    <t>Cotésia Tecnobil</t>
  </si>
  <si>
    <t>William Lab.</t>
  </si>
  <si>
    <t>21000.003314/2015-29</t>
  </si>
  <si>
    <t>Cotésia Controbil</t>
  </si>
  <si>
    <t>Wilson Barbosa</t>
  </si>
  <si>
    <t>21000.008711/2011-63</t>
  </si>
  <si>
    <t>Benevia</t>
  </si>
  <si>
    <t>21000.000619/2010-74</t>
  </si>
  <si>
    <t>21000.010674/2012-34</t>
  </si>
  <si>
    <t>2,4 D Técnico Ouro Fino</t>
  </si>
  <si>
    <t>Ano de 2014</t>
  </si>
  <si>
    <t>21000.001039/2013-47</t>
  </si>
  <si>
    <t>2,4 D Técnico SUP</t>
  </si>
  <si>
    <t>21000.001116/2013-69</t>
  </si>
  <si>
    <t>2,4 D Técnico SWR Agroimport</t>
  </si>
  <si>
    <t>21000.009979/2008-17</t>
  </si>
  <si>
    <t>Cipermetrina Técnica Ouro Fino</t>
  </si>
  <si>
    <t>21000.010975/2012-68</t>
  </si>
  <si>
    <t>2,4-D Técnico SWT</t>
  </si>
  <si>
    <t>21000.004626/2012-15</t>
  </si>
  <si>
    <t>Clomazone Técnico Oxon</t>
  </si>
  <si>
    <t>21000.005504/2010-76</t>
  </si>
  <si>
    <t>Nicosulfuron Técnico Nortox BR</t>
  </si>
  <si>
    <t>21000.002618/2008-40</t>
  </si>
  <si>
    <t>Okay Técnico</t>
  </si>
  <si>
    <t>Ciflumetofem</t>
  </si>
  <si>
    <t>21000.011519/2008-59</t>
  </si>
  <si>
    <t>Permetrina Técnico Ouro Fino</t>
  </si>
  <si>
    <t>21000.009041/2009-88</t>
  </si>
  <si>
    <t>Glifosato Técnico Copalliance</t>
  </si>
  <si>
    <t>21000.002620/2008-19</t>
  </si>
  <si>
    <t>Okay</t>
  </si>
  <si>
    <t>21000.003652/2009-12</t>
  </si>
  <si>
    <t>Cipermethrin Técnico Helm</t>
  </si>
  <si>
    <t>21000.000458/2013-61</t>
  </si>
  <si>
    <t>2,4 - D Técnico Red Surcos</t>
  </si>
  <si>
    <t>21000.005072/2010-01</t>
  </si>
  <si>
    <t>Clomazone Técnico CCAB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</si>
  <si>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</si>
  <si>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21000.011747/2008-29</t>
  </si>
  <si>
    <t>Trunker</t>
  </si>
  <si>
    <t>Triclopir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</si>
  <si>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</si>
  <si>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21000.008808/2008-71</t>
  </si>
  <si>
    <t>Leale SC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</si>
  <si>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</si>
  <si>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21000.005167/2007-11</t>
  </si>
  <si>
    <t>Fore NT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</si>
  <si>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</si>
  <si>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21000.005186/2007-48</t>
  </si>
  <si>
    <t>Fore NT WP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</si>
  <si>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</si>
  <si>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21000.002619/2008-94</t>
  </si>
  <si>
    <t>Obny Técnico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</si>
  <si>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</si>
  <si>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21000.009427/2009-90</t>
  </si>
  <si>
    <t>Permetrina Técnico CCAB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</si>
  <si>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</si>
  <si>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21000.002621/2008-63</t>
  </si>
  <si>
    <t>Obny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</si>
  <si>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</si>
  <si>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t>21000.002098/2012-51</t>
  </si>
  <si>
    <t>Benzovindiflupir Técnico</t>
  </si>
  <si>
    <t>Benzovindiflupir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</si>
  <si>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</si>
  <si>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21000.010934/2011-91</t>
  </si>
  <si>
    <t>Elatus</t>
  </si>
  <si>
    <t>21000.006796/2009-21</t>
  </si>
  <si>
    <t>Permethrin Técnico Tagros</t>
  </si>
  <si>
    <t>21000.010940/2010-76</t>
  </si>
  <si>
    <t>Cymoxanil Técnico Rotam</t>
  </si>
  <si>
    <t>21000.000149/2009-13</t>
  </si>
  <si>
    <t>Lambda Cialotrina Técnica Milênia</t>
  </si>
  <si>
    <t>Milenia</t>
  </si>
  <si>
    <t>21000.000470/2010-23</t>
  </si>
  <si>
    <t>Clomazone Técnico GAT</t>
  </si>
  <si>
    <t>21000.010402/2008-58</t>
  </si>
  <si>
    <t>Cloreto de Mepiquat Técnico</t>
  </si>
  <si>
    <t>Cloredo de Mepiquate</t>
  </si>
  <si>
    <t>21000.007975/2010-19</t>
  </si>
  <si>
    <t>Tiodicarbe Técnico Consagro</t>
  </si>
  <si>
    <t>21000.009716/2012-94</t>
  </si>
  <si>
    <t>Metarfito</t>
  </si>
  <si>
    <t>FitoAgro</t>
  </si>
  <si>
    <t>21000.007566/2011-01</t>
  </si>
  <si>
    <t>Fipronil Alta 250 FS</t>
  </si>
  <si>
    <t>21000.005593/2009-17</t>
  </si>
  <si>
    <t>Cruiser Advanced</t>
  </si>
  <si>
    <t>Metalaxil-M; Tiabendazol; Fludioxonil; Tiametoxam</t>
  </si>
  <si>
    <t>21000.008723/2011-98</t>
  </si>
  <si>
    <t>Granary</t>
  </si>
  <si>
    <t>21000.011794/2009-53</t>
  </si>
  <si>
    <t>Rephon 800 WG</t>
  </si>
  <si>
    <t>21000.003420/2009-08</t>
  </si>
  <si>
    <t>Clomazone Técnico Ouro Fino</t>
  </si>
  <si>
    <t>21000.000495/2010-27</t>
  </si>
  <si>
    <t>Mazotam 800 WG</t>
  </si>
  <si>
    <t>21000.002313/2012-14</t>
  </si>
  <si>
    <t>Eminent XL</t>
  </si>
  <si>
    <t>Azoxistrobina; Tetraconazol</t>
  </si>
  <si>
    <t>21000.005004/2009-09</t>
  </si>
  <si>
    <t>Glizmax NF</t>
  </si>
  <si>
    <t>21000.004202/2009-47</t>
  </si>
  <si>
    <t>Ace Técnico</t>
  </si>
  <si>
    <t>21000.007378/2011-75</t>
  </si>
  <si>
    <t>Metiz</t>
  </si>
  <si>
    <t>21000.001024/2009-01</t>
  </si>
  <si>
    <t>Clorimuron Sinon</t>
  </si>
  <si>
    <t>Clorimurom</t>
  </si>
  <si>
    <t>21000.002565/2009-48</t>
  </si>
  <si>
    <t>Pyroxsulam Técnico</t>
  </si>
  <si>
    <t>Piroxsulam</t>
  </si>
  <si>
    <t>21000.012463/2010-74</t>
  </si>
  <si>
    <t>Tricea</t>
  </si>
  <si>
    <t>21000.007223/2009-14</t>
  </si>
  <si>
    <t>Erradicur</t>
  </si>
  <si>
    <t>21000.010582/2008-78</t>
  </si>
  <si>
    <t>Rusther WH</t>
  </si>
  <si>
    <t>21000.010583/2008-12</t>
  </si>
  <si>
    <t>Stinger WG</t>
  </si>
  <si>
    <t>21000.010584/2008-67</t>
  </si>
  <si>
    <t>Fusta WG</t>
  </si>
  <si>
    <t>21000.006172/2009-11</t>
  </si>
  <si>
    <t>Epoxiconazole Técnico Sinon</t>
  </si>
  <si>
    <t>21000.004732/2010-29</t>
  </si>
  <si>
    <t>Clomazone Técnico Genbra</t>
  </si>
  <si>
    <t>21000.004973/2010-78</t>
  </si>
  <si>
    <t>Difcor Técnico</t>
  </si>
  <si>
    <t>Difeconazole</t>
  </si>
  <si>
    <t>21000.008516/2010-52</t>
  </si>
  <si>
    <t>Diuron Técnico Hailir</t>
  </si>
  <si>
    <t>Diurom; Tidiazurom</t>
  </si>
  <si>
    <t>21000.006538/2008-63</t>
  </si>
  <si>
    <t>Ametista</t>
  </si>
  <si>
    <t>Bifentrina; Cipermetrina</t>
  </si>
  <si>
    <t>21000.004245/2010-66</t>
  </si>
  <si>
    <t>Azoxystrobina Técnico Nufarm</t>
  </si>
  <si>
    <t>21000.004050/2010-16</t>
  </si>
  <si>
    <t>Tebutiurom Alta 500 SC</t>
  </si>
  <si>
    <t>21000.005629/2010-04</t>
  </si>
  <si>
    <t>2,4 - D Alta 806 SL</t>
  </si>
  <si>
    <t>21000.007219/2011-71</t>
  </si>
  <si>
    <t>Azoxistrobina + Flutriafol Alta 500 SC</t>
  </si>
  <si>
    <t>Azoxistrobina; Flutriafol</t>
  </si>
  <si>
    <t>21000.005415/2010-20</t>
  </si>
  <si>
    <t>Monaris</t>
  </si>
  <si>
    <t>21000.011046/2008-90</t>
  </si>
  <si>
    <t>Galop M</t>
  </si>
  <si>
    <t>21000.010253/2008-27</t>
  </si>
  <si>
    <t>Shyper Técnico</t>
  </si>
  <si>
    <t>21000.001328/2009-60</t>
  </si>
  <si>
    <t>Fera Ultra</t>
  </si>
  <si>
    <t>Glifosato; Carfentrazona-etílica</t>
  </si>
  <si>
    <t>21000.010626/2010-84</t>
  </si>
  <si>
    <t>Imazacure 500 EC</t>
  </si>
  <si>
    <t>Defensive</t>
  </si>
  <si>
    <t>21000.009928/2009-76</t>
  </si>
  <si>
    <t>Tebuconazole Técnico August</t>
  </si>
  <si>
    <t>21000.011789/2009-41</t>
  </si>
  <si>
    <t>Azoxystrobin Técnico DVA</t>
  </si>
  <si>
    <t>21000.008790/2011-11</t>
  </si>
  <si>
    <t>Clomazone Técnico Nortox</t>
  </si>
  <si>
    <t>21000.002986/2009-79</t>
  </si>
  <si>
    <t>Rigol</t>
  </si>
  <si>
    <t>Bifentrina; Imidacloprido</t>
  </si>
  <si>
    <t>21000.002987/2009-13</t>
  </si>
  <si>
    <t>Cyborg</t>
  </si>
  <si>
    <t>21000.003229/2010-56</t>
  </si>
  <si>
    <t>Methomyl DVA 215 SL</t>
  </si>
  <si>
    <t>21000.003653/2009-67</t>
  </si>
  <si>
    <t>Methomyl 21,5% SL (CDX 130 FP)</t>
  </si>
  <si>
    <t>21000.010506/2007-81</t>
  </si>
  <si>
    <t>Lancelot</t>
  </si>
  <si>
    <t>21000.000217/2013-12</t>
  </si>
  <si>
    <t>Cotesia Auca</t>
  </si>
  <si>
    <t>Auca Controle</t>
  </si>
  <si>
    <t>21000.008233/2013-53</t>
  </si>
  <si>
    <t>Cotesia Bioamil</t>
  </si>
  <si>
    <t>Anésia Mendes</t>
  </si>
  <si>
    <t>21000.001281/2010-78</t>
  </si>
  <si>
    <t>2,4-D Técnico AL</t>
  </si>
  <si>
    <t>21000.007308/2013-89</t>
  </si>
  <si>
    <t>Wheater</t>
  </si>
  <si>
    <t>21000.008120/2010-13</t>
  </si>
  <si>
    <t>UP-Stage 500 EC</t>
  </si>
  <si>
    <t>21000.001678/2008-45</t>
  </si>
  <si>
    <t>Ipconazole Técnico</t>
  </si>
  <si>
    <t>21000.004087/2009-19</t>
  </si>
  <si>
    <t>Soberano BR</t>
  </si>
  <si>
    <t>21000.011101/2007-61</t>
  </si>
  <si>
    <t>21000.008270/2008-72</t>
  </si>
  <si>
    <t>Jornada</t>
  </si>
  <si>
    <t>21000.008343/2008-58</t>
  </si>
  <si>
    <t>Panoramic</t>
  </si>
  <si>
    <t>21000.005322/2008-81</t>
  </si>
  <si>
    <t>Spinetoram Técnico</t>
  </si>
  <si>
    <t>Espinetoram</t>
  </si>
  <si>
    <t>21000.011518/2008-12</t>
  </si>
  <si>
    <t>Brit BR</t>
  </si>
  <si>
    <t>21000.006039/2010-91</t>
  </si>
  <si>
    <t>Paraquat Técnico Alamos</t>
  </si>
  <si>
    <t>21000.000399/2010-89</t>
  </si>
  <si>
    <t>Lambda-cyhalothrin Técnico August</t>
  </si>
  <si>
    <t>21000.010827/2012-43</t>
  </si>
  <si>
    <t>Gliforte</t>
  </si>
  <si>
    <t>21000.006249/2009-45</t>
  </si>
  <si>
    <t>Clorimuron Etil Técnico De Sangosse</t>
  </si>
  <si>
    <t>21000.003951/2010-91</t>
  </si>
  <si>
    <t>Deltametrina Técnico Isagro</t>
  </si>
  <si>
    <t>21000.006573/2010-05</t>
  </si>
  <si>
    <t>Nicosulfuron Técnico Pilarquim</t>
  </si>
  <si>
    <t>21000.008897/2010-70</t>
  </si>
  <si>
    <t>Paraquat Técnico Nufarm</t>
  </si>
  <si>
    <t>21000.005779/2011-91</t>
  </si>
  <si>
    <t>Clorpirifós Técnico Consagro</t>
  </si>
  <si>
    <t>21000.013991/2011-21</t>
  </si>
  <si>
    <t>Abamectin Técnico Syn</t>
  </si>
  <si>
    <t>21000.002061/2012-23</t>
  </si>
  <si>
    <t>Paraquat Técnico Atanor</t>
  </si>
  <si>
    <t>21000.009912/2011-88</t>
  </si>
  <si>
    <t>Dicloreto de Paraquate Técnico SR</t>
  </si>
  <si>
    <t>21000.009978/2007-91</t>
  </si>
  <si>
    <t>Actigard</t>
  </si>
  <si>
    <t>Acibenzolar-s-metílico</t>
  </si>
  <si>
    <t>21000.009849/2012-61</t>
  </si>
  <si>
    <t>Abamectin Técnico CCAB II</t>
  </si>
  <si>
    <t>21000.003170/2013-49</t>
  </si>
  <si>
    <t>Abamectin Técnico Ouro Fino</t>
  </si>
  <si>
    <t>21000.004493/2012-79</t>
  </si>
  <si>
    <t>Clorimurom Etílico Tradecorp Técnico 980</t>
  </si>
  <si>
    <t>Clorimurom-Etil</t>
  </si>
  <si>
    <t>21000.004935/2012-87</t>
  </si>
  <si>
    <t>DCP Técnico Ouro Fino</t>
  </si>
  <si>
    <t>21000.003103/2014-13</t>
  </si>
  <si>
    <t>Abamectina Técnico Cropchem</t>
  </si>
  <si>
    <t>21000.003236/2014-81</t>
  </si>
  <si>
    <t>Abamectin Técnico CCAB III</t>
  </si>
  <si>
    <t>21000.003248/2014-14</t>
  </si>
  <si>
    <t>Abamectin Técnico Volcano II</t>
  </si>
  <si>
    <t>21000.003366/2014-14</t>
  </si>
  <si>
    <t>Abamectin Técnico Syngenta HV</t>
  </si>
  <si>
    <t>21000.003555/2014-97</t>
  </si>
  <si>
    <t>Abamectin Técnico OF</t>
  </si>
  <si>
    <t>21000.004915/2011-25</t>
  </si>
  <si>
    <t>Fipronil 800 WG Agria</t>
  </si>
  <si>
    <t>21000.003102/2014-61</t>
  </si>
  <si>
    <t>Abamectin Técnico Nortox BR</t>
  </si>
  <si>
    <t>21000.011283/2010-75</t>
  </si>
  <si>
    <t>Fipronil Técnico Charda</t>
  </si>
  <si>
    <t>21000.006241/2009-89</t>
  </si>
  <si>
    <t>Megasato Técnico</t>
  </si>
  <si>
    <t>21000.007284/2013-68</t>
  </si>
  <si>
    <t>Bovebio</t>
  </si>
  <si>
    <t>21000.008858/2013-15</t>
  </si>
  <si>
    <t>Biovespa</t>
  </si>
  <si>
    <t>21000.008482/2013-49</t>
  </si>
  <si>
    <t>Bioeco Cotésia</t>
  </si>
  <si>
    <t>Bio Eco Cana</t>
  </si>
  <si>
    <t>21000.006248/2009-09</t>
  </si>
  <si>
    <t>Clorimurom Etil Técnico Agroimport</t>
  </si>
  <si>
    <t>21000.001629/2013-70</t>
  </si>
  <si>
    <t>Cotésia Probio</t>
  </si>
  <si>
    <t>21000.003247/2014-61</t>
  </si>
  <si>
    <t>Abamectin Técnico Genbra</t>
  </si>
  <si>
    <t>21000.001115/2013-14</t>
  </si>
  <si>
    <t>Clorimuron Etil Técnico Rainbow</t>
  </si>
  <si>
    <t>21000.000308/2010-13</t>
  </si>
  <si>
    <t>Ametrina Alta 500 SC</t>
  </si>
  <si>
    <t>21000.003224/2014-57</t>
  </si>
  <si>
    <t>Abamectina Técnico Nufarm BR</t>
  </si>
  <si>
    <t>21000.003643/2014-99</t>
  </si>
  <si>
    <t>Abamectin Técnico Agria</t>
  </si>
  <si>
    <t>21000.000652/2010-02</t>
  </si>
  <si>
    <t>Haloxifop Metílico Técnico CCAB</t>
  </si>
  <si>
    <t>Haloxifope</t>
  </si>
  <si>
    <t>21000.000654/2010-93</t>
  </si>
  <si>
    <t>Haloxifop Metílico Técnico Genbra</t>
  </si>
  <si>
    <t>21000.002274/2010-11</t>
  </si>
  <si>
    <t>Abone</t>
  </si>
  <si>
    <t>21000.009147/2010-15</t>
  </si>
  <si>
    <t>Aug 120</t>
  </si>
  <si>
    <t>21000.002821/2010-31</t>
  </si>
  <si>
    <t>Haloxyfop P Methyl Técnico</t>
  </si>
  <si>
    <t>21000.012505/2010-77</t>
  </si>
  <si>
    <t>Haloxyfop P Methyl Técnico Rainbow</t>
  </si>
  <si>
    <t>21000.007567/2011-48</t>
  </si>
  <si>
    <t>Dicloreto de Paraquate Técnico Alta</t>
  </si>
  <si>
    <t>21000.009293/2011-21</t>
  </si>
  <si>
    <t>Haloxyfop P Metílico Técnico Nufarm</t>
  </si>
  <si>
    <t>21000.010423/2010-98</t>
  </si>
  <si>
    <t>Haloxyfop P Metílico Técnico Alta</t>
  </si>
  <si>
    <t>21000.004422/2014-38</t>
  </si>
  <si>
    <t>Abamectin Técnico DVA</t>
  </si>
  <si>
    <t>21000.003401/2012-33</t>
  </si>
  <si>
    <t>Chlorimuron-Etílico Técnico Helm</t>
  </si>
  <si>
    <t>21000.002478/2010-24</t>
  </si>
  <si>
    <t>Bedane</t>
  </si>
  <si>
    <t>Interprod</t>
  </si>
  <si>
    <t>21000.005009/2010-67</t>
  </si>
  <si>
    <t>Cipermetrina Técnico Atanor</t>
  </si>
  <si>
    <t>21000.006541/2011-82</t>
  </si>
  <si>
    <t>Glifosato 720 WG Rainbow</t>
  </si>
  <si>
    <t>21000.011377/2009-19</t>
  </si>
  <si>
    <t>2,4-D Ácido Técnico Genbra</t>
  </si>
  <si>
    <t>21000.011475/2009-48</t>
  </si>
  <si>
    <t>Acefato Técnico CCAB</t>
  </si>
  <si>
    <t>21000.009652/2009-26</t>
  </si>
  <si>
    <t>Tebutiurom Técnico Consagro</t>
  </si>
  <si>
    <t>21000.004529/2012-14</t>
  </si>
  <si>
    <t>Regalia Maxx</t>
  </si>
  <si>
    <r>
      <rPr>
        <rFont val="Arial"/>
        <color rgb="FF000066"/>
        <sz val="11"/>
      </rPr>
      <t xml:space="preserve">Extrato de </t>
    </r>
    <r>
      <rPr>
        <rFont val="Arial"/>
        <i/>
        <color rgb="FF000066"/>
        <sz val="11"/>
      </rPr>
      <t>Reynoutria sachalinensis</t>
    </r>
  </si>
  <si>
    <t>21000.005730/2012-19</t>
  </si>
  <si>
    <t>Knock Out</t>
  </si>
  <si>
    <t>21000.005731/2012-63</t>
  </si>
  <si>
    <t>Wipe Out</t>
  </si>
  <si>
    <t>21000.009584/2008-14</t>
  </si>
  <si>
    <t>Carbendazim Nortox 500 SC</t>
  </si>
  <si>
    <t>21000.011375/2009-11</t>
  </si>
  <si>
    <t>2,4-D Ácido Técnico CCAB</t>
  </si>
  <si>
    <t>21000.006960/2011-14</t>
  </si>
  <si>
    <t>2,4-D Técnico SR Cropchem</t>
  </si>
  <si>
    <t>21000.003897/2010-83</t>
  </si>
  <si>
    <t>Tebuconazole Técnico Alta</t>
  </si>
  <si>
    <t>21000.002638/2011-16</t>
  </si>
  <si>
    <t>Carbendazim Técnico Ag</t>
  </si>
  <si>
    <t>21000.005641/2008-96</t>
  </si>
  <si>
    <t>Exalt</t>
  </si>
  <si>
    <t>21000.005642/2008-31</t>
  </si>
  <si>
    <t>Delegate</t>
  </si>
  <si>
    <t>21000.005227/2010-00</t>
  </si>
  <si>
    <t>Avguron Extra SC</t>
  </si>
  <si>
    <t>21000.000472/2010-12</t>
  </si>
  <si>
    <t>Acefato Técnico Nufarm</t>
  </si>
  <si>
    <t>21000.000641/2011-03</t>
  </si>
  <si>
    <t>Carbendazim Aga Técnico</t>
  </si>
  <si>
    <t>21000.001571/2012-83</t>
  </si>
  <si>
    <t>Azoxystrobin 250 SC DVA</t>
  </si>
  <si>
    <t>21000.003234/2011-40</t>
  </si>
  <si>
    <t>Fipronil Técnico Nufarm Br</t>
  </si>
  <si>
    <t>21000.000150/2009-30</t>
  </si>
  <si>
    <t>Glifosato Técnico PM Milênia</t>
  </si>
  <si>
    <t>Milênia</t>
  </si>
  <si>
    <t>Ano de 2013</t>
  </si>
  <si>
    <t>21000.009605/2011-05</t>
  </si>
  <si>
    <t>Ametrin Técnico CCAB</t>
  </si>
  <si>
    <t>21000.010851/2009-87</t>
  </si>
  <si>
    <t>Ametrina Técnico ALTA</t>
  </si>
  <si>
    <t>21000.007947/2010-00</t>
  </si>
  <si>
    <t>Excolha</t>
  </si>
  <si>
    <t>21000.007688/2008-04</t>
  </si>
  <si>
    <t>Fusta BR</t>
  </si>
  <si>
    <t>21000.005312/2012-21</t>
  </si>
  <si>
    <t>Metarriz WP Biocontrol</t>
  </si>
  <si>
    <t>21000.009589/2012-23</t>
  </si>
  <si>
    <t>Cotesia Fioagro</t>
  </si>
  <si>
    <t>Fitoagro</t>
  </si>
  <si>
    <t>21000.000722/2009-81</t>
  </si>
  <si>
    <t>Metribuzim Técnico Milenia</t>
  </si>
  <si>
    <t>21000.001264/2011-11</t>
  </si>
  <si>
    <t>Nicosulfuron Tradecorp Técnico</t>
  </si>
  <si>
    <t>21000.010094/2008-61</t>
  </si>
  <si>
    <t>Heat</t>
  </si>
  <si>
    <t>21000.011781/2011-07</t>
  </si>
  <si>
    <t>Cotesia Agrobio</t>
  </si>
  <si>
    <t>Tonon</t>
  </si>
  <si>
    <t>21000.000136/2010-70</t>
  </si>
  <si>
    <t>Glifosato G Técnico Rainbow</t>
  </si>
  <si>
    <t>21000.009224/2011-18</t>
  </si>
  <si>
    <t>Shelter</t>
  </si>
  <si>
    <t>21000.004552/2010-47</t>
  </si>
  <si>
    <t>Ametryn Technical</t>
  </si>
  <si>
    <t>21000.002549/2010-99</t>
  </si>
  <si>
    <t>Lucens</t>
  </si>
  <si>
    <t>Metolacloro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</si>
  <si>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</si>
  <si>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21000.006675/2010-12</t>
  </si>
  <si>
    <t>Game</t>
  </si>
  <si>
    <t>DVA UPL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</si>
  <si>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</si>
  <si>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21000.008996/2011-31</t>
  </si>
  <si>
    <t>Atrazin Técnico CCAB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</si>
  <si>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</si>
  <si>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21000.006040/2010-15</t>
  </si>
  <si>
    <t>Atrazina Técnica Alamos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</si>
  <si>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</si>
  <si>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21000.005008/2010-12</t>
  </si>
  <si>
    <t>Atrazina Técnica Atanor II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</si>
  <si>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</si>
  <si>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21000.011302/2008-49</t>
  </si>
  <si>
    <t>Narval 40 SC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</si>
  <si>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</si>
  <si>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21000.002237/2009-40</t>
  </si>
  <si>
    <t>Ponto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</si>
  <si>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</si>
  <si>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21000.006963/2007-71</t>
  </si>
  <si>
    <t>Finex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</si>
  <si>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</si>
  <si>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t>21000.003511/2007-38</t>
  </si>
  <si>
    <t>Adsec AB</t>
  </si>
  <si>
    <t>Amina graxa polimerizada</t>
  </si>
  <si>
    <t>Akzo Nobel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</si>
  <si>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</si>
  <si>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21000.009205/2008-96</t>
  </si>
  <si>
    <t>Voliam Flexi</t>
  </si>
  <si>
    <t>Clorantraniliprole; Tiametoxam</t>
  </si>
  <si>
    <t>21000.011949/2009-51</t>
  </si>
  <si>
    <t>Paraquat Técnico Rainbow</t>
  </si>
  <si>
    <t>21000.001829/2007-84</t>
  </si>
  <si>
    <t>Moncut Técnico</t>
  </si>
  <si>
    <t>21000.008682/2008-34</t>
  </si>
  <si>
    <t>Lambda Cyhalothrin Técnico Biesterfeld</t>
  </si>
  <si>
    <t>21000.004551/2010-01</t>
  </si>
  <si>
    <t>Atrazine Technical</t>
  </si>
  <si>
    <t>21000.015926/2011-31</t>
  </si>
  <si>
    <t>Preciso</t>
  </si>
  <si>
    <t>21000.007003/2010-24</t>
  </si>
  <si>
    <t>Coragen</t>
  </si>
  <si>
    <t>21000.004184/2007-31</t>
  </si>
  <si>
    <t>Ritmo 280</t>
  </si>
  <si>
    <t>Piritiobaque-sódico</t>
  </si>
  <si>
    <t>21000.010073/2010-60</t>
  </si>
  <si>
    <t>Espada</t>
  </si>
  <si>
    <t>21000.002278/2010-71</t>
  </si>
  <si>
    <t>Thidiazuron Tecnico August</t>
  </si>
  <si>
    <t>21000.004709/2007-39</t>
  </si>
  <si>
    <t>Moncut</t>
  </si>
  <si>
    <t>21000.007488/2009-12</t>
  </si>
  <si>
    <t>Pottente</t>
  </si>
  <si>
    <t>Benfuracarbe</t>
  </si>
  <si>
    <t>21000.002202/2010-46</t>
  </si>
  <si>
    <t>Pratico</t>
  </si>
  <si>
    <t>Flutriafol; Imidaclopride</t>
  </si>
  <si>
    <t>21000.007505/2010-55</t>
  </si>
  <si>
    <t>Hexazinone Tecnico De Sangosse</t>
  </si>
  <si>
    <t>21000.003156/2010-01</t>
  </si>
  <si>
    <t>Gardomil</t>
  </si>
  <si>
    <t>21000.005443/2009-11</t>
  </si>
  <si>
    <t>Glifosato Tecnico UPL</t>
  </si>
  <si>
    <t>21000.003898/2010-28</t>
  </si>
  <si>
    <t>Tebutiurom Tecnico Alta</t>
  </si>
  <si>
    <t>21000.005511/2010-78</t>
  </si>
  <si>
    <t>Tiodicarb Tecnico Alta</t>
  </si>
  <si>
    <t>21000.011540/2011-50</t>
  </si>
  <si>
    <t>Ecotrich WP</t>
  </si>
  <si>
    <t>Balagro</t>
  </si>
  <si>
    <t>21000.000769/2007-82</t>
  </si>
  <si>
    <t>Priori Top</t>
  </si>
  <si>
    <t>21000.005930/2010-18</t>
  </si>
  <si>
    <t>Dinamic Técnico Arysta</t>
  </si>
  <si>
    <t>Amircabazone</t>
  </si>
  <si>
    <t>21000.008677/2009-11</t>
  </si>
  <si>
    <t>Fipronil Técnico Roral</t>
  </si>
  <si>
    <t>21000.004121/2009-47</t>
  </si>
  <si>
    <t>Base 480 SL</t>
  </si>
  <si>
    <t>21000.000719/2008-86</t>
  </si>
  <si>
    <t>Imazetapir CCAB 106 SL</t>
  </si>
  <si>
    <t>21000.008226/2010-17</t>
  </si>
  <si>
    <t>Satir-GAT</t>
  </si>
  <si>
    <t>21000.008661/2010-33</t>
  </si>
  <si>
    <t>Samor-GAT</t>
  </si>
  <si>
    <t>21000.006513/2010-84</t>
  </si>
  <si>
    <t>Hexazionane Técnico Agroimport</t>
  </si>
  <si>
    <t>21000.004799/2010-63</t>
  </si>
  <si>
    <t>Glifosato Técnico YN</t>
  </si>
  <si>
    <t>21000.008659/2010-64</t>
  </si>
  <si>
    <t>Lambda Cyhalothrin Técnico</t>
  </si>
  <si>
    <t>21000.007668/2008-13</t>
  </si>
  <si>
    <t>Actara 750 SG</t>
  </si>
  <si>
    <t>21000.010613/2007-18</t>
  </si>
  <si>
    <t>Permetrina Técnico UPL</t>
  </si>
  <si>
    <t>21000.002298/2009-17</t>
  </si>
  <si>
    <t>Cipermetrina Técnico CCAB</t>
  </si>
  <si>
    <t>21000.010649/2010-99</t>
  </si>
  <si>
    <t>Imazetapir Técnico</t>
  </si>
  <si>
    <t>21000.004812/2011-65</t>
  </si>
  <si>
    <t>Nemat</t>
  </si>
  <si>
    <t>Paecilomyces lilanus</t>
  </si>
  <si>
    <t>21000.009794/2011-16</t>
  </si>
  <si>
    <t>Helmstar Plus</t>
  </si>
  <si>
    <t>21000.012390/2010-11</t>
  </si>
  <si>
    <t>Chlorothalonil Técnico</t>
  </si>
  <si>
    <t>21000.009456/2010-95</t>
  </si>
  <si>
    <t>Hexazinona Ténica Nufarm</t>
  </si>
  <si>
    <t>21000.007238/2010-16</t>
  </si>
  <si>
    <t>Hexazinona Ténica Alta</t>
  </si>
  <si>
    <t>21000.005455/2009-38</t>
  </si>
  <si>
    <t>Opera SE</t>
  </si>
  <si>
    <t>Epoxiconazol; Piraclostrobina</t>
  </si>
  <si>
    <t>21000.005788/2009-67</t>
  </si>
  <si>
    <t>Manfil 800 WP</t>
  </si>
  <si>
    <t>21000.007762/2008-72</t>
  </si>
  <si>
    <t>Canion</t>
  </si>
  <si>
    <t>21000.005917/2007-55</t>
  </si>
  <si>
    <t>Spitz</t>
  </si>
  <si>
    <t>21000.010911/2008-81</t>
  </si>
  <si>
    <t>Imazatapir 106 BR</t>
  </si>
  <si>
    <t>21000.011512/2008-37</t>
  </si>
  <si>
    <t>Centric</t>
  </si>
  <si>
    <t>21000.005743/2012-98</t>
  </si>
  <si>
    <t>Baculovirus Soja WP</t>
  </si>
  <si>
    <t>Bosquirolli</t>
  </si>
  <si>
    <t>21000.005744/2012-32</t>
  </si>
  <si>
    <t>Baculovirus Alamo</t>
  </si>
  <si>
    <t>21000.003303/2009-09</t>
  </si>
  <si>
    <t>Aliado 480 SL</t>
  </si>
  <si>
    <t>21000.009050/2009-79</t>
  </si>
  <si>
    <t>Diuron Técnico De Sangosse</t>
  </si>
  <si>
    <t>21000.002737/2010-17</t>
  </si>
  <si>
    <t>Diuron Técnico Agroimport</t>
  </si>
  <si>
    <t>21000.006298/2009-71</t>
  </si>
  <si>
    <t>Metribuzim Técnico Rallis</t>
  </si>
  <si>
    <t>21000.010055/2008-63</t>
  </si>
  <si>
    <t>Pantani 750 WG</t>
  </si>
  <si>
    <t>21000.005441/2009-14</t>
  </si>
  <si>
    <t>Imazapic Técnico UPL</t>
  </si>
  <si>
    <t>21000.014769/2006-89</t>
  </si>
  <si>
    <t>Indoxacarbe Técnico 900</t>
  </si>
  <si>
    <t>21000.002424/2009-25</t>
  </si>
  <si>
    <t>Memory</t>
  </si>
  <si>
    <t>21000.010937/2010-43</t>
  </si>
  <si>
    <t>Hexazinona Técnico Hailir</t>
  </si>
  <si>
    <t>21000.002547/2009-66</t>
  </si>
  <si>
    <t>Coronel BR</t>
  </si>
  <si>
    <t>21000.005846/2012-58</t>
  </si>
  <si>
    <t>Ecotesia</t>
  </si>
  <si>
    <t>21000.000549/2010-54</t>
  </si>
  <si>
    <t>Natera</t>
  </si>
  <si>
    <t>Ciproconazol; Tiametoxam</t>
  </si>
  <si>
    <t>21000.003778/2010-21</t>
  </si>
  <si>
    <t>Ishipron</t>
  </si>
  <si>
    <t>Corfluazurom</t>
  </si>
  <si>
    <t>21000.007236/2010-27</t>
  </si>
  <si>
    <t>Diuron Técnico Alta</t>
  </si>
  <si>
    <t>21000.000891/2011-35</t>
  </si>
  <si>
    <t>Metamax Líquido</t>
  </si>
  <si>
    <t>Bio Soja</t>
  </si>
  <si>
    <t>21000.004144/2011-76</t>
  </si>
  <si>
    <t>Ares 250 CS</t>
  </si>
  <si>
    <t>21000.006203/2010-60</t>
  </si>
  <si>
    <t>Kingbo</t>
  </si>
  <si>
    <r>
      <rPr>
        <rFont val="Arial"/>
        <color rgb="FF000066"/>
        <sz val="11"/>
      </rPr>
      <t xml:space="preserve">Oximatrine (Extrato etanólico de </t>
    </r>
    <r>
      <rPr>
        <rFont val="Arial"/>
        <i/>
        <color rgb="FF000066"/>
        <sz val="11"/>
      </rPr>
      <t>Sophora flavescens</t>
    </r>
    <r>
      <rPr>
        <rFont val="Arial"/>
        <color rgb="FF000066"/>
        <sz val="11"/>
      </rPr>
      <t>)</t>
    </r>
  </si>
  <si>
    <t>21000.002513/2010-13</t>
  </si>
  <si>
    <t>Fluxapyroxad Técnico</t>
  </si>
  <si>
    <t>21000.009898/2010-31</t>
  </si>
  <si>
    <t>Orkestra SC</t>
  </si>
  <si>
    <t>Fluxapiroxade; Piraclostrobina</t>
  </si>
  <si>
    <t>21000.011303/2008-93</t>
  </si>
  <si>
    <t>Tyson 750 WG</t>
  </si>
  <si>
    <t>21000.007719/2011-11</t>
  </si>
  <si>
    <t>Carbendazim Técnico China II</t>
  </si>
  <si>
    <t>21000.007206/2009-87</t>
  </si>
  <si>
    <t>Acefato Técnico</t>
  </si>
  <si>
    <t>21000.010370/2010-13</t>
  </si>
  <si>
    <t>Carbendazim Técnico China</t>
  </si>
  <si>
    <t>21000.007776/2009-77</t>
  </si>
  <si>
    <t>Diflubenzuron Técnico Agroimport</t>
  </si>
  <si>
    <t>21000.009564/2008-43</t>
  </si>
  <si>
    <t>Imazapir Técnico Milenia</t>
  </si>
  <si>
    <t>21000.004707/2007-40</t>
  </si>
  <si>
    <t>Grap Baculovirus</t>
  </si>
  <si>
    <t>Baculovirus</t>
  </si>
  <si>
    <t>Agrocete</t>
  </si>
  <si>
    <t>21000.002974/2009-44</t>
  </si>
  <si>
    <t>Cruiser Opti</t>
  </si>
  <si>
    <t>Lambda-Cialotrina; Tiametoxam</t>
  </si>
  <si>
    <t>21000.009621/2008-94</t>
  </si>
  <si>
    <t>Durivo</t>
  </si>
  <si>
    <t>21000.008486/2009-41</t>
  </si>
  <si>
    <t>Cimoxanil Técnico Cropchem</t>
  </si>
  <si>
    <t>21000.002018/2010-04</t>
  </si>
  <si>
    <t>Mancozeb Técnico CCAB</t>
  </si>
  <si>
    <t>21000.009695/2011-26</t>
  </si>
  <si>
    <t>Kyron 40 SC</t>
  </si>
  <si>
    <t>21000.010655/2011-27</t>
  </si>
  <si>
    <t>Lotus 40 SC</t>
  </si>
  <si>
    <t>21000.002513/2009-71</t>
  </si>
  <si>
    <t>Picloram 103 + 2,4 - D 406 SL DVA</t>
  </si>
  <si>
    <t>21000.005485/2010-88</t>
  </si>
  <si>
    <t>Metribuzim 480 SC DVA</t>
  </si>
  <si>
    <t>21000.009953/2012-55</t>
  </si>
  <si>
    <t>Tiofanato metílico Técnico Pilarquim</t>
  </si>
  <si>
    <t>21000.002795/2012-11</t>
  </si>
  <si>
    <t>Thiophanate-methyl G Técnico Helm</t>
  </si>
  <si>
    <t>21000.003831/2010-93</t>
  </si>
  <si>
    <t>Record</t>
  </si>
  <si>
    <t>21000.002738/2009-28</t>
  </si>
  <si>
    <t>Acetamiprid Técnico Milenia</t>
  </si>
  <si>
    <t>21000.009445/2010-13</t>
  </si>
  <si>
    <t>Incrível</t>
  </si>
  <si>
    <t>Acetamiprido; Alfa-Cipermetrina</t>
  </si>
  <si>
    <t>21000.012387/2010-05</t>
  </si>
  <si>
    <t>Fastac Duo</t>
  </si>
  <si>
    <t>21000.003276/2009-66</t>
  </si>
  <si>
    <t>Glifosato Nuf</t>
  </si>
  <si>
    <t>21000.007878/2008-10</t>
  </si>
  <si>
    <t>Rajer 250 WG</t>
  </si>
  <si>
    <t>Ano de 2012</t>
  </si>
  <si>
    <t>21000.007746/1999-09</t>
  </si>
  <si>
    <t>Magnific</t>
  </si>
  <si>
    <t>21000.004665/2008-28</t>
  </si>
  <si>
    <t>Glifosato Atar</t>
  </si>
  <si>
    <t>Atar</t>
  </si>
  <si>
    <t>21000.000310/2009-41</t>
  </si>
  <si>
    <t>Imidacloprid Técnico Milenia</t>
  </si>
  <si>
    <t>21000.008310/2007-27</t>
  </si>
  <si>
    <t>Kelpak</t>
  </si>
  <si>
    <r>
      <rPr>
        <rFont val="Arial"/>
        <color rgb="FF000066"/>
        <sz val="11"/>
      </rPr>
      <t>Extarto de</t>
    </r>
    <r>
      <rPr>
        <rFont val="Arial"/>
        <i/>
        <color rgb="FF000066"/>
        <sz val="11"/>
      </rPr>
      <t xml:space="preserve"> Ecklonia maxima</t>
    </r>
  </si>
  <si>
    <t>Reccol</t>
  </si>
  <si>
    <t>21000.003956/2008-07</t>
  </si>
  <si>
    <t>Pilarich</t>
  </si>
  <si>
    <t>21000.002548/2009-19</t>
  </si>
  <si>
    <t>AclamadoBR</t>
  </si>
  <si>
    <t>21000.009479/2009-66</t>
  </si>
  <si>
    <t>BeloBR</t>
  </si>
  <si>
    <t>21000.008599/2008-65</t>
  </si>
  <si>
    <t>Sequence</t>
  </si>
  <si>
    <t>S-metolacloro; Glifosato</t>
  </si>
  <si>
    <t>21000.009439/2008-33</t>
  </si>
  <si>
    <t>Impressive 250 WP</t>
  </si>
  <si>
    <t>21000.003022/2009-48</t>
  </si>
  <si>
    <t>Fipronil Técnico Milenia</t>
  </si>
  <si>
    <t>21000.006507/2008-11</t>
  </si>
  <si>
    <t>Tebuconazole Técnico Oxon</t>
  </si>
  <si>
    <t>21000.007506/2010-08</t>
  </si>
  <si>
    <t xml:space="preserve">Tricovab </t>
  </si>
  <si>
    <t>Trichoderma stromaticum</t>
  </si>
  <si>
    <t>Ceplac</t>
  </si>
  <si>
    <t>21000.011417/2010-58</t>
  </si>
  <si>
    <t>Fipronil Técnico Mil</t>
  </si>
  <si>
    <t>21000.001366/2009-12</t>
  </si>
  <si>
    <t>CapatazBR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</si>
  <si>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</si>
  <si>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21000.004034/2008-17</t>
  </si>
  <si>
    <t>Ichiban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</si>
  <si>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</si>
  <si>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21000.000309/2009-16</t>
  </si>
  <si>
    <t>Epoxiconazol Técnico Milenia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</si>
  <si>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</si>
  <si>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21000.011132/2007-11</t>
  </si>
  <si>
    <t>Glyweed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</si>
  <si>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</si>
  <si>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21000.001359/2009-11</t>
  </si>
  <si>
    <t>Savana</t>
  </si>
  <si>
    <t>Clomazona; Carfentrazona-Etílica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</si>
  <si>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</si>
  <si>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21000.009296/2008-60</t>
  </si>
  <si>
    <t>Glifosato Técnico Biesterfeld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</si>
  <si>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</si>
  <si>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21000.009265/2009-90</t>
  </si>
  <si>
    <t>Atrazina Técnico Rainbow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</si>
  <si>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</si>
  <si>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21000.013268/2011-42</t>
  </si>
  <si>
    <t>Cotésia Flavipes Bioeffect</t>
  </si>
  <si>
    <t>Bioeffect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</si>
  <si>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</si>
  <si>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t>21000.009773/2005-44</t>
  </si>
  <si>
    <t>Centauro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</si>
  <si>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</si>
  <si>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21000.011301/2008-02</t>
  </si>
  <si>
    <t>Lobster 50 EC</t>
  </si>
  <si>
    <t>21000.007948/2009-11</t>
  </si>
  <si>
    <t>Pampa</t>
  </si>
  <si>
    <t xml:space="preserve">Picloram; 2,4-D </t>
  </si>
  <si>
    <t>21000.008094/2009-81</t>
  </si>
  <si>
    <t>Facca</t>
  </si>
  <si>
    <t>21000.004302/2011-98</t>
  </si>
  <si>
    <t>Fipronil Técnico Alta</t>
  </si>
  <si>
    <t>21000.000254/2007-82</t>
  </si>
  <si>
    <t>Teor 800 WG</t>
  </si>
  <si>
    <t>21000.004014/2007-57</t>
  </si>
  <si>
    <t>Salasat 800</t>
  </si>
  <si>
    <t>21000.000253/2007-38</t>
  </si>
  <si>
    <t xml:space="preserve">Salasat </t>
  </si>
  <si>
    <t>21000.000255/2007-27</t>
  </si>
  <si>
    <t>Teor</t>
  </si>
  <si>
    <t>21000.009294/2008-71</t>
  </si>
  <si>
    <t>Stoy 40 SC</t>
  </si>
  <si>
    <t>21000.002020/2010-75</t>
  </si>
  <si>
    <t>Caparol</t>
  </si>
  <si>
    <t>Prometrina</t>
  </si>
  <si>
    <t>21000.002019/2010-41</t>
  </si>
  <si>
    <t>Arbaten</t>
  </si>
  <si>
    <t>21000.004015/2007-00</t>
  </si>
  <si>
    <t>Teor WG</t>
  </si>
  <si>
    <t>21000.005812/2009-68</t>
  </si>
  <si>
    <t>Glifosate ZLG Técnico</t>
  </si>
  <si>
    <t>21000.001818/2010-08</t>
  </si>
  <si>
    <t>Nicossulfuron Técnico R- BRA</t>
  </si>
  <si>
    <t>21000.007006/2010-68</t>
  </si>
  <si>
    <t>Grassato</t>
  </si>
  <si>
    <t>21000.000592/2010-10</t>
  </si>
  <si>
    <t>Azoxystrobin Técnico Helm</t>
  </si>
  <si>
    <t>21000.006578/2010-20</t>
  </si>
  <si>
    <t>Grassato SL</t>
  </si>
  <si>
    <t>21000.011735/2009-85</t>
  </si>
  <si>
    <t>Riper</t>
  </si>
  <si>
    <t>21000.004982/2010-69</t>
  </si>
  <si>
    <t>Metie</t>
  </si>
  <si>
    <t>21000.010736/2008-21</t>
  </si>
  <si>
    <t>Metribuzin Técnico Ouro Fino</t>
  </si>
  <si>
    <t>21000.007645/2007-28</t>
  </si>
  <si>
    <t>Thunder</t>
  </si>
  <si>
    <t>21000.006591/2009-45</t>
  </si>
  <si>
    <t>Metribuzin Técnico De Sangosse</t>
  </si>
  <si>
    <t>21000.005362/2009-11</t>
  </si>
  <si>
    <t>Metribuzin Técnico Agroimport</t>
  </si>
  <si>
    <t>21000.009957/2011-52</t>
  </si>
  <si>
    <t>Bioisca</t>
  </si>
  <si>
    <t>Flavonas saponínicas</t>
  </si>
  <si>
    <t>Cocapeer</t>
  </si>
  <si>
    <t>21000.001557/2008-01</t>
  </si>
  <si>
    <t>Apice</t>
  </si>
  <si>
    <t>Epoxiconazol; Tiofanato-Metílico</t>
  </si>
  <si>
    <t>21000.000613/2008-82</t>
  </si>
  <si>
    <t>Treasure</t>
  </si>
  <si>
    <t>21000.002378/2009-64</t>
  </si>
  <si>
    <t>Ametrina Técnico Ouro Fino</t>
  </si>
  <si>
    <t>Ametrina Tecnico Rainbow</t>
  </si>
  <si>
    <t>21000.001275/2009-87</t>
  </si>
  <si>
    <t>Diamantebr</t>
  </si>
  <si>
    <t>21000.000158/2009-04</t>
  </si>
  <si>
    <t>Apollo 500 SC</t>
  </si>
  <si>
    <t>21000.001931/2009-41</t>
  </si>
  <si>
    <t>Diuron Técnico Cropchem</t>
  </si>
  <si>
    <t>21000.002330/2009-56</t>
  </si>
  <si>
    <t>Diuron Técnico BRA</t>
  </si>
  <si>
    <t>21000.005528/2009-91</t>
  </si>
  <si>
    <t xml:space="preserve">Diuron Técnico Prentiss </t>
  </si>
  <si>
    <t>21000.001181/2010-41</t>
  </si>
  <si>
    <t>Glifosato Nortox 480 SL</t>
  </si>
  <si>
    <t>21000.003003/2009-11</t>
  </si>
  <si>
    <t>Fipronil Técnico YN</t>
  </si>
  <si>
    <t>21000.004223/2009-62</t>
  </si>
  <si>
    <t>Fipronil Técnico BB</t>
  </si>
  <si>
    <t>21000.004186/2009-92</t>
  </si>
  <si>
    <t>Fipronil Técnico ZJ</t>
  </si>
  <si>
    <t>21000.002509/2010-47</t>
  </si>
  <si>
    <t>Sucession</t>
  </si>
  <si>
    <t>Metolacloro; Glifosato</t>
  </si>
  <si>
    <t>21000.009504/2009-10</t>
  </si>
  <si>
    <t>Acetamiprido Tecnico Consagro</t>
  </si>
  <si>
    <t>21000.003265/2008-03</t>
  </si>
  <si>
    <t>Lancer 750 SP</t>
  </si>
  <si>
    <t>21000.004411/2009-91</t>
  </si>
  <si>
    <t>Grassato 480 SL</t>
  </si>
  <si>
    <t>21000.011716/2009-59</t>
  </si>
  <si>
    <t>Imidacloprid Tecnico Cheminova</t>
  </si>
  <si>
    <t>21000.010850/2009-32</t>
  </si>
  <si>
    <t>Atrazina Tecnico Alta</t>
  </si>
  <si>
    <t>21000.011776/2010-13</t>
  </si>
  <si>
    <t>Imidacloprid Técnico Cristal</t>
  </si>
  <si>
    <t>21000.001124/2012-24</t>
  </si>
  <si>
    <t>Tricho-Strip G</t>
  </si>
  <si>
    <t>Biothec</t>
  </si>
  <si>
    <t>21000.015711/2011-10</t>
  </si>
  <si>
    <t>SingularBr</t>
  </si>
  <si>
    <t>21000.002937/2009-36</t>
  </si>
  <si>
    <t>Domark XL</t>
  </si>
  <si>
    <t>21000.005512/2010-12</t>
  </si>
  <si>
    <t>Azoxistrobina Técnico Alta</t>
  </si>
  <si>
    <t>21000.013945/2011-22</t>
  </si>
  <si>
    <t>Cotesia Flavips MCP</t>
  </si>
  <si>
    <t>MCP</t>
  </si>
  <si>
    <t>21000.002546/2011-36</t>
  </si>
  <si>
    <t>Ballvéria</t>
  </si>
  <si>
    <t>Beauvéria Bassiana</t>
  </si>
  <si>
    <t>21000.009563/2008-07</t>
  </si>
  <si>
    <t>Fluroxipir Meptílico Técnico Milenia</t>
  </si>
  <si>
    <t>Premier Técnico BCS</t>
  </si>
  <si>
    <t>21000.008956/2009-76</t>
  </si>
  <si>
    <t>Galgociper</t>
  </si>
  <si>
    <t>Chemotécnica</t>
  </si>
  <si>
    <t>21000.011963/2009-55</t>
  </si>
  <si>
    <t>Metribuzin Técnico DVA</t>
  </si>
  <si>
    <t>DVA Agro</t>
  </si>
  <si>
    <t>21000.010733/2008-98</t>
  </si>
  <si>
    <t>Agroben 500</t>
  </si>
  <si>
    <t>21000.010614/2007-54</t>
  </si>
  <si>
    <t>Lancer 970</t>
  </si>
  <si>
    <t>21000.008342/2008-11</t>
  </si>
  <si>
    <t>Planador</t>
  </si>
  <si>
    <t>Fluroxipir-Metílico; Picloram</t>
  </si>
  <si>
    <t>21000.006323/2010-67</t>
  </si>
  <si>
    <t>Horos</t>
  </si>
  <si>
    <t>21000.011925/2009-01</t>
  </si>
  <si>
    <t>Authority</t>
  </si>
  <si>
    <t>21000.006655/2007-46</t>
  </si>
  <si>
    <t>Flanker</t>
  </si>
  <si>
    <t>21000.006361/2008-03</t>
  </si>
  <si>
    <t>Flutriafol Técnico FMC</t>
  </si>
  <si>
    <t>21000.002140/2009-39</t>
  </si>
  <si>
    <t>Methomyl Técnico DVA</t>
  </si>
  <si>
    <t>21000.001977/2010-02</t>
  </si>
  <si>
    <t>2,4-D Técnico TW-BRA</t>
  </si>
  <si>
    <t>21000.002556/2010-91</t>
  </si>
  <si>
    <t>Cipermetrina Técnica DVA BR</t>
  </si>
  <si>
    <t>21000.000243/2009-65</t>
  </si>
  <si>
    <t>Cipermetrina Targos Técnico</t>
  </si>
  <si>
    <t>21000.008896/2010-25</t>
  </si>
  <si>
    <t>Crucial</t>
  </si>
  <si>
    <t>21000.005994/2008-96</t>
  </si>
  <si>
    <t>Galgoperme</t>
  </si>
  <si>
    <t>21000.007269/2008-52</t>
  </si>
  <si>
    <t>Galgoperme 1</t>
  </si>
  <si>
    <t>21000.004563/2009-93</t>
  </si>
  <si>
    <t>Fipronil 800 WG DVA</t>
  </si>
  <si>
    <t>21000.006988/2010-71</t>
  </si>
  <si>
    <t>Strada 50 WG</t>
  </si>
  <si>
    <t>Ortosulfamurom</t>
  </si>
  <si>
    <t>21000.002033/2009-19</t>
  </si>
  <si>
    <t>Tebuconazol 200 CCAB</t>
  </si>
  <si>
    <t>21000.003765/2009-18</t>
  </si>
  <si>
    <t>Metribuzim Técnico</t>
  </si>
  <si>
    <t>21000.010362/2009-25</t>
  </si>
  <si>
    <t>Metribuzim Técnico Consagro</t>
  </si>
  <si>
    <t>21000.005610/2010-50</t>
  </si>
  <si>
    <t>Primo</t>
  </si>
  <si>
    <t>21000.005951/2010-25</t>
  </si>
  <si>
    <t xml:space="preserve">Shar-Teb </t>
  </si>
  <si>
    <t>Shar-Conazol</t>
  </si>
  <si>
    <t>Galil SC</t>
  </si>
  <si>
    <t>21000.009293/2008-26</t>
  </si>
  <si>
    <t>Rometsol 600 WG</t>
  </si>
  <si>
    <t>21052.000333/2012-45</t>
  </si>
  <si>
    <t>Cotésia Cetma</t>
  </si>
  <si>
    <t>Cetma</t>
  </si>
  <si>
    <t>21000.003051/2006-67</t>
  </si>
  <si>
    <t>Glifosato 480 SL Sinon</t>
  </si>
  <si>
    <t>21000.005560/2011-91</t>
  </si>
  <si>
    <t>Fipronil Nortox 800 WG</t>
  </si>
  <si>
    <t>21000.001137/2011-12</t>
  </si>
  <si>
    <t>Navus</t>
  </si>
  <si>
    <t>21000.001283/2010-67</t>
  </si>
  <si>
    <t>Shar-Teb 200 EC</t>
  </si>
  <si>
    <t>21000.003978/2009-40</t>
  </si>
  <si>
    <t>Fipronil Técnico CCAB</t>
  </si>
  <si>
    <t>21000.003136/2010-21</t>
  </si>
  <si>
    <t>Acetamiprid CCAB 200 SP</t>
  </si>
  <si>
    <t>21000.002028/2011-12</t>
  </si>
  <si>
    <t>Glyphotal TR</t>
  </si>
  <si>
    <t>21000.011936/2009-82</t>
  </si>
  <si>
    <t>Imidacloprid Nortox</t>
  </si>
  <si>
    <t>21000.008479/2009-49</t>
  </si>
  <si>
    <t>Paraquate Técnico YN</t>
  </si>
  <si>
    <t>21000.008884/2007-67</t>
  </si>
  <si>
    <t>Paraquat Técnico China</t>
  </si>
  <si>
    <t>21000.009349/2011-48</t>
  </si>
  <si>
    <t>Paraquat Técnico CHN</t>
  </si>
  <si>
    <t>21000.004143/2007-45</t>
  </si>
  <si>
    <t>Orfeu</t>
  </si>
  <si>
    <t>21000.004144/2007-90</t>
  </si>
  <si>
    <t>Eject</t>
  </si>
  <si>
    <t>21000.010098/2009-20</t>
  </si>
  <si>
    <t>Hexin 500 SC</t>
  </si>
  <si>
    <t>21000.009637/2009-88</t>
  </si>
  <si>
    <t>Paraquate Técnico ZY</t>
  </si>
  <si>
    <t>21000.011965/2009-44</t>
  </si>
  <si>
    <t>Battus</t>
  </si>
  <si>
    <t>21000.006352/2008-12</t>
  </si>
  <si>
    <t>Progibb 400</t>
  </si>
  <si>
    <t>21000.005993/2008-41</t>
  </si>
  <si>
    <t>Galgoperme 2</t>
  </si>
  <si>
    <t>21000.005992/2008-05</t>
  </si>
  <si>
    <t>Galgoperme 3</t>
  </si>
  <si>
    <t>21000.013946/2011-77</t>
  </si>
  <si>
    <t>Cotesia Flavips Paraguaçu</t>
  </si>
  <si>
    <t>Laboratório de Entomologia Paraguaçu</t>
  </si>
  <si>
    <t>Feican</t>
  </si>
  <si>
    <t>Feican Criação de Animais</t>
  </si>
  <si>
    <t>21000.004764/2012-96</t>
  </si>
  <si>
    <t>Cotesia Flavips Bioresult</t>
  </si>
  <si>
    <t>Bioresult</t>
  </si>
  <si>
    <t>21000.001451/2009-81</t>
  </si>
  <si>
    <t>Lumica</t>
  </si>
  <si>
    <t>21000.010000/2010-78</t>
  </si>
  <si>
    <t xml:space="preserve">Nico </t>
  </si>
  <si>
    <t>21000.010237/2010-59</t>
  </si>
  <si>
    <t>Fason</t>
  </si>
  <si>
    <t>21000.000501/2008-21</t>
  </si>
  <si>
    <t>Inside FS</t>
  </si>
  <si>
    <t>21000.003500/2008-39</t>
  </si>
  <si>
    <t>Pocco 480 SL</t>
  </si>
  <si>
    <t>Meristo</t>
  </si>
  <si>
    <t>21000.009212/2011-93</t>
  </si>
  <si>
    <t>Eventra</t>
  </si>
  <si>
    <t>21000.002209/2012-20</t>
  </si>
  <si>
    <t>Spical</t>
  </si>
  <si>
    <t>21000.008309/2010-06</t>
  </si>
  <si>
    <t>Rotashock</t>
  </si>
  <si>
    <t>21000.016007/2011-84</t>
  </si>
  <si>
    <t>Neomip Max</t>
  </si>
  <si>
    <t>21000.012518/2011-27</t>
  </si>
  <si>
    <t>Albatross</t>
  </si>
  <si>
    <t>21000.004774/2010-60</t>
  </si>
  <si>
    <t>Azimut</t>
  </si>
  <si>
    <t>21000.011268/2008-11</t>
  </si>
  <si>
    <t>Tebuconazol Técnico Cropchem</t>
  </si>
  <si>
    <t>21000.005693/2009-43</t>
  </si>
  <si>
    <t>Thiodicarb Técnico DVA</t>
  </si>
  <si>
    <t>Tiobencarbe</t>
  </si>
  <si>
    <t>21000.012929/2011-12</t>
  </si>
  <si>
    <t>Cotésia TF</t>
  </si>
  <si>
    <t>E. Takashi Fudo</t>
  </si>
  <si>
    <t>21000.003919/2010-13</t>
  </si>
  <si>
    <t>2,4-D TC Técnico Prentiss</t>
  </si>
  <si>
    <t>21000.010721/2009-44</t>
  </si>
  <si>
    <t>Imazethapyr Técnico August</t>
  </si>
  <si>
    <t>21000.011072/2009-07</t>
  </si>
  <si>
    <t>Diuron Técnico August</t>
  </si>
  <si>
    <t>21000.011266/2008-13</t>
  </si>
  <si>
    <t>Tebuconazole Técnico BRA</t>
  </si>
  <si>
    <t>21000.010095/2008-13</t>
  </si>
  <si>
    <t xml:space="preserve">Saflunacil Técnico </t>
  </si>
  <si>
    <t>21000.003394/2009-74</t>
  </si>
  <si>
    <t>Tebuconazole Técnico Prentiss</t>
  </si>
  <si>
    <t>Nimox</t>
  </si>
  <si>
    <t>21000.004118/2009-23</t>
  </si>
  <si>
    <t>Chlorotalonil Técnico Helm</t>
  </si>
  <si>
    <t xml:space="preserve">Clorotalonil </t>
  </si>
  <si>
    <t>21000.010236/2010-12</t>
  </si>
  <si>
    <t>Diuron Técnico Rainbow</t>
  </si>
  <si>
    <t>21000.009686/2009-11</t>
  </si>
  <si>
    <t>Zemaster Técnico</t>
  </si>
  <si>
    <t>21000.002041/2010-91</t>
  </si>
  <si>
    <t>Grifo</t>
  </si>
  <si>
    <t>21000.008581/2009-44</t>
  </si>
  <si>
    <t>Galileu XL</t>
  </si>
  <si>
    <t>Tetraconazole; Azoxistrobina</t>
  </si>
  <si>
    <t>21000.006768/2011-28</t>
  </si>
  <si>
    <t>2,4-D Técnico RB-BRA</t>
  </si>
  <si>
    <t>21000.006606/2010-17</t>
  </si>
  <si>
    <t>2,4-D Technical</t>
  </si>
  <si>
    <t>21000.010424/2010-32</t>
  </si>
  <si>
    <t>Flutriafol Técnico Alta</t>
  </si>
  <si>
    <t>21000.005510/2010-23</t>
  </si>
  <si>
    <t>2,4 - D Técnico Alta</t>
  </si>
  <si>
    <t>21000.005007/2010-78</t>
  </si>
  <si>
    <t>2,4-D Técnico Atanor II</t>
  </si>
  <si>
    <t>21000.002940/2011-74</t>
  </si>
  <si>
    <t>Imidacloprid Tradecorp Técnico</t>
  </si>
  <si>
    <t>21000.010694/2010-43</t>
  </si>
  <si>
    <t>Clorpirifós Tradecorp Técnico</t>
  </si>
  <si>
    <t>21000.008586/2009-77</t>
  </si>
  <si>
    <t>2,4-D Técnico Rainbow</t>
  </si>
  <si>
    <t>21000.010398/2010-42</t>
  </si>
  <si>
    <t>2,4-D Ácido Técnico Milenia</t>
  </si>
  <si>
    <t>21000.005029/2012-08</t>
  </si>
  <si>
    <t>Macromip Max</t>
  </si>
  <si>
    <t>21000.001107/2010-25</t>
  </si>
  <si>
    <t>Fipronil Técnico Helm</t>
  </si>
  <si>
    <t>21000.006038/2010-46</t>
  </si>
  <si>
    <t>2,4-D Técnico Alamos</t>
  </si>
  <si>
    <t>21000.002238/2009-96</t>
  </si>
  <si>
    <t>Oregon</t>
  </si>
  <si>
    <t>21000.003015/2009-46</t>
  </si>
  <si>
    <t>Glifosato Técnico Fersol 950</t>
  </si>
  <si>
    <t>21000.006265/2008-57</t>
  </si>
  <si>
    <t>Glifosato CCAB 480 SL</t>
  </si>
  <si>
    <t>21000.001145/2009-44</t>
  </si>
  <si>
    <t>Glifosato 480 BR</t>
  </si>
  <si>
    <t>21000.005836/2008-36</t>
  </si>
  <si>
    <t>Hero</t>
  </si>
  <si>
    <t>Zeta-Cipermetrina; Bifentrina</t>
  </si>
  <si>
    <t>21000.001620/2009-82</t>
  </si>
  <si>
    <t>Hexazinone Técnico II</t>
  </si>
  <si>
    <t>Ano de 2011</t>
  </si>
  <si>
    <t>21000.007830/2007-12</t>
  </si>
  <si>
    <t>Benforce</t>
  </si>
  <si>
    <t>21000.005791/2008-08</t>
  </si>
  <si>
    <t>Picloram Técnico DVA</t>
  </si>
  <si>
    <t>21000.006275/2008-92</t>
  </si>
  <si>
    <t>Propiconazole Técnico Base</t>
  </si>
  <si>
    <t>21000.000247/2009-42</t>
  </si>
  <si>
    <t>Clorimuron 250 BR</t>
  </si>
  <si>
    <t>21000.012001/2006-71</t>
  </si>
  <si>
    <t>Lantic</t>
  </si>
  <si>
    <t>21000.013892/2004-11</t>
  </si>
  <si>
    <t>Cuprodil WG</t>
  </si>
  <si>
    <t>Clorotalonil; Oxicloreto de cobre</t>
  </si>
  <si>
    <t>21000.009531/2005-51</t>
  </si>
  <si>
    <t>Zetaram WG</t>
  </si>
  <si>
    <t>21000.002875/2009-62</t>
  </si>
  <si>
    <t>Login</t>
  </si>
  <si>
    <t>21000.002549/2009-55</t>
  </si>
  <si>
    <t>Fortalezabr</t>
  </si>
  <si>
    <t>21000.005775/2009-98</t>
  </si>
  <si>
    <t>ImperadorBR</t>
  </si>
  <si>
    <t>21000.012887/2006-52</t>
  </si>
  <si>
    <t>Dursban Técnico II</t>
  </si>
  <si>
    <t>21000.006362/2008-40</t>
  </si>
  <si>
    <t>Novaluron Técnico FMC</t>
  </si>
  <si>
    <t>21000.000718/2008-31</t>
  </si>
  <si>
    <t>Clorimuron CCAB 250 WG</t>
  </si>
  <si>
    <t>21000.001153/2009-91</t>
  </si>
  <si>
    <t>Nicosulfuron Técnico Cropchem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</si>
  <si>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</si>
  <si>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21000.003898/2008-11</t>
  </si>
  <si>
    <t>Pilarich Técnico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</si>
  <si>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</si>
  <si>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21000.011244/2008-53</t>
  </si>
  <si>
    <t>Lufenuron Técnico DVA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</si>
  <si>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</si>
  <si>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21000.001498/2008-63</t>
  </si>
  <si>
    <t>Formicida Cocapec</t>
  </si>
  <si>
    <t>Tephrosia candida</t>
  </si>
  <si>
    <t>Cocapec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</si>
  <si>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</si>
  <si>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21000.007224/2009-69</t>
  </si>
  <si>
    <t>Lambda-Cialotrina 50 BC Genbra</t>
  </si>
  <si>
    <t>Gembra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</si>
  <si>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</si>
  <si>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21000.011739/2005-30</t>
  </si>
  <si>
    <t>Evict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</si>
  <si>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</si>
  <si>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21000.010800/2006-11</t>
  </si>
  <si>
    <t>Orthosulfomuron Técnico Isagro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</si>
  <si>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</si>
  <si>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21000.001078/2006-15</t>
  </si>
  <si>
    <t>Abamectim 18 EC Sinon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</si>
  <si>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</si>
  <si>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t>21000.007589/2008-11</t>
  </si>
  <si>
    <t>Acefato Técnico Consagro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</si>
  <si>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</si>
  <si>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21000.010468/2008-48</t>
  </si>
  <si>
    <t>Virtuoso</t>
  </si>
  <si>
    <t>21000.011681/2006-13</t>
  </si>
  <si>
    <t>Kelion 50 Wg</t>
  </si>
  <si>
    <t>21000.004012/2009-20</t>
  </si>
  <si>
    <t>Picloram Técnico YN</t>
  </si>
  <si>
    <t>Allier Brasil</t>
  </si>
  <si>
    <t>21000.011304/2008-38</t>
  </si>
  <si>
    <t>Tebuzim 250 SC</t>
  </si>
  <si>
    <t>21000.002121/2008-21</t>
  </si>
  <si>
    <t>Flutriafol Nufarm 250 SC</t>
  </si>
  <si>
    <t>21000.010718/2004-16</t>
  </si>
  <si>
    <t>Orthene Técnico Hokko</t>
  </si>
  <si>
    <t>21000.008202/2008-35</t>
  </si>
  <si>
    <t>Carbendazim Técnico Agroimport</t>
  </si>
  <si>
    <t>21000.008686/2008-12</t>
  </si>
  <si>
    <t>Carbendazim Técnico de Sangosse</t>
  </si>
  <si>
    <t>21000.001504/2008-82</t>
  </si>
  <si>
    <t>Shadow Técnico Consagro</t>
  </si>
  <si>
    <t>21000.008137/2009-29</t>
  </si>
  <si>
    <t>Glifosato Técnico Chemtec</t>
  </si>
  <si>
    <t>21000.006487/2009-51</t>
  </si>
  <si>
    <t>Gliphosate Técnico DVA</t>
  </si>
  <si>
    <t>21000.002617/2009-86</t>
  </si>
  <si>
    <t>Hexazinon Técnico</t>
  </si>
  <si>
    <t>21000.001048/2009-51</t>
  </si>
  <si>
    <t>Thiodi Técnico</t>
  </si>
  <si>
    <t>21000.007566/2008-06</t>
  </si>
  <si>
    <t>Clorpirifós Técnico Ouro Fino</t>
  </si>
  <si>
    <t>21000.002871/2010-18</t>
  </si>
  <si>
    <t>Cetro</t>
  </si>
  <si>
    <t>Acetato de Dodecenila</t>
  </si>
  <si>
    <t>21000.002022/2008-40</t>
  </si>
  <si>
    <t>Serenade</t>
  </si>
  <si>
    <t>21000.009499/2009-37</t>
  </si>
  <si>
    <t>Afla-Guard</t>
  </si>
  <si>
    <t>Aspergilus flavus</t>
  </si>
  <si>
    <t>Biosphere</t>
  </si>
  <si>
    <t>21000.003680/2007-78</t>
  </si>
  <si>
    <t>Acronis</t>
  </si>
  <si>
    <t>Jackpot 50 EC</t>
  </si>
  <si>
    <t>21000.002719/2008-11</t>
  </si>
  <si>
    <t>Sonata</t>
  </si>
  <si>
    <t>Bacillus pumulis</t>
  </si>
  <si>
    <t>21000.006819/2009-05</t>
  </si>
  <si>
    <t>Labrador</t>
  </si>
  <si>
    <t>21000.005874/2005-46</t>
  </si>
  <si>
    <t>Alteza 30</t>
  </si>
  <si>
    <t>21000.001289/2010-34</t>
  </si>
  <si>
    <t>CDX154FP</t>
  </si>
  <si>
    <t>21000.011122/2009-48</t>
  </si>
  <si>
    <t>Inseto Estéril Moscamed</t>
  </si>
  <si>
    <r>
      <rPr>
        <rFont val="Arial"/>
        <i/>
        <color rgb="FF000066"/>
        <sz val="10"/>
      </rPr>
      <t>Ceratitis capitata</t>
    </r>
    <r>
      <rPr>
        <rFont val="Arial"/>
        <color rgb="FF000066"/>
        <sz val="10"/>
      </rPr>
      <t xml:space="preserve"> (Macho estéril)</t>
    </r>
  </si>
  <si>
    <t>Biofábrica</t>
  </si>
  <si>
    <t>21000.010604/2008-08</t>
  </si>
  <si>
    <t>Glifosato Técnico nortox BR</t>
  </si>
  <si>
    <t>21000.001850/2009-41</t>
  </si>
  <si>
    <t>Deoro</t>
  </si>
  <si>
    <t>21000.007451/2008-11</t>
  </si>
  <si>
    <t>Splat ME</t>
  </si>
  <si>
    <t>Metil eugenol</t>
  </si>
  <si>
    <t>Isca Tecnologia</t>
  </si>
  <si>
    <t>21000.002727/2009-48</t>
  </si>
  <si>
    <t>Carial Opti</t>
  </si>
  <si>
    <t>Mandipropamida</t>
  </si>
  <si>
    <t>21000.011705/2007-15</t>
  </si>
  <si>
    <t>Revus Opti</t>
  </si>
  <si>
    <t>21000.001132/2005-41</t>
  </si>
  <si>
    <t>Siber</t>
  </si>
  <si>
    <t>21000.009526/2001-14</t>
  </si>
  <si>
    <t>Dual Gold</t>
  </si>
  <si>
    <t>21000.010252/2008-82</t>
  </si>
  <si>
    <t>Glifosato Técnico JM</t>
  </si>
  <si>
    <t>21000.007454/2008-47</t>
  </si>
  <si>
    <t>Impessive Técnico Consagro</t>
  </si>
  <si>
    <t>21000.001515/2009-43</t>
  </si>
  <si>
    <t>Glifosato Técnico Nufarm FC</t>
  </si>
  <si>
    <t>21000.000021/2008-61</t>
  </si>
  <si>
    <t>Profenofós Técnico QGD</t>
  </si>
  <si>
    <t>21000.008854/2009-51</t>
  </si>
  <si>
    <t>Legacy</t>
  </si>
  <si>
    <t>21000.008852/2009-61</t>
  </si>
  <si>
    <t>Altima</t>
  </si>
  <si>
    <t>21000.008853/2009-14</t>
  </si>
  <si>
    <t>Ágata</t>
  </si>
  <si>
    <t>21000.001612/2009-36</t>
  </si>
  <si>
    <t>Adage 350 FS</t>
  </si>
  <si>
    <t>21000.000705/2010-87</t>
  </si>
  <si>
    <t>Bio Pseudoplusia</t>
  </si>
  <si>
    <t>(Z)-7-dodecenila</t>
  </si>
  <si>
    <t>21000.001716/2009-41</t>
  </si>
  <si>
    <t>Adage 700 WS</t>
  </si>
  <si>
    <t>21000.004299/2010-21</t>
  </si>
  <si>
    <t>Cyazofamid 400 SC</t>
  </si>
  <si>
    <t>Ciazofamida</t>
  </si>
  <si>
    <t>21000.011609/2008-40</t>
  </si>
  <si>
    <t>Goal Técnico II</t>
  </si>
  <si>
    <t>Oxifluorfem</t>
  </si>
  <si>
    <t>21000.007886/2008-58</t>
  </si>
  <si>
    <t>Lucky Técnico Consagro</t>
  </si>
  <si>
    <t>Cresoxim-Metílico</t>
  </si>
  <si>
    <t>21000.010133/2008-20</t>
  </si>
  <si>
    <t>Imidacloprid Técnico SQ</t>
  </si>
  <si>
    <t>21000.004356/2008-58</t>
  </si>
  <si>
    <t>Sauvage</t>
  </si>
  <si>
    <t>21000.004357/2008-01</t>
  </si>
  <si>
    <t>Ferrax</t>
  </si>
  <si>
    <t>21000.005514/2010-10</t>
  </si>
  <si>
    <t>Flama</t>
  </si>
  <si>
    <t>21000.009567/2008-87</t>
  </si>
  <si>
    <t>Carbendazin Técnico Nortox BR</t>
  </si>
  <si>
    <t>21000.005564/2009-55</t>
  </si>
  <si>
    <t>Glifosato Técnico RB</t>
  </si>
  <si>
    <t>21000.002145/2011-86</t>
  </si>
  <si>
    <t>Glifosato Técnico Cheminova</t>
  </si>
  <si>
    <t>21000.003655/2009-56</t>
  </si>
  <si>
    <t>Fipronil Técnico DVA</t>
  </si>
  <si>
    <t>21000.004061/2011-87</t>
  </si>
  <si>
    <t>Glifosato Técnico SR</t>
  </si>
  <si>
    <t>21000.011631/2008-90</t>
  </si>
  <si>
    <t>Cymoxanil Técnico ZN</t>
  </si>
  <si>
    <t>21000.002616/2009-31</t>
  </si>
  <si>
    <t>Lufen Técnico</t>
  </si>
  <si>
    <t>21000.006046/2008-78</t>
  </si>
  <si>
    <t>Metsulfuron-Methyl-Tec Rotam</t>
  </si>
  <si>
    <t>21000.003651/2009-78</t>
  </si>
  <si>
    <t>Clorpirifós Técnico Helm</t>
  </si>
  <si>
    <t>21000.000788/2009-71</t>
  </si>
  <si>
    <t>Silverado</t>
  </si>
  <si>
    <t>21000.001707/2005-26</t>
  </si>
  <si>
    <t>Timon</t>
  </si>
  <si>
    <t>21000.010564/2007-13</t>
  </si>
  <si>
    <t>Acehero</t>
  </si>
  <si>
    <t>21000.001912/2009-15</t>
  </si>
  <si>
    <t>Atrazina Técnico Ouro Fino</t>
  </si>
  <si>
    <t>21000.008437/2007-46</t>
  </si>
  <si>
    <t>Royal</t>
  </si>
  <si>
    <t>Cresoxim-Metílico; Tebuconazol</t>
  </si>
  <si>
    <t>21000.011988/2009-59</t>
  </si>
  <si>
    <t>Quality</t>
  </si>
  <si>
    <t>21000.012910/2006-17</t>
  </si>
  <si>
    <t>Topsin 700</t>
  </si>
  <si>
    <t>21000.011615/2008-05</t>
  </si>
  <si>
    <t>Tino</t>
  </si>
  <si>
    <t>21000.000730/2009-27</t>
  </si>
  <si>
    <t>Glifosato Técnco Nufarm BR</t>
  </si>
  <si>
    <t>21000.011656/2009-74</t>
  </si>
  <si>
    <t>Jupi</t>
  </si>
  <si>
    <t>21000.003981/2008-82</t>
  </si>
  <si>
    <t>Maxim TB</t>
  </si>
  <si>
    <t>Metalaxil-M; Tiabendazol; Fludioxonil</t>
  </si>
  <si>
    <t>21000.008283/2011-79</t>
  </si>
  <si>
    <t>Biotésia</t>
  </si>
  <si>
    <t>Biotech</t>
  </si>
  <si>
    <t>21000.008851/2009-17</t>
  </si>
  <si>
    <t>Cignus</t>
  </si>
  <si>
    <t>21000.009622/2008-39</t>
  </si>
  <si>
    <t>Rocks</t>
  </si>
  <si>
    <t>21000.006047/2008-12</t>
  </si>
  <si>
    <t>Nicosulfuron Técnico Rotam</t>
  </si>
  <si>
    <t>21000.012054/2010-78</t>
  </si>
  <si>
    <t>Neomip</t>
  </si>
  <si>
    <t>Neoseiulus califonicus</t>
  </si>
  <si>
    <t>21000.007999/2008-53</t>
  </si>
  <si>
    <t>Unimark 700 WG</t>
  </si>
  <si>
    <t>21000.010863/2009-10</t>
  </si>
  <si>
    <t>Acetamiprid Técnico CCAB</t>
  </si>
  <si>
    <t>21000.011695/2008-91</t>
  </si>
  <si>
    <t>Trueno</t>
  </si>
  <si>
    <t>21000.002729/2009-37</t>
  </si>
  <si>
    <t>Lecar</t>
  </si>
  <si>
    <t>21000.010258/2008-50</t>
  </si>
  <si>
    <t>Fluazifop Técnico Sinon</t>
  </si>
  <si>
    <t>Fluazifop-P-Butílico</t>
  </si>
  <si>
    <t>21000.004564/2009-38</t>
  </si>
  <si>
    <t>Acetamiprid Técnico DVA</t>
  </si>
  <si>
    <t>21000.010957/2009-81</t>
  </si>
  <si>
    <t>Fipronil Técnico Agria</t>
  </si>
  <si>
    <t>21000.011050/2009-39</t>
  </si>
  <si>
    <t>Kleios</t>
  </si>
  <si>
    <t>Trifloxissulfurom-Sódico</t>
  </si>
  <si>
    <t>21000.008093/2009-37</t>
  </si>
  <si>
    <t>Camp-D</t>
  </si>
  <si>
    <t>21000.008587/2009-11</t>
  </si>
  <si>
    <t>Raio</t>
  </si>
  <si>
    <t>21000.006625/2010-35</t>
  </si>
  <si>
    <t>Methamax</t>
  </si>
  <si>
    <t>Turfal</t>
  </si>
  <si>
    <t>21000.005863/2010-23</t>
  </si>
  <si>
    <t>Clorpirifós Técnico Fersol</t>
  </si>
  <si>
    <t>21000.011049/2009-12</t>
  </si>
  <si>
    <t>Actend</t>
  </si>
  <si>
    <t>21000.002737/2009-83</t>
  </si>
  <si>
    <t>Mancozeb Técnico</t>
  </si>
  <si>
    <t>21000.004357/2009-83</t>
  </si>
  <si>
    <t>Fipronil Técnico Ouro Fino</t>
  </si>
  <si>
    <t>21000.004550/2010-58</t>
  </si>
  <si>
    <t>Glyphosate Technical</t>
  </si>
  <si>
    <t>21000.006037/2010-00</t>
  </si>
  <si>
    <t>Glifosato Técnico Alamos</t>
  </si>
  <si>
    <t>21000.008366/2009-43</t>
  </si>
  <si>
    <t>Glifosato Técnico Rainbow</t>
  </si>
  <si>
    <t>21000.005006/2010-23</t>
  </si>
  <si>
    <t>Glifosato Técnico Atanor III</t>
  </si>
  <si>
    <t>21000.011411/2008-66</t>
  </si>
  <si>
    <t>Urge 750 SP</t>
  </si>
  <si>
    <t>21000.014827/2006-74</t>
  </si>
  <si>
    <t>Grão Verde AG</t>
  </si>
  <si>
    <t>Sulfluramida</t>
  </si>
  <si>
    <t>21000.010164/2009-61</t>
  </si>
  <si>
    <t>Carbendazim Nortox BR</t>
  </si>
  <si>
    <t>21000.006644/2010-61</t>
  </si>
  <si>
    <t>Altacor BR</t>
  </si>
  <si>
    <t>21000.007712/2009-76</t>
  </si>
  <si>
    <t>Azoxistrobin Técnico Cheminova</t>
  </si>
  <si>
    <t>21000.002774/2010-25</t>
  </si>
  <si>
    <t>Fipronil Técnico Nortox</t>
  </si>
  <si>
    <t>21000.014253/2006-34</t>
  </si>
  <si>
    <t>2,4-D Ácido Seco Técnico III</t>
  </si>
  <si>
    <t>21000.001034/2008-65</t>
  </si>
  <si>
    <t>Imidacloprid Técnico Nortox</t>
  </si>
  <si>
    <t>21000.011804/2009-51</t>
  </si>
  <si>
    <t>Regent Duo</t>
  </si>
  <si>
    <t>Fipronil; Alfacipermetrina</t>
  </si>
  <si>
    <t>21000.000834/2009-31</t>
  </si>
  <si>
    <t>Trichodermax EC</t>
  </si>
  <si>
    <t>21000.005442/2009-69</t>
  </si>
  <si>
    <t>Clomazone Técnico UPL</t>
  </si>
  <si>
    <t>21000.004391/2009-58</t>
  </si>
  <si>
    <t>Diurom Técnico SD</t>
  </si>
  <si>
    <t>21000.001049/2009-04</t>
  </si>
  <si>
    <t>Diurom Técnico Consagro</t>
  </si>
  <si>
    <t>21000.007685/2009-31</t>
  </si>
  <si>
    <t>Carbendazim Nortox</t>
  </si>
  <si>
    <t>21000.009480/2008-18</t>
  </si>
  <si>
    <t>Much 600 FS</t>
  </si>
  <si>
    <t>21000.010223/2008-31</t>
  </si>
  <si>
    <t>Imidacloprid Técnico Ouro Fino</t>
  </si>
  <si>
    <t>21000.000704/2009-07</t>
  </si>
  <si>
    <t>Bovemax EC</t>
  </si>
  <si>
    <t>21000.005452/2009-02</t>
  </si>
  <si>
    <t>Prospect</t>
  </si>
  <si>
    <t>21000.005454/2009-93</t>
  </si>
  <si>
    <t>Pladox</t>
  </si>
  <si>
    <t>21000.011613/2008-16</t>
  </si>
  <si>
    <t>Picloram 240 SL DVA</t>
  </si>
  <si>
    <t>21000.007877/2008-67</t>
  </si>
  <si>
    <t>Carbendazim Cropchem 500 SC</t>
  </si>
  <si>
    <t>21000.004196/2009-28</t>
  </si>
  <si>
    <t>Lambda-Cialotrina Nufarm 250 CS</t>
  </si>
  <si>
    <t>21000.011003/2011-18</t>
  </si>
  <si>
    <t>Cotesia Biocana</t>
  </si>
  <si>
    <t>Biocana</t>
  </si>
  <si>
    <t>21000.007704/2007-68</t>
  </si>
  <si>
    <t>Rivax</t>
  </si>
  <si>
    <t>21000.006982/2007-06</t>
  </si>
  <si>
    <t>Azoxistrobin Técnico Milenia</t>
  </si>
  <si>
    <t>21000.008340/2010-39</t>
  </si>
  <si>
    <t>Locker</t>
  </si>
  <si>
    <t>Carbendazim; Tebuconazol; Cresoxim-Metílico</t>
  </si>
  <si>
    <t>21000.002656/2009-83</t>
  </si>
  <si>
    <t>Fipronil Técnico Cheminova</t>
  </si>
  <si>
    <t>21000.008738/2011-56</t>
  </si>
  <si>
    <t>Cotesia Biocontrol</t>
  </si>
  <si>
    <t>21000.004722/2008-79</t>
  </si>
  <si>
    <t>Rimon Supra</t>
  </si>
  <si>
    <t>21000.006331/2009-70</t>
  </si>
  <si>
    <t>ProdutorBR</t>
  </si>
  <si>
    <t>21000.008256/2008-09</t>
  </si>
  <si>
    <t>Metsuram 600 WG</t>
  </si>
  <si>
    <t>21000.003501/2008-83</t>
  </si>
  <si>
    <t xml:space="preserve">Picloram Técnico Milenia </t>
  </si>
  <si>
    <t xml:space="preserve">Picloram </t>
  </si>
  <si>
    <t xml:space="preserve">Milenia </t>
  </si>
  <si>
    <t>Ano de 2010</t>
  </si>
  <si>
    <t>21000.011747/2007-48</t>
  </si>
  <si>
    <t xml:space="preserve">Metomil Técnico Rotam </t>
  </si>
  <si>
    <t>Metamil</t>
  </si>
  <si>
    <t>21000.006331/2008-99</t>
  </si>
  <si>
    <t>Fortuna 800 WP</t>
  </si>
  <si>
    <t>21000.013171/2004-29</t>
  </si>
  <si>
    <t>Pyraclostrobin Pré Mistura 40%</t>
  </si>
  <si>
    <t>21000.003533/2008-89</t>
  </si>
  <si>
    <t xml:space="preserve">Protectin </t>
  </si>
  <si>
    <t>21000.009234/2008-28</t>
  </si>
  <si>
    <t xml:space="preserve">Ampligo </t>
  </si>
  <si>
    <t>Lambda-Cialotrina; Clorantraniliprole</t>
  </si>
  <si>
    <t>21000.003156/1994-40</t>
  </si>
  <si>
    <t>Degesch-Magphos</t>
  </si>
  <si>
    <t>Fosfeto de Magnesio</t>
  </si>
  <si>
    <t>Degesch</t>
  </si>
  <si>
    <t>21000.005272/2006-70</t>
  </si>
  <si>
    <t>Derosal 500 BCS</t>
  </si>
  <si>
    <t xml:space="preserve">Carbendazim </t>
  </si>
  <si>
    <t xml:space="preserve">Bayer </t>
  </si>
  <si>
    <t>21000.009558/2007-13</t>
  </si>
  <si>
    <t>Flutriafol Técnico Nufarm</t>
  </si>
  <si>
    <t xml:space="preserve">Flutriafol </t>
  </si>
  <si>
    <t>21000.008578/2008-40</t>
  </si>
  <si>
    <t xml:space="preserve">Cimox WP Helm </t>
  </si>
  <si>
    <t>Cimoxanil; Mancozebe</t>
  </si>
  <si>
    <t>21000.013943/2006-76</t>
  </si>
  <si>
    <t>Starky</t>
  </si>
  <si>
    <t>Sulfato de Cobre</t>
  </si>
  <si>
    <t xml:space="preserve">Laboratotios Pfizer </t>
  </si>
  <si>
    <t>21000.000307/2007-65</t>
  </si>
  <si>
    <t>Mepiquat Técnico BCS</t>
  </si>
  <si>
    <t>21000.002954/1999-31</t>
  </si>
  <si>
    <t>Imazet 70 WG</t>
  </si>
  <si>
    <t>21000.005866/2006-81</t>
  </si>
  <si>
    <t>Emerald 230 ME</t>
  </si>
  <si>
    <t>Tetraconazol</t>
  </si>
  <si>
    <t>21000.002791/2008-48</t>
  </si>
  <si>
    <t xml:space="preserve">Imidacloprid 700 WG helm </t>
  </si>
  <si>
    <t xml:space="preserve">Helm 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</si>
  <si>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</si>
  <si>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21000.006584/2006-09</t>
  </si>
  <si>
    <t>Triller EC</t>
  </si>
  <si>
    <t xml:space="preserve">Bifentrina 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</si>
  <si>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</si>
  <si>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21000.011614/2008-52</t>
  </si>
  <si>
    <t>Tebuconazole 200 EC DVA</t>
  </si>
  <si>
    <t xml:space="preserve">Tebuconazole 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</si>
  <si>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</si>
  <si>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21000.003534/2008-23</t>
  </si>
  <si>
    <t xml:space="preserve">Galeão 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</si>
  <si>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</si>
  <si>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21000.005928/2008-16</t>
  </si>
  <si>
    <t xml:space="preserve">Tebuconazol Técnico Genbra 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</si>
  <si>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</si>
  <si>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21000.000899/2006-34</t>
  </si>
  <si>
    <t xml:space="preserve">Paraquat 200 SL 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</si>
  <si>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</si>
  <si>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21000.000531/2001-61</t>
  </si>
  <si>
    <t>MCPA Nufarm</t>
  </si>
  <si>
    <t>MCPA</t>
  </si>
  <si>
    <t xml:space="preserve">Nufarm 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</si>
  <si>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</si>
  <si>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21000.014932/2006-11</t>
  </si>
  <si>
    <t>Ellect</t>
  </si>
  <si>
    <t xml:space="preserve">Hidroxi de Cobre </t>
  </si>
  <si>
    <t>Oxiquimica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</si>
  <si>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Semioquímico; de Baixo Risco</t>
    </r>
  </si>
  <si>
    <t>21000.008607/2000-16</t>
  </si>
  <si>
    <t>Disparo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</si>
  <si>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</si>
  <si>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21000.002862/2009-93</t>
  </si>
  <si>
    <t xml:space="preserve">Cotésia Bug </t>
  </si>
  <si>
    <t xml:space="preserve">Bug Agentes Biologicos </t>
  </si>
  <si>
    <t>21000.002014/2008-01</t>
  </si>
  <si>
    <t xml:space="preserve">Triflumuron Técnico Rotam </t>
  </si>
  <si>
    <t>Triflumurom</t>
  </si>
  <si>
    <t>21000.010261/2006-10</t>
  </si>
  <si>
    <t xml:space="preserve">Tema </t>
  </si>
  <si>
    <t>21000.000424/2007-29</t>
  </si>
  <si>
    <t xml:space="preserve">Cigaral </t>
  </si>
  <si>
    <t>21000.007943/2008-07</t>
  </si>
  <si>
    <t>Trichobug</t>
  </si>
  <si>
    <t>21000.006596/1999-44</t>
  </si>
  <si>
    <t>Centurion</t>
  </si>
  <si>
    <t xml:space="preserve">Arysta </t>
  </si>
  <si>
    <t>21000.000890/2008-95</t>
  </si>
  <si>
    <t>Bazuka 216 SL</t>
  </si>
  <si>
    <t>21000.006168/2008-64</t>
  </si>
  <si>
    <t xml:space="preserve">Midash Técnico </t>
  </si>
  <si>
    <t xml:space="preserve">Allier </t>
  </si>
  <si>
    <t>21000.008276/2007-91</t>
  </si>
  <si>
    <t xml:space="preserve">Glifosato Técnico Sabero </t>
  </si>
  <si>
    <t xml:space="preserve">Sabero </t>
  </si>
  <si>
    <t>21000.014731/2006-14</t>
  </si>
  <si>
    <t xml:space="preserve">Picus </t>
  </si>
  <si>
    <t>21000.001213/2009-75</t>
  </si>
  <si>
    <t xml:space="preserve">Diuron Técnico Ouro Fino </t>
  </si>
  <si>
    <t>21000.010552/2007-81</t>
  </si>
  <si>
    <t xml:space="preserve">Propiconazole Técnico DVA </t>
  </si>
  <si>
    <t xml:space="preserve">Propiconazole </t>
  </si>
  <si>
    <t>21000.010849/2009-16</t>
  </si>
  <si>
    <t xml:space="preserve">MagnusBR </t>
  </si>
  <si>
    <t>21000.001645/2008-03</t>
  </si>
  <si>
    <t xml:space="preserve">Flumetralin Técnico Luxenburg </t>
  </si>
  <si>
    <t xml:space="preserve">Flumetralim </t>
  </si>
  <si>
    <t xml:space="preserve">Luxembutg </t>
  </si>
  <si>
    <t>21000.009833/2007-91</t>
  </si>
  <si>
    <t xml:space="preserve">Loop </t>
  </si>
  <si>
    <t xml:space="preserve">Cheminova </t>
  </si>
  <si>
    <t>21000.011617/2008-96</t>
  </si>
  <si>
    <t>Tebuconazole Técnico Biorisk</t>
  </si>
  <si>
    <t xml:space="preserve">Biorisk </t>
  </si>
  <si>
    <t>21000.011202/2004-99</t>
  </si>
  <si>
    <t>Acrinathrin Técnico BCS</t>
  </si>
  <si>
    <t>Acrinatrina</t>
  </si>
  <si>
    <t>21000.001542/2009-16</t>
  </si>
  <si>
    <t>Lambda Cyhalothrin 250 DVA</t>
  </si>
  <si>
    <t>21000.009091/2006-12</t>
  </si>
  <si>
    <t>Tacora 250 EW</t>
  </si>
  <si>
    <t>21000.011264/2008-24</t>
  </si>
  <si>
    <t xml:space="preserve">Carbendazim Técnico Nortox </t>
  </si>
  <si>
    <t xml:space="preserve">Nortox </t>
  </si>
  <si>
    <t>21000.001543/2009-61</t>
  </si>
  <si>
    <t xml:space="preserve">Lambda Cyhalothrin 5% EC </t>
  </si>
  <si>
    <t>21000.005947/2008-42</t>
  </si>
  <si>
    <t>Grassato Técnico</t>
  </si>
  <si>
    <t>21000.011687/2008-44</t>
  </si>
  <si>
    <t xml:space="preserve">Carbendazim Técnico Helm </t>
  </si>
  <si>
    <t>21000.006761/2008-19</t>
  </si>
  <si>
    <t>Lambda-Cialotrina Técnico Genbra</t>
  </si>
  <si>
    <t>21000.011076/2007-15</t>
  </si>
  <si>
    <t xml:space="preserve">Certeza </t>
  </si>
  <si>
    <t xml:space="preserve">Tiofanato-Metilico; Fluazinan </t>
  </si>
  <si>
    <t>21000.002710/1996-23</t>
  </si>
  <si>
    <t xml:space="preserve">Prevail </t>
  </si>
  <si>
    <t>Flumetsulam</t>
  </si>
  <si>
    <t>21000.012397/2006-56</t>
  </si>
  <si>
    <t>Curathane SC</t>
  </si>
  <si>
    <t>21000.014995/2006-60</t>
  </si>
  <si>
    <t xml:space="preserve">Platinum Neo </t>
  </si>
  <si>
    <t xml:space="preserve">Tiametoxam; Lambda-Cialotrina </t>
  </si>
  <si>
    <t>21000.012038/2006-07</t>
  </si>
  <si>
    <t>Eforia</t>
  </si>
  <si>
    <t>21000.007882/2006-16</t>
  </si>
  <si>
    <t>Mesosulfuron Methyl Técnico</t>
  </si>
  <si>
    <t>Metsulfurom-Metil</t>
  </si>
  <si>
    <t>21000.009619/2008-15</t>
  </si>
  <si>
    <t xml:space="preserve">Metomil Técnico Ouro Fino </t>
  </si>
  <si>
    <t>21000.006836/2007-72</t>
  </si>
  <si>
    <t xml:space="preserve">Chlorimuron Técnico Sinon </t>
  </si>
  <si>
    <t>Clorimurom-Metil</t>
  </si>
  <si>
    <t>21000.011131/2007-77</t>
  </si>
  <si>
    <t>Emthane 800 WP</t>
  </si>
  <si>
    <t>21000.012886/2006-16</t>
  </si>
  <si>
    <t>Entrust</t>
  </si>
  <si>
    <t xml:space="preserve">Espinosade </t>
  </si>
  <si>
    <t>21000.010222/2007-95</t>
  </si>
  <si>
    <t xml:space="preserve">Flexin </t>
  </si>
  <si>
    <t>21000.002272/2009-61</t>
  </si>
  <si>
    <t xml:space="preserve">Methomyl Técnico Helm </t>
  </si>
  <si>
    <t>21000.013963/2005-66</t>
  </si>
  <si>
    <t>Afalom 450 EC</t>
  </si>
  <si>
    <t>Linurom</t>
  </si>
  <si>
    <t>21000.010226/2008-54</t>
  </si>
  <si>
    <t>Rascal</t>
  </si>
  <si>
    <t>21000.000715/2008-06</t>
  </si>
  <si>
    <t xml:space="preserve">Status </t>
  </si>
  <si>
    <t xml:space="preserve">Oxicloreto de Cobre </t>
  </si>
  <si>
    <t>21000.000716/2008-42</t>
  </si>
  <si>
    <t xml:space="preserve">Copsuper </t>
  </si>
  <si>
    <t>21000.009489/2008-11</t>
  </si>
  <si>
    <t>Imidagold 700 WG</t>
  </si>
  <si>
    <t xml:space="preserve">United </t>
  </si>
  <si>
    <t>21000.000056/2008-08</t>
  </si>
  <si>
    <t>Liberty BCS</t>
  </si>
  <si>
    <t xml:space="preserve">Glufosinato - Sal de Amônio </t>
  </si>
  <si>
    <t>21000.004171/2006-81</t>
  </si>
  <si>
    <t xml:space="preserve">Lord </t>
  </si>
  <si>
    <t>Cletodin</t>
  </si>
  <si>
    <t>21000.011652/2007-24</t>
  </si>
  <si>
    <t>Cypress 400 EC</t>
  </si>
  <si>
    <t xml:space="preserve">Difenoconazol; Ciproconazol </t>
  </si>
  <si>
    <t>21000.000635/2008-42</t>
  </si>
  <si>
    <t>Biometha GR Plus</t>
  </si>
  <si>
    <t>21000.005719/2008-72</t>
  </si>
  <si>
    <t>Acefato Técnico ADB</t>
  </si>
  <si>
    <t xml:space="preserve">Acefato </t>
  </si>
  <si>
    <t>21000.011651/2008-61</t>
  </si>
  <si>
    <t xml:space="preserve">Eco Meta </t>
  </si>
  <si>
    <t>21000.008633/2001-25</t>
  </si>
  <si>
    <t xml:space="preserve">Serpent </t>
  </si>
  <si>
    <t>21000.001965/2009-36</t>
  </si>
  <si>
    <t>Nicosulfuron Técnico GAT</t>
  </si>
  <si>
    <t xml:space="preserve">Vitalis </t>
  </si>
  <si>
    <t>21000.001184/2008-61</t>
  </si>
  <si>
    <t>Acefato Técnico SB</t>
  </si>
  <si>
    <t>21000.004684/2008-54</t>
  </si>
  <si>
    <t xml:space="preserve">Imidacloprido Técnico Consagro </t>
  </si>
  <si>
    <t xml:space="preserve">Consagro </t>
  </si>
  <si>
    <t>21000.010737/2008-76</t>
  </si>
  <si>
    <t xml:space="preserve">Carbendazim Técnico Ouro Fino </t>
  </si>
  <si>
    <t>21000.008274/2007-00</t>
  </si>
  <si>
    <t xml:space="preserve">Acefato Técnico Sabero </t>
  </si>
  <si>
    <t>21000.000405/2009-64</t>
  </si>
  <si>
    <t>21000.002934/2008-11</t>
  </si>
  <si>
    <t>Mirza 480 SC</t>
  </si>
  <si>
    <t>21000.006045/2008-23</t>
  </si>
  <si>
    <t xml:space="preserve">Wasp 480 SC </t>
  </si>
  <si>
    <t>21000.007268/2008-16</t>
  </si>
  <si>
    <t>Lambda-Cialotrin Técnico Nufarm</t>
  </si>
  <si>
    <t xml:space="preserve">Lambda-Cialotrina </t>
  </si>
  <si>
    <t>21000.012362/2006-17</t>
  </si>
  <si>
    <t xml:space="preserve">Piroclodtrobon Técnico Cristalin </t>
  </si>
  <si>
    <t>21000.010504/2009-54</t>
  </si>
  <si>
    <t>DemolidorBR</t>
  </si>
  <si>
    <t>21000.009620/2008-40</t>
  </si>
  <si>
    <t xml:space="preserve">Tebuthiurom Técnico Ouro Fino </t>
  </si>
  <si>
    <t xml:space="preserve">Tebutiurom </t>
  </si>
  <si>
    <t>21000.000707/2009-32</t>
  </si>
  <si>
    <t>Glifoxin</t>
  </si>
  <si>
    <t>21000.007733/2009-91</t>
  </si>
  <si>
    <t xml:space="preserve">Poquer </t>
  </si>
  <si>
    <t>21000.009295/2008-15</t>
  </si>
  <si>
    <t xml:space="preserve">Lambda-Cyhalothrin Técnico Rotam </t>
  </si>
  <si>
    <t>21000.002624/2009-88</t>
  </si>
  <si>
    <t xml:space="preserve">Hexazinone Técnico Prentiss </t>
  </si>
  <si>
    <t xml:space="preserve">Prentiss </t>
  </si>
  <si>
    <t>21000.004871/1999-86</t>
  </si>
  <si>
    <t>Roundup Ready Milho</t>
  </si>
  <si>
    <t>21000.011587/2006-56</t>
  </si>
  <si>
    <t>Glifosato TK</t>
  </si>
  <si>
    <t xml:space="preserve">Atanor </t>
  </si>
  <si>
    <t>21000.009438/2008-99</t>
  </si>
  <si>
    <t>Legend 250 SL</t>
  </si>
  <si>
    <t xml:space="preserve">Cloreto de Mepiquat </t>
  </si>
  <si>
    <t>21000.000925/2009-77</t>
  </si>
  <si>
    <t xml:space="preserve">Diflubenzurom Técnico DVA </t>
  </si>
  <si>
    <t xml:space="preserve">Diflubenzurom </t>
  </si>
  <si>
    <t xml:space="preserve">DVA </t>
  </si>
  <si>
    <t>21000.009767/2008-30</t>
  </si>
  <si>
    <t>Abacus HC</t>
  </si>
  <si>
    <t>Piraclostrobina; Epoxiconazole</t>
  </si>
  <si>
    <t>21000.005006/2008-17</t>
  </si>
  <si>
    <t>Caramba Plus</t>
  </si>
  <si>
    <t>Piraclostrobina; Metconazol</t>
  </si>
  <si>
    <t>21000.007394/2008-62</t>
  </si>
  <si>
    <t xml:space="preserve">Picloram Técnico BRA </t>
  </si>
  <si>
    <t xml:space="preserve">BRA </t>
  </si>
  <si>
    <t>21000.007809/2008-06</t>
  </si>
  <si>
    <t xml:space="preserve">Picloram Técnico Prentiss </t>
  </si>
  <si>
    <t>21000.008681/2008-91</t>
  </si>
  <si>
    <t>Carbendazim Técnico Biesterfeld</t>
  </si>
  <si>
    <t xml:space="preserve">Biesterfeld </t>
  </si>
  <si>
    <t>21000.004801/2009-61</t>
  </si>
  <si>
    <t>Netuno 750 WG</t>
  </si>
  <si>
    <t>Hexazinone</t>
  </si>
  <si>
    <t>21000.005224/2009-24</t>
  </si>
  <si>
    <t>Rambo 750 WG</t>
  </si>
  <si>
    <t>21000.007701/2009-96</t>
  </si>
  <si>
    <t>SucessoBR</t>
  </si>
  <si>
    <t>21000.002548/2010-44</t>
  </si>
  <si>
    <t>BrilhanteBR</t>
  </si>
  <si>
    <t>21000.005342/2009-32</t>
  </si>
  <si>
    <t>Front</t>
  </si>
  <si>
    <t>21000.003321/2009-82</t>
  </si>
  <si>
    <t>Lambda-Cialotrina CCAB 50 EC</t>
  </si>
  <si>
    <t>21000.002831/2007-71</t>
  </si>
  <si>
    <t>Stilo</t>
  </si>
  <si>
    <t>21000.000406/2009-17</t>
  </si>
  <si>
    <t>Tebuconazole Técnico Ouro Fino</t>
  </si>
  <si>
    <t>21000.009022/2007-90</t>
  </si>
  <si>
    <t>Imazalil Técnico Defensive</t>
  </si>
  <si>
    <t xml:space="preserve">Imazalil </t>
  </si>
  <si>
    <t xml:space="preserve">Defensive </t>
  </si>
  <si>
    <t>Ano de 2009</t>
  </si>
  <si>
    <t>21000.003737/2006-58</t>
  </si>
  <si>
    <t xml:space="preserve">Carial </t>
  </si>
  <si>
    <t>21000.012452/2006-16</t>
  </si>
  <si>
    <t xml:space="preserve">Triclopyr 480 Volagro </t>
  </si>
  <si>
    <t xml:space="preserve">Volcano </t>
  </si>
  <si>
    <t>21000.012832/2006-42</t>
  </si>
  <si>
    <t xml:space="preserve">Consento </t>
  </si>
  <si>
    <t>Cloridrato de Propamocarbe; Fenamidona</t>
  </si>
  <si>
    <t>21000.010118/2006-10</t>
  </si>
  <si>
    <t>Tapak</t>
  </si>
  <si>
    <t xml:space="preserve">Óxido de Fenbutatina </t>
  </si>
  <si>
    <t>21000.005830/2007-88</t>
  </si>
  <si>
    <t>Tarkill SC</t>
  </si>
  <si>
    <t>Poland</t>
  </si>
  <si>
    <t>21000.004684/2007-73</t>
  </si>
  <si>
    <t xml:space="preserve">Gold's Técnico Consagro </t>
  </si>
  <si>
    <t>21000.001528/2006-70</t>
  </si>
  <si>
    <t>Acuthon</t>
  </si>
  <si>
    <t>21000.014001/2004-43</t>
  </si>
  <si>
    <t>Dagostar WG</t>
  </si>
  <si>
    <t>21000.006615/1998-14</t>
  </si>
  <si>
    <t>Steel BR</t>
  </si>
  <si>
    <t>Imazetapir; Imazaquim; Pendimetalina</t>
  </si>
  <si>
    <t>21000.000754/2008-03</t>
  </si>
  <si>
    <t>Reator 360 CS</t>
  </si>
  <si>
    <t>21000.014649/2006-81</t>
  </si>
  <si>
    <t>Standak</t>
  </si>
  <si>
    <t xml:space="preserve">Piraclostrobina; Tiofanato-Metílico; Fipronil </t>
  </si>
  <si>
    <t>21000.012271/2003-39</t>
  </si>
  <si>
    <t xml:space="preserve">Completto Técnico </t>
  </si>
  <si>
    <t xml:space="preserve">Bentiavalicarbe Isopropilico </t>
  </si>
  <si>
    <t>21000.003595/2008-91</t>
  </si>
  <si>
    <t xml:space="preserve">Hexazinona Nortox 250 SL </t>
  </si>
  <si>
    <t xml:space="preserve">Hexazinona </t>
  </si>
  <si>
    <t>21000.002560/2008-34</t>
  </si>
  <si>
    <t xml:space="preserve">Hexazinona Nortox 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</si>
  <si>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</si>
  <si>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21000.011785/2007-09</t>
  </si>
  <si>
    <t xml:space="preserve">Gold's 500 SC 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</si>
  <si>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</si>
  <si>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21000.012883/2003-21</t>
  </si>
  <si>
    <t>Completto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</si>
  <si>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</si>
  <si>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21000.014718/2006-57</t>
  </si>
  <si>
    <t xml:space="preserve">Oxicloreto de Cobre Técnico Isagro </t>
  </si>
  <si>
    <t xml:space="preserve">Isagro 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</si>
  <si>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</si>
  <si>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21000.009532/2005-03</t>
  </si>
  <si>
    <t xml:space="preserve">Belt Técnico </t>
  </si>
  <si>
    <t>Flubendiamide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</si>
  <si>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</si>
  <si>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21000.011776/2007-18</t>
  </si>
  <si>
    <t xml:space="preserve">Crescendo 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</si>
  <si>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</si>
  <si>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21000.002676/2008-73</t>
  </si>
  <si>
    <t>Dart</t>
  </si>
  <si>
    <t>Teflubenzurom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</si>
  <si>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</si>
  <si>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21000.002677/2008-18</t>
  </si>
  <si>
    <t>Dart 150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</si>
  <si>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Semioquímico, de Baixo Risco</t>
    </r>
  </si>
  <si>
    <t>21000.013910/2006-26</t>
  </si>
  <si>
    <t>Previcur BCS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</si>
  <si>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</si>
  <si>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21000.000717/2008-97</t>
  </si>
  <si>
    <t>Carbendazin 500 SC</t>
  </si>
  <si>
    <t>21000.009944/2005-35</t>
  </si>
  <si>
    <t xml:space="preserve">Belt </t>
  </si>
  <si>
    <t>21000.001661/2008-98</t>
  </si>
  <si>
    <t xml:space="preserve">Imidacloprid 97 Técnico Helm </t>
  </si>
  <si>
    <t xml:space="preserve">Imidacloprido </t>
  </si>
  <si>
    <t>21000.002351/2007-18</t>
  </si>
  <si>
    <t>Mepiquat Técnico Cheminova</t>
  </si>
  <si>
    <t>21000.001862/2006-23</t>
  </si>
  <si>
    <t xml:space="preserve">Diflubenzurom 250 WP Sinon </t>
  </si>
  <si>
    <t>21000.010544/2006-53</t>
  </si>
  <si>
    <t>Nuprid 700 WG</t>
  </si>
  <si>
    <t>21000.004971/2008-64</t>
  </si>
  <si>
    <t xml:space="preserve">2,4-D Nortox </t>
  </si>
  <si>
    <t>21000.012364/2006-14</t>
  </si>
  <si>
    <t>Envoy SE</t>
  </si>
  <si>
    <t>Piraclostrobina; Epoxiconazol</t>
  </si>
  <si>
    <t>21000.006024/2007-27</t>
  </si>
  <si>
    <t>Thiodcarbe 350 SC</t>
  </si>
  <si>
    <t>21000.007219/2008-75</t>
  </si>
  <si>
    <t>2,4-D Nortox 806 SL</t>
  </si>
  <si>
    <t>21000.011784/2007-56</t>
  </si>
  <si>
    <t>Truppe 200 EC</t>
  </si>
  <si>
    <t xml:space="preserve">Tebuconazol </t>
  </si>
  <si>
    <t>21000.010618/2007-32</t>
  </si>
  <si>
    <t xml:space="preserve">Mepiquat Chloride Técnico Rotam </t>
  </si>
  <si>
    <t>21000.007544/2006-76</t>
  </si>
  <si>
    <t>Acefato Técnico Agripec</t>
  </si>
  <si>
    <t>21000.013491/2006-22</t>
  </si>
  <si>
    <t>Acefato Técnico UPL</t>
  </si>
  <si>
    <t>21000.001005/2007-12</t>
  </si>
  <si>
    <t>Amistar Top</t>
  </si>
  <si>
    <t>21000.008498/2003-80</t>
  </si>
  <si>
    <t>Herbitrin WG</t>
  </si>
  <si>
    <t>21000.014719/2006-00</t>
  </si>
  <si>
    <t xml:space="preserve">Hidróxido de Cobre Técnico Isagro </t>
  </si>
  <si>
    <t xml:space="preserve">Hidróxido de Cobre </t>
  </si>
  <si>
    <t>21000.011790/2007-11</t>
  </si>
  <si>
    <t xml:space="preserve">Oxicloreto de Cobre Técnico Oxiquímica </t>
  </si>
  <si>
    <t>21000.011791/2007-58</t>
  </si>
  <si>
    <t xml:space="preserve">Hidróxido de Cobre Técnico Oxiquímica </t>
  </si>
  <si>
    <t>21000.003252/2008-26</t>
  </si>
  <si>
    <t>Lambda-Cialotrine Técnico CCAB</t>
  </si>
  <si>
    <t xml:space="preserve">Lambda-cialotrina </t>
  </si>
  <si>
    <t>21000.014186/2006-58</t>
  </si>
  <si>
    <t>Saluzi 600 FS</t>
  </si>
  <si>
    <t>21000.014197/2006-38</t>
  </si>
  <si>
    <t>Imidacloprid 600 FS</t>
  </si>
  <si>
    <t>21000.001712/2007-09</t>
  </si>
  <si>
    <t xml:space="preserve">Extreme </t>
  </si>
  <si>
    <t>21000.001713/2007-45</t>
  </si>
  <si>
    <t>Majesty</t>
  </si>
  <si>
    <t>21000.002839/2007-37</t>
  </si>
  <si>
    <t xml:space="preserve">Sponsor </t>
  </si>
  <si>
    <t>21000.002640/2008-90</t>
  </si>
  <si>
    <t>Dez</t>
  </si>
  <si>
    <t>21000.011408/2007-61</t>
  </si>
  <si>
    <t xml:space="preserve">Tebuconazole Técnico DVA </t>
  </si>
  <si>
    <t>21000.008460/1999-70</t>
  </si>
  <si>
    <t xml:space="preserve">Bumper </t>
  </si>
  <si>
    <t>21000.006022/2007-38</t>
  </si>
  <si>
    <t>Saddler 350 SC</t>
  </si>
  <si>
    <t>21000.006310/1998-59</t>
  </si>
  <si>
    <t>Liberty</t>
  </si>
  <si>
    <t>21000.004707/2000-73</t>
  </si>
  <si>
    <t>Fuguron Azul</t>
  </si>
  <si>
    <t>Novaquim</t>
  </si>
  <si>
    <t>21000.011524/2007-81</t>
  </si>
  <si>
    <t xml:space="preserve">Limits 500 SC </t>
  </si>
  <si>
    <t>21000.007858/2007-50</t>
  </si>
  <si>
    <t>Metrubuzim Técnico UPL</t>
  </si>
  <si>
    <t>21000.012377/2006-85</t>
  </si>
  <si>
    <t>Rotaprid 350 SC</t>
  </si>
  <si>
    <t>21000.014774/2006-91</t>
  </si>
  <si>
    <t>Imidacloprid 700 WG</t>
  </si>
  <si>
    <t>21000.014772/2006-01</t>
  </si>
  <si>
    <t>Bamoko 700 WG</t>
  </si>
  <si>
    <t>21000.003128/2008-61</t>
  </si>
  <si>
    <t xml:space="preserve">Hexazinone Técnico Base </t>
  </si>
  <si>
    <t>21000.003202/2007-68</t>
  </si>
  <si>
    <t>Banole HV</t>
  </si>
  <si>
    <t xml:space="preserve">Óleo Mineral Parafínico </t>
  </si>
  <si>
    <t xml:space="preserve">Total Lubrificantes do Brasil </t>
  </si>
  <si>
    <t>21000.006376/2007-82</t>
  </si>
  <si>
    <t xml:space="preserve">Shar-Teb Técnico </t>
  </si>
  <si>
    <t>AlierBrasil</t>
  </si>
  <si>
    <t>21000.008570/2008-83</t>
  </si>
  <si>
    <t xml:space="preserve">Hexazinona Técnico Cropchem </t>
  </si>
  <si>
    <t xml:space="preserve">Cropchem </t>
  </si>
  <si>
    <t>21000.008537/2008-53</t>
  </si>
  <si>
    <t>Hexazinona Técncio BRA</t>
  </si>
  <si>
    <t>21000.003253/2008-71</t>
  </si>
  <si>
    <t>Tebuconazol Técnico CCAB</t>
  </si>
  <si>
    <t>21000.004974/2007-17</t>
  </si>
  <si>
    <t>Pramilho</t>
  </si>
  <si>
    <t>21000.002816/2005-61</t>
  </si>
  <si>
    <t>Inceris</t>
  </si>
  <si>
    <t>Etefom</t>
  </si>
  <si>
    <t>21000.007129/2001-16</t>
  </si>
  <si>
    <t>Abamex BR</t>
  </si>
  <si>
    <t>21000.004465/2005-22</t>
  </si>
  <si>
    <t>Daconil WG</t>
  </si>
  <si>
    <t>21000.002813/2005-27</t>
  </si>
  <si>
    <t>Thorn</t>
  </si>
  <si>
    <t>21000.009672/2007-35</t>
  </si>
  <si>
    <t>Band</t>
  </si>
  <si>
    <t>21000.009410/2006-90</t>
  </si>
  <si>
    <t>Kentan 40 WG</t>
  </si>
  <si>
    <t>21000.009941/2007-63</t>
  </si>
  <si>
    <t>Buron</t>
  </si>
  <si>
    <t>21000.008216/2006-97</t>
  </si>
  <si>
    <t xml:space="preserve">Tacora Técnico </t>
  </si>
  <si>
    <t>CrossLinck</t>
  </si>
  <si>
    <t>21000.004543/2006-70</t>
  </si>
  <si>
    <t xml:space="preserve">Alterne </t>
  </si>
  <si>
    <t>21000.000240/2007-69</t>
  </si>
  <si>
    <t>Smartfersh Smarttabs</t>
  </si>
  <si>
    <t>21000.011298/2007-38</t>
  </si>
  <si>
    <t>Thiram Técnico Flexsys</t>
  </si>
  <si>
    <t>21000.008934/2007-44</t>
  </si>
  <si>
    <t>Unizeb 800 WP</t>
  </si>
  <si>
    <t xml:space="preserve">Mancozebe </t>
  </si>
  <si>
    <t>21000.010622/2007-09</t>
  </si>
  <si>
    <t xml:space="preserve">Hexazinona D Nortox </t>
  </si>
  <si>
    <t>21000.004525/2004-26</t>
  </si>
  <si>
    <t>Stron 600 SL</t>
  </si>
  <si>
    <t xml:space="preserve">Metamidofós </t>
  </si>
  <si>
    <t>21000.002138/2006-17</t>
  </si>
  <si>
    <t xml:space="preserve">Viviful Técnico </t>
  </si>
  <si>
    <t>21000.010738/2006-59</t>
  </si>
  <si>
    <t>Viviful</t>
  </si>
  <si>
    <t>21000.004215/2008-35</t>
  </si>
  <si>
    <t>Hexafort</t>
  </si>
  <si>
    <t>21000.008367/2007-26</t>
  </si>
  <si>
    <t xml:space="preserve">Guapo </t>
  </si>
  <si>
    <t>Cresoxim-Metilico; Epoxiconazol</t>
  </si>
  <si>
    <t>21000.011209/2007-53</t>
  </si>
  <si>
    <t>Rincoforol</t>
  </si>
  <si>
    <t xml:space="preserve">Interacta </t>
  </si>
  <si>
    <t>21000.014730/2006-61</t>
  </si>
  <si>
    <t>Warrant 700 WG</t>
  </si>
  <si>
    <t>21000.008107/2007-51</t>
  </si>
  <si>
    <t xml:space="preserve">Chlorantraniliprole Técnico </t>
  </si>
  <si>
    <t xml:space="preserve">Du Pont </t>
  </si>
  <si>
    <t>21000.008439/2007-35</t>
  </si>
  <si>
    <t>Altacor</t>
  </si>
  <si>
    <t>21000.014652/2006-03</t>
  </si>
  <si>
    <t xml:space="preserve">Brio </t>
  </si>
  <si>
    <t>21000.008483/2007-91</t>
  </si>
  <si>
    <t>Premio</t>
  </si>
  <si>
    <t>21000.014651/2006-51</t>
  </si>
  <si>
    <t>Juwel</t>
  </si>
  <si>
    <t>Epoxiconazole; Cresoxim-Metílico</t>
  </si>
  <si>
    <t>21000.014650/2006-14</t>
  </si>
  <si>
    <t>Juwel SC</t>
  </si>
  <si>
    <t>21000.009284/2008-35</t>
  </si>
  <si>
    <t xml:space="preserve">Abamectin DVA 18 EC </t>
  </si>
  <si>
    <t>21000.010616/2007-43</t>
  </si>
  <si>
    <t>Tebuzol 200 EC</t>
  </si>
  <si>
    <t>21000.009039/2005-85</t>
  </si>
  <si>
    <t>Actelliclambda</t>
  </si>
  <si>
    <t>21000.009017/2002-72</t>
  </si>
  <si>
    <t xml:space="preserve">Absoluto Técnico </t>
  </si>
  <si>
    <t xml:space="preserve">Ihara </t>
  </si>
  <si>
    <t>21000.004685/2008-07</t>
  </si>
  <si>
    <t xml:space="preserve">Dessicash Técnico </t>
  </si>
  <si>
    <t xml:space="preserve">Allier Brasil </t>
  </si>
  <si>
    <t>21000.010043/2007-58</t>
  </si>
  <si>
    <t>Hexanil 750 WG</t>
  </si>
  <si>
    <t>21000.011297/2007-93</t>
  </si>
  <si>
    <t>Druid 750 WG</t>
  </si>
  <si>
    <t>21000.003268/2008-39</t>
  </si>
  <si>
    <t xml:space="preserve">Cletodim Técnico Milenia </t>
  </si>
  <si>
    <t>21000.011296/2007-49</t>
  </si>
  <si>
    <t>Mepiquat 50 SL</t>
  </si>
  <si>
    <t>21000.010619/2007-87</t>
  </si>
  <si>
    <t>Applicato 50 SL</t>
  </si>
  <si>
    <t>21000.008899/2007-63</t>
  </si>
  <si>
    <t>Imidacloprido 350 SC</t>
  </si>
  <si>
    <t>21000.011811/2007-91</t>
  </si>
  <si>
    <t>Difere</t>
  </si>
  <si>
    <t>21000.009089/2007-24</t>
  </si>
  <si>
    <t>Nicosulfuron Técnico Cheminova</t>
  </si>
  <si>
    <t>21000.006185/2008-00</t>
  </si>
  <si>
    <t xml:space="preserve">Tebuconazole Terragro </t>
  </si>
  <si>
    <t xml:space="preserve">Terragro </t>
  </si>
  <si>
    <t>21000.009977/2008-28</t>
  </si>
  <si>
    <t xml:space="preserve">Hexazinona Técnico Ouro Fino </t>
  </si>
  <si>
    <t>21000.011517/2008-60</t>
  </si>
  <si>
    <t xml:space="preserve">Eleve </t>
  </si>
  <si>
    <t>21000.011782/2007-67</t>
  </si>
  <si>
    <t>Simbole 125 SC</t>
  </si>
  <si>
    <t>21000.010017/2007-20</t>
  </si>
  <si>
    <t>Mancozebe Técnico Sabero</t>
  </si>
  <si>
    <t>21000.013399/2006-62</t>
  </si>
  <si>
    <t xml:space="preserve">Abamit </t>
  </si>
  <si>
    <t>21000.003127/2008-16</t>
  </si>
  <si>
    <t xml:space="preserve">Lambda-Cyhalothtin Técnico Base </t>
  </si>
  <si>
    <t>21000.007649/2008-97</t>
  </si>
  <si>
    <t>Norton</t>
  </si>
  <si>
    <t>21000.008212/2008-71</t>
  </si>
  <si>
    <t xml:space="preserve">2,4-D + Picloram </t>
  </si>
  <si>
    <t>21000.011749/2007-37</t>
  </si>
  <si>
    <t>Solist 430 SC</t>
  </si>
  <si>
    <t>21000.002974/2008-91</t>
  </si>
  <si>
    <t xml:space="preserve">Hexazonona + Diuron WG Nortox </t>
  </si>
  <si>
    <t>21000.007606/2008-10</t>
  </si>
  <si>
    <t xml:space="preserve">Glifosato Cropchem 480 SL </t>
  </si>
  <si>
    <t>21000.007876/2008-12</t>
  </si>
  <si>
    <t>Glifosato Nutritop</t>
  </si>
  <si>
    <t>21000.004346/2008-12</t>
  </si>
  <si>
    <t xml:space="preserve">Hexazinone DVA 250 SL </t>
  </si>
  <si>
    <t>21000.003458/2007-75</t>
  </si>
  <si>
    <t xml:space="preserve">Thiophanate Methyl 500 SC Helm </t>
  </si>
  <si>
    <t>21000.005132/2008-63</t>
  </si>
  <si>
    <t xml:space="preserve">Cloreto de Mepiquat Técnico Consagro </t>
  </si>
  <si>
    <t>21000.012946/2006-92</t>
  </si>
  <si>
    <t>Appalus 200 SC</t>
  </si>
  <si>
    <t>21000.007243/2008-12</t>
  </si>
  <si>
    <t xml:space="preserve">Tebuconazole Técnico Base </t>
  </si>
  <si>
    <t>21000.009533/2005-40</t>
  </si>
  <si>
    <t xml:space="preserve">Duetto WG </t>
  </si>
  <si>
    <t>Cimoxanil; Clorotalonil</t>
  </si>
  <si>
    <t xml:space="preserve">Sipcam </t>
  </si>
  <si>
    <t>21000.010965/2001-70</t>
  </si>
  <si>
    <t>Dithane WG NT</t>
  </si>
  <si>
    <t>21000.014506/2006-70</t>
  </si>
  <si>
    <t>Dithane NT WG</t>
  </si>
  <si>
    <t>21000.003297/2007-10</t>
  </si>
  <si>
    <t xml:space="preserve">Bio NEP </t>
  </si>
  <si>
    <t xml:space="preserve">Steinernema puertoricense </t>
  </si>
  <si>
    <t xml:space="preserve">Biocontrole </t>
  </si>
  <si>
    <t>21000.009232/2008-69</t>
  </si>
  <si>
    <t>Superus</t>
  </si>
  <si>
    <t>21000.004509/2008-67</t>
  </si>
  <si>
    <t>Nicosulfuron Técnico Prentiss</t>
  </si>
  <si>
    <t>21000.004852/2008-10</t>
  </si>
  <si>
    <t xml:space="preserve">Nicosulfuron Técnico DVA </t>
  </si>
  <si>
    <t>21000.010732/2008-43</t>
  </si>
  <si>
    <t>Nicosulfuron Técnico BRA</t>
  </si>
  <si>
    <t>21000.007061/2007-52</t>
  </si>
  <si>
    <t>Laredo</t>
  </si>
  <si>
    <t>21000.011717/2006-51</t>
  </si>
  <si>
    <t>Imidacloprid Nufarm</t>
  </si>
  <si>
    <t>21000.012861/2006-12</t>
  </si>
  <si>
    <t>Fox</t>
  </si>
  <si>
    <t xml:space="preserve">Trifloxistrobina; Protioconazol </t>
  </si>
  <si>
    <t>21000.006964/2006-35</t>
  </si>
  <si>
    <t xml:space="preserve">Atempla </t>
  </si>
  <si>
    <t>21000.005934/2006-10</t>
  </si>
  <si>
    <t>Seizer 100 EC</t>
  </si>
  <si>
    <t>21000.014595/2005-73</t>
  </si>
  <si>
    <t>Escudo 500 EC</t>
  </si>
  <si>
    <t>21000.012453/2006-52</t>
  </si>
  <si>
    <t>Dihex</t>
  </si>
  <si>
    <t>Ano de 2008</t>
  </si>
  <si>
    <t>21000.007671/2007-56</t>
  </si>
  <si>
    <t>Diuron 80 Voloagro</t>
  </si>
  <si>
    <t>21000.013462/2006-61</t>
  </si>
  <si>
    <t>Agris</t>
  </si>
  <si>
    <t>Óleo Mineral</t>
  </si>
  <si>
    <t>Union Agro</t>
  </si>
  <si>
    <t>21000.009251/2006-23</t>
  </si>
  <si>
    <t>Streak Técnico</t>
  </si>
  <si>
    <t>21000.014117/2004-82</t>
  </si>
  <si>
    <t>Amplo</t>
  </si>
  <si>
    <t>Bentazon; Imazamox</t>
  </si>
  <si>
    <t>21000.011235/2006-09</t>
  </si>
  <si>
    <t>Aval 100</t>
  </si>
  <si>
    <t>21000.013528/2005-31</t>
  </si>
  <si>
    <t>Lava 100</t>
  </si>
  <si>
    <t>21000.013090/2005-91</t>
  </si>
  <si>
    <t>Fênix Satr</t>
  </si>
  <si>
    <t xml:space="preserve">Carbosulfano </t>
  </si>
  <si>
    <t>21000.004392/2000-64</t>
  </si>
  <si>
    <t>Funguran Verde</t>
  </si>
  <si>
    <t>21000.012603/2006-28</t>
  </si>
  <si>
    <t>Violin TS</t>
  </si>
  <si>
    <t>21000.012602/2006-83</t>
  </si>
  <si>
    <t>Amulet</t>
  </si>
  <si>
    <t>21000.012601/2006-39</t>
  </si>
  <si>
    <t>Bellure</t>
  </si>
  <si>
    <t>21000.008246/2006-01</t>
  </si>
  <si>
    <t>Shadow Técnico</t>
  </si>
  <si>
    <t>21000.002737/2006-31</t>
  </si>
  <si>
    <t>Rotamik</t>
  </si>
  <si>
    <t>21000.007439/2006-37</t>
  </si>
  <si>
    <t>Óleo Vegetal Samaritá</t>
  </si>
  <si>
    <t>Óleo Vegetal</t>
  </si>
  <si>
    <t>Samaritá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</si>
  <si>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</si>
  <si>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21000.014810/2005-36</t>
  </si>
  <si>
    <t>Diflubenzuron AGP 480 SC</t>
  </si>
  <si>
    <t>Agripec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</si>
  <si>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</si>
  <si>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21000.006703/2006-15</t>
  </si>
  <si>
    <t>Tebuconazol Técnico Agrolíder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</si>
  <si>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</si>
  <si>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21000.012450/2006-19</t>
  </si>
  <si>
    <t>2,4-D Ácido Técnico Volcano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</si>
  <si>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</si>
  <si>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21000.005331/2001-03</t>
  </si>
  <si>
    <t>Keep 125 SC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</si>
  <si>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</si>
  <si>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21000.001974/2006-84</t>
  </si>
  <si>
    <t>Toco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</si>
  <si>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</si>
  <si>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21000.013814/2006-88</t>
  </si>
  <si>
    <t>Paraquat Técnico 500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</si>
  <si>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</si>
  <si>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21000.000816/2007-98</t>
  </si>
  <si>
    <t>Fluazinam Técnico Cheminova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</si>
  <si>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Semioquímico, de Baixo Risco</t>
    </r>
  </si>
  <si>
    <t>21000.005035/2006-17</t>
  </si>
  <si>
    <t>Velpar Max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</si>
  <si>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</si>
  <si>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21000.014925/2006-10</t>
  </si>
  <si>
    <t>Premier Plus</t>
  </si>
  <si>
    <t>Imidacloprido; Triadimenol</t>
  </si>
  <si>
    <t>21000.010996/2002-10</t>
  </si>
  <si>
    <t>Famoxadone Técnico</t>
  </si>
  <si>
    <t>Famoxadone</t>
  </si>
  <si>
    <t>21000.014812/2005-25</t>
  </si>
  <si>
    <t>Dragon</t>
  </si>
  <si>
    <t>21000.008433/2005-04</t>
  </si>
  <si>
    <t>Tropero</t>
  </si>
  <si>
    <t>21000.007275/2003-03</t>
  </si>
  <si>
    <t>Tutor</t>
  </si>
  <si>
    <t>21000.009728/2005-90</t>
  </si>
  <si>
    <t>Pendulum</t>
  </si>
  <si>
    <t xml:space="preserve">Pendimetalina </t>
  </si>
  <si>
    <t>21000.010265/2001-85</t>
  </si>
  <si>
    <t>Pymetrozine Técnico</t>
  </si>
  <si>
    <t>Pimetrozine</t>
  </si>
  <si>
    <t>21000.004853/2007-75</t>
  </si>
  <si>
    <t>2,4-D Técnico Nortox</t>
  </si>
  <si>
    <t>21000.010403/2001-26</t>
  </si>
  <si>
    <t>Chess 500 WG</t>
  </si>
  <si>
    <t>21000.012805/2006-70</t>
  </si>
  <si>
    <t>Posse 400 SC</t>
  </si>
  <si>
    <t>21000.008273/2003-23</t>
  </si>
  <si>
    <t>Tairel Plus</t>
  </si>
  <si>
    <t>Benalaxil; Clorotalonil</t>
  </si>
  <si>
    <t>21000.009277/2006-71</t>
  </si>
  <si>
    <t>SBF 006 Técnico Terragro</t>
  </si>
  <si>
    <t>Terragro</t>
  </si>
  <si>
    <t>21000.008796/2006-12</t>
  </si>
  <si>
    <t>Thiophanate-methyl 98 Técnico Helm</t>
  </si>
  <si>
    <t>Tiofanato-Metilico</t>
  </si>
  <si>
    <t>21000.001979/2007-98</t>
  </si>
  <si>
    <t>Paraquat Técnico Helm</t>
  </si>
  <si>
    <t>21000.014363/2006-04</t>
  </si>
  <si>
    <t>Glifosato Técnico Helm</t>
  </si>
  <si>
    <t>21000.014157/2004-24</t>
  </si>
  <si>
    <t>Staron</t>
  </si>
  <si>
    <t xml:space="preserve">Clorimurom-Etílico </t>
  </si>
  <si>
    <t>21000.007871/2007-17</t>
  </si>
  <si>
    <t>Imidacloprid Técnico UPL</t>
  </si>
  <si>
    <t>21000.013373/2005-33</t>
  </si>
  <si>
    <t>Chlorimuron Agripec 250 WG</t>
  </si>
  <si>
    <t>21000.012639/2006-10</t>
  </si>
  <si>
    <t>Concept Técnico</t>
  </si>
  <si>
    <t>21000.010514/2001-32</t>
  </si>
  <si>
    <t>Flamenco</t>
  </si>
  <si>
    <t>21000.008552/2001-25</t>
  </si>
  <si>
    <t>Alteza</t>
  </si>
  <si>
    <t>Imazetapir; Glifosato</t>
  </si>
  <si>
    <t>21000.007139/2005-77</t>
  </si>
  <si>
    <t>Escudo</t>
  </si>
  <si>
    <t>21000.002129/2005-45</t>
  </si>
  <si>
    <t>Tetraconazole Técnico</t>
  </si>
  <si>
    <t xml:space="preserve">Tetraconazole </t>
  </si>
  <si>
    <t>21000.005953/2007-19</t>
  </si>
  <si>
    <t>Picloram Técnico Nortox</t>
  </si>
  <si>
    <t>21000.003728/2007-48</t>
  </si>
  <si>
    <t>Flutriafol Sinon</t>
  </si>
  <si>
    <t>21000.012736/2005-13</t>
  </si>
  <si>
    <t>Soberan Técnico</t>
  </si>
  <si>
    <t>Tembotrione</t>
  </si>
  <si>
    <t>21000.013128/2005-26</t>
  </si>
  <si>
    <t xml:space="preserve">Soberan </t>
  </si>
  <si>
    <t>21000.002627/2004-15</t>
  </si>
  <si>
    <t>Talent</t>
  </si>
  <si>
    <t xml:space="preserve">Metsufuron-metilico </t>
  </si>
  <si>
    <t>21000.006731/2006-32</t>
  </si>
  <si>
    <t>Skip 125 SC</t>
  </si>
  <si>
    <t>21000.005228/2006-60</t>
  </si>
  <si>
    <t>Glifosato Técnico Dow Agrosciences II</t>
  </si>
  <si>
    <t>21000.013463/2006-13</t>
  </si>
  <si>
    <t>Soy-Gold</t>
  </si>
  <si>
    <t>Óleo vegetal</t>
  </si>
  <si>
    <t>21000.002703/2005-65</t>
  </si>
  <si>
    <t>Viper</t>
  </si>
  <si>
    <t>21000.012451/2006-63</t>
  </si>
  <si>
    <t>Picloram 240 Volcano</t>
  </si>
  <si>
    <t>21000.011532/2007-27</t>
  </si>
  <si>
    <t>21000.000471/2006-91</t>
  </si>
  <si>
    <t>Browser</t>
  </si>
  <si>
    <t>21000.011533/2007-71</t>
  </si>
  <si>
    <t>Navigator</t>
  </si>
  <si>
    <t>21000.014683/2006-56</t>
  </si>
  <si>
    <t>MSMA 720</t>
  </si>
  <si>
    <t>MSMA</t>
  </si>
  <si>
    <t>21000.001102/2001-10</t>
  </si>
  <si>
    <t>Magister</t>
  </si>
  <si>
    <t>21000.008280/2002-44</t>
  </si>
  <si>
    <t>Púgil WG</t>
  </si>
  <si>
    <t>21000.004737/2007-56</t>
  </si>
  <si>
    <t>Cention Técnico Lanxess</t>
  </si>
  <si>
    <t>Lanxess</t>
  </si>
  <si>
    <t>21000.006981/2006-72</t>
  </si>
  <si>
    <t>Trinity Técnico</t>
  </si>
  <si>
    <t>21000.004115/2007-28</t>
  </si>
  <si>
    <t>Adante</t>
  </si>
  <si>
    <t>Tiametoxam; Ciproconazol</t>
  </si>
  <si>
    <t>21000.008411/2006-17</t>
  </si>
  <si>
    <t>Array 200EC</t>
  </si>
  <si>
    <t>21000.009807/2006-81</t>
  </si>
  <si>
    <t>Triclopyr Ester Técnico Volcano</t>
  </si>
  <si>
    <t>21000.009312/2007-33</t>
  </si>
  <si>
    <t>Grall</t>
  </si>
  <si>
    <t>21000.001960/2001-56</t>
  </si>
  <si>
    <t>Rugby 200 CS</t>
  </si>
  <si>
    <t>Cadusafós</t>
  </si>
  <si>
    <t>21000.014160/2004-48</t>
  </si>
  <si>
    <t>Clorimuron Orentiss</t>
  </si>
  <si>
    <t>21000.003143/2005-66</t>
  </si>
  <si>
    <t>Dynasty</t>
  </si>
  <si>
    <t>Fludioxonil; Metalaxil-M; Azoxistrobina</t>
  </si>
  <si>
    <t>21000.014159/2004-13</t>
  </si>
  <si>
    <t>Imazetapir Prentiss</t>
  </si>
  <si>
    <t>21000.008157/2004-95</t>
  </si>
  <si>
    <t>Dicamba Técnico</t>
  </si>
  <si>
    <t>21000.011043/2007-75</t>
  </si>
  <si>
    <t>Grant</t>
  </si>
  <si>
    <t>21000.002891/2006-11</t>
  </si>
  <si>
    <t>Terbuthylazine Técnico</t>
  </si>
  <si>
    <t>21000.007761/2006-66</t>
  </si>
  <si>
    <t>Epoxiconazole Técnico Cheminova</t>
  </si>
  <si>
    <t>21000.005106/2007-54</t>
  </si>
  <si>
    <t>Fortuna Técnica</t>
  </si>
  <si>
    <t>21000.012034/2006-11</t>
  </si>
  <si>
    <t>Shadow 480 SL</t>
  </si>
  <si>
    <t>21000.012356/2005-89</t>
  </si>
  <si>
    <t>Gamit Star</t>
  </si>
  <si>
    <t>21000.007672/2007-09</t>
  </si>
  <si>
    <t>MSMA 720 Volagro</t>
  </si>
  <si>
    <t>21000.007462/2006-21</t>
  </si>
  <si>
    <t>Bio Cryptoblades</t>
  </si>
  <si>
    <t>(Z)-11-hexadecenal; (Z)-13-octadecenal</t>
  </si>
  <si>
    <t>21000.006433/2005-61</t>
  </si>
  <si>
    <t>Proline Técnico</t>
  </si>
  <si>
    <t>Proticonazol</t>
  </si>
  <si>
    <t>21000.008232/2005-07</t>
  </si>
  <si>
    <t>Folio Gold 440 SC</t>
  </si>
  <si>
    <t>Metalaxil-M; Cloratalonil</t>
  </si>
  <si>
    <t>21000.006233/2003-47</t>
  </si>
  <si>
    <t>Optix</t>
  </si>
  <si>
    <t>Beta-Cipermetrina</t>
  </si>
  <si>
    <t>21000.011578/2006-65</t>
  </si>
  <si>
    <t>Sphere Max</t>
  </si>
  <si>
    <t>21000.007270/2005-34</t>
  </si>
  <si>
    <t>Proline</t>
  </si>
  <si>
    <t>21000.009149/2005-47</t>
  </si>
  <si>
    <t>Jump</t>
  </si>
  <si>
    <t>21000.010160/2005-50</t>
  </si>
  <si>
    <t>Krismat WG</t>
  </si>
  <si>
    <t>Ametrina; Trifloxisulfurom-sodium</t>
  </si>
  <si>
    <t>21000.000958/2008-36</t>
  </si>
  <si>
    <t>Luretape BW-10</t>
  </si>
  <si>
    <t>21000.010705/2006-17</t>
  </si>
  <si>
    <t>Change</t>
  </si>
  <si>
    <t>21000.007881/2006-63</t>
  </si>
  <si>
    <t>Propomacarb Técnico BCS</t>
  </si>
  <si>
    <t>Propamocarbe</t>
  </si>
  <si>
    <t>21000.005533/2005-71</t>
  </si>
  <si>
    <t>Fungicarb 500 SC</t>
  </si>
  <si>
    <t>21000.007686/2007-14</t>
  </si>
  <si>
    <t>Clomazone Técnico Cheminova</t>
  </si>
  <si>
    <t>21000.007513/2007-04</t>
  </si>
  <si>
    <t>Lambda Cyhalothrin 50 CS Helm</t>
  </si>
  <si>
    <t>21000.007178/1998-39</t>
  </si>
  <si>
    <t>Vezir 100</t>
  </si>
  <si>
    <t>21000.014805/2005-23</t>
  </si>
  <si>
    <t>Mandipropamid Técnico</t>
  </si>
  <si>
    <t>21000.005604/2005-35</t>
  </si>
  <si>
    <t>Flare</t>
  </si>
  <si>
    <t>21000.005533/2007-32</t>
  </si>
  <si>
    <t>Artoil</t>
  </si>
  <si>
    <t>21000.011731/2006-54</t>
  </si>
  <si>
    <t>Imidacloprid Técnico Rotam</t>
  </si>
  <si>
    <t>21000.006021/2007-93</t>
  </si>
  <si>
    <t>Thiodicarb Técnico Rotam</t>
  </si>
  <si>
    <t>21000.003357/2006-13</t>
  </si>
  <si>
    <t>Sonora</t>
  </si>
  <si>
    <t>21000.014855/2005-19</t>
  </si>
  <si>
    <t>Revus</t>
  </si>
  <si>
    <t>21000.012383/2005-51</t>
  </si>
  <si>
    <t>Tebuconazole Técnico UPL</t>
  </si>
  <si>
    <t>United</t>
  </si>
  <si>
    <t>21000.012391/2004-17</t>
  </si>
  <si>
    <t>Clomazone  500 EC FMC</t>
  </si>
  <si>
    <t>21000.012392/2004-61</t>
  </si>
  <si>
    <t>Clomanex  500 EC</t>
  </si>
  <si>
    <t>21000.005251/2001-40</t>
  </si>
  <si>
    <t>2,4-D Ácido Técnico Mil</t>
  </si>
  <si>
    <t>21000.001583/2007-41</t>
  </si>
  <si>
    <t>Broker 750 WG</t>
  </si>
  <si>
    <t>21000.014139/2006-12</t>
  </si>
  <si>
    <t>Gold’S Técnico</t>
  </si>
  <si>
    <t>Óxido de Fenbutatina</t>
  </si>
  <si>
    <t>21000.001240/2008-67</t>
  </si>
  <si>
    <t>Tebuco Nortox</t>
  </si>
  <si>
    <t>21000.000779/2008-07</t>
  </si>
  <si>
    <t>2,4-D Técnico DVA</t>
  </si>
  <si>
    <t>21000.006660/2007-59</t>
  </si>
  <si>
    <t>PMG Técnico NJ</t>
  </si>
  <si>
    <t>21000.000880/2007-79</t>
  </si>
  <si>
    <t>Tebuconazole 97 Técnico Helm</t>
  </si>
  <si>
    <t>21000.008257/2007-46</t>
  </si>
  <si>
    <t>Clorpirifos Técnico Sabero</t>
  </si>
  <si>
    <t>Clorpirifos</t>
  </si>
  <si>
    <t>21000.002794/2004-58</t>
  </si>
  <si>
    <t>Baculovirus AEE</t>
  </si>
  <si>
    <t>AEE</t>
  </si>
  <si>
    <t>21000.011703/2007-18</t>
  </si>
  <si>
    <t>Brion</t>
  </si>
  <si>
    <t>21000.014723/2005-89</t>
  </si>
  <si>
    <t>Marshal Star</t>
  </si>
  <si>
    <t>21000.012328/2005-61</t>
  </si>
  <si>
    <t>Lactofen DVA Agro</t>
  </si>
  <si>
    <t>21000.014933/2006-58</t>
  </si>
  <si>
    <t>Auge</t>
  </si>
  <si>
    <t>Hidróxido de cobre</t>
  </si>
  <si>
    <t>21000.008660/2004-41</t>
  </si>
  <si>
    <t>Veromite</t>
  </si>
  <si>
    <t>Propargite</t>
  </si>
  <si>
    <t>21000.008123/2006-62</t>
  </si>
  <si>
    <t>Vermite B</t>
  </si>
  <si>
    <t>21000.013527/2005-97</t>
  </si>
  <si>
    <t>Du Din</t>
  </si>
  <si>
    <t>21000.007547/2006-18</t>
  </si>
  <si>
    <t>Du Dim 80 WG</t>
  </si>
  <si>
    <t>21000.014450/2005-72</t>
  </si>
  <si>
    <t>Libre</t>
  </si>
  <si>
    <t>Anidrido Naftálico</t>
  </si>
  <si>
    <t>21000.001033/2006-41</t>
  </si>
  <si>
    <t>Minx 500 SC</t>
  </si>
  <si>
    <t>21000.014131/2004-86</t>
  </si>
  <si>
    <t>In-Tec</t>
  </si>
  <si>
    <t xml:space="preserve">Nonil fenol Etoxilado </t>
  </si>
  <si>
    <t>Inquima</t>
  </si>
  <si>
    <t>21000.009887/2006-75</t>
  </si>
  <si>
    <t>Appalus Técnico</t>
  </si>
  <si>
    <t>21000.009695/2001-54</t>
  </si>
  <si>
    <t>Zapp QI 620</t>
  </si>
  <si>
    <t>21000.007956/2004-44</t>
  </si>
  <si>
    <t>Safety Técnico</t>
  </si>
  <si>
    <t>Etofenproxi</t>
  </si>
  <si>
    <t>21000.011778/2007-07</t>
  </si>
  <si>
    <t>Navigator-D</t>
  </si>
  <si>
    <t>21000.008483/2007-45</t>
  </si>
  <si>
    <t>Tocha</t>
  </si>
  <si>
    <t>21000.011777/2007-54</t>
  </si>
  <si>
    <t>Leopard-D</t>
  </si>
  <si>
    <t>21000.003628/2007-11</t>
  </si>
  <si>
    <t>Browser-D</t>
  </si>
  <si>
    <t>21000.000131/2006-61</t>
  </si>
  <si>
    <t>Glizmax</t>
  </si>
  <si>
    <t>21000.005029/2007-32</t>
  </si>
  <si>
    <t>PMG Técnico Syngenta</t>
  </si>
  <si>
    <t>21000.014529/2005-01</t>
  </si>
  <si>
    <t>Simtrac 500</t>
  </si>
  <si>
    <t>21000.004536/2007-59</t>
  </si>
  <si>
    <t>Picloram-D Volagro</t>
  </si>
  <si>
    <t>21000.003593/2004-78</t>
  </si>
  <si>
    <t>Zetacypermethrin Técnico FMC</t>
  </si>
  <si>
    <t>Zeta-cipermetrina</t>
  </si>
  <si>
    <t>21000.005481/2006-13</t>
  </si>
  <si>
    <t>Carbendazim 500 DVA Agro</t>
  </si>
  <si>
    <t>21000.010478/2006-11</t>
  </si>
  <si>
    <t>Aval</t>
  </si>
  <si>
    <t>21000.012321/2005-40</t>
  </si>
  <si>
    <t>Lava</t>
  </si>
  <si>
    <t>21000.004922/2006-60</t>
  </si>
  <si>
    <t>Sumô</t>
  </si>
  <si>
    <t>21000.009789/2007-19</t>
  </si>
  <si>
    <t>Flutriafol Técnico Prentiss</t>
  </si>
  <si>
    <t>21000.009311/2007-99</t>
  </si>
  <si>
    <t>Flutriafol Técnico BRA</t>
  </si>
  <si>
    <t>21000.008315/2007-50</t>
  </si>
  <si>
    <t>Ardent Técnico Milenia</t>
  </si>
  <si>
    <t>21000.001209/2007-45</t>
  </si>
  <si>
    <t>Cresoxim metílico Técnico Cheminova</t>
  </si>
  <si>
    <t>21000.002360/2005-39</t>
  </si>
  <si>
    <t>Xavante Técnico</t>
  </si>
  <si>
    <t>Fluopicolida</t>
  </si>
  <si>
    <t>21000.005713/2007-14</t>
  </si>
  <si>
    <t>Helmoxone</t>
  </si>
  <si>
    <t>21000.012611/2006-74</t>
  </si>
  <si>
    <t>Streak 500 SC</t>
  </si>
  <si>
    <t>21000.002229/2005-71</t>
  </si>
  <si>
    <t xml:space="preserve">Truly </t>
  </si>
  <si>
    <t>21000.008876/2007-59</t>
  </si>
  <si>
    <t xml:space="preserve">Hexazinone Técnico DVA </t>
  </si>
  <si>
    <t>21000.008877/2007-11</t>
  </si>
  <si>
    <t>Lambda Cyhalothrin Técnico DVA</t>
  </si>
  <si>
    <t>21000.014755/2005-84</t>
  </si>
  <si>
    <t xml:space="preserve">Attic </t>
  </si>
  <si>
    <t xml:space="preserve">Iprodione </t>
  </si>
  <si>
    <t>21000.010663/2006-14</t>
  </si>
  <si>
    <t xml:space="preserve">Trinity 250 SC </t>
  </si>
  <si>
    <t>21000.010725/2004-18</t>
  </si>
  <si>
    <t xml:space="preserve">Micene </t>
  </si>
  <si>
    <t>21000.013890/2004-21</t>
  </si>
  <si>
    <t>Zetamil WG</t>
  </si>
  <si>
    <t>21000.007386/2007-35</t>
  </si>
  <si>
    <t>Prend- D-806</t>
  </si>
  <si>
    <t>21000.012784/2006-92</t>
  </si>
  <si>
    <t xml:space="preserve">Biver </t>
  </si>
  <si>
    <t>21000.012783/2006-48</t>
  </si>
  <si>
    <t xml:space="preserve">Warrior </t>
  </si>
  <si>
    <t>21000.001208/2007-09</t>
  </si>
  <si>
    <t xml:space="preserve">Zignal </t>
  </si>
  <si>
    <t>21000.008542/2004-32</t>
  </si>
  <si>
    <t>Herbipak WG</t>
  </si>
  <si>
    <t>21000.008195/2004-48</t>
  </si>
  <si>
    <t>Ametrex WG</t>
  </si>
  <si>
    <t>21000.010752/2006-52</t>
  </si>
  <si>
    <t>Rbric</t>
  </si>
  <si>
    <t>21000.012860/2006-60</t>
  </si>
  <si>
    <t xml:space="preserve">Confidor Supra </t>
  </si>
  <si>
    <t>21000.005769/2005-15</t>
  </si>
  <si>
    <t xml:space="preserve">Xavante </t>
  </si>
  <si>
    <t>21000.005281/2001-56</t>
  </si>
  <si>
    <t xml:space="preserve">Pistol 106 SC </t>
  </si>
  <si>
    <t>21000.011796/2007-81</t>
  </si>
  <si>
    <t xml:space="preserve">Abamectim Técnico DVA </t>
  </si>
  <si>
    <t>21000.011063/2007-46</t>
  </si>
  <si>
    <t xml:space="preserve">2,4-D Ácido 97 Técnico Helm </t>
  </si>
  <si>
    <t>21000.009722/2006-01</t>
  </si>
  <si>
    <t>Envoy</t>
  </si>
  <si>
    <t xml:space="preserve">Piraclostrobina; Epoxiconazol </t>
  </si>
  <si>
    <t>21000.014738/2005-47</t>
  </si>
  <si>
    <t>Delsene WG</t>
  </si>
  <si>
    <t>21000.009830/2006-76</t>
  </si>
  <si>
    <t xml:space="preserve">Triclon </t>
  </si>
  <si>
    <t>21000.010041/2007-69</t>
  </si>
  <si>
    <t xml:space="preserve">Hezaxinone Técnico Rotam </t>
  </si>
  <si>
    <t>21000.010617/2007-98</t>
  </si>
  <si>
    <t>Odin 430 SC</t>
  </si>
  <si>
    <t>21000.010991/2006-11</t>
  </si>
  <si>
    <t xml:space="preserve">Adviter </t>
  </si>
  <si>
    <t>21000.010994/2006-46</t>
  </si>
  <si>
    <t xml:space="preserve">Avelex </t>
  </si>
  <si>
    <t>21000.010992/2006-57</t>
  </si>
  <si>
    <t xml:space="preserve">Soligard </t>
  </si>
  <si>
    <t>21000.012502/2006-57</t>
  </si>
  <si>
    <t xml:space="preserve">Grasp </t>
  </si>
  <si>
    <t>21000.000834/2008-51</t>
  </si>
  <si>
    <t>Tebuconazole Nortox 200EC</t>
  </si>
  <si>
    <t>21000.007137/2007-40</t>
  </si>
  <si>
    <t>Isca Formicida Macex</t>
  </si>
  <si>
    <t xml:space="preserve">Ác. Oléico; Ác. Palmitico; Ác. Linoléico; Ác. Esteárico; Cafeína </t>
  </si>
  <si>
    <t xml:space="preserve">Macex </t>
  </si>
  <si>
    <t>21000.010993/2006-00</t>
  </si>
  <si>
    <t>Xekil</t>
  </si>
  <si>
    <t>21000.008304/2006-99</t>
  </si>
  <si>
    <t>Profit</t>
  </si>
  <si>
    <t>Clomazona; Carfentrazona - Etílica</t>
  </si>
  <si>
    <t>21000.012895/2006-07</t>
  </si>
  <si>
    <t xml:space="preserve">Infinito </t>
  </si>
  <si>
    <t xml:space="preserve">Cloridrato de Propamocarbe; Fluopicolide </t>
  </si>
  <si>
    <t>21000.011223/2005-95</t>
  </si>
  <si>
    <t>Celest XC</t>
  </si>
  <si>
    <t xml:space="preserve">Difenoconazol; Fludioxonil </t>
  </si>
  <si>
    <t>21000.010735/2007-04</t>
  </si>
  <si>
    <t xml:space="preserve">Picloram 94 Técnico Helm </t>
  </si>
  <si>
    <t>21000.014321/2004-01</t>
  </si>
  <si>
    <t xml:space="preserve">Flupro </t>
  </si>
  <si>
    <t>21000.001655/2006-79</t>
  </si>
  <si>
    <t>Radiant 100 EC</t>
  </si>
  <si>
    <t>Flumicloraque-Pentílico</t>
  </si>
  <si>
    <t>21000.001692/2001-72</t>
  </si>
  <si>
    <t xml:space="preserve">Lactofen Técnico </t>
  </si>
  <si>
    <t>21000.004429/2005-69</t>
  </si>
  <si>
    <t>Artea 330 EC</t>
  </si>
  <si>
    <t>Propiconazol; Ciproconazol</t>
  </si>
  <si>
    <t>21000.008039/2001-34</t>
  </si>
  <si>
    <t xml:space="preserve">Stimo </t>
  </si>
  <si>
    <t xml:space="preserve">Mancozebe; Zoxamide </t>
  </si>
  <si>
    <t>21000.007872/2007-53</t>
  </si>
  <si>
    <t xml:space="preserve">Toreg 50 E C </t>
  </si>
  <si>
    <t>21000.011314/2007-92</t>
  </si>
  <si>
    <t>Clorpirifós Sabero 480EC</t>
  </si>
  <si>
    <t>21000.011683/2006-02</t>
  </si>
  <si>
    <t>Graster</t>
  </si>
  <si>
    <t>Oxazolidinadiona; Mancozebe</t>
  </si>
  <si>
    <t>21000.010283/2001-67</t>
  </si>
  <si>
    <t xml:space="preserve">Talento </t>
  </si>
  <si>
    <t>Ano de 2007</t>
  </si>
  <si>
    <t>21000.005251/2004-92</t>
  </si>
  <si>
    <t>Commanche Técnico</t>
  </si>
  <si>
    <t>21000.002124/2005-12</t>
  </si>
  <si>
    <t>Bulldock Técnico BCS</t>
  </si>
  <si>
    <t>Beta-ciflutrina</t>
  </si>
  <si>
    <t>21000.006004/2002-41</t>
  </si>
  <si>
    <t>Profoxydim Técnico</t>
  </si>
  <si>
    <t>Profoxidim</t>
  </si>
  <si>
    <t>21000.003496/2004-85</t>
  </si>
  <si>
    <t xml:space="preserve">Teflubenzuron Técnico </t>
  </si>
  <si>
    <t xml:space="preserve">Teflubenzurom </t>
  </si>
  <si>
    <t>21000.008570/2005-31</t>
  </si>
  <si>
    <t xml:space="preserve">Fomesafen Técnico Syngenta </t>
  </si>
  <si>
    <t>21000.003642/2001-20</t>
  </si>
  <si>
    <t xml:space="preserve">Fera Técnico FMC </t>
  </si>
  <si>
    <t>21000.004570/2004-81</t>
  </si>
  <si>
    <t xml:space="preserve">Dithianon Técnico Basf </t>
  </si>
  <si>
    <t>Ditianona</t>
  </si>
  <si>
    <t>21000.003643/2001-74</t>
  </si>
  <si>
    <t>Fera</t>
  </si>
  <si>
    <t>21000.004860/2001-81</t>
  </si>
  <si>
    <t>Affinity 400 EC</t>
  </si>
  <si>
    <t>21000.004781/2004-13</t>
  </si>
  <si>
    <t>Alfacipermetrina Técnico</t>
  </si>
  <si>
    <t xml:space="preserve">Alfa-cipermetrina </t>
  </si>
  <si>
    <t>21000.006780/2003-22</t>
  </si>
  <si>
    <t xml:space="preserve">Carbosulfan Técnico FMC </t>
  </si>
  <si>
    <t>21000.009527/2003-21</t>
  </si>
  <si>
    <t>Borneo Técnico</t>
  </si>
  <si>
    <t xml:space="preserve">Etoxazole </t>
  </si>
  <si>
    <t>21000.006999/2005-93</t>
  </si>
  <si>
    <t>Ciproconazol Técnico SYN</t>
  </si>
  <si>
    <t>21000.012359/2005-12</t>
  </si>
  <si>
    <t xml:space="preserve">Aureo </t>
  </si>
  <si>
    <t xml:space="preserve">Éster metílico de óleo de soja 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</si>
  <si>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</si>
  <si>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21000.006821/2005-42</t>
  </si>
  <si>
    <t xml:space="preserve">Cymoxanil Técnico Helm 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</si>
  <si>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</si>
  <si>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21000.010769/2005-29</t>
  </si>
  <si>
    <t xml:space="preserve">Picloram Técnico Agripec 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</si>
  <si>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</si>
  <si>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21000.011116/2005-67</t>
  </si>
  <si>
    <t xml:space="preserve">Bifentrina Técnico Milenia 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</si>
  <si>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</si>
  <si>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21000.002474/2004-06</t>
  </si>
  <si>
    <t>Clomazone Técnico FMC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</si>
  <si>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</si>
  <si>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21000.011799/2005-52</t>
  </si>
  <si>
    <t>Trichodermil SC 1306</t>
  </si>
  <si>
    <t>Tricoderma harzianum</t>
  </si>
  <si>
    <t xml:space="preserve">Itaforte 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</si>
  <si>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</si>
  <si>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21000.005819/2004-75</t>
  </si>
  <si>
    <t>Borneo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</si>
  <si>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</si>
  <si>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21000.012745/2003-42</t>
  </si>
  <si>
    <t>Propiconazole Técnico Nortox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</si>
  <si>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Semioquímico, de Baixo Risco</t>
    </r>
  </si>
  <si>
    <t>21000.012518/2003-17</t>
  </si>
  <si>
    <t xml:space="preserve">Zaphir 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</si>
  <si>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</si>
  <si>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21000.006798/2001-62</t>
  </si>
  <si>
    <t xml:space="preserve">Certus </t>
  </si>
  <si>
    <t xml:space="preserve">Pirimetanil; Iprodiona </t>
  </si>
  <si>
    <t>21000.004423/2006-72</t>
  </si>
  <si>
    <t xml:space="preserve">Icarus 250 EC </t>
  </si>
  <si>
    <t>21000.002712/2004-75</t>
  </si>
  <si>
    <t>Dimilin 80 WG</t>
  </si>
  <si>
    <t>21000.006488/2005-71</t>
  </si>
  <si>
    <t xml:space="preserve">Flutriafol Técnico Sinon </t>
  </si>
  <si>
    <t>21000.012979/2003-90</t>
  </si>
  <si>
    <t xml:space="preserve">Maxim XL Professional </t>
  </si>
  <si>
    <t>Fludioxonil; Metalaxyl-M</t>
  </si>
  <si>
    <t>21000.010998/2002-09</t>
  </si>
  <si>
    <t xml:space="preserve">Hexazinone Técnico BR </t>
  </si>
  <si>
    <t>21000.004818/2005-94</t>
  </si>
  <si>
    <t>Agril-320</t>
  </si>
  <si>
    <t xml:space="preserve">N-dodecilbenzeno sulfonato de sódio </t>
  </si>
  <si>
    <t>Herces</t>
  </si>
  <si>
    <t>21000.005575/2004-21</t>
  </si>
  <si>
    <t xml:space="preserve">Ferramol </t>
  </si>
  <si>
    <t xml:space="preserve">Fosfato Férrico </t>
  </si>
  <si>
    <t>21000.002475/2004-42</t>
  </si>
  <si>
    <t>Capture 120 FS</t>
  </si>
  <si>
    <t>21000.013844/2004-22</t>
  </si>
  <si>
    <t xml:space="preserve">Capture 400 EC </t>
  </si>
  <si>
    <t>21000.007296/2004-00</t>
  </si>
  <si>
    <t xml:space="preserve">Glifos Plus </t>
  </si>
  <si>
    <t>21000.004856/2005-47</t>
  </si>
  <si>
    <t xml:space="preserve">Diflubenzuron 96 Técnico Helm </t>
  </si>
  <si>
    <t>21000.001509/2006-43</t>
  </si>
  <si>
    <t>GLF001</t>
  </si>
  <si>
    <t>21000.001508/2006-07</t>
  </si>
  <si>
    <t>GLF002</t>
  </si>
  <si>
    <t>21000.004401/2006-11</t>
  </si>
  <si>
    <t>GLF003</t>
  </si>
  <si>
    <t>21000.014819/2005-47</t>
  </si>
  <si>
    <t>Difenohelm</t>
  </si>
  <si>
    <t>21000.012975/2003-10</t>
  </si>
  <si>
    <t>Apron RFC</t>
  </si>
  <si>
    <t>21000.008725/2005-39</t>
  </si>
  <si>
    <t>Diuron Técnico Volcano</t>
  </si>
  <si>
    <t>21000.004762/1997-89</t>
  </si>
  <si>
    <t>Detia Gas-Ex-B</t>
  </si>
  <si>
    <t xml:space="preserve">Fosfeto de Alumínio </t>
  </si>
  <si>
    <t>21000.004763/1997-41</t>
  </si>
  <si>
    <t>Detia Gas-Ex-T</t>
  </si>
  <si>
    <t>21000.005457/2005-01</t>
  </si>
  <si>
    <t xml:space="preserve">Clomazone Técnico Milenia </t>
  </si>
  <si>
    <t>21000.011399/2004-66</t>
  </si>
  <si>
    <t xml:space="preserve">Óleo Vegetal Fertimax </t>
  </si>
  <si>
    <t>IFP</t>
  </si>
  <si>
    <t>21000.012517/2003-72</t>
  </si>
  <si>
    <t>Tarzan</t>
  </si>
  <si>
    <t>21000.006417/2006-50</t>
  </si>
  <si>
    <t>Dipel WG</t>
  </si>
  <si>
    <r>
      <rPr>
        <rFont val="Arial"/>
        <color rgb="FF000066"/>
        <sz val="11"/>
      </rPr>
      <t xml:space="preserve">Bacillus thuringiensis </t>
    </r>
    <r>
      <rPr>
        <rFont val="Arial"/>
        <i/>
        <color rgb="FF000066"/>
        <sz val="10"/>
      </rPr>
      <t>var. kurstaki</t>
    </r>
  </si>
  <si>
    <t>21000.013062/2004-93</t>
  </si>
  <si>
    <t>Acefato Técnico Nortox</t>
  </si>
  <si>
    <t>21000.010712/2003-68</t>
  </si>
  <si>
    <t>Commence</t>
  </si>
  <si>
    <t>21000.009937/2004-52</t>
  </si>
  <si>
    <t>Drible</t>
  </si>
  <si>
    <t>21000.009919/2005-51</t>
  </si>
  <si>
    <t xml:space="preserve">Mancozebe Técnico Agripe </t>
  </si>
  <si>
    <t>21000.010738/2004-97</t>
  </si>
  <si>
    <t>Bifentrina 100 EC</t>
  </si>
  <si>
    <t>21000.000467/2006-23</t>
  </si>
  <si>
    <t xml:space="preserve">Picloram Técnico Volcano </t>
  </si>
  <si>
    <t>21000.012393/2004-14</t>
  </si>
  <si>
    <t>Explorer 500 SC</t>
  </si>
  <si>
    <t>21000.010737/2004-42</t>
  </si>
  <si>
    <t>Brigade 100 EC</t>
  </si>
  <si>
    <t>21000.014309/2004-99</t>
  </si>
  <si>
    <t>Diflubenzuron Técnico Sinon</t>
  </si>
  <si>
    <t>21000.008611/2005-99</t>
  </si>
  <si>
    <t>Radiant Técnico SCB</t>
  </si>
  <si>
    <t>21000.009622/2005-96</t>
  </si>
  <si>
    <t xml:space="preserve">Impact Plus </t>
  </si>
  <si>
    <t>21000.013328/2005-89</t>
  </si>
  <si>
    <t>Battle</t>
  </si>
  <si>
    <t>21000.003291/2003-19</t>
  </si>
  <si>
    <t>Togar TB</t>
  </si>
  <si>
    <t>Triclopir; Picloram</t>
  </si>
  <si>
    <t>21000.014153/2004-46</t>
  </si>
  <si>
    <t xml:space="preserve">Mustang 350 EC </t>
  </si>
  <si>
    <t>21000.013883/2004-20</t>
  </si>
  <si>
    <t xml:space="preserve">Malathion UL Cheminova </t>
  </si>
  <si>
    <t>21000.000862/2006-14</t>
  </si>
  <si>
    <t xml:space="preserve">Aston </t>
  </si>
  <si>
    <t>21000.008493/1999-10</t>
  </si>
  <si>
    <t xml:space="preserve">Caput </t>
  </si>
  <si>
    <t>21000.008492/1999-75</t>
  </si>
  <si>
    <t>Garbor</t>
  </si>
  <si>
    <t>21000.008600/2004-28</t>
  </si>
  <si>
    <t>Affinity 400 WP</t>
  </si>
  <si>
    <t>21000.001507/2006-54</t>
  </si>
  <si>
    <t>Glifosato Atar 48</t>
  </si>
  <si>
    <t xml:space="preserve">Atar </t>
  </si>
  <si>
    <t>21000.010728/2004-51</t>
  </si>
  <si>
    <t xml:space="preserve">Sprint </t>
  </si>
  <si>
    <t>21000.004738/2005-39</t>
  </si>
  <si>
    <t>Smartfressh Technology</t>
  </si>
  <si>
    <t>Rohm</t>
  </si>
  <si>
    <t>21000.010727/2004-15</t>
  </si>
  <si>
    <t>Bench</t>
  </si>
  <si>
    <t>21000.010360/2004-21</t>
  </si>
  <si>
    <t>Aura 200</t>
  </si>
  <si>
    <t xml:space="preserve">Profoxidim </t>
  </si>
  <si>
    <t>21000.007282/2001-35</t>
  </si>
  <si>
    <t>Wolf</t>
  </si>
  <si>
    <t>21000.009389/2003-80</t>
  </si>
  <si>
    <t>Diurex WG</t>
  </si>
  <si>
    <t>21000.014527/2005-12</t>
  </si>
  <si>
    <t xml:space="preserve">Simazina Técnico Atanor </t>
  </si>
  <si>
    <t xml:space="preserve">Simazina </t>
  </si>
  <si>
    <t>21000.003362/2005-45</t>
  </si>
  <si>
    <t>Dimax 480 SC</t>
  </si>
  <si>
    <t>21000.006200/2005-69</t>
  </si>
  <si>
    <t>2,4-D Técnico</t>
  </si>
  <si>
    <t>21000.012382/2005-15</t>
  </si>
  <si>
    <t xml:space="preserve">Mancozebe Técnico UPL </t>
  </si>
  <si>
    <t>21000.012385/2005-41</t>
  </si>
  <si>
    <t xml:space="preserve">Lambda-Cyhalothrin Técnico UPL </t>
  </si>
  <si>
    <t>21000.004675/2004-30</t>
  </si>
  <si>
    <t>Kifix</t>
  </si>
  <si>
    <t xml:space="preserve">Imazapir; Imazapique </t>
  </si>
  <si>
    <t>21000.013889/2004-05</t>
  </si>
  <si>
    <t>Brisa WG</t>
  </si>
  <si>
    <t>21000.002684/1995-34</t>
  </si>
  <si>
    <t>Merpan 800 WG</t>
  </si>
  <si>
    <t>Agricur</t>
  </si>
  <si>
    <t>21000.000846/2005-32</t>
  </si>
  <si>
    <t>Spring WG</t>
  </si>
  <si>
    <t>21000.002109/2002-21</t>
  </si>
  <si>
    <t xml:space="preserve">Wide </t>
  </si>
  <si>
    <t>21000.000350/2001-70</t>
  </si>
  <si>
    <t>Pivot DG</t>
  </si>
  <si>
    <t>21000.002108/2002-87</t>
  </si>
  <si>
    <t xml:space="preserve">Differ </t>
  </si>
  <si>
    <t>21000.009056/2005-12.</t>
  </si>
  <si>
    <t xml:space="preserve">Confidence </t>
  </si>
  <si>
    <t>21000.013784/2005-29</t>
  </si>
  <si>
    <t xml:space="preserve">Soldier </t>
  </si>
  <si>
    <t>21000.013782/2005-30</t>
  </si>
  <si>
    <t xml:space="preserve">Scopus </t>
  </si>
  <si>
    <t>21000.009506/2003-13</t>
  </si>
  <si>
    <t>Diuron Milenia WG</t>
  </si>
  <si>
    <t>21000.009507/2003-50</t>
  </si>
  <si>
    <t>Herburon WG</t>
  </si>
  <si>
    <t>21000.003359/2006-11</t>
  </si>
  <si>
    <t xml:space="preserve">Aproach Prima </t>
  </si>
  <si>
    <t>21000.007746/2003-75</t>
  </si>
  <si>
    <t>Atranex WG</t>
  </si>
  <si>
    <t>21000.011119/2004-10</t>
  </si>
  <si>
    <t>Brigada EC</t>
  </si>
  <si>
    <t>21000.011115/2004-31</t>
  </si>
  <si>
    <t xml:space="preserve">Alstar </t>
  </si>
  <si>
    <t>21000.008006/2002-75</t>
  </si>
  <si>
    <t xml:space="preserve">Polytrin </t>
  </si>
  <si>
    <t>Profenofos; Cipermetrina</t>
  </si>
  <si>
    <t>21000.005870/2003-04</t>
  </si>
  <si>
    <t>Atrasimex WG</t>
  </si>
  <si>
    <t>21000.009120/2000-51</t>
  </si>
  <si>
    <t xml:space="preserve">Crosser </t>
  </si>
  <si>
    <t>21000.009623/2005-31</t>
  </si>
  <si>
    <t>Capo WG</t>
  </si>
  <si>
    <t>21000.009624/2005-85</t>
  </si>
  <si>
    <t>Fiera WG</t>
  </si>
  <si>
    <t>21000.009535/2005-39</t>
  </si>
  <si>
    <t>Support WG</t>
  </si>
  <si>
    <t>21000.014655/2005-58</t>
  </si>
  <si>
    <t>Neemazal Técnico Agripec</t>
  </si>
  <si>
    <t>Azadirachtin A/B</t>
  </si>
  <si>
    <t>21000.011121/2004-99</t>
  </si>
  <si>
    <t>Insemat FS</t>
  </si>
  <si>
    <t>21000.008434/2005-41</t>
  </si>
  <si>
    <t xml:space="preserve">Siptroil </t>
  </si>
  <si>
    <t>21000.009412/2006-89</t>
  </si>
  <si>
    <t>Cup 001</t>
  </si>
  <si>
    <t>21000.008499/2003-24</t>
  </si>
  <si>
    <t>Coyote WG</t>
  </si>
  <si>
    <t>21000.006187/2003-86</t>
  </si>
  <si>
    <t>Herbimix WG</t>
  </si>
  <si>
    <t>21000.008514/2001-72</t>
  </si>
  <si>
    <t>Cymoxanil Técnico BR</t>
  </si>
  <si>
    <t>21000.005065/2005-34</t>
  </si>
  <si>
    <t xml:space="preserve">MSMA Técnico Volcano </t>
  </si>
  <si>
    <t>21000.014811/2005-81</t>
  </si>
  <si>
    <t>Lactofen AGP 240 EC</t>
  </si>
  <si>
    <t>21000.001525/1996-76</t>
  </si>
  <si>
    <t>Uradir 800</t>
  </si>
  <si>
    <t xml:space="preserve">Bromacila; Diurom </t>
  </si>
  <si>
    <t>21000.008035/2001-56</t>
  </si>
  <si>
    <t xml:space="preserve">Propaquizafop Agricur Técnico </t>
  </si>
  <si>
    <t>Propaquizafope</t>
  </si>
  <si>
    <t>21000.003354/1999-07</t>
  </si>
  <si>
    <t xml:space="preserve">Clorotalonil Técnico Nanchem </t>
  </si>
  <si>
    <t>Nanchem</t>
  </si>
  <si>
    <t>21000.007812/2001-45</t>
  </si>
  <si>
    <t xml:space="preserve">Glifosato Técnico Cropchem </t>
  </si>
  <si>
    <t>21000.007312/2003-75</t>
  </si>
  <si>
    <t xml:space="preserve">Derosal Técnico S </t>
  </si>
  <si>
    <t>21000.005286/2001-89</t>
  </si>
  <si>
    <t xml:space="preserve">Konazol 200 Ec </t>
  </si>
  <si>
    <t>21000.001281/2000-04</t>
  </si>
  <si>
    <t xml:space="preserve">Canastra </t>
  </si>
  <si>
    <t xml:space="preserve">Trifluralina </t>
  </si>
  <si>
    <t>21000.001282/2000-41</t>
  </si>
  <si>
    <t>Arrow</t>
  </si>
  <si>
    <t>21000.007745/1999-38</t>
  </si>
  <si>
    <t xml:space="preserve">TopStar </t>
  </si>
  <si>
    <t>21000.009534/2005-94</t>
  </si>
  <si>
    <t>Pronto WG</t>
  </si>
  <si>
    <t>21000.011807/2005-61</t>
  </si>
  <si>
    <t xml:space="preserve">Fana Vid Flowable </t>
  </si>
  <si>
    <t>Rizzi</t>
  </si>
  <si>
    <t>21000.009536/2005-83</t>
  </si>
  <si>
    <t>Vincitore WG</t>
  </si>
  <si>
    <t>21000.007059/2000-15</t>
  </si>
  <si>
    <t>Tradicional</t>
  </si>
  <si>
    <t>21000.003099/2001-61</t>
  </si>
  <si>
    <t>Winner 100 AL</t>
  </si>
  <si>
    <t>21000.002439/2006-41</t>
  </si>
  <si>
    <t>Echo</t>
  </si>
  <si>
    <t>21000.006004/2001-61</t>
  </si>
  <si>
    <t>Gaucho 600A</t>
  </si>
  <si>
    <t>21000.008707/2004-76</t>
  </si>
  <si>
    <t xml:space="preserve">Glifos Concept </t>
  </si>
  <si>
    <t>21000.010477/2006-77</t>
  </si>
  <si>
    <t>Aval 800</t>
  </si>
  <si>
    <t>21000.013529/2005-86</t>
  </si>
  <si>
    <t>Lava 800</t>
  </si>
  <si>
    <t>21000.012355/2005-34</t>
  </si>
  <si>
    <t>Emerald</t>
  </si>
  <si>
    <t>21000.011120/2004-44</t>
  </si>
  <si>
    <t xml:space="preserve">Xeriff 400 SC </t>
  </si>
  <si>
    <t>21000.011118/2004-75</t>
  </si>
  <si>
    <t xml:space="preserve">Eltra 400 SC </t>
  </si>
  <si>
    <t>21000.010736/2004-06</t>
  </si>
  <si>
    <t xml:space="preserve">Capture 100 EC </t>
  </si>
  <si>
    <t>21000.004715/2004-43</t>
  </si>
  <si>
    <t xml:space="preserve">Jaguar </t>
  </si>
  <si>
    <t>21000.012505/2003-48</t>
  </si>
  <si>
    <t>Systhane 400 WP</t>
  </si>
  <si>
    <t>Miclobutanil</t>
  </si>
  <si>
    <t>21000.009973/2003-35</t>
  </si>
  <si>
    <t>Gli-Up 480 SL</t>
  </si>
  <si>
    <t>21000.008517/2006-11</t>
  </si>
  <si>
    <t xml:space="preserve">Splat Grafo </t>
  </si>
  <si>
    <t>(E)-8-dodecenila; (Z)-8-dodecenila; (Z)-8-dodecenol</t>
  </si>
  <si>
    <t xml:space="preserve">Isca </t>
  </si>
  <si>
    <t>21000.008518/2006-65</t>
  </si>
  <si>
    <t xml:space="preserve">Splat Grafo Bona </t>
  </si>
  <si>
    <t>21000.008129/2006-30</t>
  </si>
  <si>
    <t xml:space="preserve">Splat Cida Grafo Bona </t>
  </si>
  <si>
    <t>21000.009409/2006-65</t>
  </si>
  <si>
    <t>Neoram 37.5 WG</t>
  </si>
  <si>
    <t>21000.014158/2004-79</t>
  </si>
  <si>
    <t>Tupan</t>
  </si>
  <si>
    <t>21000.010790/2001-09</t>
  </si>
  <si>
    <t>Supremo WDG</t>
  </si>
  <si>
    <t xml:space="preserve">Clotianidina </t>
  </si>
  <si>
    <t>21000.008913/2005-67</t>
  </si>
  <si>
    <t xml:space="preserve">Turuna </t>
  </si>
  <si>
    <t>21000.006405/2004-63</t>
  </si>
  <si>
    <t xml:space="preserve">Malathion 440 EW </t>
  </si>
  <si>
    <t>21000.009407/2005-95</t>
  </si>
  <si>
    <t xml:space="preserve">Paraquat Técnico Syngenta </t>
  </si>
  <si>
    <t>21000.008154/2000-28</t>
  </si>
  <si>
    <t xml:space="preserve">Glifosato Ácido Agricur Técnico </t>
  </si>
  <si>
    <t>21000.008272/2003-89</t>
  </si>
  <si>
    <t xml:space="preserve">Benalaxyl Técnico Hokko </t>
  </si>
  <si>
    <t xml:space="preserve">Benalaxil </t>
  </si>
  <si>
    <t xml:space="preserve">Hokko </t>
  </si>
  <si>
    <t>21000.000791/2006-41</t>
  </si>
  <si>
    <t xml:space="preserve">Neemal 1.2 EC </t>
  </si>
  <si>
    <t>21000.008988/2005-48</t>
  </si>
  <si>
    <t xml:space="preserve">Zoom </t>
  </si>
  <si>
    <t>21000.004708/2000-18</t>
  </si>
  <si>
    <t xml:space="preserve">Funguran Técnico </t>
  </si>
  <si>
    <t xml:space="preserve">Novaquim </t>
  </si>
  <si>
    <t>21000.011088/2003-16</t>
  </si>
  <si>
    <t xml:space="preserve">Nufuron </t>
  </si>
  <si>
    <t>21000.007169/1998-48</t>
  </si>
  <si>
    <t>Oneshot</t>
  </si>
  <si>
    <t xml:space="preserve">Imazaquim; Glifosato </t>
  </si>
  <si>
    <t>21000.014638/2005-11</t>
  </si>
  <si>
    <t xml:space="preserve">Vincit 50 EC </t>
  </si>
  <si>
    <t>21000.012381/2005-62</t>
  </si>
  <si>
    <t xml:space="preserve">Smite </t>
  </si>
  <si>
    <t>21000.009758/2005-04</t>
  </si>
  <si>
    <t>Fanavid 85</t>
  </si>
  <si>
    <t>21000.002842/2004-16</t>
  </si>
  <si>
    <t xml:space="preserve">Decisor </t>
  </si>
  <si>
    <t>21000.002841/2004-16</t>
  </si>
  <si>
    <t xml:space="preserve">Tasker </t>
  </si>
  <si>
    <t>21000.006487/2006-16</t>
  </si>
  <si>
    <t>Lead</t>
  </si>
  <si>
    <t>21000.009727/2005-45</t>
  </si>
  <si>
    <t xml:space="preserve">Herbadox 400 EC </t>
  </si>
  <si>
    <t>21000.014637/2005-76</t>
  </si>
  <si>
    <t xml:space="preserve">Tebuconazole Técnico Milenia </t>
  </si>
  <si>
    <t>21000.007639/2005-17</t>
  </si>
  <si>
    <t xml:space="preserve">Difluchem 240 SC </t>
  </si>
  <si>
    <t>21000.008142/2005-16</t>
  </si>
  <si>
    <t xml:space="preserve">Diflubenzuron 240 EC Helm </t>
  </si>
  <si>
    <t>21000.002633/2005-45</t>
  </si>
  <si>
    <t xml:space="preserve">Acaramik </t>
  </si>
  <si>
    <t>21000.002331/2006-58</t>
  </si>
  <si>
    <t xml:space="preserve">Arena </t>
  </si>
  <si>
    <t>21000.014156/2004-80</t>
  </si>
  <si>
    <t xml:space="preserve">Prevent </t>
  </si>
  <si>
    <t>21000.009285/2005-37</t>
  </si>
  <si>
    <t xml:space="preserve">Campeon </t>
  </si>
  <si>
    <t>21000.005333/2007-80</t>
  </si>
  <si>
    <t xml:space="preserve">2,4-D Prentiss </t>
  </si>
  <si>
    <t>21000.005334/2007-24</t>
  </si>
  <si>
    <t xml:space="preserve">2,4-D Técnico BRA </t>
  </si>
  <si>
    <t>21000.013677/2004-10</t>
  </si>
  <si>
    <t xml:space="preserve">Acefato Nortox </t>
  </si>
  <si>
    <t>21000.006705/2006-12</t>
  </si>
  <si>
    <t xml:space="preserve">Flutriafol Técnico Agrolider </t>
  </si>
  <si>
    <t xml:space="preserve">Agrolider </t>
  </si>
  <si>
    <t>21000.001619/2004-43</t>
  </si>
  <si>
    <t xml:space="preserve">Metsulfuron-Methyl Técnico Cheminova </t>
  </si>
  <si>
    <t>21000.004368/2007-00</t>
  </si>
  <si>
    <t>Tersil Técnico</t>
  </si>
  <si>
    <t xml:space="preserve">Poland </t>
  </si>
  <si>
    <t>21000.011656/2006-21</t>
  </si>
  <si>
    <t>Broker Técnico</t>
  </si>
  <si>
    <t>21000.005548/2007-09</t>
  </si>
  <si>
    <t>Hexazinona Técnico Nortox</t>
  </si>
  <si>
    <t>21000.005324/2007-99</t>
  </si>
  <si>
    <t xml:space="preserve">Tebuconazole Técnico Nortox BR </t>
  </si>
  <si>
    <t>21000.010739/2004-31</t>
  </si>
  <si>
    <t xml:space="preserve">Fenix 400 SC </t>
  </si>
  <si>
    <t>21000.014076/2005-13</t>
  </si>
  <si>
    <t xml:space="preserve">Permit Star </t>
  </si>
  <si>
    <t xml:space="preserve">Dietolate </t>
  </si>
  <si>
    <t>21000.000751/2004-38</t>
  </si>
  <si>
    <t xml:space="preserve">Propiconazole Notox </t>
  </si>
  <si>
    <t>21000.003103/2004-33</t>
  </si>
  <si>
    <t>Pounge Técnico</t>
  </si>
  <si>
    <t>21000.001380/2003-21</t>
  </si>
  <si>
    <t>Triziman WG</t>
  </si>
  <si>
    <t>21000.003896/2005-71</t>
  </si>
  <si>
    <t>Talisman</t>
  </si>
  <si>
    <t xml:space="preserve">Bifentrina; Carbosulfan </t>
  </si>
  <si>
    <t>21000.001902/2003-94</t>
  </si>
  <si>
    <t>Penncozeb 800 WP</t>
  </si>
  <si>
    <t>21000.008795/2003-25</t>
  </si>
  <si>
    <t>Estrela 500 SC</t>
  </si>
  <si>
    <t>Microquímica</t>
  </si>
  <si>
    <t>21000.013220/2005-96</t>
  </si>
  <si>
    <t xml:space="preserve">Texas </t>
  </si>
  <si>
    <t>21000.014315/2005-27</t>
  </si>
  <si>
    <t xml:space="preserve">Pomme </t>
  </si>
  <si>
    <t>21000.014809/2005-10</t>
  </si>
  <si>
    <t xml:space="preserve">Pique 240 SL </t>
  </si>
  <si>
    <t>21000.013221/2005-31</t>
  </si>
  <si>
    <t xml:space="preserve">Trooper </t>
  </si>
  <si>
    <t>21000.001536/2006-16</t>
  </si>
  <si>
    <t xml:space="preserve">Blast </t>
  </si>
  <si>
    <t>21000.001535/2006-71</t>
  </si>
  <si>
    <t xml:space="preserve">Most </t>
  </si>
  <si>
    <t>21000.013530/2005-19</t>
  </si>
  <si>
    <t xml:space="preserve">Diuron 80 Volcano </t>
  </si>
  <si>
    <t>21000.004494/2005-94</t>
  </si>
  <si>
    <t xml:space="preserve">Óxido de Fenbutatina Técnico </t>
  </si>
  <si>
    <t>21000.013715/2005-15</t>
  </si>
  <si>
    <t>2,4-D Ácido Seco Técnico II</t>
  </si>
  <si>
    <t>21000.010716/2004-27</t>
  </si>
  <si>
    <t>Pivot 100 SL</t>
  </si>
  <si>
    <t>Afitrix</t>
  </si>
  <si>
    <t>21000.008265/2001-15</t>
  </si>
  <si>
    <t xml:space="preserve">Space </t>
  </si>
  <si>
    <t xml:space="preserve">Cimoxamil; Mancozebe </t>
  </si>
  <si>
    <t>21000.012395/2004-03</t>
  </si>
  <si>
    <t>Apache 100 GR</t>
  </si>
  <si>
    <t>21000.012322/2005-94</t>
  </si>
  <si>
    <t>Dizone</t>
  </si>
  <si>
    <t>21000.011090/2006-38</t>
  </si>
  <si>
    <t>Cigaral Técnico</t>
  </si>
  <si>
    <t>21000.013600/2005-21</t>
  </si>
  <si>
    <t>Agefix</t>
  </si>
  <si>
    <t xml:space="preserve">Agecom </t>
  </si>
  <si>
    <t>21000.002179/2006-11</t>
  </si>
  <si>
    <t xml:space="preserve">Tornado </t>
  </si>
  <si>
    <t>21000.000095/2006-35</t>
  </si>
  <si>
    <t>Avicta 500 FS</t>
  </si>
  <si>
    <t>21000.013906/2006-68</t>
  </si>
  <si>
    <t>Riza 200 EC</t>
  </si>
  <si>
    <t>21000.002176/2006-70</t>
  </si>
  <si>
    <t>Tatico</t>
  </si>
  <si>
    <t>21000.000626/2002-66</t>
  </si>
  <si>
    <t>Flumetralin Técnico Milenia</t>
  </si>
  <si>
    <t>Ano de 2006</t>
  </si>
  <si>
    <t>21000.000624/2002-77</t>
  </si>
  <si>
    <t>21000.014252/2004-28</t>
  </si>
  <si>
    <t>Carbendazim Técnico Rotam</t>
  </si>
  <si>
    <t>21000.008713/2003-42</t>
  </si>
  <si>
    <t>Discover 500 WP</t>
  </si>
  <si>
    <t>Clomazona; Hexazinona</t>
  </si>
  <si>
    <t>21000.005782/2001-32</t>
  </si>
  <si>
    <t>Gliato</t>
  </si>
  <si>
    <t>21000.005781/2001-98</t>
  </si>
  <si>
    <t>Abamectin Técnico Prentiss</t>
  </si>
  <si>
    <t>21000.008717/2003-21</t>
  </si>
  <si>
    <t>Ranger</t>
  </si>
  <si>
    <t>21000.003218/2003-47</t>
  </si>
  <si>
    <t>Abamectin Prentiss</t>
  </si>
  <si>
    <t>21000.008858/2000-09</t>
  </si>
  <si>
    <t>Bayfidam Técnico C</t>
  </si>
  <si>
    <t>Triadimenol</t>
  </si>
  <si>
    <t>21000.013060/2003-13</t>
  </si>
  <si>
    <t>Quinclorac Técnico Basf</t>
  </si>
  <si>
    <t>Quincloraque</t>
  </si>
  <si>
    <t>21000.006147/1995-27</t>
  </si>
  <si>
    <t>Diurex Agricur 800 SC</t>
  </si>
  <si>
    <t>21000.000408/1999-10</t>
  </si>
  <si>
    <t>Raptor 12 DF</t>
  </si>
  <si>
    <t>21000.002206/2003-03</t>
  </si>
  <si>
    <t>Oberon Técnico</t>
  </si>
  <si>
    <t>Espiromesifeno</t>
  </si>
  <si>
    <t>21000.002338/2004-16</t>
  </si>
  <si>
    <t>Clodinafop-Propargil Técnico</t>
  </si>
  <si>
    <t>Clodinafope-Propargil</t>
  </si>
  <si>
    <t>21000.002541/2004-84</t>
  </si>
  <si>
    <t>Topik 240 EC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</si>
  <si>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</si>
  <si>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21000.006415/1994-93</t>
  </si>
  <si>
    <t>Bimetron</t>
  </si>
  <si>
    <t xml:space="preserve">Ametrina; Diurom 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</si>
  <si>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</si>
  <si>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21000.005876/2003-73</t>
  </si>
  <si>
    <t>Oberon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</si>
  <si>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</si>
  <si>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21000.007063/1998-17</t>
  </si>
  <si>
    <t>Genius WG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</si>
  <si>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</si>
  <si>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21000.008218/2000-21</t>
  </si>
  <si>
    <t xml:space="preserve">Scuder 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</si>
  <si>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</si>
  <si>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21000.012000/2004-64</t>
  </si>
  <si>
    <t>Approach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</si>
  <si>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</si>
  <si>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21000.004938/2002-49</t>
  </si>
  <si>
    <t>Lactofen Técnico Agripec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</si>
  <si>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</si>
  <si>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21000.012744/2003-06</t>
  </si>
  <si>
    <t xml:space="preserve">Tebuconazole Técnico Nortox 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</si>
  <si>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Semioquímico, de Baixo Risco</t>
    </r>
  </si>
  <si>
    <t>21000.010967/2004-10</t>
  </si>
  <si>
    <t xml:space="preserve">Carbendazim Técnico Chemoniva 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</si>
  <si>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</si>
  <si>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21000.010796/2001-78</t>
  </si>
  <si>
    <t xml:space="preserve">Matric Técnico </t>
  </si>
  <si>
    <t>Cromafenozida</t>
  </si>
  <si>
    <t>21000.001130/2005-82</t>
  </si>
  <si>
    <t>Cropstar</t>
  </si>
  <si>
    <t>Imidacloprido; Tiodicarbe</t>
  </si>
  <si>
    <t>21000.013385/2003-04</t>
  </si>
  <si>
    <t xml:space="preserve">Tebuconazole Nortox </t>
  </si>
  <si>
    <t>21000.005872/2001-23</t>
  </si>
  <si>
    <t xml:space="preserve">Pitcher 480 EC </t>
  </si>
  <si>
    <t xml:space="preserve">Clorpirifós </t>
  </si>
  <si>
    <t>21000.009048/2003-12</t>
  </si>
  <si>
    <t xml:space="preserve">Penoxsulam Pré-Mistura Dow Agrosciences </t>
  </si>
  <si>
    <t xml:space="preserve">Penoxsulam </t>
  </si>
  <si>
    <t>21000.010093/2002-21</t>
  </si>
  <si>
    <t xml:space="preserve">Terraclor Técnico Crompton </t>
  </si>
  <si>
    <t>Quintozeno</t>
  </si>
  <si>
    <t>Crompton</t>
  </si>
  <si>
    <t>21000.010528/2003-18</t>
  </si>
  <si>
    <t xml:space="preserve">Thiram Técnico Crompton </t>
  </si>
  <si>
    <t xml:space="preserve">Tiram </t>
  </si>
  <si>
    <t>21000.003071/2000-42</t>
  </si>
  <si>
    <t>Catcher 480 EC</t>
  </si>
  <si>
    <t>21000.002953/1999-78</t>
  </si>
  <si>
    <t>Glifos N</t>
  </si>
  <si>
    <t>21000.010802/2001-97</t>
  </si>
  <si>
    <t xml:space="preserve">Ciclone </t>
  </si>
  <si>
    <t xml:space="preserve">Cromafenozida </t>
  </si>
  <si>
    <t>21000.000489/2005-11</t>
  </si>
  <si>
    <t>Rodazim 500 SC</t>
  </si>
  <si>
    <t>21000.004646/2005-59</t>
  </si>
  <si>
    <t xml:space="preserve">Maxcel </t>
  </si>
  <si>
    <t>21000.002691/1995-08</t>
  </si>
  <si>
    <t xml:space="preserve">Merpan 500 WP </t>
  </si>
  <si>
    <t>21000.012774/2003-12</t>
  </si>
  <si>
    <t xml:space="preserve">Acefato Técnico Sinon </t>
  </si>
  <si>
    <t>21000.005780/2001-43</t>
  </si>
  <si>
    <t>Pren-D</t>
  </si>
  <si>
    <t>21000.005160/2005-38</t>
  </si>
  <si>
    <t>Biogenol</t>
  </si>
  <si>
    <t xml:space="preserve">Metil Eugenol </t>
  </si>
  <si>
    <t>21000.000085/2002-76</t>
  </si>
  <si>
    <t xml:space="preserve">Biflex Treebags </t>
  </si>
  <si>
    <t>21000.008005/2002-21</t>
  </si>
  <si>
    <t>Platinun</t>
  </si>
  <si>
    <t xml:space="preserve">Tiametoxam; Cipermetrina </t>
  </si>
  <si>
    <t>21000.011614/2004-29</t>
  </si>
  <si>
    <t xml:space="preserve">Tebuconazole 95 Técnico Helm </t>
  </si>
  <si>
    <t>21000.003105/2005-11</t>
  </si>
  <si>
    <t xml:space="preserve">Difenoconazole 94 Técnico Helm </t>
  </si>
  <si>
    <t>21000.006466/2001-88</t>
  </si>
  <si>
    <t>Taj</t>
  </si>
  <si>
    <t>21000.001614/2004-11</t>
  </si>
  <si>
    <t xml:space="preserve">Profenofós Técnico BR </t>
  </si>
  <si>
    <t>21000.008220/2001-41</t>
  </si>
  <si>
    <t>Metsulfuron Técnico Condax</t>
  </si>
  <si>
    <t xml:space="preserve">Metsufuron-Metílico </t>
  </si>
  <si>
    <t>Condax</t>
  </si>
  <si>
    <t>21000.010731/2001-23</t>
  </si>
  <si>
    <t xml:space="preserve">Metsulfuron Methyl Técnico </t>
  </si>
  <si>
    <t>Metsufuron-Metílico</t>
  </si>
  <si>
    <t>21000.010997/2002-56</t>
  </si>
  <si>
    <t>Sulfometuron Methyl Técnico</t>
  </si>
  <si>
    <t>Sulfometurom-Metílico</t>
  </si>
  <si>
    <t>21000.007378/2001-01</t>
  </si>
  <si>
    <t xml:space="preserve">Bio Plutella </t>
  </si>
  <si>
    <t>(Z)-11-Hexadecenal; (Z)-11Hexadedecenyl</t>
  </si>
  <si>
    <t>21000.004474/2004-32</t>
  </si>
  <si>
    <t xml:space="preserve">Paradox </t>
  </si>
  <si>
    <t>21000.000405/2005-31</t>
  </si>
  <si>
    <t>Tebuthiuron Técnico Volcano</t>
  </si>
  <si>
    <t>21000.000145/2005-01</t>
  </si>
  <si>
    <t>Tebuconazole Técnico Rotam</t>
  </si>
  <si>
    <t>21000.004868/2002-29</t>
  </si>
  <si>
    <t xml:space="preserve">Designer </t>
  </si>
  <si>
    <t>Látex sintético e fluido de organosilicone surfactante</t>
  </si>
  <si>
    <t>21000.004869/2002-73</t>
  </si>
  <si>
    <t xml:space="preserve">Sticman </t>
  </si>
  <si>
    <t>21000.004870/2002-06</t>
  </si>
  <si>
    <t>Arreglo</t>
  </si>
  <si>
    <t>21000.010719/2004-61</t>
  </si>
  <si>
    <t>Success 0,02 CB</t>
  </si>
  <si>
    <t>21000.007424/2002-45</t>
  </si>
  <si>
    <t xml:space="preserve">Metsulfuron Técnico Nufarm </t>
  </si>
  <si>
    <t>21000.000105/2004-71</t>
  </si>
  <si>
    <t>Accent</t>
  </si>
  <si>
    <t>21000.000104/2004-26</t>
  </si>
  <si>
    <t>Nicosulfuron Técnico</t>
  </si>
  <si>
    <t>21000.008541/2005-79</t>
  </si>
  <si>
    <t>Atento</t>
  </si>
  <si>
    <t>21000.001961/2004-43</t>
  </si>
  <si>
    <t xml:space="preserve">Rapel </t>
  </si>
  <si>
    <t>21000.008044/2001-47</t>
  </si>
  <si>
    <t>Clotimuron Técnico Condax</t>
  </si>
  <si>
    <t>21000.001631/1999-66</t>
  </si>
  <si>
    <t>Senior WG</t>
  </si>
  <si>
    <t>21000.011352/2005-83</t>
  </si>
  <si>
    <t xml:space="preserve">Bio Diabrotica </t>
  </si>
  <si>
    <t xml:space="preserve">1,4-Dimetoxibenzeno </t>
  </si>
  <si>
    <t>21000.002294/2004-16</t>
  </si>
  <si>
    <t>Zetanil</t>
  </si>
  <si>
    <t>21000.011182/2002-94</t>
  </si>
  <si>
    <t>Truper</t>
  </si>
  <si>
    <t>Fluroxipir-Meptílico; Triclopir-Butotílico</t>
  </si>
  <si>
    <t>21000.005159/2005-11</t>
  </si>
  <si>
    <t xml:space="preserve">Bio Mea </t>
  </si>
  <si>
    <t>E4,Z7-tridecadien-1-yl acetate; E4,Z7,Z10-tridecatrien-1-yl acetate</t>
  </si>
  <si>
    <t>21000.007178/2005-74</t>
  </si>
  <si>
    <t>Lambda-Cyhalotrin 97 Técnico Helm</t>
  </si>
  <si>
    <t>21000.004259/2004-31</t>
  </si>
  <si>
    <t xml:space="preserve">Aminopilalide Ácido Técnico </t>
  </si>
  <si>
    <t>Aminopiralide</t>
  </si>
  <si>
    <t>21000.003805/2005-06</t>
  </si>
  <si>
    <t xml:space="preserve">Hexazinona Técnico Volcano </t>
  </si>
  <si>
    <t>21000.004868/2004-91</t>
  </si>
  <si>
    <t xml:space="preserve">Dominum </t>
  </si>
  <si>
    <t xml:space="preserve">Aminopiralide </t>
  </si>
  <si>
    <t>21000.013418/2004-99</t>
  </si>
  <si>
    <t xml:space="preserve">Tebuconazole 200 EC Helm </t>
  </si>
  <si>
    <t>21000.006667/2005-17</t>
  </si>
  <si>
    <t>TebuHelm</t>
  </si>
  <si>
    <t>21000.003594/2004-12</t>
  </si>
  <si>
    <t>Bifenthrin Técnico FMC</t>
  </si>
  <si>
    <t>21000.005793/2004-65</t>
  </si>
  <si>
    <t>Boral Técnico</t>
  </si>
  <si>
    <t>21000.004963/2002-22</t>
  </si>
  <si>
    <t>Spotlight</t>
  </si>
  <si>
    <t>21000.011116/2004-88</t>
  </si>
  <si>
    <t>Aim</t>
  </si>
  <si>
    <t>21000.011117/2004-21</t>
  </si>
  <si>
    <t xml:space="preserve">Rage </t>
  </si>
  <si>
    <t>21000.010795/2001-23</t>
  </si>
  <si>
    <t>Matric</t>
  </si>
  <si>
    <t>21000.010386/2001-27</t>
  </si>
  <si>
    <t>Sementiran 500 SC</t>
  </si>
  <si>
    <t>Enro</t>
  </si>
  <si>
    <t>21000.011281/2004-38</t>
  </si>
  <si>
    <t xml:space="preserve">Novazim </t>
  </si>
  <si>
    <t>21000.012177/2003-80</t>
  </si>
  <si>
    <t xml:space="preserve">Clorim </t>
  </si>
  <si>
    <t>21000.003952/2005-78</t>
  </si>
  <si>
    <t>Difenoconazole 250 EC Helm</t>
  </si>
  <si>
    <t>21000.014528/2005-59</t>
  </si>
  <si>
    <t>Glifosato Atanor 48</t>
  </si>
  <si>
    <t>21000.012897/2003-45</t>
  </si>
  <si>
    <t>Turf Óleo</t>
  </si>
  <si>
    <t>21000.010385/2001-82</t>
  </si>
  <si>
    <t>Mayran Técnico</t>
  </si>
  <si>
    <t>21000.007961/2004-57</t>
  </si>
  <si>
    <t>Imunit</t>
  </si>
  <si>
    <t>Alfa-cipermetrina; Teflubenzurom</t>
  </si>
  <si>
    <t>21000.013286/2003-14</t>
  </si>
  <si>
    <t>Flumetralin Técnico WT</t>
  </si>
  <si>
    <t>21000.007183/2004-04</t>
  </si>
  <si>
    <t>Fomesafen Técnico SYN</t>
  </si>
  <si>
    <t>21000.003847/2004-58</t>
  </si>
  <si>
    <t>Roundup Ultra</t>
  </si>
  <si>
    <t>21000.004941/2002-62</t>
  </si>
  <si>
    <t>Acetamiprid Técnico Agripec</t>
  </si>
  <si>
    <t>21000.004847/2004-75</t>
  </si>
  <si>
    <t>Roundup Transorb R</t>
  </si>
  <si>
    <t>21000.002889/2006-33</t>
  </si>
  <si>
    <t>Bio Bonagota</t>
  </si>
  <si>
    <t>(E,Z)-3,5-dodecadienila; (Z)-9-hexadecenila; (Z)-5-dodecenila</t>
  </si>
  <si>
    <t>21000.003458/2006-94</t>
  </si>
  <si>
    <t>Bio Carambolae</t>
  </si>
  <si>
    <t>21000.002890/2006-68</t>
  </si>
  <si>
    <t>Bio Broca</t>
  </si>
  <si>
    <t>Metanol; Etanol</t>
  </si>
  <si>
    <t>21000.006349/1999-75</t>
  </si>
  <si>
    <t>Trecatol</t>
  </si>
  <si>
    <t xml:space="preserve">Benalaxil; Mancozebe </t>
  </si>
  <si>
    <t>21000.011317/2004-83</t>
  </si>
  <si>
    <t>Cyhexatin Técnico Chemia</t>
  </si>
  <si>
    <t xml:space="preserve">Cihexatina </t>
  </si>
  <si>
    <t xml:space="preserve">Chemia </t>
  </si>
  <si>
    <t>21000.000369/2001-81</t>
  </si>
  <si>
    <t>Taspa</t>
  </si>
  <si>
    <t>Propiconazol; Difeconazol</t>
  </si>
  <si>
    <t>21000.013891/2004-76</t>
  </si>
  <si>
    <t>Echo WG</t>
  </si>
  <si>
    <t>21000.011460/2003-94</t>
  </si>
  <si>
    <t>Curbix Técnico</t>
  </si>
  <si>
    <t>Etiprole</t>
  </si>
  <si>
    <t>21000.003889/2005-70</t>
  </si>
  <si>
    <t>Picloram Técnico</t>
  </si>
  <si>
    <t>21000.012394/2004-51</t>
  </si>
  <si>
    <t>Quicksilver 400 EC</t>
  </si>
  <si>
    <t>21000.012330/2003-79</t>
  </si>
  <si>
    <t xml:space="preserve">Glyphotal </t>
  </si>
  <si>
    <t>21000.008042/2001-58</t>
  </si>
  <si>
    <t xml:space="preserve">Imazetapyr Técnico Condax </t>
  </si>
  <si>
    <t>21000.008465/1999-01</t>
  </si>
  <si>
    <t>Czar</t>
  </si>
  <si>
    <t>21000.012396/2004-40</t>
  </si>
  <si>
    <t xml:space="preserve">Aurora </t>
  </si>
  <si>
    <t>21000.002714/2005-71</t>
  </si>
  <si>
    <t>Curbix 200 SC</t>
  </si>
  <si>
    <t xml:space="preserve">Etiprole </t>
  </si>
  <si>
    <t>21000.004965/2000-50</t>
  </si>
  <si>
    <t xml:space="preserve">Bavistin </t>
  </si>
  <si>
    <t>21000.006335/2001-09</t>
  </si>
  <si>
    <t xml:space="preserve">Samurai </t>
  </si>
  <si>
    <t>21000.008467/1999-91</t>
  </si>
  <si>
    <t xml:space="preserve">Tebutiuron Técnico Milenia </t>
  </si>
  <si>
    <t>Ano de 2005</t>
  </si>
  <si>
    <t>21000.006775/2004-09</t>
  </si>
  <si>
    <t xml:space="preserve">Nativo </t>
  </si>
  <si>
    <t>Trifloxistrobina; Tebuconazole</t>
  </si>
  <si>
    <t>21000.007445/2004-22</t>
  </si>
  <si>
    <t xml:space="preserve">Azoxistrobina Pré-Mistura </t>
  </si>
  <si>
    <t>21000.002772/2000-64</t>
  </si>
  <si>
    <t>Mentor</t>
  </si>
  <si>
    <t>21000.001496/2001-06</t>
  </si>
  <si>
    <t xml:space="preserve">Bellkute </t>
  </si>
  <si>
    <t>Iminoctadina</t>
  </si>
  <si>
    <t>21000.009756/2003-45</t>
  </si>
  <si>
    <t>Isca Tamanduá Bandeira - Sf</t>
  </si>
  <si>
    <t xml:space="preserve">Biosoja </t>
  </si>
  <si>
    <t>21000.004871/2002-42</t>
  </si>
  <si>
    <t>Bond A</t>
  </si>
  <si>
    <t xml:space="preserve">Álcool oxialquilado alifático primário </t>
  </si>
  <si>
    <t>21000.004873/2002-31</t>
  </si>
  <si>
    <t>Bond B</t>
  </si>
  <si>
    <t>21000.004872/2002-97</t>
  </si>
  <si>
    <t>Bond C</t>
  </si>
  <si>
    <t>21000.007067/2001-34</t>
  </si>
  <si>
    <t>Bio Heliothis</t>
  </si>
  <si>
    <t>(Z)-11-Hexadecenal; (Z)-9-Hexadecenal</t>
  </si>
  <si>
    <t>21000.007640/2002-91</t>
  </si>
  <si>
    <t>Derosal Técnico BCS</t>
  </si>
  <si>
    <t>21000.008361/2001-63</t>
  </si>
  <si>
    <t>Academic</t>
  </si>
  <si>
    <t>21000.008836/2003-83</t>
  </si>
  <si>
    <t>Amistar WG</t>
  </si>
  <si>
    <t>21000.009772/2003-38</t>
  </si>
  <si>
    <t>Ethrel F</t>
  </si>
  <si>
    <t>21000.009773/2003-82</t>
  </si>
  <si>
    <t>Ethrel PA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</si>
  <si>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</si>
  <si>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21000.009774/2003-27</t>
  </si>
  <si>
    <t>Ethrel 25 PA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</si>
  <si>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</si>
  <si>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21000.006484/1998-30</t>
  </si>
  <si>
    <t>Quasar</t>
  </si>
  <si>
    <t>Metamidofós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</si>
  <si>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</si>
  <si>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21000.006485/1998-01</t>
  </si>
  <si>
    <t>Gladiador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</si>
  <si>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</si>
  <si>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</si>
  <si>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Impact 125 SC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</si>
  <si>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</si>
  <si>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21000.002841/2004-63</t>
  </si>
  <si>
    <t>Potenzor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</si>
  <si>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</si>
  <si>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21000.002843/2004-52</t>
  </si>
  <si>
    <t>Mercury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</si>
  <si>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Semioquímico, de Baixo Risco</t>
    </r>
  </si>
  <si>
    <t>21000.010569/2001-42</t>
  </si>
  <si>
    <t xml:space="preserve">Abamectin Técnico Sinon 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</si>
  <si>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</si>
  <si>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21000.006350/1999-54</t>
  </si>
  <si>
    <t>Tairel M</t>
  </si>
  <si>
    <t>Benalaxil; Mancozebe</t>
  </si>
  <si>
    <t>21000.010792/2001-90</t>
  </si>
  <si>
    <t>Focus WP</t>
  </si>
  <si>
    <t>21000.006819/1998-56</t>
  </si>
  <si>
    <t>Acrobat MZ</t>
  </si>
  <si>
    <t>Mancozebe; Dimetomorfe</t>
  </si>
  <si>
    <t>21000.001182/2003-67</t>
  </si>
  <si>
    <t>Ciromazin Técnico BR</t>
  </si>
  <si>
    <t>Ciromazina</t>
  </si>
  <si>
    <t>21000.004397/2003-30</t>
  </si>
  <si>
    <t>Ametrina Técnica AG</t>
  </si>
  <si>
    <t>21000.003924/2002-16</t>
  </si>
  <si>
    <t>Oxicloreto de Cobre Técnico Fenaproqui</t>
  </si>
  <si>
    <t>21000.000961/2003-45</t>
  </si>
  <si>
    <t>Cyazofamid Técnico</t>
  </si>
  <si>
    <t>Ishihara</t>
  </si>
  <si>
    <t>21000.010960/2002-28</t>
  </si>
  <si>
    <t>Cruser 350 FS</t>
  </si>
  <si>
    <t>21000.012970/2003-89</t>
  </si>
  <si>
    <t>Systhane 250 EC</t>
  </si>
  <si>
    <t>21000.000225/1994-35</t>
  </si>
  <si>
    <t>Captan Fersol 500 TS</t>
  </si>
  <si>
    <t>21000.009143/2001-46</t>
  </si>
  <si>
    <t xml:space="preserve">Iscalure Grafolita </t>
  </si>
  <si>
    <t>(Z)-8-Dodecenyl acetate; (E)-8-dodecenyl acetate; (Z)-8-dodecen-1-ol</t>
  </si>
  <si>
    <t>21000.007946/2002-47</t>
  </si>
  <si>
    <t>Thidiazuron Técnico BCS</t>
  </si>
  <si>
    <t>21000.003030/2002-18</t>
  </si>
  <si>
    <t xml:space="preserve">Photon SC </t>
  </si>
  <si>
    <t>21000.006166/2000-18</t>
  </si>
  <si>
    <t>Ancosar 720</t>
  </si>
  <si>
    <t>Ancom</t>
  </si>
  <si>
    <t>21000.002845/2003-61</t>
  </si>
  <si>
    <t>Prometrina Técnico AG</t>
  </si>
  <si>
    <t>21000.010895/2002-31</t>
  </si>
  <si>
    <t>Mesurol Técnico T</t>
  </si>
  <si>
    <t>Metiocarbe</t>
  </si>
  <si>
    <t>21000.003362/2003-83</t>
  </si>
  <si>
    <t xml:space="preserve">Imazaquim Técnico Basf </t>
  </si>
  <si>
    <t>Imazaquim</t>
  </si>
  <si>
    <t>21000.006356/2002-05</t>
  </si>
  <si>
    <t>Decis Técnico BCS</t>
  </si>
  <si>
    <t>21000.000691/2004-53</t>
  </si>
  <si>
    <t>Biolita</t>
  </si>
  <si>
    <t>21000.009133/2000-20</t>
  </si>
  <si>
    <t>Imazaquim Técnico</t>
  </si>
  <si>
    <t>21000.011202/2002-27</t>
  </si>
  <si>
    <t>Flonicamid Técnico FMC</t>
  </si>
  <si>
    <t>Flonicamide</t>
  </si>
  <si>
    <t>21000.011205/2002-61</t>
  </si>
  <si>
    <t>Flonicamid Técnico</t>
  </si>
  <si>
    <t>21000.005886/2004-90</t>
  </si>
  <si>
    <t>Argenfrut RV</t>
  </si>
  <si>
    <t>Agrovant</t>
  </si>
  <si>
    <t>21000.005771/2004-03</t>
  </si>
  <si>
    <t>Butiuron</t>
  </si>
  <si>
    <t>21000.009395/2003-37</t>
  </si>
  <si>
    <t>Carben 500 SC</t>
  </si>
  <si>
    <t>21000.014193/2004-98</t>
  </si>
  <si>
    <t xml:space="preserve">Celeiro </t>
  </si>
  <si>
    <t>Flutriafol; Tiofanato-Metílico</t>
  </si>
  <si>
    <t>21000.014203/2004-95</t>
  </si>
  <si>
    <t>Impact Duo</t>
  </si>
  <si>
    <t>21000.000962/2003-90</t>
  </si>
  <si>
    <t>Ranman</t>
  </si>
  <si>
    <t>21000.006216/2003-18</t>
  </si>
  <si>
    <t>Larvin WG</t>
  </si>
  <si>
    <t>21000.009149/2000-32</t>
  </si>
  <si>
    <t xml:space="preserve">Soyaquim 700 WG </t>
  </si>
  <si>
    <t>21000.008219/2001-16</t>
  </si>
  <si>
    <t xml:space="preserve">Glifisato Técnico Condax </t>
  </si>
  <si>
    <t>21000.000571/2003-75</t>
  </si>
  <si>
    <t>Metconazole Técnico Basf</t>
  </si>
  <si>
    <t>Metconazol</t>
  </si>
  <si>
    <t>21000.008116/2000-75</t>
  </si>
  <si>
    <t xml:space="preserve">Glifosato 480 Pikapau </t>
  </si>
  <si>
    <t xml:space="preserve">Produtos Químicos São Vicente </t>
  </si>
  <si>
    <t>21000.011206/2002-13</t>
  </si>
  <si>
    <t>Turbine 500 WG</t>
  </si>
  <si>
    <t>21000.011209/2002-49</t>
  </si>
  <si>
    <t>Flonicamid 500 WG</t>
  </si>
  <si>
    <t>21000.000818/2004-34</t>
  </si>
  <si>
    <t>Solara 500</t>
  </si>
  <si>
    <t>21000.008033/2001-67</t>
  </si>
  <si>
    <t>Declare</t>
  </si>
  <si>
    <t>Parationa-Metílica</t>
  </si>
  <si>
    <t>21000.012974/2003-67</t>
  </si>
  <si>
    <t>Engeo Pleno</t>
  </si>
  <si>
    <t>Tiametoxam; Lambda-cialotrina</t>
  </si>
  <si>
    <t>21000.004148/2003-44</t>
  </si>
  <si>
    <t>Glifosato Técnico Atanor II</t>
  </si>
  <si>
    <t>21000.011313/2003-14</t>
  </si>
  <si>
    <t xml:space="preserve">Arrivo Técnico </t>
  </si>
  <si>
    <t>21000.002385/2003-71</t>
  </si>
  <si>
    <t>Zellus SC</t>
  </si>
  <si>
    <t>21000.006025/2000-03</t>
  </si>
  <si>
    <t xml:space="preserve">Dimethenamis-P Técnico </t>
  </si>
  <si>
    <t>Dimetenamida</t>
  </si>
  <si>
    <t>21000.012462/2004-81</t>
  </si>
  <si>
    <t>Metarril WP E9</t>
  </si>
  <si>
    <t>21000.008449/2001-85</t>
  </si>
  <si>
    <t>Raxil FS</t>
  </si>
  <si>
    <t>21000.008785/2003-90</t>
  </si>
  <si>
    <t xml:space="preserve">Bio Tuta </t>
  </si>
  <si>
    <t>Acetatode Tetradecatrienila</t>
  </si>
  <si>
    <t>21000.002789/2004-45</t>
  </si>
  <si>
    <t xml:space="preserve">Agridex </t>
  </si>
  <si>
    <t>21000.002787/2004-56</t>
  </si>
  <si>
    <t>Unióleo</t>
  </si>
  <si>
    <t>21000.002788/2004-09</t>
  </si>
  <si>
    <t>MSO</t>
  </si>
  <si>
    <t>21000.006674/1995-22</t>
  </si>
  <si>
    <t>Glydur</t>
  </si>
  <si>
    <t>Glifosato; Diurom</t>
  </si>
  <si>
    <t>21000.008194/2000-70</t>
  </si>
  <si>
    <t xml:space="preserve">Glifosato Ácido Técnico LDA </t>
  </si>
  <si>
    <t>21000.007875/2001-00</t>
  </si>
  <si>
    <t>Gesagard 500 SC</t>
  </si>
  <si>
    <t>21000.012176/2003-35</t>
  </si>
  <si>
    <t>Portero</t>
  </si>
  <si>
    <t>21000.001523/1996-41</t>
  </si>
  <si>
    <t>Uragan 800 WP</t>
  </si>
  <si>
    <t>Bromacila</t>
  </si>
  <si>
    <t>21000.007264/2001-53</t>
  </si>
  <si>
    <t xml:space="preserve">Cyclanilide Técnico Bayer </t>
  </si>
  <si>
    <t>21000.000822/2004-01</t>
  </si>
  <si>
    <t xml:space="preserve">Paraquat Técnico Sinon </t>
  </si>
  <si>
    <t>21000.007444/2004-88</t>
  </si>
  <si>
    <t>Picoxistrobina Técnica</t>
  </si>
  <si>
    <t>21000.000327/2004-93</t>
  </si>
  <si>
    <t>Potenza</t>
  </si>
  <si>
    <t>21000.010699/2001-85</t>
  </si>
  <si>
    <t>IscalureTML Plug</t>
  </si>
  <si>
    <t>Trimedlure</t>
  </si>
  <si>
    <t>21000.003547/2003-98</t>
  </si>
  <si>
    <t xml:space="preserve">Ricer </t>
  </si>
  <si>
    <t>Penoxsulam</t>
  </si>
  <si>
    <t>21000.003548/2003-32</t>
  </si>
  <si>
    <t xml:space="preserve">Penoxsulam Técnico Dow Agrosciences </t>
  </si>
  <si>
    <t>21000.007459/2000-12</t>
  </si>
  <si>
    <t xml:space="preserve">Alanto </t>
  </si>
  <si>
    <t xml:space="preserve">Tiacloprido </t>
  </si>
  <si>
    <t>21000.003269/2003-79</t>
  </si>
  <si>
    <t xml:space="preserve">Flumetralin Técnico Syngenta </t>
  </si>
  <si>
    <t>21000.008339/2004-66</t>
  </si>
  <si>
    <t>Fluquinconazole Técnico BCS</t>
  </si>
  <si>
    <t>21000.001504/2000-25</t>
  </si>
  <si>
    <t>Bio BM</t>
  </si>
  <si>
    <t>5,9-dimetilpentadecano</t>
  </si>
  <si>
    <t>21000.010708/2003-08</t>
  </si>
  <si>
    <t>Ethrel Técnico BCS</t>
  </si>
  <si>
    <t>21000.003650/2001-76</t>
  </si>
  <si>
    <t>Proplant</t>
  </si>
  <si>
    <t>21000.006003/2001-16</t>
  </si>
  <si>
    <t>Calypso 480 A</t>
  </si>
  <si>
    <t>21000.008912/2000-16</t>
  </si>
  <si>
    <t>Cleaness</t>
  </si>
  <si>
    <t>Carpropamid</t>
  </si>
  <si>
    <t>21000.009738/2003-63</t>
  </si>
  <si>
    <t>Glifosato Fersol 480</t>
  </si>
  <si>
    <t>21000.005329/2001-26</t>
  </si>
  <si>
    <t>Soprano Agricur Técnico</t>
  </si>
  <si>
    <t>21000.007096/2001-04</t>
  </si>
  <si>
    <t>Monceren 250 SC</t>
  </si>
  <si>
    <t>Penicurom</t>
  </si>
  <si>
    <t>21000.007358/2001-22</t>
  </si>
  <si>
    <t>Zoxium Técnico 950</t>
  </si>
  <si>
    <t>Zoxamida</t>
  </si>
  <si>
    <t>21000.010799/2001-10</t>
  </si>
  <si>
    <t>MilbekNock</t>
  </si>
  <si>
    <t>Milbectina</t>
  </si>
  <si>
    <t>21000.004852/2001-35</t>
  </si>
  <si>
    <t>Iscalure BW 10</t>
  </si>
  <si>
    <t>21000.009136/2000-63</t>
  </si>
  <si>
    <t>Imazetapir Técnico Agripec</t>
  </si>
  <si>
    <t>21000.000940/2002-49</t>
  </si>
  <si>
    <t>Thiovit Jet</t>
  </si>
  <si>
    <t>21000.004744/2002-43</t>
  </si>
  <si>
    <t>Callisto</t>
  </si>
  <si>
    <t>21000.004650/2002-74</t>
  </si>
  <si>
    <t>Mesotrione Técnico</t>
  </si>
  <si>
    <t>21000.005979/2000-91</t>
  </si>
  <si>
    <t>Loyalty Técnico</t>
  </si>
  <si>
    <t>Flufenpir-Etil</t>
  </si>
  <si>
    <t>21000.008232/2001-75</t>
  </si>
  <si>
    <t>Hussar</t>
  </si>
  <si>
    <t>Iodossulfurom-Metil</t>
  </si>
  <si>
    <t>21000.005330/2001-51</t>
  </si>
  <si>
    <t>Soprano 125 SC</t>
  </si>
  <si>
    <t>MIlênia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</si>
  <si>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</si>
  <si>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21000.007415/2001-73</t>
  </si>
  <si>
    <t>Delsene SC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</si>
  <si>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</si>
  <si>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21000.009125/2000-83</t>
  </si>
  <si>
    <t>Glifosato Agripec 720 WG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</si>
  <si>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</si>
  <si>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21000.008387/2001-10</t>
  </si>
  <si>
    <t>Collis</t>
  </si>
  <si>
    <t>Boscalida; Cresoxim-Metílico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</si>
  <si>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</si>
  <si>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21000.010756/2001-26</t>
  </si>
  <si>
    <t>ActaraPlus</t>
  </si>
  <si>
    <t>Tiametoxam; Cipermetrina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</si>
  <si>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</si>
  <si>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21000.002270/2002-03</t>
  </si>
  <si>
    <t>Penncozeb WG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</si>
  <si>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</si>
  <si>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21000.002273/2002-39</t>
  </si>
  <si>
    <t>Vondozeb 800 WP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</si>
  <si>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</si>
  <si>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21000.005598/2000-10</t>
  </si>
  <si>
    <t>MCPA Ácido Técnico Nufarm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</si>
  <si>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Semioquímico, de Baixo Risco</t>
    </r>
  </si>
  <si>
    <t>21000.001520/1996-52</t>
  </si>
  <si>
    <t>Fertox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</si>
  <si>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</si>
  <si>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21000.010970/2001-82</t>
  </si>
  <si>
    <t>Plenty</t>
  </si>
  <si>
    <t>21014.000101/1995-45</t>
  </si>
  <si>
    <t>Sulfluramida Técnica Dominus</t>
  </si>
  <si>
    <t>Sulfloramida</t>
  </si>
  <si>
    <t>21000.002664/2002-53</t>
  </si>
  <si>
    <t>Fordor 750 WG</t>
  </si>
  <si>
    <t>Isoxaflutole</t>
  </si>
  <si>
    <t>21000.001252/2001-15</t>
  </si>
  <si>
    <t>U 46 Prime</t>
  </si>
  <si>
    <t>21000.001524/1996-11</t>
  </si>
  <si>
    <t>Gillanex</t>
  </si>
  <si>
    <t>Atrazina; Glifosato</t>
  </si>
  <si>
    <t>21000.004940/2002-16</t>
  </si>
  <si>
    <t>Diflubenzuron Técnico Agripec</t>
  </si>
  <si>
    <t>21000.000947/2004-22</t>
  </si>
  <si>
    <t>Eminent 125 EW</t>
  </si>
  <si>
    <t>Tetraconazole</t>
  </si>
  <si>
    <t>21000.008597/2000-19</t>
  </si>
  <si>
    <t>Ethephon Técnico BR Griffin</t>
  </si>
  <si>
    <t>Griffin Brasil</t>
  </si>
  <si>
    <t>21000.006174/2002-26</t>
  </si>
  <si>
    <t>Bellis</t>
  </si>
  <si>
    <t>21000.001784/2000-71</t>
  </si>
  <si>
    <t>Parathion Methyl Técnico Griffin</t>
  </si>
  <si>
    <t>21000.001766/2002-51</t>
  </si>
  <si>
    <t>Microthiol Disperss WG</t>
  </si>
  <si>
    <t>Arkema Química</t>
  </si>
  <si>
    <t>21000.002439/2002-17</t>
  </si>
  <si>
    <t>LI 700</t>
  </si>
  <si>
    <t>Lecitina; Ácido Pripiônico</t>
  </si>
  <si>
    <t>United Agri</t>
  </si>
  <si>
    <t>21000.008719/2003-10</t>
  </si>
  <si>
    <t>Spray Oil 15E</t>
  </si>
  <si>
    <t>Ipiranga</t>
  </si>
  <si>
    <t>21000.007130/2001-32</t>
  </si>
  <si>
    <t>Protreat</t>
  </si>
  <si>
    <t>Carbendazim; Tiram</t>
  </si>
  <si>
    <t>Merck</t>
  </si>
  <si>
    <t>21000.008115/2000-21</t>
  </si>
  <si>
    <t>Glifosato Técnico Pikapau</t>
  </si>
  <si>
    <t>Produtos Químicos São Vicente</t>
  </si>
  <si>
    <t>21000.000128/2000-51</t>
  </si>
  <si>
    <t>Pendimethalin Sanachem 500 EC</t>
  </si>
  <si>
    <t>21000.007105/2003-11</t>
  </si>
  <si>
    <t>Grap'Oil</t>
  </si>
  <si>
    <t>21000.001497/2001-42</t>
  </si>
  <si>
    <t>Bellkute Técnico</t>
  </si>
  <si>
    <t>Hokko do Brasil</t>
  </si>
  <si>
    <t>21000.004352/2000-12</t>
  </si>
  <si>
    <t>Pyroquilon Técnico</t>
  </si>
  <si>
    <t>Piroquilon</t>
  </si>
  <si>
    <t>21000.007800/1999-44</t>
  </si>
  <si>
    <t>Regio</t>
  </si>
  <si>
    <t>21000.007801/1999-15</t>
  </si>
  <si>
    <t>Praise</t>
  </si>
  <si>
    <t>21000.007177/1998-76</t>
  </si>
  <si>
    <t>Topgan 150</t>
  </si>
  <si>
    <t>21000.007473/2001-05</t>
  </si>
  <si>
    <t>Pectichem</t>
  </si>
  <si>
    <t>Gossiplure</t>
  </si>
  <si>
    <t>21000.009127/2000-72</t>
  </si>
  <si>
    <t>Zethapyr 106 SL</t>
  </si>
  <si>
    <t>21000.008832/2003-03</t>
  </si>
  <si>
    <t>Connect</t>
  </si>
  <si>
    <t>21000.003273/1999-07</t>
  </si>
  <si>
    <t>Tidy 700</t>
  </si>
  <si>
    <t>21000.006120/2001-80</t>
  </si>
  <si>
    <t>Gamma Cyhalothrin Técnico Cheminova</t>
  </si>
  <si>
    <t>Gama-Cialotrina</t>
  </si>
  <si>
    <t>21000.006410/2001-23</t>
  </si>
  <si>
    <t>Gamma Cyhalothrin Técnico</t>
  </si>
  <si>
    <t>21000.010973/2001-16</t>
  </si>
  <si>
    <t>CottonQuik</t>
  </si>
  <si>
    <t>21000.009008/2003-62</t>
  </si>
  <si>
    <t>Panzer 250 WDG</t>
  </si>
  <si>
    <t>21000.004258/2002-25</t>
  </si>
  <si>
    <t>Grazon BR</t>
  </si>
  <si>
    <t>21000.006119/2001-55</t>
  </si>
  <si>
    <t>Nexide</t>
  </si>
  <si>
    <t>21000.001183/2003-10</t>
  </si>
  <si>
    <t>Lufenuron Técnico BR</t>
  </si>
  <si>
    <t>21000.006116/2001-11</t>
  </si>
  <si>
    <t>Fentrol</t>
  </si>
  <si>
    <t>21000.008043/2001-01</t>
  </si>
  <si>
    <t>Carbendazin Técnico Condax</t>
  </si>
  <si>
    <t>21000.006411/2001-78</t>
  </si>
  <si>
    <t>Stallion 60 CS</t>
  </si>
  <si>
    <t>21000.006412/2001-12</t>
  </si>
  <si>
    <t>Stallion 150 CS</t>
  </si>
  <si>
    <t>21000.002698/2002-01</t>
  </si>
  <si>
    <t>Choice</t>
  </si>
  <si>
    <t>Mistura de sais polissacarídeos e outros</t>
  </si>
  <si>
    <t>21000.008705/2001-34</t>
  </si>
  <si>
    <t>Ferômonio Plato para Lagarta Militar do Algodoeiro</t>
  </si>
  <si>
    <t>(Z)-9-tetradecenila; (Z)-11-hexadecenal; (Z)-9-dodecenila</t>
  </si>
  <si>
    <t>Plato do Brasil</t>
  </si>
  <si>
    <t>21000.004335/2001-66</t>
  </si>
  <si>
    <t>Citroagrícola</t>
  </si>
  <si>
    <t>Citron</t>
  </si>
  <si>
    <t>21000.009746/2003-18</t>
  </si>
  <si>
    <t>Chopper Florestal</t>
  </si>
  <si>
    <t>21000.005681/2004-12</t>
  </si>
  <si>
    <t>Tuit Florestal</t>
  </si>
  <si>
    <t>21000.007810/2001-56</t>
  </si>
  <si>
    <t>Carbendazim Técnico Cropchem</t>
  </si>
  <si>
    <t>21000.009741/2003-87</t>
  </si>
  <si>
    <t>Scout</t>
  </si>
  <si>
    <t>21000.007724/1999-68</t>
  </si>
  <si>
    <t>Atramix 500 SC</t>
  </si>
  <si>
    <t>21000.006483/1998-77</t>
  </si>
  <si>
    <t>Rivat</t>
  </si>
  <si>
    <t>21000.008244/2000-19</t>
  </si>
  <si>
    <t>Giz Plus</t>
  </si>
  <si>
    <t>21000.010649/2003-60</t>
  </si>
  <si>
    <t>Flutriafol Técnico UK</t>
  </si>
  <si>
    <t>21000.004939/2002-93</t>
  </si>
  <si>
    <t>Imidacloprid Técnico Agripec</t>
  </si>
  <si>
    <t>21000.003754/2002-61</t>
  </si>
  <si>
    <t>Tepraloxydim Técnico</t>
  </si>
  <si>
    <t>Tepraloxidim</t>
  </si>
  <si>
    <t>21000.001872/2003-16</t>
  </si>
  <si>
    <t>21000.003753/2002-17</t>
  </si>
  <si>
    <t>Tepraloxydim Pré-Mistura 30%</t>
  </si>
  <si>
    <t>21000.003180/1998-39</t>
  </si>
  <si>
    <t>Roundup Ready</t>
  </si>
  <si>
    <t>21000.007827/2001-11</t>
  </si>
  <si>
    <t>Cymoxanil Técnico Oxon</t>
  </si>
  <si>
    <t>21000.009434/2001-34</t>
  </si>
  <si>
    <t>Kabuki Técnico</t>
  </si>
  <si>
    <t>Piraflufem-Etil</t>
  </si>
  <si>
    <t>21000.009749/2003-43</t>
  </si>
  <si>
    <t>Galigan 240 F</t>
  </si>
  <si>
    <t>21000.007330/2002-76</t>
  </si>
  <si>
    <t>Kabuki</t>
  </si>
  <si>
    <t>Hokko</t>
  </si>
  <si>
    <t>21000.005980/2000-15</t>
  </si>
  <si>
    <t>Loyalty</t>
  </si>
  <si>
    <t>Flufenpir-Etilico</t>
  </si>
  <si>
    <t>21000.010961/2002-72</t>
  </si>
  <si>
    <t>Polo 500 SC</t>
  </si>
  <si>
    <t>21000.000902/2003-77</t>
  </si>
  <si>
    <t>Premier Duo</t>
  </si>
  <si>
    <t>21000.010840/2003-10</t>
  </si>
  <si>
    <t>Systhane Técnico DAS</t>
  </si>
  <si>
    <t>21000.010811/2002-69</t>
  </si>
  <si>
    <t>Mesurol Isca</t>
  </si>
  <si>
    <t>21000.004859/2001-57</t>
  </si>
  <si>
    <t>Carfentrazone Ethyl Técnico FMC</t>
  </si>
  <si>
    <t>21000.010342/2001-05</t>
  </si>
  <si>
    <t>Glifosato 480 CS Sinon</t>
  </si>
  <si>
    <t>21000.008466/1999-47</t>
  </si>
  <si>
    <t>Acarit</t>
  </si>
  <si>
    <t>Propagito</t>
  </si>
  <si>
    <t>21000.006486/1995-12</t>
  </si>
  <si>
    <t>Tordon 24 K</t>
  </si>
  <si>
    <t>21000.003166/2001-47</t>
  </si>
  <si>
    <t>Acefato Técnico Cheminova</t>
  </si>
  <si>
    <t>21000.005884/2001-58</t>
  </si>
  <si>
    <t>Envidor Técnico</t>
  </si>
  <si>
    <t>21000.007315/2001-47</t>
  </si>
  <si>
    <t>Envidor</t>
  </si>
  <si>
    <t>21000.000783/2002-71</t>
  </si>
  <si>
    <t>HT-Silcon</t>
  </si>
  <si>
    <t>Tratamento Térmico</t>
  </si>
  <si>
    <t>Silcon Ambiental</t>
  </si>
  <si>
    <t>21000.007121/2000-61</t>
  </si>
  <si>
    <t>Harpon WG</t>
  </si>
  <si>
    <t>Zoxamida; Cimoxanil</t>
  </si>
  <si>
    <t>21000.007499/2002-26</t>
  </si>
  <si>
    <t>Rivolt 480</t>
  </si>
  <si>
    <t>21000.000532/2001-14</t>
  </si>
  <si>
    <t>Glifosato Nufarm</t>
  </si>
  <si>
    <t>21000.001889/1998-54</t>
  </si>
  <si>
    <t>Acarstin</t>
  </si>
  <si>
    <t>Ciexatina</t>
  </si>
  <si>
    <t>21000.009148/2000-98</t>
  </si>
  <si>
    <t>Cabrio Top</t>
  </si>
  <si>
    <t>21000.002971/2001-53</t>
  </si>
  <si>
    <t>Sulfentrazone 750 FMC Técnico</t>
  </si>
  <si>
    <t>21000.007443/1998-98</t>
  </si>
  <si>
    <t>Spada WG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</si>
  <si>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</si>
  <si>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21000.002971/2000-72</t>
  </si>
  <si>
    <t>Polyram DF</t>
  </si>
  <si>
    <t>Metiram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</si>
  <si>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</si>
  <si>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21000.006390/2001-91</t>
  </si>
  <si>
    <t>Akito</t>
  </si>
  <si>
    <t>Atofina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</si>
  <si>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</si>
  <si>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21000.000530/2001-17</t>
  </si>
  <si>
    <t>2,4-D 806 Nufarm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</si>
  <si>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</si>
  <si>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21000.000533/2001-51</t>
  </si>
  <si>
    <t>Navajo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</si>
  <si>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</si>
  <si>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21000.007392/1998-41</t>
  </si>
  <si>
    <t>Furacarb 100 GR</t>
  </si>
  <si>
    <t>Carbofurano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</si>
  <si>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</si>
  <si>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21000.002403/1999-77</t>
  </si>
  <si>
    <t>Garra 450 PM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</si>
  <si>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</si>
  <si>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21000.002404/1999-30</t>
  </si>
  <si>
    <t>Supera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</si>
  <si>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Semioquímico, de Baixo Risco</t>
    </r>
  </si>
  <si>
    <t>21000.003554/2001-28</t>
  </si>
  <si>
    <t>Aquila</t>
  </si>
  <si>
    <t>Chemionova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</si>
  <si>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</si>
  <si>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21000.003517/2001-10</t>
  </si>
  <si>
    <t>Bio Spodoptera</t>
  </si>
  <si>
    <t>(Z)-9-tetradecenila; Z)-11-hexadecenila; (Z)-7-dodecenila</t>
  </si>
  <si>
    <t>21000.009031/2000-12</t>
  </si>
  <si>
    <t>Nicosulfuron Técnico Nortox</t>
  </si>
  <si>
    <t>21000.008117/2000-10</t>
  </si>
  <si>
    <t>Malathion 20</t>
  </si>
  <si>
    <t>Indústria Química Cajazeira</t>
  </si>
  <si>
    <t>21000.008195/2000-14</t>
  </si>
  <si>
    <t>21000.006303/1998-93</t>
  </si>
  <si>
    <t>Metil Parathion Técnico Cheminova</t>
  </si>
  <si>
    <t>21000.008761/2000-98</t>
  </si>
  <si>
    <t>Nicosulfuron Nortox 40 SC</t>
  </si>
  <si>
    <t>21000.002960/2002-54</t>
  </si>
  <si>
    <t>SmartFresh</t>
  </si>
  <si>
    <t>Rohm and Haas</t>
  </si>
  <si>
    <t>21000.004760/2000-74</t>
  </si>
  <si>
    <t>Twister</t>
  </si>
  <si>
    <t>21000.007349/1998-20</t>
  </si>
  <si>
    <t>Graslan 100 Peletizado</t>
  </si>
  <si>
    <t>21000.007467/1994-22</t>
  </si>
  <si>
    <t>Folpet Fersol 500 PM</t>
  </si>
  <si>
    <t>21000.008857/2000-56</t>
  </si>
  <si>
    <t>Cleaness Técnico</t>
  </si>
  <si>
    <t>21000.006475/2001-79</t>
  </si>
  <si>
    <t>Feromônio Plato para Bicudo do Algodoeiro</t>
  </si>
  <si>
    <t>21000.002340/1999-40</t>
  </si>
  <si>
    <t>Glyphosate Técnico</t>
  </si>
  <si>
    <t>21000.009134/2000-74</t>
  </si>
  <si>
    <t>Glifosato Técnico Agripec 95% ID</t>
  </si>
  <si>
    <t>21000.009032/2000-59</t>
  </si>
  <si>
    <t>Endosulfan Técnico Nortox</t>
  </si>
  <si>
    <t>Endossulfam</t>
  </si>
  <si>
    <t>21000.003296/2001-80</t>
  </si>
  <si>
    <t>Abamex Técnico</t>
  </si>
  <si>
    <t>Bernardo Química</t>
  </si>
  <si>
    <t>21000.007848/2001-29</t>
  </si>
  <si>
    <t>Abamectin Técnico Cheminova</t>
  </si>
  <si>
    <t>21014.000100/1995-82</t>
  </si>
  <si>
    <t>Formicida Isca Agripec</t>
  </si>
  <si>
    <t>21000.003830/1993-78</t>
  </si>
  <si>
    <t>MCPA Técnico Agritec</t>
  </si>
  <si>
    <t>Agritec</t>
  </si>
  <si>
    <t>21000.009130/2000-96</t>
  </si>
  <si>
    <t>Nicosulfuron Técnico Agripec</t>
  </si>
  <si>
    <t>21000.008644/2001-13</t>
  </si>
  <si>
    <t>Feromônio Plato para Lagarta Rosada</t>
  </si>
  <si>
    <t>Gossyplure</t>
  </si>
  <si>
    <t>Plato do Brasail</t>
  </si>
  <si>
    <t>21000.003552/2001-39</t>
  </si>
  <si>
    <t>Rapsode</t>
  </si>
  <si>
    <t>Fenoxaprope-P-Etílico</t>
  </si>
  <si>
    <t>21000.009131/2000-31</t>
  </si>
  <si>
    <t>Tebuconazole Técnico Agripec</t>
  </si>
  <si>
    <t>21000.009135/2000-19</t>
  </si>
  <si>
    <t>Glifosato Técnico Agripec 95% GLI</t>
  </si>
  <si>
    <t>21000.009128/2000-17</t>
  </si>
  <si>
    <t>Nicosulfuron Agripec 40 SC</t>
  </si>
  <si>
    <t>21000.005534/2003-53</t>
  </si>
  <si>
    <t>Priori Xtra</t>
  </si>
  <si>
    <t>Azoxistrobina; Ciproconazole</t>
  </si>
  <si>
    <t>21000.007471/2002-99</t>
  </si>
  <si>
    <t>Verdadero 600 WG</t>
  </si>
  <si>
    <t>Tiametoxam; Ciproconazole</t>
  </si>
  <si>
    <t>21000.007813/2001-90</t>
  </si>
  <si>
    <t>Carbendazim Técnico Sinon</t>
  </si>
  <si>
    <t>21000.007229/2001-34</t>
  </si>
  <si>
    <t>Only</t>
  </si>
  <si>
    <t>Imazetapir; Imazapic</t>
  </si>
  <si>
    <t>21000.010571/2001-11</t>
  </si>
  <si>
    <t>Mandarim</t>
  </si>
  <si>
    <t>21000.010798/2001-67</t>
  </si>
  <si>
    <t>Milbeknock Técnico</t>
  </si>
  <si>
    <t>21000.008032/2001-12</t>
  </si>
  <si>
    <t>Grimectin</t>
  </si>
  <si>
    <t>Griffin</t>
  </si>
  <si>
    <t>21000.008762/2000-32</t>
  </si>
  <si>
    <t>Endosulfan Nortox 350 EC</t>
  </si>
  <si>
    <t>21000.007439/1998-11</t>
  </si>
  <si>
    <t>Pivot 30 DF</t>
  </si>
  <si>
    <t>21000.007773/2001-86</t>
  </si>
  <si>
    <t>Abamectin Técnico Griffin</t>
  </si>
  <si>
    <t>21000.005875/2003-29</t>
  </si>
  <si>
    <t>Sphere</t>
  </si>
  <si>
    <t>Trifloxistrobina; Ciproconazole</t>
  </si>
  <si>
    <t>21000.001617/2002-92</t>
  </si>
  <si>
    <t>Tatic</t>
  </si>
  <si>
    <t>Mistura de Polímeros e propilenoglicol</t>
  </si>
  <si>
    <t>21000.000462/2002-77</t>
  </si>
  <si>
    <t>Bond</t>
  </si>
  <si>
    <t>Látex sintético; Fluído de Organosilicone; Álccol oxialquilado</t>
  </si>
  <si>
    <t>21000.009126/2000-28</t>
  </si>
  <si>
    <t>Rival 200 EC</t>
  </si>
  <si>
    <t>21000.001265/2001-94</t>
  </si>
  <si>
    <t>Pilarsato Técnico</t>
  </si>
  <si>
    <t>21000.002690/1995-37</t>
  </si>
  <si>
    <t>Folpan Agricur 800 WDG</t>
  </si>
  <si>
    <t>21000.006165/2000-73</t>
  </si>
  <si>
    <t>Ancosar Técnico</t>
  </si>
  <si>
    <t>Ancon do Brasil</t>
  </si>
  <si>
    <t>21000.008450/2001-18</t>
  </si>
  <si>
    <t>Poncho Técnico</t>
  </si>
  <si>
    <t>21000.007811/2001-09</t>
  </si>
  <si>
    <t>Clorimuron Técnico Cropchem</t>
  </si>
  <si>
    <t>21000.008468/2001-10</t>
  </si>
  <si>
    <t>Focus Técnico</t>
  </si>
  <si>
    <t>21000.004966/2000-02</t>
  </si>
  <si>
    <t>Carbendazin Técnico Mil</t>
  </si>
  <si>
    <t>21000.005856/2002-11</t>
  </si>
  <si>
    <t>Poncho</t>
  </si>
  <si>
    <t>21000.001544/1999-63</t>
  </si>
  <si>
    <t>Ametrina Técnica Atanor</t>
  </si>
  <si>
    <t>21000.001857/1999-49</t>
  </si>
  <si>
    <t>Ametrina Atanor 50 SC</t>
  </si>
  <si>
    <t>21000.007416/2001-18</t>
  </si>
  <si>
    <t>Carbendazim Técnico</t>
  </si>
  <si>
    <t>21000.007109/2001-37</t>
  </si>
  <si>
    <t>Boscalid Técnico</t>
  </si>
  <si>
    <t>21000.008389/2001-09</t>
  </si>
  <si>
    <t>Cantus</t>
  </si>
  <si>
    <t>21000.004916/2002-89</t>
  </si>
  <si>
    <t>Cipermetrina Técnica Nortox Mol</t>
  </si>
  <si>
    <t>21000.007847/2001-84</t>
  </si>
  <si>
    <t>Kraft 36 EC</t>
  </si>
  <si>
    <t>21000.002770/2000-53</t>
  </si>
  <si>
    <t>Fenamidone Técnico Aventis</t>
  </si>
  <si>
    <t>Fenamidona</t>
  </si>
  <si>
    <t>Aventis</t>
  </si>
  <si>
    <t>21000.006613/2000-39</t>
  </si>
  <si>
    <t>Formicida Fumacê</t>
  </si>
  <si>
    <t>Ecco Control</t>
  </si>
  <si>
    <t>21000.007653/1999-11</t>
  </si>
  <si>
    <t>Stratego 250 EC</t>
  </si>
  <si>
    <t>Trifloxistrobina; Propiconazole</t>
  </si>
  <si>
    <t>21000.006178/2000-42</t>
  </si>
  <si>
    <t>Clincher</t>
  </si>
  <si>
    <t>Cialofope-Butilico</t>
  </si>
  <si>
    <t>21000.006177/2000-06</t>
  </si>
  <si>
    <t>Cyhalofop BE Técnico Dow Agrosciences</t>
  </si>
  <si>
    <t>21000.001542/1999-38</t>
  </si>
  <si>
    <t>Trac 50 SC</t>
  </si>
  <si>
    <t>21000.002775/2000-06</t>
  </si>
  <si>
    <t>Oxadiargyl Técncio</t>
  </si>
  <si>
    <t>Oxadiargil</t>
  </si>
  <si>
    <t>21000.003851/2000-92</t>
  </si>
  <si>
    <t>Foramsulfuron Técnico</t>
  </si>
  <si>
    <t>Foramsulfurom</t>
  </si>
  <si>
    <t>21000.004898/2000-73</t>
  </si>
  <si>
    <t>Clorimuron Master Nortox</t>
  </si>
  <si>
    <t>21000.004899/2000-18</t>
  </si>
  <si>
    <t>Imazetapir Plus Nortox</t>
  </si>
  <si>
    <t>21000.000670/2000-12</t>
  </si>
  <si>
    <t>Opus SC</t>
  </si>
  <si>
    <t>21000.004670/2000-83</t>
  </si>
  <si>
    <t>Bio Tribolium</t>
  </si>
  <si>
    <t>4,8-Dimetildecanal</t>
  </si>
  <si>
    <t>21000.005782/2000-51</t>
  </si>
  <si>
    <t>Bio Neo</t>
  </si>
  <si>
    <t>E-11-Hexadecenol; (Z,Z,Z)-3,6,9-tricosatrieno</t>
  </si>
  <si>
    <t>21000.006713/1999-14</t>
  </si>
  <si>
    <t>Sulfato de Cobre Microsal</t>
  </si>
  <si>
    <t>Microsal</t>
  </si>
  <si>
    <t>21000.007277/1998-11</t>
  </si>
  <si>
    <t>Glifosato Atanor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</si>
  <si>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</si>
  <si>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21000.005719/2000-15</t>
  </si>
  <si>
    <t>Derosal Plus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</si>
  <si>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</si>
  <si>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21014.000005/1994-71</t>
  </si>
  <si>
    <t>Oxicloreto de Cobre Técnico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</si>
  <si>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</si>
  <si>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21000.006764/1998-66</t>
  </si>
  <si>
    <t>Promalin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</si>
  <si>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</si>
  <si>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21000.006369/1999-82</t>
  </si>
  <si>
    <t>Curathane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</si>
  <si>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</si>
  <si>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21000.006251/1998-91</t>
  </si>
  <si>
    <t>Phenothiol Técnico</t>
  </si>
  <si>
    <t>Phenothiol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</si>
  <si>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</si>
  <si>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21000.008282/1999-98</t>
  </si>
  <si>
    <t>Select One Pack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</si>
  <si>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</si>
  <si>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21000.007800/2000-30</t>
  </si>
  <si>
    <t>Censor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</si>
  <si>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Semioquímico, de Baixo Risco</t>
    </r>
  </si>
  <si>
    <t>21000.000440/1999-22</t>
  </si>
  <si>
    <t>Ácido 2,4-D Técnico Atanor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</si>
  <si>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</si>
  <si>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21000.009183/2000-15</t>
  </si>
  <si>
    <t>Engeo</t>
  </si>
  <si>
    <t>21000.007098/2000-12</t>
  </si>
  <si>
    <t>Glifosato Nortox WG</t>
  </si>
  <si>
    <t>21052.000908/1991-16</t>
  </si>
  <si>
    <t>Rabcide 200</t>
  </si>
  <si>
    <t>Ftalida</t>
  </si>
  <si>
    <t>21000.008035/1999-81</t>
  </si>
  <si>
    <t>Bullet</t>
  </si>
  <si>
    <t>Iodossulfurom-Metílico-Sódico</t>
  </si>
  <si>
    <t>21000.009552/1990-47</t>
  </si>
  <si>
    <t>Royaltac CE BR</t>
  </si>
  <si>
    <t>N-Decanol</t>
  </si>
  <si>
    <t>Uniroyal</t>
  </si>
  <si>
    <t>21000.007967/1997-06</t>
  </si>
  <si>
    <t>Cicol</t>
  </si>
  <si>
    <t>Nonil fenol etoxilado</t>
  </si>
  <si>
    <t>21000.003513/1994-04</t>
  </si>
  <si>
    <t>Stopper 500 SC</t>
  </si>
  <si>
    <t>21000.004560/2000-11</t>
  </si>
  <si>
    <t>RMD-1</t>
  </si>
  <si>
    <t>21000.008489/1999-51</t>
  </si>
  <si>
    <t>Zaz</t>
  </si>
  <si>
    <t>21000.007046/1994-74</t>
  </si>
  <si>
    <t>Deferon Técnico</t>
  </si>
  <si>
    <t>21000.008598/2000-63</t>
  </si>
  <si>
    <t>Propanil Técnico GR</t>
  </si>
  <si>
    <t>21000.007438/1998-58</t>
  </si>
  <si>
    <t>Forum Plus</t>
  </si>
  <si>
    <t>Dimetomorfe; Clorotalonil</t>
  </si>
  <si>
    <t>21000.006004/1999-01</t>
  </si>
  <si>
    <t>Pilon WDG</t>
  </si>
  <si>
    <t>21000.002660/2000-11</t>
  </si>
  <si>
    <t>Glifosato Técnico Dow Agrosciences</t>
  </si>
  <si>
    <t>21000.004900/2000-12</t>
  </si>
  <si>
    <t>Imazaquim Ultra Nortox</t>
  </si>
  <si>
    <t>21000.000912/2001-41</t>
  </si>
  <si>
    <t>Retain</t>
  </si>
  <si>
    <t>Cloridrato de Aviglicina</t>
  </si>
  <si>
    <t>21000.009129/2000-61</t>
  </si>
  <si>
    <t>Carbendazin Técnico Agripec</t>
  </si>
  <si>
    <t>21000.005597/2000-67</t>
  </si>
  <si>
    <t>Glifosato Técnico Nufarm</t>
  </si>
  <si>
    <t>21000.000925/1994-57</t>
  </si>
  <si>
    <t>Diuron Técnico Agripec</t>
  </si>
  <si>
    <t>21000.000855/2001-08</t>
  </si>
  <si>
    <t>Glifosato Ácido Técnico Sinon</t>
  </si>
  <si>
    <t>21000.004753/1998-79</t>
  </si>
  <si>
    <t>Beta-Cipermetrina Técnica UPL</t>
  </si>
  <si>
    <t>Arkema</t>
  </si>
  <si>
    <t>21000.002303/2001-06</t>
  </si>
  <si>
    <t>Chlorimuron Técnico Cheminova</t>
  </si>
  <si>
    <t>21000.009132/2000-85</t>
  </si>
  <si>
    <t>Agripec 500 SC</t>
  </si>
  <si>
    <t>21000.008462/1999-69</t>
  </si>
  <si>
    <t>Propargite Técnico Milenia</t>
  </si>
  <si>
    <t>21000.002302/2001-81</t>
  </si>
  <si>
    <t>Fenoxaprop Técnico Cheminova</t>
  </si>
  <si>
    <t>21000.005364/2000-64</t>
  </si>
  <si>
    <t>Boveril WP PL63</t>
  </si>
  <si>
    <t>Itaforte</t>
  </si>
  <si>
    <t>21000.000441/1999-95</t>
  </si>
  <si>
    <t>2,4-D Amina 72</t>
  </si>
  <si>
    <t>21000.007727/2000-04</t>
  </si>
  <si>
    <t>Ethylbloc</t>
  </si>
  <si>
    <t>21000.005849/2002-10</t>
  </si>
  <si>
    <t>Hexaron WG</t>
  </si>
  <si>
    <t>Hexazinona; Diuron</t>
  </si>
  <si>
    <t>21000.008468/1999-58</t>
  </si>
  <si>
    <t>Hexazinone Técnico Milenia</t>
  </si>
  <si>
    <t>21000.000942/1998-08</t>
  </si>
  <si>
    <t>Gastoxin B57</t>
  </si>
  <si>
    <t>Casa Bernardo</t>
  </si>
  <si>
    <t>21000.005079/1998-86</t>
  </si>
  <si>
    <t>Cloreto de Benzalcônico Técnico</t>
  </si>
  <si>
    <t>Cloreto de Benzalcônio</t>
  </si>
  <si>
    <t>PRTrade</t>
  </si>
  <si>
    <t>21000.002715/1998-17</t>
  </si>
  <si>
    <t>Giberelina + Indol Butírico Técnico</t>
  </si>
  <si>
    <t>Ácido Giberélico; Ácido Indol butírico</t>
  </si>
  <si>
    <t>21000.004688/1999-90</t>
  </si>
  <si>
    <t>Iodosulfuron Técnico</t>
  </si>
  <si>
    <t>Iodossulfurom-Metílico</t>
  </si>
  <si>
    <t>21000.008393/1999-93</t>
  </si>
  <si>
    <t>Glifosate Potássico Técnico</t>
  </si>
  <si>
    <t>Zeneca</t>
  </si>
  <si>
    <t>21000.008091/1999-15</t>
  </si>
  <si>
    <t>Pulsor Técnico</t>
  </si>
  <si>
    <t>Tifluzamida</t>
  </si>
  <si>
    <t>21000.008461/1999-14</t>
  </si>
  <si>
    <t>Lactofen Técnico Milenia</t>
  </si>
  <si>
    <t>21000.007474/1999-01</t>
  </si>
  <si>
    <t>Permit</t>
  </si>
  <si>
    <t>Dietholate</t>
  </si>
  <si>
    <t>21000.006859/1997-90</t>
  </si>
  <si>
    <t>Antracol 700 PM</t>
  </si>
  <si>
    <t>Propinebe</t>
  </si>
  <si>
    <t>21000.005999/1999-85</t>
  </si>
  <si>
    <t>Abamectin Técnico Nortox</t>
  </si>
  <si>
    <t>21000.005180/1999-91</t>
  </si>
  <si>
    <t>Cipermetrina Técnica Nortox</t>
  </si>
  <si>
    <t>21000.005332/1999-37</t>
  </si>
  <si>
    <t>Piritilen</t>
  </si>
  <si>
    <t>21000.005795/1995-10</t>
  </si>
  <si>
    <t>Shavit Agricur Técnico</t>
  </si>
  <si>
    <t>21000.007051/1998-38</t>
  </si>
  <si>
    <t>Radar</t>
  </si>
  <si>
    <t>21000.006949/1998-61</t>
  </si>
  <si>
    <t>Novapir</t>
  </si>
  <si>
    <t>Beta-Ciflutrina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</si>
  <si>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</si>
  <si>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21000.007170/1998-27</t>
  </si>
  <si>
    <t>Caramba 90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</si>
  <si>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</si>
  <si>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21000.000993/1995-98</t>
  </si>
  <si>
    <t>Metolachlor Agricur Técnico</t>
  </si>
  <si>
    <t>Metolachlor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</si>
  <si>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</si>
  <si>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21000.006741/1998-61</t>
  </si>
  <si>
    <t>Metconazole Técnico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</si>
  <si>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</si>
  <si>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</si>
  <si>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21000.000181/2000-52</t>
  </si>
  <si>
    <t>Naja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</si>
  <si>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</si>
  <si>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21000.004194/1998-89</t>
  </si>
  <si>
    <t>Perflan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</si>
  <si>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</si>
  <si>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21000.006574/1999-10</t>
  </si>
  <si>
    <t>Stage</t>
  </si>
  <si>
    <t>Cloreto de Mepiquat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</si>
  <si>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Semioquímico, de Baixo Risco</t>
    </r>
  </si>
  <si>
    <t>21000.008090/1999-71</t>
  </si>
  <si>
    <t>Pulsor 240 SC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</si>
  <si>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</si>
  <si>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21000.007445/1998-13</t>
  </si>
  <si>
    <t>Gulliver</t>
  </si>
  <si>
    <t>Azimsulfurom</t>
  </si>
  <si>
    <t>21000.002241/1998-96</t>
  </si>
  <si>
    <t>Conquest</t>
  </si>
  <si>
    <t>21000.001805/1999-45</t>
  </si>
  <si>
    <t>Convence</t>
  </si>
  <si>
    <t>21000.006540/1995-69</t>
  </si>
  <si>
    <t>Sumibase 500 CE</t>
  </si>
  <si>
    <t>Fenitrotiona</t>
  </si>
  <si>
    <t>21000.001091/1996-78</t>
  </si>
  <si>
    <t>2,4-D Agritec</t>
  </si>
  <si>
    <t>21000.006777/1993-01</t>
  </si>
  <si>
    <t>Diuron 500 Agritec</t>
  </si>
  <si>
    <t>21000.004293/1996-07</t>
  </si>
  <si>
    <t>Fegatex</t>
  </si>
  <si>
    <t>21000.005179/1999-10</t>
  </si>
  <si>
    <t>Cipermetrina Nortox 250 EC</t>
  </si>
  <si>
    <t>21000.005689/1999-98</t>
  </si>
  <si>
    <t>Iscalure Tuta</t>
  </si>
  <si>
    <t>(E,Z)-3,8-Tetradecadienila</t>
  </si>
  <si>
    <t>21000.005688/1999-25</t>
  </si>
  <si>
    <t>Iscalure Bonagota</t>
  </si>
  <si>
    <t>(E,Z)-3,5-Dodecadienila</t>
  </si>
  <si>
    <t>21000.002037/1999-19</t>
  </si>
  <si>
    <t>Gachon</t>
  </si>
  <si>
    <t>(Z,E)-9,12-Tetradecadienila</t>
  </si>
  <si>
    <t>21000.002683/1995-71</t>
  </si>
  <si>
    <t>Metolachlor 960 CE</t>
  </si>
  <si>
    <t>21000.000453/1998-93</t>
  </si>
  <si>
    <t>Stimulate</t>
  </si>
  <si>
    <t>21000.003349/1995-35</t>
  </si>
  <si>
    <t>Mancozeb Técnico Elf Atochem</t>
  </si>
  <si>
    <t>Abamex</t>
  </si>
  <si>
    <t>21000.001476/1999-13</t>
  </si>
  <si>
    <t>Bio Trimedlure</t>
  </si>
  <si>
    <t>21000.006537/1995-51</t>
  </si>
  <si>
    <t>Sumiguard 500 PM</t>
  </si>
  <si>
    <t>21000.007320/1993-33</t>
  </si>
  <si>
    <t>Ametrina Técnica Sanachem</t>
  </si>
  <si>
    <t>21000.008394/1999-38</t>
  </si>
  <si>
    <t>Zapp QI</t>
  </si>
  <si>
    <t>Zêneca</t>
  </si>
  <si>
    <t>21000.001977/1996-58</t>
  </si>
  <si>
    <t>21000.002676/2000-16</t>
  </si>
  <si>
    <t>Goltix Técnico</t>
  </si>
  <si>
    <t>Metamitron</t>
  </si>
  <si>
    <t>21000.000465/2000-49</t>
  </si>
  <si>
    <t>Starion 2P</t>
  </si>
  <si>
    <t>21000.008025/1997-82</t>
  </si>
  <si>
    <t>Galben-M</t>
  </si>
  <si>
    <t>Benalaxil</t>
  </si>
  <si>
    <t>21000.005288/1999-47</t>
  </si>
  <si>
    <t>Garant BR</t>
  </si>
  <si>
    <t>21000.002533/1999-82</t>
  </si>
  <si>
    <t>Quimióleo</t>
  </si>
  <si>
    <t>Fenix Agro-Pecus</t>
  </si>
  <si>
    <t>21000.008032/1999-18</t>
  </si>
  <si>
    <t>2,4-D Ácido Técnico Nufarm</t>
  </si>
  <si>
    <t xml:space="preserve">21000.000289/1996-80 </t>
  </si>
  <si>
    <t>Pyretop Técnico</t>
  </si>
  <si>
    <t>Fenvalerato</t>
  </si>
  <si>
    <t>21000.007053/1998-63</t>
  </si>
  <si>
    <t>Stinger</t>
  </si>
  <si>
    <t>21000.007054/1998-26</t>
  </si>
  <si>
    <t>Rustler</t>
  </si>
  <si>
    <t>21000.007052/1998-09</t>
  </si>
  <si>
    <t>Polaris</t>
  </si>
  <si>
    <t>21000.006000/1999-42</t>
  </si>
  <si>
    <t>Abamectin Nortox</t>
  </si>
  <si>
    <t>21000.006910/1993-11</t>
  </si>
  <si>
    <t>Space</t>
  </si>
  <si>
    <t>21000.006690/1999-11</t>
  </si>
  <si>
    <t>Iprovalicarb Técnico</t>
  </si>
  <si>
    <t>Iprovalicarbe</t>
  </si>
  <si>
    <t>21000.008354/1999-96</t>
  </si>
  <si>
    <t>Bion 500 WG</t>
  </si>
  <si>
    <t>Acibenzolar-S-Metil</t>
  </si>
  <si>
    <t>Novartis</t>
  </si>
  <si>
    <t>21000.008355/1999-31</t>
  </si>
  <si>
    <t>Acibenzolar-S-Methyl Técnico</t>
  </si>
  <si>
    <t>21000.006852/2000-99</t>
  </si>
  <si>
    <t>Bio Bicudo</t>
  </si>
  <si>
    <t>21000.005754/1999-58</t>
  </si>
  <si>
    <t>Keshet Agricur Técnico</t>
  </si>
  <si>
    <t>21000.008196/2000-69</t>
  </si>
  <si>
    <t>2,4-D Ácido Técnico BR</t>
  </si>
  <si>
    <t>21000.002553/1999-90</t>
  </si>
  <si>
    <t>Provado 200 SC</t>
  </si>
  <si>
    <t>21000.005797/1995-37</t>
  </si>
  <si>
    <t>Shavit Agricur 250 CE</t>
  </si>
  <si>
    <t>21000.002689/1995-58</t>
  </si>
  <si>
    <t>Mirage 450 EC</t>
  </si>
  <si>
    <t>Procloraz</t>
  </si>
  <si>
    <t>21000.005760/1999-21</t>
  </si>
  <si>
    <t>Brigadier</t>
  </si>
  <si>
    <t>21000.000609/1993-86</t>
  </si>
  <si>
    <t>Alanex 480 CE</t>
  </si>
  <si>
    <t>Alacloro</t>
  </si>
  <si>
    <t>21000.007241/1998-73</t>
  </si>
  <si>
    <t>Cadusafos Técnico FMC</t>
  </si>
  <si>
    <t>21000.005407/2000-10</t>
  </si>
  <si>
    <t>Trifloxysulfuron Sodium Técnico</t>
  </si>
  <si>
    <t>Trifloxisulfurom-Sódico</t>
  </si>
  <si>
    <t>21000.006161/2000-95</t>
  </si>
  <si>
    <t>Enfield</t>
  </si>
  <si>
    <t>21000.005792/2000-97</t>
  </si>
  <si>
    <t>Krismat</t>
  </si>
  <si>
    <t>Ametrina; Trifloxisulfurom-Sódico</t>
  </si>
  <si>
    <t>21000.006282/2000-37</t>
  </si>
  <si>
    <t>Ferocitrus Furão</t>
  </si>
  <si>
    <t>Acetato de (E)-8-dodecenila; (E)-8-dodecenol</t>
  </si>
  <si>
    <t>Coopercitrus</t>
  </si>
  <si>
    <t>21000.008192/2000-81</t>
  </si>
  <si>
    <t>Glifosato Ácido Técnico Milenia</t>
  </si>
  <si>
    <t>21000.001451/1999-84</t>
  </si>
  <si>
    <t>Paracap 450 CS</t>
  </si>
  <si>
    <t>21000.001804/1999-82</t>
  </si>
  <si>
    <t>Folidol MCS</t>
  </si>
  <si>
    <t>21000.007529/1999-92</t>
  </si>
  <si>
    <t>Banavit</t>
  </si>
  <si>
    <t>Aldicarbe</t>
  </si>
  <si>
    <t>Rhône-Poulenc</t>
  </si>
  <si>
    <t>21000.008193/2000-25</t>
  </si>
  <si>
    <t>Glifosato Ácido Técnico BR</t>
  </si>
  <si>
    <t>21000.003980/1999-86</t>
  </si>
  <si>
    <t>Nemacur Técnico NBA</t>
  </si>
  <si>
    <t>Fenamifós</t>
  </si>
  <si>
    <t>21000.006289/1991-98</t>
  </si>
  <si>
    <t>Rabcide Técnico 970</t>
  </si>
  <si>
    <t>21000.001858/1999-10</t>
  </si>
  <si>
    <t>Biographolita</t>
  </si>
  <si>
    <t>Álcool Laurílico; Acetato de (Z)-8-dodecenila; Acetato de (E)-8-dodecenila; (Z)-8-dodecenol</t>
  </si>
  <si>
    <t>21000.005837/1998-01</t>
  </si>
  <si>
    <t>Horizon Duo</t>
  </si>
  <si>
    <t>Tebuconazol; Triadimenol</t>
  </si>
  <si>
    <t>21000.007219/1998-14</t>
  </si>
  <si>
    <t>Spraytex S</t>
  </si>
  <si>
    <t>Óleo mineral</t>
  </si>
  <si>
    <t>21000.000407/1999-57</t>
  </si>
  <si>
    <t>Sweeper 12 DF</t>
  </si>
  <si>
    <t>lmazamoxi</t>
  </si>
  <si>
    <t>21000.000129/2000-04</t>
  </si>
  <si>
    <t>Pendimethalin Técnico Sanachem</t>
  </si>
  <si>
    <t>21000.006967/2000-83</t>
  </si>
  <si>
    <t>Pyraclostrobin Técnico</t>
  </si>
  <si>
    <t>21000.006968/2000-28</t>
  </si>
  <si>
    <t>Opera</t>
  </si>
  <si>
    <t>21000.001543/1999-90</t>
  </si>
  <si>
    <t>Atrazina Técnica Atanor</t>
  </si>
  <si>
    <t>21000.006969/2000-79</t>
  </si>
  <si>
    <t>Comet</t>
  </si>
  <si>
    <t>21000.008093/1999-12</t>
  </si>
  <si>
    <t>Positron Duo</t>
  </si>
  <si>
    <t>Propinebe; Iprovalicarbe</t>
  </si>
  <si>
    <t>21000.003760/1999-80</t>
  </si>
  <si>
    <t>Thiabendazole Técnico</t>
  </si>
  <si>
    <t>Tiabendazol</t>
  </si>
  <si>
    <t>21000.003079/1996-43</t>
  </si>
  <si>
    <t>Kaligreen</t>
  </si>
  <si>
    <t>Bicarbonato de potássio</t>
  </si>
  <si>
    <t>Toyo Denka</t>
  </si>
  <si>
    <t>21000.005759/1999-71</t>
  </si>
  <si>
    <t>Keshet 25 EC</t>
  </si>
  <si>
    <t>21000.001909/2001-44</t>
  </si>
  <si>
    <t>Pirâmide</t>
  </si>
  <si>
    <t>21000.008380/1999-14</t>
  </si>
  <si>
    <t>Bio Pectinophora</t>
  </si>
  <si>
    <t>21000.003006/1998-31</t>
  </si>
  <si>
    <t>Belcocel Técnico</t>
  </si>
  <si>
    <t>Cloreto de Clormequate</t>
  </si>
  <si>
    <t>UCB</t>
  </si>
  <si>
    <t>21000.001625/2001-58</t>
  </si>
  <si>
    <t>Antecip</t>
  </si>
  <si>
    <t>Etefom; Glufosinato - Sal de Amônio</t>
  </si>
  <si>
    <t>21000.001357/2000-93</t>
  </si>
  <si>
    <t>21000.007639/1999-91</t>
  </si>
  <si>
    <t>Trifloxystrobin Técnico</t>
  </si>
  <si>
    <t>21000.007276/1998-58</t>
  </si>
  <si>
    <t>Glifosato Técnico Atanor</t>
  </si>
  <si>
    <t>21000.003103/2000-18</t>
  </si>
  <si>
    <t>Imazetapir Técnico Nortox</t>
  </si>
  <si>
    <t>21000.001734/1999-07</t>
  </si>
  <si>
    <t>Stroby</t>
  </si>
  <si>
    <t>21000.003102/2000-65</t>
  </si>
  <si>
    <t>Chlorimuron Etil Técnico Nortox</t>
  </si>
  <si>
    <t>21000.003104/2000-54</t>
  </si>
  <si>
    <t>Imazaquim Técnico Nortox</t>
  </si>
  <si>
    <t>21000.006635/1999-02</t>
  </si>
  <si>
    <t>Rugby 100 G</t>
  </si>
  <si>
    <t>21000.002315/2000-70</t>
  </si>
  <si>
    <t>Dinamic Técncio</t>
  </si>
  <si>
    <t>21000.004016/2000-70</t>
  </si>
  <si>
    <t>Dinamic</t>
  </si>
  <si>
    <t>Decis 25 UBV</t>
  </si>
  <si>
    <t>Hoechst Schering Agrevo</t>
  </si>
  <si>
    <t>21000.002205/2000-16</t>
  </si>
  <si>
    <t>Kadett</t>
  </si>
  <si>
    <t>Acetocloro</t>
  </si>
  <si>
    <t>21000.006581/1998-96</t>
  </si>
  <si>
    <t>Roundup Dry Técnico</t>
  </si>
  <si>
    <t>21000.009156/2000-34</t>
  </si>
  <si>
    <t>PMG Técnico</t>
  </si>
  <si>
    <t>Soccer 70 WG</t>
  </si>
  <si>
    <t>21000.006981/1999-55</t>
  </si>
  <si>
    <t>Lannate Express</t>
  </si>
  <si>
    <t>21000.007652/1999-59</t>
  </si>
  <si>
    <t>Flint 500 WG</t>
  </si>
  <si>
    <t>21000.007582/2000-33</t>
  </si>
  <si>
    <t>Equip Plus</t>
  </si>
  <si>
    <t>Foransulfurom; Iodosulfurom-Metílico-Sódico</t>
  </si>
  <si>
    <t>21000.004716/1999-23</t>
  </si>
  <si>
    <t>Zoxium 800 PM</t>
  </si>
  <si>
    <t>21000.000982/1998-14</t>
  </si>
  <si>
    <t>Alaclor + Atrazina SC Nortox</t>
  </si>
  <si>
    <t>Alacloro; Atrazina</t>
  </si>
  <si>
    <t>21000.005830/1995-19</t>
  </si>
  <si>
    <t>Carbendazin Técnico Milenia</t>
  </si>
  <si>
    <t>Nufos 480 CE</t>
  </si>
  <si>
    <t>21000.007322/1998-73</t>
  </si>
  <si>
    <t>Artea</t>
  </si>
  <si>
    <t>Ciproconazol; Propiconazol</t>
  </si>
  <si>
    <t>21000.008308/1997-05</t>
  </si>
  <si>
    <t>Azafenidin Técnico</t>
  </si>
  <si>
    <t>Azafenidina</t>
  </si>
  <si>
    <t>21000.005665/1998-45</t>
  </si>
  <si>
    <t>Dinamaz 70 WG</t>
  </si>
  <si>
    <t>21000.002296/1998-88</t>
  </si>
  <si>
    <t>Clorpirifós Técnico Cheminova</t>
  </si>
  <si>
    <t>21000.000532/1999-49</t>
  </si>
  <si>
    <t>Keepdry</t>
  </si>
  <si>
    <t>Terra Diatomácea</t>
  </si>
  <si>
    <t>Irrigação Dias Cruz</t>
  </si>
  <si>
    <t>21000.001953/1999-32</t>
  </si>
  <si>
    <t>Primaiz Gold</t>
  </si>
  <si>
    <t>Atrazina; S-Metolacloro</t>
  </si>
  <si>
    <t>21000.007321/1998-19</t>
  </si>
  <si>
    <t>Primagram Gold</t>
  </si>
  <si>
    <t>21000.005393/1996-89</t>
  </si>
  <si>
    <t>Pilarsato Técnico 620</t>
  </si>
  <si>
    <t>21000.004930/1992-77</t>
  </si>
  <si>
    <t>Simazine Técnico</t>
  </si>
  <si>
    <t>21000.008304/1997-46</t>
  </si>
  <si>
    <t>Style</t>
  </si>
  <si>
    <t>21000.008609/1992-99</t>
  </si>
  <si>
    <t>Sulfato de Estreptomicina Técnico M</t>
  </si>
  <si>
    <t>Estreptomicina</t>
  </si>
  <si>
    <t>Pfizer</t>
  </si>
  <si>
    <t>21000.002020/1996-65</t>
  </si>
  <si>
    <t>Sulfato de Estreptomicina Técnico</t>
  </si>
  <si>
    <t>21000.005183/1998-06</t>
  </si>
  <si>
    <t>Thiophanate Methyl Técnico</t>
  </si>
  <si>
    <t>21000.005184/1998-61</t>
  </si>
  <si>
    <t>Acephate Técnico</t>
  </si>
  <si>
    <r>
      <rPr>
        <rFont val="Arial"/>
        <b/>
        <color rgb="FF000066"/>
        <sz val="10"/>
      </rPr>
      <t>PT</t>
    </r>
    <r>
      <rPr>
        <rFont val="Arial"/>
        <color rgb="FF000066"/>
        <sz val="10"/>
      </rPr>
      <t xml:space="preserve"> - Produto Técnico</t>
    </r>
  </si>
  <si>
    <t>21000.007416/1998-15</t>
  </si>
  <si>
    <t>Calypso Técnico</t>
  </si>
  <si>
    <r>
      <rPr>
        <rFont val="Arial"/>
        <b/>
        <color rgb="FF000066"/>
        <sz val="10"/>
      </rPr>
      <t>PTN</t>
    </r>
    <r>
      <rPr>
        <rFont val="Arial"/>
        <color rgb="FF000066"/>
        <sz val="10"/>
      </rPr>
      <t xml:space="preserve"> - Produto Técnico a Base de Ingrediente Ativo Novo</t>
    </r>
  </si>
  <si>
    <t>21000.006158/1998-96</t>
  </si>
  <si>
    <t>Karate Zeon 50 CS</t>
  </si>
  <si>
    <r>
      <rPr>
        <rFont val="Arial"/>
        <b/>
        <color rgb="FF000066"/>
        <sz val="10"/>
      </rPr>
      <t>PTE</t>
    </r>
    <r>
      <rPr>
        <rFont val="Arial"/>
        <color rgb="FF000066"/>
        <sz val="10"/>
      </rPr>
      <t xml:space="preserve"> - Produto Técnico Equivalente</t>
    </r>
  </si>
  <si>
    <t>21000.001508/1999-08</t>
  </si>
  <si>
    <t>Calypso</t>
  </si>
  <si>
    <r>
      <rPr>
        <rFont val="Arial"/>
        <b/>
        <color rgb="FF000066"/>
        <sz val="10"/>
      </rPr>
      <t>Pré-Mistura</t>
    </r>
    <r>
      <rPr>
        <rFont val="Arial"/>
        <color rgb="FF000066"/>
        <sz val="10"/>
      </rPr>
      <t xml:space="preserve"> - Produto Pré-mistura</t>
    </r>
  </si>
  <si>
    <t>21000.006662/1995-43</t>
  </si>
  <si>
    <t>Tamar Técnico</t>
  </si>
  <si>
    <t>Fluazifop-P-Butil</t>
  </si>
  <si>
    <r>
      <rPr>
        <rFont val="Arial"/>
        <b/>
        <color rgb="FF000066"/>
        <sz val="10"/>
      </rPr>
      <t xml:space="preserve">PF </t>
    </r>
    <r>
      <rPr>
        <rFont val="Arial"/>
        <color rgb="FF000066"/>
        <sz val="10"/>
      </rPr>
      <t>- Produto Formulado</t>
    </r>
  </si>
  <si>
    <t>21000.008234/1997-62</t>
  </si>
  <si>
    <t>Onic Técnico</t>
  </si>
  <si>
    <t>Alanicarbe</t>
  </si>
  <si>
    <r>
      <rPr>
        <rFont val="Arial"/>
        <b/>
        <color rgb="FF000066"/>
        <sz val="10"/>
      </rPr>
      <t xml:space="preserve">PFN </t>
    </r>
    <r>
      <rPr>
        <rFont val="Arial"/>
        <color rgb="FF000066"/>
        <sz val="10"/>
      </rPr>
      <t>- Produto Formulado a Base de Ingrediente Ativo Novo</t>
    </r>
  </si>
  <si>
    <t>21000.005016/1998-66</t>
  </si>
  <si>
    <t>Indoxacarb Técnico</t>
  </si>
  <si>
    <r>
      <rPr>
        <rFont val="Arial"/>
        <b/>
        <color rgb="FF000066"/>
        <sz val="10"/>
      </rPr>
      <t>PF/PTE</t>
    </r>
    <r>
      <rPr>
        <rFont val="Arial"/>
        <color rgb="FF000066"/>
        <sz val="10"/>
      </rPr>
      <t xml:space="preserve"> - Produto Formulado a Base de Produto Técnico Equivalente</t>
    </r>
  </si>
  <si>
    <t>21000.004874/1998-93</t>
  </si>
  <si>
    <t>Aramo 200</t>
  </si>
  <si>
    <r>
      <rPr>
        <rFont val="Arial"/>
        <b/>
        <color rgb="FF000066"/>
        <sz val="10"/>
      </rPr>
      <t xml:space="preserve">Bio </t>
    </r>
    <r>
      <rPr>
        <rFont val="Arial"/>
        <color rgb="FF000066"/>
        <sz val="10"/>
      </rPr>
      <t>- Produto Formulado Biológico, Microbiológico, Bioquímico, Extrato Vegetal, Regulador de Crescimento ou Semioquímico, de Baixo Risco</t>
    </r>
  </si>
  <si>
    <t>21000.002711/1996-96</t>
  </si>
  <si>
    <t>Gallant R</t>
  </si>
  <si>
    <r>
      <rPr>
        <rFont val="Arial"/>
        <b/>
        <color rgb="FF000066"/>
        <sz val="10"/>
      </rPr>
      <t>Bio/Org</t>
    </r>
    <r>
      <rPr>
        <rFont val="Arial"/>
        <color rgb="FF000066"/>
        <sz val="10"/>
      </rPr>
      <t xml:space="preserve"> - Produto Formulado Biológico, Microbiológico, Bioquímico, Extrato Vegetal, Regulador de Crescimento ou Semioquímico, para a Agricultura Orgânica</t>
    </r>
  </si>
  <si>
    <t>21000.006301/1998-68</t>
  </si>
  <si>
    <t>Kocide WDG</t>
  </si>
  <si>
    <t>21000.006447/1998-11</t>
  </si>
  <si>
    <t>Pilarsato</t>
  </si>
  <si>
    <t>21000.003463/1999-34</t>
  </si>
  <si>
    <t>Triade</t>
  </si>
  <si>
    <t>21000.004814/1999-42</t>
  </si>
  <si>
    <t>Premier</t>
  </si>
  <si>
    <t>21000.008307/1997-34</t>
  </si>
  <si>
    <t>Midas BR</t>
  </si>
  <si>
    <t>Famoxadona; Mancozebe</t>
  </si>
  <si>
    <t>21000.007444/1998-51</t>
  </si>
  <si>
    <t>Ranger BR</t>
  </si>
  <si>
    <t>21000.001036/1995-89</t>
  </si>
  <si>
    <t>Terraclor Técnico Uniroyal</t>
  </si>
  <si>
    <t>21000.007545/1999-49</t>
  </si>
  <si>
    <t>Actara 10 GR</t>
  </si>
  <si>
    <t>21000.007183/1999-50</t>
  </si>
  <si>
    <t>Verdadero 20 GR</t>
  </si>
  <si>
    <t>21000.008306/1997-71</t>
  </si>
  <si>
    <t>Avaunt 150</t>
  </si>
  <si>
    <t>21000.008305/1997-17</t>
  </si>
  <si>
    <t>Rumo GDA</t>
  </si>
  <si>
    <t>21000.006532/1995-38</t>
  </si>
  <si>
    <t>Sumyzin 500</t>
  </si>
  <si>
    <t>21000.006539/1995-87</t>
  </si>
  <si>
    <t>Sumirody 300</t>
  </si>
  <si>
    <t>Fenprpopatrina</t>
  </si>
  <si>
    <t>21000.006807/1999-58</t>
  </si>
  <si>
    <t>Rimon Agricur Técnico</t>
  </si>
  <si>
    <t>21000.006808/1999-11</t>
  </si>
  <si>
    <t>Rimon 100 EC</t>
  </si>
  <si>
    <t>21000.006809/1999-83</t>
  </si>
  <si>
    <t>Gallaxy 100 EC</t>
  </si>
  <si>
    <t>21000.007448/1998-10</t>
  </si>
  <si>
    <t>Azimsulfuron Técnico</t>
  </si>
  <si>
    <t>Azinsulfurom</t>
  </si>
  <si>
    <t>21000.003091/1999-91</t>
  </si>
  <si>
    <t>Zoxium Tecnico</t>
  </si>
  <si>
    <t>21000.006847/1998-91</t>
  </si>
  <si>
    <t>Carfentrazone Ethyl Técnico</t>
  </si>
  <si>
    <t>Carfentrazona-Etilica</t>
  </si>
  <si>
    <t>21000.000317/1999-66</t>
  </si>
  <si>
    <t>Starion</t>
  </si>
  <si>
    <t>21000.008265/1992-81</t>
  </si>
  <si>
    <t>Alanex Agricur Técnico</t>
  </si>
  <si>
    <t>21000.008024/1997-10</t>
  </si>
  <si>
    <t>Benalaxyl Técnico</t>
  </si>
  <si>
    <t>21000.007249/1998-85</t>
  </si>
  <si>
    <t>Cobox DF</t>
  </si>
  <si>
    <t>21000.008961/1992-42</t>
  </si>
  <si>
    <t>Falcon Técnico</t>
  </si>
  <si>
    <t>Butroxidim</t>
  </si>
  <si>
    <t>21000.006711/1999-81</t>
  </si>
  <si>
    <t>Aurora 400 EC</t>
  </si>
  <si>
    <t>21000.004974/1998-38</t>
  </si>
  <si>
    <t>Goltix</t>
  </si>
  <si>
    <t>Metamitrona</t>
  </si>
  <si>
    <t>21000.000494/1999-51</t>
  </si>
  <si>
    <t>Agro-Oil</t>
  </si>
  <si>
    <t>21000.006449/1999-21</t>
  </si>
  <si>
    <t>Guardsman</t>
  </si>
  <si>
    <t>Atrazina; Dimetenamida</t>
  </si>
  <si>
    <t>21000.003274/1999-61</t>
  </si>
  <si>
    <t>Topsin 500 TS</t>
  </si>
  <si>
    <t>21000.007565/1997-94</t>
  </si>
  <si>
    <t>Miner'Oil</t>
  </si>
  <si>
    <t>21000.002749/1999-10</t>
  </si>
  <si>
    <t>Finale Técnico AT</t>
  </si>
  <si>
    <t>21000.000288/1996-17</t>
  </si>
  <si>
    <t>Sumibase Técnico</t>
  </si>
  <si>
    <t>21000.008235/1997-25</t>
  </si>
  <si>
    <t>Onic 300</t>
  </si>
  <si>
    <t>21000.001106/1998-13</t>
  </si>
  <si>
    <t>Clorimuron-Etil Técnico LDA</t>
  </si>
  <si>
    <t>21000.002294/1999-33</t>
  </si>
  <si>
    <t>Prodígio Técnico</t>
  </si>
  <si>
    <t>Aclonifem</t>
  </si>
  <si>
    <t>Rhone-Poulenc</t>
  </si>
  <si>
    <t>21000.002716/1998-71</t>
  </si>
  <si>
    <t>Citocinina Técnica</t>
  </si>
  <si>
    <t>Citocinina</t>
  </si>
  <si>
    <t>21000.000157/1999-91</t>
  </si>
  <si>
    <t>Paclobutrazol Técnico</t>
  </si>
  <si>
    <t>21000.008424/1997-06</t>
  </si>
  <si>
    <t>Antracol Técnico</t>
  </si>
  <si>
    <t>21000.002597/1997-01</t>
  </si>
  <si>
    <t>Bravonil 720</t>
  </si>
  <si>
    <t>21000.006573/1999-49</t>
  </si>
  <si>
    <t>Pix HC</t>
  </si>
  <si>
    <t>21052.004224/1996-06</t>
  </si>
  <si>
    <t>Impact 1,5 G</t>
  </si>
  <si>
    <t>21000.004700/1999-93</t>
  </si>
  <si>
    <t>Iscalure Cydia</t>
  </si>
  <si>
    <t>Codlemonio</t>
  </si>
  <si>
    <t>Driver</t>
  </si>
  <si>
    <t>21000.006947/1994-11</t>
  </si>
  <si>
    <t>Expurgran</t>
  </si>
  <si>
    <t>Caporal</t>
  </si>
  <si>
    <t>21000.003253/1999-91</t>
  </si>
  <si>
    <t>Brodal Técnico</t>
  </si>
  <si>
    <t>Diflufenican</t>
  </si>
  <si>
    <t>21000.003657/1999-21</t>
  </si>
  <si>
    <t>Prostore 2 DP</t>
  </si>
  <si>
    <t>21000.004716/1990-95</t>
  </si>
  <si>
    <t>N-Decanol Técnico ALS</t>
  </si>
  <si>
    <t>21000.007255/1998-88</t>
  </si>
  <si>
    <t>Baron</t>
  </si>
  <si>
    <t>Dissulfotom; Triadimenol</t>
  </si>
  <si>
    <t>21000.005185/1999-12</t>
  </si>
  <si>
    <t>Soccer SC</t>
  </si>
  <si>
    <t>21000.006251/1999-72</t>
  </si>
  <si>
    <t>PB-Rope-L</t>
  </si>
  <si>
    <t>21000.006087/1993-35</t>
  </si>
  <si>
    <t>Alazine 500 SC</t>
  </si>
  <si>
    <t>Alliance SC</t>
  </si>
  <si>
    <t>21000.004717/1999-96</t>
  </si>
  <si>
    <t>Stimo PM</t>
  </si>
  <si>
    <t>Mancozebe; Zoxamida</t>
  </si>
  <si>
    <t>21000.000539/1999-98</t>
  </si>
  <si>
    <t>Cultar 250 SC</t>
  </si>
  <si>
    <t>21000.005559/1998-00</t>
  </si>
  <si>
    <t>Micromite 240 SC</t>
  </si>
  <si>
    <t>21000.008037/1999-70</t>
  </si>
  <si>
    <t>Curyom 550 EC</t>
  </si>
  <si>
    <t>21000.006948/1998-07</t>
  </si>
  <si>
    <t>Full</t>
  </si>
  <si>
    <t>Beta-Cliflutrina</t>
  </si>
  <si>
    <t>PT</t>
  </si>
  <si>
    <t>PTN</t>
  </si>
  <si>
    <t>PTE</t>
  </si>
  <si>
    <t>Pré-Mistura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</si>
  <si>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</si>
  <si>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</si>
  <si>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</si>
  <si>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</si>
  <si>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</si>
  <si>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</si>
  <si>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</si>
  <si>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</si>
  <si>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</si>
  <si>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</si>
  <si>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</si>
  <si>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</si>
  <si>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</si>
  <si>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</si>
  <si>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</si>
  <si>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</si>
  <si>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</si>
  <si>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</si>
  <si>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</si>
  <si>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</si>
  <si>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</si>
  <si>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</si>
  <si>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</si>
  <si>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</si>
  <si>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</si>
  <si>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</si>
  <si>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Classe I - Extremamente tóxico</t>
  </si>
  <si>
    <t>Categoria 1 - Produto Extremamente Tóxico</t>
  </si>
  <si>
    <t>Categoria 2 - Produto Altamente Tóxico</t>
  </si>
  <si>
    <t>Classe II - Altamente tóxico</t>
  </si>
  <si>
    <t>Categoria 3 - Produto Moderadamente Tóxico</t>
  </si>
  <si>
    <t>Classe III - Medianamente tóxico</t>
  </si>
  <si>
    <t>Categoria 4 - Produto Pouco Tóxico</t>
  </si>
  <si>
    <t>Categoria 5 - Produto Improvável de Causar Dano Agudo</t>
  </si>
  <si>
    <t>Classe IV - Pouco tóxico</t>
  </si>
  <si>
    <t>Produto não classificado</t>
  </si>
  <si>
    <t>O perfil toxicológico foi considerado equivalente ao produto técnico de referência.</t>
  </si>
  <si>
    <t>Classe I - Produto altamente perigoso ao meio ambiente</t>
  </si>
  <si>
    <t>Classe II - Produto muito perigoso ao meio ambiente</t>
  </si>
  <si>
    <t>Classe III - Produto perigoso ao meio ambiente</t>
  </si>
  <si>
    <t>Classe IV - Produto pouco perigoso ao meio ambiente</t>
  </si>
  <si>
    <t>PT</t>
  </si>
  <si>
    <t>PTN</t>
  </si>
  <si>
    <t>PTE</t>
  </si>
  <si>
    <t>Pré-Mistura</t>
  </si>
  <si>
    <t>&gt;0</t>
  </si>
  <si>
    <t>PF</t>
  </si>
  <si>
    <t>PFN</t>
  </si>
  <si>
    <t>PF/PTE</t>
  </si>
  <si>
    <t>Bio</t>
  </si>
  <si>
    <t>Bio/Org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</si>
  <si>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</si>
  <si>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</si>
  <si>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</si>
  <si>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</si>
  <si>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</si>
  <si>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</si>
  <si>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</si>
  <si>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</si>
  <si>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</si>
  <si>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</si>
  <si>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</si>
  <si>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</si>
  <si>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</si>
  <si>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</si>
  <si>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</si>
  <si>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</si>
  <si>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</si>
  <si>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</si>
  <si>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</si>
  <si>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</si>
  <si>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</si>
  <si>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</si>
  <si>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</si>
  <si>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</si>
  <si>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</si>
  <si>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</si>
  <si>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</si>
  <si>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</si>
  <si>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</si>
  <si>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</si>
  <si>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</si>
  <si>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</si>
  <si>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</si>
  <si>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</si>
  <si>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</si>
  <si>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</si>
  <si>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</si>
  <si>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</si>
  <si>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</si>
  <si>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</si>
  <si>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PF</t>
  </si>
  <si>
    <t>PFN</t>
  </si>
  <si>
    <t>PF/PTE</t>
  </si>
  <si>
    <t>Bio</t>
  </si>
  <si>
    <t>Bio/Org</t>
  </si>
  <si>
    <t>&gt;0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</si>
  <si>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</si>
  <si>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</si>
  <si>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</si>
  <si>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</si>
  <si>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</si>
  <si>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</si>
  <si>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</si>
  <si>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</si>
  <si>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</si>
  <si>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</si>
  <si>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</si>
  <si>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</si>
  <si>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</si>
  <si>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</si>
  <si>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</si>
  <si>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</si>
  <si>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</si>
  <si>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</si>
  <si>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</si>
  <si>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</si>
  <si>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</si>
  <si>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</si>
  <si>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</si>
  <si>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</si>
  <si>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</si>
  <si>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</si>
  <si>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</si>
  <si>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</si>
  <si>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</si>
  <si>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</si>
  <si>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</si>
  <si>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</si>
  <si>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</si>
  <si>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</si>
  <si>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</si>
  <si>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</si>
  <si>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</si>
  <si>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</si>
  <si>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</si>
  <si>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</si>
  <si>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</si>
  <si>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</si>
  <si>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</si>
  <si>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</si>
  <si>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</si>
  <si>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</si>
  <si>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referência.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</si>
  <si>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</si>
  <si>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</si>
  <si>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</si>
  <si>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</si>
  <si>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</si>
  <si>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</si>
  <si>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</si>
  <si>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</si>
  <si>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</si>
  <si>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</si>
  <si>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</si>
  <si>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</si>
  <si>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</si>
  <si>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</si>
  <si>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</si>
  <si>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</si>
  <si>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</si>
  <si>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</si>
  <si>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</si>
  <si>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</si>
  <si>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</si>
  <si>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</si>
  <si>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</si>
  <si>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</si>
  <si>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</si>
  <si>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</si>
  <si>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</si>
  <si>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</si>
  <si>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</si>
  <si>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</si>
  <si>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</si>
  <si>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</si>
  <si>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</si>
  <si>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</si>
  <si>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</si>
  <si>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</si>
  <si>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</si>
  <si>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</si>
  <si>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</si>
  <si>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</si>
  <si>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</si>
  <si>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</si>
  <si>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</si>
  <si>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</si>
  <si>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</si>
  <si>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</si>
  <si>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</si>
  <si>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</si>
  <si>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</si>
  <si>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</si>
  <si>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</si>
  <si>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</si>
  <si>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</si>
  <si>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</si>
  <si>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</si>
  <si>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</si>
  <si>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</si>
  <si>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</si>
  <si>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</si>
  <si>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</si>
  <si>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</si>
  <si>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</si>
  <si>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</si>
  <si>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</si>
  <si>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</si>
  <si>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</si>
  <si>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</si>
  <si>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</si>
  <si>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</si>
  <si>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</si>
  <si>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</si>
  <si>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</si>
  <si>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</si>
  <si>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</si>
  <si>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</si>
  <si>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</si>
  <si>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</si>
  <si>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</si>
  <si>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</si>
  <si>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</si>
  <si>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</si>
  <si>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</si>
  <si>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</si>
  <si>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</si>
  <si>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</si>
  <si>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</si>
  <si>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</si>
  <si>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</si>
  <si>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</si>
  <si>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</si>
  <si>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</si>
  <si>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</si>
  <si>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</si>
  <si>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</si>
  <si>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</si>
  <si>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</si>
  <si>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</si>
  <si>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</si>
  <si>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</si>
  <si>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</si>
  <si>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</si>
  <si>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</si>
  <si>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</si>
  <si>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</si>
  <si>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</si>
  <si>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</si>
  <si>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</si>
  <si>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</si>
  <si>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</si>
  <si>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</si>
  <si>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</si>
  <si>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</si>
  <si>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</si>
  <si>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</si>
  <si>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</si>
  <si>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</si>
  <si>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</si>
  <si>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</si>
  <si>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</si>
  <si>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</si>
  <si>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</si>
  <si>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</si>
  <si>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</si>
  <si>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</si>
  <si>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</si>
  <si>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</si>
  <si>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</si>
  <si>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</si>
  <si>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</si>
  <si>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</si>
  <si>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</si>
  <si>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</si>
  <si>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</si>
  <si>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</si>
  <si>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</si>
  <si>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</si>
  <si>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</si>
  <si>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</si>
  <si>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</si>
  <si>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</si>
  <si>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</si>
  <si>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</si>
  <si>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</si>
  <si>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</si>
  <si>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</si>
  <si>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</si>
  <si>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</si>
  <si>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</si>
  <si>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</si>
  <si>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</si>
  <si>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</si>
  <si>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</si>
  <si>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</si>
  <si>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</si>
  <si>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</si>
  <si>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</si>
  <si>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</si>
  <si>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</si>
  <si>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</si>
  <si>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</si>
  <si>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</si>
  <si>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</si>
  <si>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</si>
  <si>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</si>
  <si>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</si>
  <si>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</si>
  <si>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</si>
  <si>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</si>
  <si>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</si>
  <si>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</si>
  <si>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</si>
  <si>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</si>
  <si>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</si>
  <si>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</si>
  <si>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</si>
  <si>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</si>
  <si>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</si>
  <si>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</si>
  <si>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</si>
  <si>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</si>
  <si>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</si>
  <si>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</si>
  <si>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</si>
  <si>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</si>
  <si>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</si>
  <si>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</si>
  <si>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</si>
  <si>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</si>
  <si>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</si>
  <si>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</si>
  <si>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</si>
  <si>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</si>
  <si>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</si>
  <si>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</si>
  <si>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</si>
  <si>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</si>
  <si>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</si>
  <si>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</si>
  <si>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</si>
  <si>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</si>
  <si>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</si>
  <si>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</si>
  <si>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</si>
  <si>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</si>
  <si>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</si>
  <si>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</si>
  <si>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</si>
  <si>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</si>
  <si>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</si>
  <si>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</si>
  <si>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</si>
  <si>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</si>
  <si>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</si>
  <si>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</si>
  <si>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</si>
  <si>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</si>
  <si>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</si>
  <si>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</si>
  <si>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</si>
  <si>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</si>
  <si>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</si>
  <si>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</si>
  <si>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</si>
  <si>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</si>
  <si>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</si>
  <si>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</si>
  <si>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</si>
  <si>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</si>
  <si>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</si>
  <si>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</si>
  <si>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</si>
  <si>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</si>
  <si>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</si>
  <si>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</si>
  <si>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</si>
  <si>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</si>
  <si>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</si>
  <si>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</si>
  <si>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</si>
  <si>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</si>
  <si>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</si>
  <si>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</si>
  <si>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</si>
  <si>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</si>
  <si>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</si>
  <si>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</si>
  <si>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</si>
  <si>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</si>
  <si>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</si>
  <si>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</si>
  <si>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</si>
  <si>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</si>
  <si>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</si>
  <si>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</si>
  <si>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</si>
  <si>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</si>
  <si>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</si>
  <si>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</si>
  <si>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</si>
  <si>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</si>
  <si>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</si>
  <si>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</si>
  <si>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</si>
  <si>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</si>
  <si>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</si>
  <si>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</si>
  <si>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</si>
  <si>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</si>
  <si>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</si>
  <si>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</si>
  <si>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</si>
  <si>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</si>
  <si>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</si>
  <si>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</si>
  <si>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</si>
  <si>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</si>
  <si>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</si>
  <si>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</si>
  <si>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</si>
  <si>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</si>
  <si>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</si>
  <si>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</si>
  <si>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</si>
  <si>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</si>
  <si>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</si>
  <si>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</si>
  <si>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</si>
  <si>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</si>
  <si>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</si>
  <si>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</si>
  <si>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</si>
  <si>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</si>
  <si>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</si>
  <si>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</si>
  <si>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</si>
  <si>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</si>
  <si>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</si>
  <si>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</si>
  <si>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</si>
  <si>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</si>
  <si>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</si>
  <si>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</si>
  <si>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</si>
  <si>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</si>
  <si>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</si>
  <si>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</si>
  <si>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</si>
  <si>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</si>
  <si>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</si>
  <si>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</si>
  <si>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</si>
  <si>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</si>
  <si>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</si>
  <si>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</si>
  <si>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</si>
  <si>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</si>
  <si>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</si>
  <si>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</si>
  <si>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</si>
  <si>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</si>
  <si>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</si>
  <si>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</si>
  <si>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</si>
  <si>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</si>
  <si>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</si>
  <si>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</si>
  <si>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</si>
  <si>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</si>
  <si>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</si>
  <si>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</si>
  <si>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</si>
  <si>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</si>
  <si>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</si>
  <si>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</si>
  <si>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</si>
  <si>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</si>
  <si>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</si>
  <si>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</si>
  <si>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</si>
  <si>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</si>
  <si>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</si>
  <si>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</si>
  <si>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</si>
  <si>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</si>
  <si>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</si>
  <si>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</si>
  <si>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</si>
  <si>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</si>
  <si>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</si>
  <si>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</si>
  <si>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</si>
  <si>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</si>
  <si>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</si>
  <si>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</si>
  <si>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</si>
  <si>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</si>
  <si>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</si>
  <si>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</si>
  <si>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</si>
  <si>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</si>
  <si>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</si>
  <si>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</si>
  <si>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</si>
  <si>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</si>
  <si>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</si>
  <si>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</si>
  <si>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</si>
  <si>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</si>
  <si>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</si>
  <si>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</si>
  <si>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</si>
  <si>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</si>
  <si>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</si>
  <si>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</si>
  <si>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</si>
  <si>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</si>
  <si>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</si>
  <si>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</si>
  <si>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</si>
  <si>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</si>
  <si>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</si>
  <si>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</si>
  <si>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</si>
  <si>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</si>
  <si>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</si>
  <si>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</si>
  <si>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</si>
  <si>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</si>
  <si>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</si>
  <si>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</si>
  <si>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</si>
  <si>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</si>
  <si>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</si>
  <si>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</si>
  <si>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</si>
  <si>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</si>
  <si>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</si>
  <si>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</si>
  <si>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</si>
  <si>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</si>
  <si>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</si>
  <si>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</si>
  <si>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</si>
  <si>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</si>
  <si>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</si>
  <si>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</si>
  <si>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</si>
  <si>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</si>
  <si>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</si>
  <si>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</si>
  <si>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</si>
  <si>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</si>
  <si>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</si>
  <si>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</si>
  <si>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</si>
  <si>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</si>
  <si>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</si>
  <si>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</si>
  <si>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</si>
  <si>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</si>
  <si>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</si>
  <si>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</si>
  <si>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</si>
  <si>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</si>
  <si>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</si>
  <si>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</si>
  <si>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</si>
  <si>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</si>
  <si>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</si>
  <si>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</si>
  <si>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</si>
  <si>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</si>
  <si>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</si>
  <si>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</si>
  <si>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</si>
  <si>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</si>
  <si>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</si>
  <si>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</si>
  <si>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</si>
  <si>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</si>
  <si>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</si>
  <si>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</si>
  <si>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</si>
  <si>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</si>
  <si>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</si>
  <si>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</si>
  <si>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</si>
  <si>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</si>
  <si>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</si>
  <si>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</si>
  <si>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</si>
  <si>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</si>
  <si>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</si>
  <si>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</si>
  <si>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</si>
  <si>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</si>
  <si>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</si>
  <si>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</si>
  <si>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</si>
  <si>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</si>
  <si>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</si>
  <si>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</si>
  <si>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</si>
  <si>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</si>
  <si>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</si>
  <si>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</si>
  <si>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</si>
  <si>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</si>
  <si>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</si>
  <si>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</si>
  <si>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</si>
  <si>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</si>
  <si>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</si>
  <si>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</si>
  <si>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</si>
  <si>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</si>
  <si>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</si>
  <si>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</si>
  <si>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</si>
  <si>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</si>
  <si>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</si>
  <si>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</si>
  <si>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</si>
  <si>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</si>
  <si>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</si>
  <si>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</si>
  <si>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</si>
  <si>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</si>
  <si>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</si>
  <si>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</si>
  <si>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</si>
  <si>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</si>
  <si>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</si>
  <si>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</si>
  <si>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</si>
  <si>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</si>
  <si>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</si>
  <si>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</si>
  <si>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</si>
  <si>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</si>
  <si>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</si>
  <si>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</si>
  <si>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</si>
  <si>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</si>
  <si>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</si>
  <si>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</si>
  <si>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</si>
  <si>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</si>
  <si>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</si>
  <si>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</si>
  <si>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</si>
  <si>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</si>
  <si>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</si>
  <si>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</si>
  <si>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</si>
  <si>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</si>
  <si>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</si>
  <si>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</si>
  <si>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</si>
  <si>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</si>
  <si>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</si>
  <si>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</si>
  <si>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</si>
  <si>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</si>
  <si>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</si>
  <si>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</si>
  <si>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</si>
  <si>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</si>
  <si>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</si>
  <si>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</si>
  <si>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</si>
  <si>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</si>
  <si>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</si>
  <si>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</si>
  <si>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</si>
  <si>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</si>
  <si>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</si>
  <si>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</si>
  <si>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</si>
  <si>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</si>
  <si>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</si>
  <si>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</si>
  <si>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</si>
  <si>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</si>
  <si>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</si>
  <si>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</si>
  <si>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</si>
  <si>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</si>
  <si>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</si>
  <si>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</si>
  <si>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</si>
  <si>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</si>
  <si>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</si>
  <si>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</si>
  <si>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</si>
  <si>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</si>
  <si>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</si>
  <si>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</si>
  <si>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</si>
  <si>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</si>
  <si>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</si>
  <si>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</si>
  <si>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</si>
  <si>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</si>
  <si>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</si>
  <si>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</si>
  <si>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</si>
  <si>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</si>
  <si>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</si>
  <si>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</si>
  <si>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</si>
  <si>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</si>
  <si>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</si>
  <si>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</si>
  <si>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</si>
  <si>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</si>
  <si>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</si>
  <si>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</si>
  <si>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</si>
  <si>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</si>
  <si>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</si>
  <si>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</si>
  <si>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</si>
  <si>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</si>
  <si>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</si>
  <si>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</si>
  <si>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</si>
  <si>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</si>
  <si>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</si>
  <si>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</si>
  <si>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</si>
  <si>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</si>
  <si>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</si>
  <si>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</si>
  <si>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</si>
  <si>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</si>
  <si>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</si>
  <si>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</si>
  <si>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</si>
  <si>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</si>
  <si>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</si>
  <si>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</si>
  <si>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</si>
  <si>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</si>
  <si>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</si>
  <si>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</si>
  <si>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</si>
  <si>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</si>
  <si>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</si>
  <si>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</si>
  <si>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</si>
  <si>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</si>
  <si>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</si>
  <si>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</si>
  <si>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</si>
  <si>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</si>
  <si>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</si>
  <si>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</si>
  <si>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</si>
  <si>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</si>
  <si>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</si>
  <si>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</si>
  <si>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</si>
  <si>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</si>
  <si>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</si>
  <si>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</si>
  <si>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</si>
  <si>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</si>
  <si>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</si>
  <si>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</si>
  <si>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</si>
  <si>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</si>
  <si>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</si>
  <si>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</si>
  <si>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</si>
  <si>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</si>
  <si>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</si>
  <si>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</si>
  <si>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</si>
  <si>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</si>
  <si>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</si>
  <si>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</si>
  <si>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</si>
  <si>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</si>
  <si>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</si>
  <si>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</si>
  <si>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</si>
  <si>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</si>
  <si>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</si>
  <si>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</si>
  <si>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</si>
  <si>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</si>
  <si>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</si>
  <si>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</si>
  <si>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</si>
  <si>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</si>
  <si>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</si>
  <si>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</si>
  <si>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</si>
  <si>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</si>
  <si>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</si>
  <si>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</si>
  <si>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</si>
  <si>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</si>
  <si>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</si>
  <si>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</si>
  <si>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</si>
  <si>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</si>
  <si>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</si>
  <si>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</si>
  <si>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</si>
  <si>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</si>
  <si>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</si>
  <si>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</si>
  <si>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</si>
  <si>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</si>
  <si>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</si>
  <si>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</si>
  <si>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</si>
  <si>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</si>
  <si>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</si>
  <si>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</si>
  <si>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</si>
  <si>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</si>
  <si>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</si>
  <si>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</si>
  <si>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</si>
  <si>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</si>
  <si>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</si>
  <si>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</si>
  <si>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</si>
  <si>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</si>
  <si>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</si>
  <si>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</si>
  <si>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</si>
  <si>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</si>
  <si>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</si>
  <si>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</si>
  <si>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</si>
  <si>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</si>
  <si>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</si>
  <si>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</si>
  <si>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</si>
  <si>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</si>
  <si>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</si>
  <si>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</si>
  <si>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</si>
  <si>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</si>
  <si>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</si>
  <si>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</si>
  <si>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</si>
  <si>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</si>
  <si>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</si>
  <si>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</si>
  <si>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</si>
  <si>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</si>
  <si>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</si>
  <si>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</si>
  <si>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</si>
  <si>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</si>
  <si>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</si>
  <si>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</si>
  <si>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</si>
  <si>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</si>
  <si>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</si>
  <si>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</si>
  <si>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</si>
  <si>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</si>
  <si>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</si>
  <si>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</si>
  <si>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</si>
  <si>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</si>
  <si>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</si>
  <si>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</si>
  <si>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</si>
  <si>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</si>
  <si>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</si>
  <si>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</si>
  <si>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</si>
  <si>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</si>
  <si>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</si>
  <si>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</si>
  <si>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</si>
  <si>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</si>
  <si>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</si>
  <si>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</si>
  <si>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</si>
  <si>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</si>
  <si>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</si>
  <si>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</si>
  <si>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</si>
  <si>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</si>
  <si>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</si>
  <si>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</si>
  <si>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</si>
  <si>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</si>
  <si>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</si>
  <si>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</si>
  <si>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</si>
  <si>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</si>
  <si>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</si>
  <si>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</si>
  <si>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</si>
  <si>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</si>
  <si>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</si>
  <si>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</si>
  <si>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</si>
  <si>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</si>
  <si>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</si>
  <si>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</si>
  <si>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</si>
  <si>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</si>
  <si>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</si>
  <si>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</si>
  <si>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</si>
  <si>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</si>
  <si>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</si>
  <si>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</si>
  <si>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</si>
  <si>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</si>
  <si>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</si>
  <si>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</si>
  <si>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</si>
  <si>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</si>
  <si>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</si>
  <si>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</si>
  <si>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</si>
  <si>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</si>
  <si>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</si>
  <si>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</si>
  <si>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</si>
  <si>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</si>
  <si>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</si>
  <si>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</si>
  <si>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</si>
  <si>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</si>
  <si>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</si>
  <si>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</si>
  <si>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</si>
  <si>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</si>
  <si>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</si>
  <si>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</si>
  <si>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</si>
  <si>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</si>
  <si>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</si>
  <si>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</si>
  <si>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</si>
  <si>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</si>
  <si>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</si>
  <si>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</si>
  <si>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</si>
  <si>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</si>
  <si>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</si>
  <si>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</si>
  <si>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</si>
  <si>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</si>
  <si>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</si>
  <si>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</si>
  <si>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</si>
  <si>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</si>
  <si>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</si>
  <si>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</si>
  <si>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</si>
  <si>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</si>
  <si>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</si>
  <si>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</si>
  <si>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</si>
  <si>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</si>
  <si>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</si>
  <si>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</si>
  <si>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</si>
  <si>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</si>
  <si>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</si>
  <si>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</si>
  <si>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</si>
  <si>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</si>
  <si>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</si>
  <si>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</si>
  <si>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</si>
  <si>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</si>
  <si>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</si>
  <si>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</si>
  <si>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</si>
  <si>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</si>
  <si>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</si>
  <si>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</si>
  <si>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</si>
  <si>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</si>
  <si>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</si>
  <si>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</si>
  <si>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</si>
  <si>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</si>
  <si>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</si>
  <si>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</si>
  <si>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</si>
  <si>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</si>
  <si>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</si>
  <si>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</si>
  <si>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</si>
  <si>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</si>
  <si>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</si>
  <si>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</si>
  <si>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</si>
  <si>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</si>
  <si>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</si>
  <si>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</si>
  <si>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</si>
  <si>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</si>
  <si>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</si>
  <si>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</si>
  <si>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</si>
  <si>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</si>
  <si>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</si>
  <si>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</si>
  <si>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</si>
  <si>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</si>
  <si>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</si>
  <si>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</si>
  <si>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</si>
  <si>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</si>
  <si>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</si>
  <si>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</si>
  <si>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</si>
  <si>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</si>
  <si>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</si>
  <si>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</si>
  <si>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</si>
  <si>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</si>
  <si>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</si>
  <si>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</si>
  <si>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</si>
  <si>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</si>
  <si>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</si>
  <si>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</si>
  <si>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</si>
  <si>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</si>
  <si>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</si>
  <si>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</si>
  <si>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</si>
  <si>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</si>
  <si>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</si>
  <si>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</si>
  <si>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</si>
  <si>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</si>
  <si>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</si>
  <si>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</si>
  <si>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</si>
  <si>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</si>
  <si>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</si>
  <si>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</si>
  <si>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</si>
  <si>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</si>
  <si>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</si>
  <si>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</si>
  <si>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</si>
  <si>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</si>
  <si>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</si>
  <si>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</si>
  <si>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</si>
  <si>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</si>
  <si>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</si>
  <si>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</si>
  <si>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</si>
  <si>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</si>
  <si>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</si>
  <si>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</si>
  <si>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</si>
  <si>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</si>
  <si>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</si>
  <si>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</si>
  <si>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</si>
  <si>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</si>
  <si>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</si>
  <si>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</si>
  <si>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</si>
  <si>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</si>
  <si>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</si>
  <si>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</si>
  <si>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</si>
  <si>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</si>
  <si>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</si>
  <si>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</si>
  <si>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</si>
  <si>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</si>
  <si>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</si>
  <si>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</si>
  <si>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</si>
  <si>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</si>
  <si>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</si>
  <si>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</si>
  <si>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</si>
  <si>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</si>
  <si>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</si>
  <si>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</si>
  <si>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</si>
  <si>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</si>
  <si>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</si>
  <si>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</si>
  <si>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</si>
  <si>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</si>
  <si>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</si>
  <si>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</si>
  <si>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</si>
  <si>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</si>
  <si>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</si>
  <si>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</si>
  <si>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</si>
  <si>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</si>
  <si>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</si>
  <si>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</si>
  <si>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</si>
  <si>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</si>
  <si>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</si>
  <si>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</si>
  <si>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</si>
  <si>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</si>
  <si>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</si>
  <si>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</si>
  <si>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</si>
  <si>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</si>
  <si>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</si>
  <si>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</si>
  <si>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</si>
  <si>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</si>
  <si>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</si>
  <si>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</si>
  <si>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</si>
  <si>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</si>
  <si>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</si>
  <si>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</si>
  <si>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</si>
  <si>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</si>
  <si>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</si>
  <si>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</si>
  <si>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</si>
  <si>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</si>
  <si>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</si>
  <si>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</si>
  <si>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</si>
  <si>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</si>
  <si>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</si>
  <si>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</si>
  <si>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</si>
  <si>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</si>
  <si>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</si>
  <si>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</si>
  <si>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</si>
  <si>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</si>
  <si>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</si>
  <si>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</si>
  <si>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</si>
  <si>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</si>
  <si>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</si>
  <si>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</si>
  <si>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</si>
  <si>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</si>
  <si>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</si>
  <si>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</si>
  <si>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</si>
  <si>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</si>
  <si>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</si>
  <si>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</si>
  <si>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</si>
  <si>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</si>
  <si>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</si>
  <si>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</si>
  <si>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</si>
  <si>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</si>
  <si>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</si>
  <si>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</si>
  <si>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</si>
  <si>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</si>
  <si>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</si>
  <si>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</si>
  <si>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</si>
  <si>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</si>
  <si>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</si>
  <si>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</si>
  <si>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</si>
  <si>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</si>
  <si>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</si>
  <si>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</si>
  <si>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</si>
  <si>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</si>
  <si>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</si>
  <si>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</si>
  <si>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</si>
  <si>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</si>
  <si>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</si>
  <si>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</si>
  <si>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</si>
  <si>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</si>
  <si>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</si>
  <si>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</si>
  <si>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</si>
  <si>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</si>
  <si>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</si>
  <si>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</si>
  <si>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</si>
  <si>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</si>
  <si>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</si>
  <si>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</si>
  <si>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</si>
  <si>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</si>
  <si>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</si>
  <si>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</si>
  <si>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</si>
  <si>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</si>
  <si>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</si>
  <si>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</si>
  <si>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</si>
  <si>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</si>
  <si>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</si>
  <si>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</si>
  <si>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</si>
  <si>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</si>
  <si>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</si>
  <si>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</si>
  <si>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</si>
  <si>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</si>
  <si>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</si>
  <si>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</si>
  <si>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</si>
  <si>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</si>
  <si>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</si>
  <si>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</si>
  <si>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</si>
  <si>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</si>
  <si>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</si>
  <si>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</si>
  <si>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</si>
  <si>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</si>
  <si>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</si>
  <si>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</si>
  <si>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</si>
  <si>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</si>
  <si>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</si>
  <si>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</si>
  <si>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</si>
  <si>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</si>
  <si>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</si>
  <si>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</si>
  <si>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</si>
  <si>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</si>
  <si>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</si>
  <si>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</si>
  <si>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</si>
  <si>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</si>
  <si>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</si>
  <si>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</si>
  <si>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</si>
  <si>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</si>
  <si>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</si>
  <si>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</si>
  <si>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</si>
  <si>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</si>
  <si>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</si>
  <si>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</si>
  <si>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</si>
  <si>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</si>
  <si>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</si>
  <si>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</si>
  <si>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</si>
  <si>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</si>
  <si>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</si>
  <si>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</si>
  <si>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</si>
  <si>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</si>
  <si>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</si>
  <si>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</si>
  <si>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</si>
  <si>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</si>
  <si>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</si>
  <si>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</si>
  <si>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</si>
  <si>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</si>
  <si>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</si>
  <si>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</si>
  <si>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</si>
  <si>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</si>
  <si>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</si>
  <si>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</si>
  <si>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</si>
  <si>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</si>
  <si>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</si>
  <si>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</si>
  <si>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</si>
  <si>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</si>
  <si>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</si>
  <si>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</si>
  <si>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</si>
  <si>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</si>
  <si>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</si>
  <si>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</si>
  <si>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</si>
  <si>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</si>
  <si>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</si>
  <si>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</si>
  <si>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</si>
  <si>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</si>
  <si>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</si>
  <si>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</si>
  <si>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</si>
  <si>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</si>
  <si>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</si>
  <si>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</si>
  <si>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</si>
  <si>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</si>
  <si>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</si>
  <si>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</si>
  <si>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</si>
  <si>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</si>
  <si>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</si>
  <si>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</si>
  <si>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</si>
  <si>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</si>
  <si>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</si>
  <si>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</si>
  <si>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</si>
  <si>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</si>
  <si>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</si>
  <si>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</si>
  <si>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</si>
  <si>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</si>
  <si>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</si>
  <si>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</si>
  <si>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</si>
  <si>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</si>
  <si>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</si>
  <si>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</si>
  <si>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</si>
  <si>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</si>
  <si>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</si>
  <si>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</si>
  <si>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</si>
  <si>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</si>
  <si>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</si>
  <si>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</si>
  <si>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</si>
  <si>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</si>
  <si>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</si>
  <si>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</si>
  <si>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</si>
  <si>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</si>
  <si>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</si>
  <si>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</si>
  <si>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</si>
  <si>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</si>
  <si>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</si>
  <si>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</si>
  <si>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</si>
  <si>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</si>
  <si>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</si>
  <si>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</si>
  <si>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</si>
  <si>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</si>
  <si>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</si>
  <si>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</si>
  <si>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</si>
  <si>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</si>
  <si>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</si>
  <si>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</si>
  <si>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</si>
  <si>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</si>
  <si>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</si>
  <si>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</si>
  <si>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</si>
  <si>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</si>
  <si>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</si>
  <si>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</si>
  <si>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</si>
  <si>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</si>
  <si>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</si>
  <si>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</si>
  <si>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</si>
  <si>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</si>
  <si>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</si>
  <si>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</si>
  <si>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</si>
  <si>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</si>
  <si>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</si>
  <si>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</si>
  <si>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</si>
  <si>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</si>
  <si>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</si>
  <si>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</si>
  <si>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</si>
  <si>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</si>
  <si>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</si>
  <si>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</si>
  <si>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</si>
  <si>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</si>
  <si>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21000.002230/2013-14</t>
  </si>
  <si>
    <t>FIPRONIL NAG 250 FS</t>
  </si>
  <si>
    <t>Fipronil</t>
  </si>
  <si>
    <t>23/06/2022</t>
  </si>
  <si>
    <t>21000.020489/2017-62</t>
  </si>
  <si>
    <t>ECOF0G-160</t>
  </si>
  <si>
    <t>Pirimetanil</t>
  </si>
  <si>
    <t>Sumitomo</t>
  </si>
  <si>
    <t>21000.006728/2008-81</t>
  </si>
  <si>
    <t> CASCADE</t>
  </si>
  <si>
    <t>Flufenoxurom</t>
  </si>
  <si>
    <t>21000.009640/2010-35</t>
  </si>
  <si>
    <t>AUG 106</t>
  </si>
  <si>
    <t> Imidacloprido</t>
  </si>
  <si>
    <t>Avgust</t>
  </si>
  <si>
    <t>21000.037776/2016-21</t>
  </si>
  <si>
    <t>HALOXYFOP 200 + CLETODIM 250 EC UPL</t>
  </si>
  <si>
    <t>Haloxifope-P-Metílico; Cletodim</t>
  </si>
  <si>
    <t xml:space="preserve">Upl </t>
  </si>
  <si>
    <t>21000.004061/2015-19</t>
  </si>
  <si>
    <t>GRIZZLI</t>
  </si>
  <si>
    <t>Atrazina</t>
  </si>
  <si>
    <t>Proregistros</t>
  </si>
  <si>
    <t>21016.009200/2021-61</t>
  </si>
  <si>
    <t>1,4 SIGHT</t>
  </si>
  <si>
    <t>1,4 Dimetilnaftaleno</t>
  </si>
  <si>
    <t>Bem Brasil </t>
  </si>
  <si>
    <t>PT</t>
  </si>
  <si>
    <t>PTN</t>
  </si>
  <si>
    <t>PTE</t>
  </si>
  <si>
    <t>Pré-Mistura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</si>
  <si>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</si>
  <si>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</si>
  <si>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</si>
  <si>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</si>
  <si>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</si>
  <si>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</si>
  <si>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</si>
  <si>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</si>
  <si>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</si>
  <si>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</si>
  <si>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</si>
  <si>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</si>
  <si>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</si>
  <si>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</si>
  <si>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</si>
  <si>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</si>
  <si>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</si>
  <si>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</si>
  <si>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</si>
  <si>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</si>
  <si>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</si>
  <si>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</si>
  <si>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</si>
  <si>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</si>
  <si>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</si>
  <si>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</si>
  <si>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Classe I - Extremamente tóxico</t>
  </si>
  <si>
    <t>Categoria 1 - Produto Extremamente Tóxico</t>
  </si>
  <si>
    <t>Categoria 2 - Produto Altamente Tóxico</t>
  </si>
  <si>
    <t>Classe II - Altamente tóxico</t>
  </si>
  <si>
    <t>Categoria 3 - Produto Moderadamente Tóxico</t>
  </si>
  <si>
    <t>Classe III - Medianamente tóxico</t>
  </si>
  <si>
    <t>Categoria 4 - Produto Pouco Tóxico</t>
  </si>
  <si>
    <t>Categoria 5 - Produto Improvável de Causar Dano Agudo</t>
  </si>
  <si>
    <t>Classe IV - Pouco tóxico</t>
  </si>
  <si>
    <t>Produto não classificado</t>
  </si>
  <si>
    <t>O perfil toxicológico foi considerado equivalente ao produto técnico de referência.</t>
  </si>
  <si>
    <t>Classe I - Produto altamente perigoso ao meio ambiente</t>
  </si>
  <si>
    <t>Classe II - Produto muito perigoso ao meio ambiente</t>
  </si>
  <si>
    <t>Classe III - Produto perigoso ao meio ambiente</t>
  </si>
  <si>
    <t>Classe IV - Produto pouco perigoso ao meio ambiente</t>
  </si>
  <si>
    <t>PT</t>
  </si>
  <si>
    <t>PTN</t>
  </si>
  <si>
    <t>PTE</t>
  </si>
  <si>
    <t>Pré-Mistura</t>
  </si>
  <si>
    <t>&gt;0</t>
  </si>
  <si>
    <t>PF</t>
  </si>
  <si>
    <t>PFN</t>
  </si>
  <si>
    <t>PF/PTE</t>
  </si>
  <si>
    <t>Bio</t>
  </si>
  <si>
    <t>Bio/Org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</si>
  <si>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</si>
  <si>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</si>
  <si>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</si>
  <si>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</si>
  <si>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</si>
  <si>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</si>
  <si>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</si>
  <si>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</si>
  <si>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</si>
  <si>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</si>
  <si>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</si>
  <si>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</si>
  <si>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</si>
  <si>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</si>
  <si>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</si>
  <si>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</si>
  <si>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</si>
  <si>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</si>
  <si>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</si>
  <si>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</si>
  <si>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</si>
  <si>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</si>
  <si>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</si>
  <si>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</si>
  <si>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</si>
  <si>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</si>
  <si>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</si>
  <si>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</si>
  <si>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</si>
  <si>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</si>
  <si>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</si>
  <si>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</si>
  <si>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</si>
  <si>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</si>
  <si>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</si>
  <si>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</si>
  <si>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</si>
  <si>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</si>
  <si>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</si>
  <si>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</si>
  <si>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PF</t>
  </si>
  <si>
    <t>PFN</t>
  </si>
  <si>
    <t>PF/PTE</t>
  </si>
  <si>
    <t>Bio</t>
  </si>
  <si>
    <t>Bio/Org</t>
  </si>
  <si>
    <t>&gt;0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</si>
  <si>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</si>
  <si>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</si>
  <si>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</si>
  <si>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</si>
  <si>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</si>
  <si>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</si>
  <si>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</si>
  <si>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</si>
  <si>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</si>
  <si>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</si>
  <si>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</si>
  <si>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</si>
  <si>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</si>
  <si>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</si>
  <si>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</si>
  <si>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</si>
  <si>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</si>
  <si>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</si>
  <si>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</si>
  <si>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</si>
  <si>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</si>
  <si>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</si>
  <si>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</si>
  <si>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</si>
  <si>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</si>
  <si>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</si>
  <si>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</si>
  <si>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</si>
  <si>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</si>
  <si>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</si>
  <si>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</si>
  <si>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</si>
  <si>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</si>
  <si>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</si>
  <si>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</si>
  <si>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</si>
  <si>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</si>
  <si>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</si>
  <si>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</si>
  <si>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</si>
  <si>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</si>
  <si>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</si>
  <si>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</si>
  <si>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</si>
  <si>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</si>
  <si>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</si>
  <si>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referência.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</si>
  <si>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</si>
  <si>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</si>
  <si>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</si>
  <si>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</si>
  <si>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</si>
  <si>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</si>
  <si>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</si>
  <si>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</si>
  <si>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</si>
  <si>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</si>
  <si>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</si>
  <si>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</si>
  <si>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</si>
  <si>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</si>
  <si>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</si>
  <si>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</si>
  <si>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</si>
  <si>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</si>
  <si>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</si>
  <si>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</si>
  <si>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</si>
  <si>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</si>
  <si>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</si>
  <si>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</si>
  <si>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</si>
  <si>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</si>
  <si>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</si>
  <si>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</si>
  <si>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</si>
  <si>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</si>
  <si>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</si>
  <si>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</si>
  <si>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</si>
  <si>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</si>
  <si>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</si>
  <si>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</si>
  <si>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</si>
  <si>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</si>
  <si>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</si>
  <si>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</si>
  <si>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</si>
  <si>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</si>
  <si>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</si>
  <si>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</si>
  <si>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</si>
  <si>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</si>
  <si>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</si>
  <si>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</si>
  <si>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</si>
  <si>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</si>
  <si>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</si>
  <si>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</si>
  <si>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</si>
  <si>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</si>
  <si>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</si>
  <si>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</si>
  <si>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</si>
  <si>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</si>
  <si>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</si>
  <si>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</si>
  <si>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</si>
  <si>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</si>
  <si>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</si>
  <si>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</si>
  <si>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</si>
  <si>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</si>
  <si>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</si>
  <si>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</si>
  <si>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</si>
  <si>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</si>
  <si>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</si>
  <si>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</si>
  <si>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</si>
  <si>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</si>
  <si>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</si>
  <si>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</si>
  <si>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</si>
  <si>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</si>
  <si>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</si>
  <si>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</si>
  <si>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</si>
  <si>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</si>
  <si>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</si>
  <si>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</si>
  <si>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</si>
  <si>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</si>
  <si>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</si>
  <si>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</si>
  <si>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</si>
  <si>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</si>
  <si>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</si>
  <si>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</si>
  <si>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</si>
  <si>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</si>
  <si>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</si>
  <si>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</si>
  <si>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</si>
  <si>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</si>
  <si>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</si>
  <si>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</si>
  <si>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</si>
  <si>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</si>
  <si>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</si>
  <si>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</si>
  <si>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</si>
  <si>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</si>
  <si>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</si>
  <si>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</si>
  <si>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</si>
  <si>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</si>
  <si>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</si>
  <si>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</si>
  <si>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</si>
  <si>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</si>
  <si>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</si>
  <si>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</si>
  <si>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</si>
  <si>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</si>
  <si>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</si>
  <si>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</si>
  <si>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</si>
  <si>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</si>
  <si>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</si>
  <si>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</si>
  <si>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</si>
  <si>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</si>
  <si>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</si>
  <si>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</si>
  <si>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</si>
  <si>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</si>
  <si>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</si>
  <si>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</si>
  <si>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</si>
  <si>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</si>
  <si>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</si>
  <si>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</si>
  <si>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</si>
  <si>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</si>
  <si>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</si>
  <si>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</si>
  <si>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</si>
  <si>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</si>
  <si>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</si>
  <si>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</si>
  <si>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</si>
  <si>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</si>
  <si>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</si>
  <si>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</si>
  <si>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</si>
  <si>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</si>
  <si>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</si>
  <si>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</si>
  <si>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</si>
  <si>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</si>
  <si>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</si>
  <si>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</si>
  <si>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</si>
  <si>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</si>
  <si>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</si>
  <si>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</si>
  <si>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</si>
  <si>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</si>
  <si>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</si>
  <si>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</si>
  <si>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</si>
  <si>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</si>
  <si>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</si>
  <si>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</si>
  <si>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</si>
  <si>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</si>
  <si>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</si>
  <si>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</si>
  <si>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</si>
  <si>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</si>
  <si>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</si>
  <si>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</si>
  <si>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</si>
  <si>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</si>
  <si>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</si>
  <si>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</si>
  <si>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</si>
  <si>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</si>
  <si>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</si>
  <si>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</si>
  <si>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</si>
  <si>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</si>
  <si>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</si>
  <si>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</si>
  <si>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</si>
  <si>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</si>
  <si>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</si>
  <si>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</si>
  <si>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</si>
  <si>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</si>
  <si>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</si>
  <si>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</si>
  <si>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</si>
  <si>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</si>
  <si>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</si>
  <si>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</si>
  <si>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</si>
  <si>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</si>
  <si>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</si>
  <si>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</si>
  <si>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</si>
  <si>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</si>
  <si>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</si>
  <si>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</si>
  <si>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</si>
  <si>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</si>
  <si>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</si>
  <si>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</si>
  <si>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</si>
  <si>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</si>
  <si>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</si>
  <si>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</si>
  <si>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</si>
  <si>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</si>
  <si>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</si>
  <si>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</si>
  <si>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</si>
  <si>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</si>
  <si>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</si>
  <si>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</si>
  <si>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</si>
  <si>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</si>
  <si>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</si>
  <si>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</si>
  <si>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</si>
  <si>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</si>
  <si>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</si>
  <si>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</si>
  <si>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</si>
  <si>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</si>
  <si>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</si>
  <si>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</si>
  <si>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</si>
  <si>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</si>
  <si>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</si>
  <si>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</si>
  <si>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</si>
  <si>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</si>
  <si>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</si>
  <si>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</si>
  <si>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</si>
  <si>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</si>
  <si>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</si>
  <si>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</si>
  <si>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</si>
  <si>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</si>
  <si>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</si>
  <si>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</si>
  <si>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</si>
  <si>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</si>
  <si>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</si>
  <si>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</si>
  <si>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</si>
  <si>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</si>
  <si>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</si>
  <si>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</si>
  <si>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</si>
  <si>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</si>
  <si>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</si>
  <si>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</si>
  <si>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</si>
  <si>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</si>
  <si>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</si>
  <si>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</si>
  <si>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</si>
  <si>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</si>
  <si>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</si>
  <si>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</si>
  <si>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</si>
  <si>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</si>
  <si>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</si>
  <si>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</si>
  <si>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</si>
  <si>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</si>
  <si>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</si>
  <si>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</si>
  <si>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</si>
  <si>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</si>
  <si>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</si>
  <si>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</si>
  <si>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</si>
  <si>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</si>
  <si>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</si>
  <si>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</si>
  <si>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</si>
  <si>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</si>
  <si>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</si>
  <si>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</si>
  <si>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</si>
  <si>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</si>
  <si>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</si>
  <si>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</si>
  <si>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</si>
  <si>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</si>
  <si>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</si>
  <si>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</si>
  <si>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</si>
  <si>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</si>
  <si>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</si>
  <si>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</si>
  <si>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</si>
  <si>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</si>
  <si>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</si>
  <si>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</si>
  <si>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</si>
  <si>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</si>
  <si>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</si>
  <si>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</si>
  <si>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</si>
  <si>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</si>
  <si>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</si>
  <si>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</si>
  <si>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</si>
  <si>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</si>
  <si>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</si>
  <si>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</si>
  <si>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</si>
  <si>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</si>
  <si>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</si>
  <si>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</si>
  <si>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</si>
  <si>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</si>
  <si>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</si>
  <si>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</si>
  <si>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</si>
  <si>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</si>
  <si>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</si>
  <si>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</si>
  <si>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</si>
  <si>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</si>
  <si>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</si>
  <si>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</si>
  <si>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</si>
  <si>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</si>
  <si>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</si>
  <si>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</si>
  <si>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</si>
  <si>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</si>
  <si>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</si>
  <si>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</si>
  <si>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</si>
  <si>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</si>
  <si>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</si>
  <si>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</si>
  <si>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</si>
  <si>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</si>
  <si>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</si>
  <si>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</si>
  <si>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</si>
  <si>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</si>
  <si>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</si>
  <si>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</si>
  <si>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</si>
  <si>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</si>
  <si>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</si>
  <si>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</si>
  <si>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</si>
  <si>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</si>
  <si>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</si>
  <si>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</si>
  <si>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</si>
  <si>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</si>
  <si>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</si>
  <si>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</si>
  <si>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</si>
  <si>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</si>
  <si>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</si>
  <si>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</si>
  <si>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</si>
  <si>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</si>
  <si>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</si>
  <si>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</si>
  <si>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</si>
  <si>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</si>
  <si>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</si>
  <si>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</si>
  <si>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</si>
  <si>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</si>
  <si>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</si>
  <si>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</si>
  <si>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</si>
  <si>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</si>
  <si>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</si>
  <si>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</si>
  <si>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</si>
  <si>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</si>
  <si>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</si>
  <si>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</si>
  <si>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</si>
  <si>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</si>
  <si>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</si>
  <si>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</si>
  <si>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</si>
  <si>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</si>
  <si>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</si>
  <si>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</si>
  <si>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</si>
  <si>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</si>
  <si>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</si>
  <si>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</si>
  <si>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</si>
  <si>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</si>
  <si>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</si>
  <si>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</si>
  <si>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</si>
  <si>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</si>
  <si>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</si>
  <si>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</si>
  <si>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</si>
  <si>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</si>
  <si>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</si>
  <si>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</si>
  <si>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</si>
  <si>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</si>
  <si>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</si>
  <si>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</si>
  <si>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</si>
  <si>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</si>
  <si>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</si>
  <si>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</si>
  <si>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</si>
  <si>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</si>
  <si>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</si>
  <si>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</si>
  <si>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</si>
  <si>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</si>
  <si>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</si>
  <si>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</si>
  <si>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</si>
  <si>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</si>
  <si>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</si>
  <si>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</si>
  <si>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</si>
  <si>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</si>
  <si>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</si>
  <si>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</si>
  <si>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</si>
  <si>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</si>
  <si>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</si>
  <si>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</si>
  <si>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</si>
  <si>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</si>
  <si>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</si>
  <si>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</si>
  <si>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</si>
  <si>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</si>
  <si>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</si>
  <si>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</si>
  <si>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</si>
  <si>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</si>
  <si>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</si>
  <si>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</si>
  <si>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</si>
  <si>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</si>
  <si>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</si>
  <si>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</si>
  <si>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</si>
  <si>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</si>
  <si>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</si>
  <si>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</si>
  <si>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</si>
  <si>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</si>
  <si>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</si>
  <si>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</si>
  <si>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</si>
  <si>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</si>
  <si>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</si>
  <si>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</si>
  <si>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</si>
  <si>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</si>
  <si>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</si>
  <si>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</si>
  <si>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</si>
  <si>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</si>
  <si>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</si>
  <si>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</si>
  <si>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</si>
  <si>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</si>
  <si>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</si>
  <si>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</si>
  <si>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</si>
  <si>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</si>
  <si>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</si>
  <si>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</si>
  <si>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</si>
  <si>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</si>
  <si>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</si>
  <si>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</si>
  <si>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</si>
  <si>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</si>
  <si>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</si>
  <si>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</si>
  <si>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</si>
  <si>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</si>
  <si>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</si>
  <si>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</si>
  <si>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</si>
  <si>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</si>
  <si>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</si>
  <si>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</si>
  <si>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</si>
  <si>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</si>
  <si>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</si>
  <si>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</si>
  <si>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</si>
  <si>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</si>
  <si>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</si>
  <si>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</si>
  <si>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</si>
  <si>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</si>
  <si>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</si>
  <si>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</si>
  <si>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</si>
  <si>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</si>
  <si>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</si>
  <si>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</si>
  <si>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</si>
  <si>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</si>
  <si>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</si>
  <si>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</si>
  <si>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</si>
  <si>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</si>
  <si>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</si>
  <si>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</si>
  <si>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</si>
  <si>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</si>
  <si>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</si>
  <si>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</si>
  <si>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</si>
  <si>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</si>
  <si>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</si>
  <si>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</si>
  <si>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</si>
  <si>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</si>
  <si>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</si>
  <si>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</si>
  <si>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</si>
  <si>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</si>
  <si>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</si>
  <si>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</si>
  <si>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</si>
  <si>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</si>
  <si>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</si>
  <si>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</si>
  <si>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</si>
  <si>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</si>
  <si>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</si>
  <si>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</si>
  <si>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</si>
  <si>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</si>
  <si>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</si>
  <si>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</si>
  <si>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</si>
  <si>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</si>
  <si>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</si>
  <si>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</si>
  <si>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</si>
  <si>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</si>
  <si>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</si>
  <si>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</si>
  <si>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</si>
  <si>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</si>
  <si>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</si>
  <si>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</si>
  <si>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</si>
  <si>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</si>
  <si>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</si>
  <si>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</si>
  <si>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</si>
  <si>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</si>
  <si>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</si>
  <si>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</si>
  <si>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</si>
  <si>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</si>
  <si>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</si>
  <si>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</si>
  <si>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</si>
  <si>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</si>
  <si>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</si>
  <si>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</si>
  <si>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</si>
  <si>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</si>
  <si>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</si>
  <si>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</si>
  <si>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</si>
  <si>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</si>
  <si>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</si>
  <si>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</si>
  <si>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</si>
  <si>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</si>
  <si>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</si>
  <si>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</si>
  <si>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</si>
  <si>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</si>
  <si>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</si>
  <si>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</si>
  <si>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</si>
  <si>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</si>
  <si>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</si>
  <si>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</si>
  <si>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</si>
  <si>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</si>
  <si>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</si>
  <si>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</si>
  <si>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</si>
  <si>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</si>
  <si>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</si>
  <si>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</si>
  <si>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</si>
  <si>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</si>
  <si>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</si>
  <si>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</si>
  <si>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</si>
  <si>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</si>
  <si>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</si>
  <si>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</si>
  <si>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</si>
  <si>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</si>
  <si>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</si>
  <si>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</si>
  <si>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</si>
  <si>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</si>
  <si>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</si>
  <si>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</si>
  <si>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</si>
  <si>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</si>
  <si>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</si>
  <si>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</si>
  <si>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</si>
  <si>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</si>
  <si>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</si>
  <si>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</si>
  <si>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</si>
  <si>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</si>
  <si>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</si>
  <si>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</si>
  <si>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</si>
  <si>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</si>
  <si>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</si>
  <si>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</si>
  <si>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</si>
  <si>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</si>
  <si>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</si>
  <si>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</si>
  <si>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</si>
  <si>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</si>
  <si>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</si>
  <si>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</si>
  <si>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</si>
  <si>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</si>
  <si>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</si>
  <si>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</si>
  <si>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</si>
  <si>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</si>
  <si>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</si>
  <si>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</si>
  <si>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</si>
  <si>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</si>
  <si>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</si>
  <si>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</si>
  <si>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</si>
  <si>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</si>
  <si>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</si>
  <si>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</si>
  <si>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</si>
  <si>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</si>
  <si>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</si>
  <si>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</si>
  <si>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</si>
  <si>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</si>
  <si>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</si>
  <si>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</si>
  <si>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</si>
  <si>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</si>
  <si>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</si>
  <si>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</si>
  <si>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</si>
  <si>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</si>
  <si>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</si>
  <si>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</si>
  <si>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</si>
  <si>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</si>
  <si>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</si>
  <si>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</si>
  <si>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</si>
  <si>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</si>
  <si>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</si>
  <si>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</si>
  <si>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</si>
  <si>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</si>
  <si>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</si>
  <si>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</si>
  <si>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</si>
  <si>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</si>
  <si>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</si>
  <si>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</si>
  <si>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</si>
  <si>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</si>
  <si>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</si>
  <si>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</si>
  <si>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</si>
  <si>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</si>
  <si>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</si>
  <si>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</si>
  <si>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</si>
  <si>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</si>
  <si>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</si>
  <si>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</si>
  <si>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</si>
  <si>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</si>
  <si>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</si>
  <si>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</si>
  <si>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</si>
  <si>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</si>
  <si>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</si>
  <si>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</si>
  <si>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</si>
  <si>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</si>
  <si>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</si>
  <si>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</si>
  <si>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</si>
  <si>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</si>
  <si>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</si>
  <si>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</si>
  <si>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</si>
  <si>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</si>
  <si>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</si>
  <si>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</si>
  <si>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</si>
  <si>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</si>
  <si>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</si>
  <si>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</si>
  <si>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</si>
  <si>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</si>
  <si>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</si>
  <si>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</si>
  <si>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</si>
  <si>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</si>
  <si>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</si>
  <si>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</si>
  <si>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</si>
  <si>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</si>
  <si>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</si>
  <si>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</si>
  <si>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</si>
  <si>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</si>
  <si>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</si>
  <si>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</si>
  <si>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</si>
  <si>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</si>
  <si>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</si>
  <si>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</si>
  <si>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</si>
  <si>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</si>
  <si>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</si>
  <si>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</si>
  <si>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</si>
  <si>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</si>
  <si>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</si>
  <si>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</si>
  <si>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</si>
  <si>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</si>
  <si>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</si>
  <si>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</si>
  <si>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</si>
  <si>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</si>
  <si>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</si>
  <si>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</si>
  <si>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</si>
  <si>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</si>
  <si>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</si>
  <si>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</si>
  <si>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</si>
  <si>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</si>
  <si>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</si>
  <si>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</si>
  <si>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</si>
  <si>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</si>
  <si>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</si>
  <si>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</si>
  <si>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</si>
  <si>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</si>
  <si>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</si>
  <si>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</si>
  <si>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</si>
  <si>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</si>
  <si>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</si>
  <si>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</si>
  <si>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</si>
  <si>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</si>
  <si>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</si>
  <si>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</si>
  <si>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</si>
  <si>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</si>
  <si>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</si>
  <si>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</si>
  <si>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</si>
  <si>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</si>
  <si>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</si>
  <si>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</si>
  <si>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</si>
  <si>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</si>
  <si>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</si>
  <si>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</si>
  <si>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</si>
  <si>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</si>
  <si>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</si>
  <si>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</si>
  <si>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</si>
  <si>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</si>
  <si>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</si>
  <si>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</si>
  <si>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</si>
  <si>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</si>
  <si>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</si>
  <si>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</si>
  <si>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</si>
  <si>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</si>
  <si>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</si>
  <si>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</si>
  <si>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</si>
  <si>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</si>
  <si>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</si>
  <si>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</si>
  <si>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</si>
  <si>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</si>
  <si>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</si>
  <si>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</si>
  <si>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</si>
  <si>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</si>
  <si>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</si>
  <si>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</si>
  <si>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</si>
  <si>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</si>
  <si>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</si>
  <si>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</si>
  <si>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</si>
  <si>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</si>
  <si>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</si>
  <si>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</si>
  <si>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</si>
  <si>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</si>
  <si>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</si>
  <si>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</si>
  <si>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</si>
  <si>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</si>
  <si>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</si>
  <si>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</si>
  <si>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</si>
  <si>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</si>
  <si>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</si>
  <si>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</si>
  <si>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</si>
  <si>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</si>
  <si>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</si>
  <si>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</si>
  <si>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</si>
  <si>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</si>
  <si>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</si>
  <si>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</si>
  <si>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</si>
  <si>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</si>
  <si>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</si>
  <si>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</si>
  <si>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</si>
  <si>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</si>
  <si>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</si>
  <si>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</si>
  <si>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</si>
  <si>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</si>
  <si>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</si>
  <si>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</si>
  <si>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</si>
  <si>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</si>
  <si>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</si>
  <si>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</si>
  <si>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</si>
  <si>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</si>
  <si>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</si>
  <si>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</si>
  <si>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</si>
  <si>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</si>
  <si>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</si>
  <si>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</si>
  <si>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</si>
  <si>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</si>
  <si>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</si>
  <si>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</si>
  <si>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</si>
  <si>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</si>
  <si>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</si>
  <si>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</si>
  <si>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</si>
  <si>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</si>
  <si>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</si>
  <si>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</si>
  <si>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</si>
  <si>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</si>
  <si>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</si>
  <si>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</si>
  <si>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</si>
  <si>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</si>
  <si>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</si>
  <si>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</si>
  <si>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</si>
  <si>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</si>
  <si>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</si>
  <si>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</si>
  <si>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</si>
  <si>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</si>
  <si>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</si>
  <si>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</si>
  <si>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</si>
  <si>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</si>
  <si>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</si>
  <si>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</si>
  <si>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</si>
  <si>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</si>
  <si>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</si>
  <si>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</si>
  <si>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</si>
  <si>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</si>
  <si>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</si>
  <si>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</si>
  <si>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</si>
  <si>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</si>
  <si>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</si>
  <si>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</si>
  <si>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</si>
  <si>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</si>
  <si>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</si>
  <si>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</si>
  <si>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</si>
  <si>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</si>
  <si>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</si>
  <si>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</si>
  <si>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</si>
  <si>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</si>
  <si>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</si>
  <si>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</si>
  <si>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</si>
  <si>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</si>
  <si>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</si>
  <si>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</si>
  <si>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</si>
  <si>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</si>
  <si>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</si>
  <si>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</si>
  <si>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</si>
  <si>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</si>
  <si>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</si>
  <si>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</si>
  <si>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</si>
  <si>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</si>
  <si>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</si>
  <si>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</si>
  <si>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</si>
  <si>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</si>
  <si>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</si>
  <si>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</si>
  <si>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</si>
  <si>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</si>
  <si>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</si>
  <si>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</si>
  <si>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</si>
  <si>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</si>
  <si>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</si>
  <si>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</si>
  <si>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</si>
  <si>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</si>
  <si>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</si>
  <si>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</si>
  <si>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</si>
  <si>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</si>
  <si>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</si>
  <si>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</si>
  <si>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</si>
  <si>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</si>
  <si>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</si>
  <si>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</si>
  <si>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</si>
  <si>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</si>
  <si>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</si>
  <si>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</si>
  <si>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</si>
  <si>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</si>
  <si>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</si>
  <si>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</si>
  <si>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</si>
  <si>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</si>
  <si>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</si>
  <si>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</si>
  <si>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</si>
  <si>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</si>
  <si>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</si>
  <si>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</si>
  <si>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</si>
  <si>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</si>
  <si>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</si>
  <si>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</si>
  <si>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</si>
  <si>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</si>
  <si>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</si>
  <si>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</si>
  <si>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</si>
  <si>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</si>
  <si>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</si>
  <si>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</si>
  <si>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</si>
  <si>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</si>
  <si>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</si>
  <si>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</si>
  <si>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</si>
  <si>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</si>
  <si>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</si>
  <si>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</si>
  <si>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</si>
  <si>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</si>
  <si>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</si>
  <si>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</si>
  <si>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</si>
  <si>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</si>
  <si>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</si>
  <si>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</si>
  <si>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</si>
  <si>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</si>
  <si>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</si>
  <si>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</si>
  <si>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</si>
  <si>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</si>
  <si>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</si>
  <si>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</si>
  <si>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</si>
  <si>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</si>
  <si>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</si>
  <si>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</si>
  <si>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</si>
  <si>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</si>
  <si>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</si>
  <si>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</si>
  <si>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</si>
  <si>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</si>
  <si>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</si>
  <si>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</si>
  <si>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</si>
  <si>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</si>
  <si>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</si>
  <si>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</si>
  <si>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</si>
  <si>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</si>
  <si>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</si>
  <si>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</si>
  <si>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</si>
  <si>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</si>
  <si>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</si>
  <si>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</si>
  <si>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</si>
  <si>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</si>
  <si>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</si>
  <si>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</si>
  <si>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</si>
  <si>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</si>
  <si>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</si>
  <si>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</si>
  <si>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</si>
  <si>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</si>
  <si>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</si>
  <si>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</si>
  <si>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</si>
  <si>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</si>
  <si>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</si>
  <si>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</si>
  <si>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</si>
  <si>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</si>
  <si>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</si>
  <si>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</si>
  <si>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</si>
  <si>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</si>
  <si>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</si>
  <si>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</si>
  <si>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</si>
  <si>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</si>
  <si>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</si>
  <si>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</si>
  <si>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</si>
  <si>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</si>
  <si>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</si>
  <si>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</si>
  <si>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</si>
  <si>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</si>
  <si>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</si>
  <si>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</si>
  <si>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</si>
  <si>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</si>
  <si>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</si>
  <si>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</si>
  <si>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</si>
  <si>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</si>
  <si>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</si>
  <si>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</si>
  <si>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</si>
  <si>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</si>
  <si>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</si>
  <si>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</si>
  <si>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</si>
  <si>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</si>
  <si>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</si>
  <si>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</si>
  <si>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</si>
  <si>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</si>
  <si>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</si>
  <si>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</si>
  <si>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</si>
  <si>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</si>
  <si>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</si>
  <si>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</si>
  <si>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</si>
  <si>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</si>
  <si>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</si>
  <si>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</si>
  <si>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</si>
  <si>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</si>
  <si>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</si>
  <si>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</si>
  <si>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</si>
  <si>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</si>
  <si>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</si>
  <si>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</si>
  <si>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</si>
  <si>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</si>
  <si>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</si>
  <si>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</si>
  <si>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</si>
  <si>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</si>
  <si>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</si>
  <si>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</si>
  <si>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</si>
  <si>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</si>
  <si>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</si>
  <si>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</si>
  <si>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</si>
  <si>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</si>
  <si>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</si>
  <si>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</si>
  <si>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</si>
  <si>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</si>
  <si>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</si>
  <si>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</si>
  <si>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</si>
  <si>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</si>
  <si>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</si>
  <si>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</si>
  <si>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</si>
  <si>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</si>
  <si>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</si>
  <si>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</si>
  <si>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</si>
  <si>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</si>
  <si>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</si>
  <si>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</si>
  <si>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</si>
  <si>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</si>
  <si>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</si>
  <si>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</si>
  <si>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</si>
  <si>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</si>
  <si>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</si>
  <si>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</si>
  <si>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</si>
  <si>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</si>
  <si>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</si>
  <si>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</si>
  <si>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</si>
  <si>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</si>
  <si>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</si>
  <si>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</si>
  <si>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</si>
  <si>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</si>
  <si>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</si>
  <si>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</si>
  <si>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</si>
  <si>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</si>
  <si>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</si>
  <si>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</si>
  <si>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</si>
  <si>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</si>
  <si>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</si>
  <si>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</si>
  <si>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</si>
  <si>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</si>
  <si>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</si>
  <si>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</si>
  <si>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</si>
  <si>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</si>
  <si>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</si>
  <si>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</si>
  <si>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</si>
  <si>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</si>
  <si>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</si>
  <si>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</si>
  <si>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</si>
  <si>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</si>
  <si>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</si>
  <si>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</si>
  <si>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</si>
  <si>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</si>
  <si>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</si>
  <si>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</si>
  <si>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</si>
  <si>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</si>
  <si>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</si>
  <si>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</si>
  <si>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</si>
  <si>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</si>
  <si>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</si>
  <si>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</si>
  <si>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</si>
  <si>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</si>
  <si>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</si>
  <si>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</si>
  <si>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</si>
  <si>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</si>
  <si>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</si>
  <si>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</si>
  <si>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</si>
  <si>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</si>
  <si>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</si>
  <si>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</si>
  <si>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</si>
  <si>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</si>
  <si>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</si>
  <si>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</si>
  <si>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</si>
  <si>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</si>
  <si>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</si>
  <si>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</si>
  <si>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</si>
  <si>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</si>
  <si>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</si>
  <si>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</si>
  <si>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</si>
  <si>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</si>
  <si>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</si>
  <si>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</si>
  <si>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</si>
  <si>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</si>
  <si>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</si>
  <si>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</si>
  <si>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21000.028848/2017-20</t>
  </si>
  <si>
    <t>CEVYA</t>
  </si>
  <si>
    <t>Mefentrifluconazole</t>
  </si>
  <si>
    <t>BASF</t>
  </si>
  <si>
    <t>PT</t>
  </si>
  <si>
    <t>PTN</t>
  </si>
  <si>
    <t>PTE</t>
  </si>
  <si>
    <t>Pré-Mistura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</si>
  <si>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</si>
  <si>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</si>
  <si>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</si>
  <si>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</si>
  <si>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</si>
  <si>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</si>
  <si>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</si>
  <si>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</si>
  <si>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</si>
  <si>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</si>
  <si>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</si>
  <si>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</si>
  <si>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</si>
  <si>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</si>
  <si>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</si>
  <si>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</si>
  <si>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</si>
  <si>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</si>
  <si>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</si>
  <si>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</si>
  <si>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</si>
  <si>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</si>
  <si>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</si>
  <si>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</si>
  <si>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</si>
  <si>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</si>
  <si>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Classe I - Extremamente tóxico</t>
  </si>
  <si>
    <t>Categoria 1 - Produto Extremamente Tóxico</t>
  </si>
  <si>
    <t>Categoria 2 - Produto Altamente Tóxico</t>
  </si>
  <si>
    <t>Classe II - Altamente tóxico</t>
  </si>
  <si>
    <t>Categoria 3 - Produto Moderadamente Tóxico</t>
  </si>
  <si>
    <t>Classe III - Medianamente tóxico</t>
  </si>
  <si>
    <t>Categoria 4 - Produto Pouco Tóxico</t>
  </si>
  <si>
    <t>Categoria 5 - Produto Improvável de Causar Dano Agudo</t>
  </si>
  <si>
    <t>Classe IV - Pouco tóxico</t>
  </si>
  <si>
    <t>Produto não classificado</t>
  </si>
  <si>
    <t>O perfil toxicológico foi considerado equivalente ao produto técnico de referência.</t>
  </si>
  <si>
    <t>Classe I - Produto altamente perigoso ao meio ambiente</t>
  </si>
  <si>
    <t>Classe II - Produto muito perigoso ao meio ambiente</t>
  </si>
  <si>
    <t>Classe III - Produto perigoso ao meio ambiente</t>
  </si>
  <si>
    <t>Classe IV - Produto pouco perigoso ao meio ambiente</t>
  </si>
  <si>
    <t>PT</t>
  </si>
  <si>
    <t>PTN</t>
  </si>
  <si>
    <t>PTE</t>
  </si>
  <si>
    <t>Pré-Mistura</t>
  </si>
  <si>
    <t>&gt;0</t>
  </si>
  <si>
    <t>PF</t>
  </si>
  <si>
    <t>PFN</t>
  </si>
  <si>
    <t>PF/PTE</t>
  </si>
  <si>
    <t>Bio</t>
  </si>
  <si>
    <t>Bio/Org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</si>
  <si>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</si>
  <si>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</si>
  <si>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</si>
  <si>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</si>
  <si>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</si>
  <si>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</si>
  <si>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</si>
  <si>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</si>
  <si>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</si>
  <si>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</si>
  <si>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</si>
  <si>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</si>
  <si>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</si>
  <si>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</si>
  <si>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</si>
  <si>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</si>
  <si>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</si>
  <si>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</si>
  <si>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</si>
  <si>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</si>
  <si>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</si>
  <si>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</si>
  <si>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</si>
  <si>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</si>
  <si>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</si>
  <si>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</si>
  <si>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</si>
  <si>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</si>
  <si>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</si>
  <si>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</si>
  <si>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</si>
  <si>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</si>
  <si>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</si>
  <si>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</si>
  <si>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</si>
  <si>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</si>
  <si>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</si>
  <si>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</si>
  <si>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</si>
  <si>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</si>
  <si>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PF</t>
  </si>
  <si>
    <t>PFN</t>
  </si>
  <si>
    <t>PF/PTE</t>
  </si>
  <si>
    <t>Bio</t>
  </si>
  <si>
    <t>Bio/Org</t>
  </si>
  <si>
    <t>&gt;0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</si>
  <si>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</si>
  <si>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</si>
  <si>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</si>
  <si>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</si>
  <si>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</si>
  <si>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</si>
  <si>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</si>
  <si>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</si>
  <si>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</si>
  <si>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</si>
  <si>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</si>
  <si>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</si>
  <si>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</si>
  <si>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</si>
  <si>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</si>
  <si>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</si>
  <si>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</si>
  <si>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</si>
  <si>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</si>
  <si>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</si>
  <si>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</si>
  <si>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</si>
  <si>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</si>
  <si>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</si>
  <si>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</si>
  <si>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</si>
  <si>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</si>
  <si>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</si>
  <si>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</si>
  <si>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</si>
  <si>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</si>
  <si>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</si>
  <si>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</si>
  <si>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</si>
  <si>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</si>
  <si>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</si>
  <si>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</si>
  <si>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</si>
  <si>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</si>
  <si>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</si>
  <si>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</si>
  <si>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</si>
  <si>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</si>
  <si>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</si>
  <si>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</si>
  <si>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</si>
  <si>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referência.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</si>
  <si>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</si>
  <si>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</si>
  <si>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</si>
  <si>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</si>
  <si>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</si>
  <si>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</si>
  <si>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</si>
  <si>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</si>
  <si>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</si>
  <si>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</si>
  <si>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</si>
  <si>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</si>
  <si>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</si>
  <si>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</si>
  <si>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</si>
  <si>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</si>
  <si>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</si>
  <si>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</si>
  <si>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</si>
  <si>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</si>
  <si>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</si>
  <si>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</si>
  <si>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</si>
  <si>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</si>
  <si>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</si>
  <si>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</si>
  <si>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</si>
  <si>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</si>
  <si>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</si>
  <si>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</si>
  <si>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</si>
  <si>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</si>
  <si>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</si>
  <si>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</si>
  <si>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</si>
  <si>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</si>
  <si>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</si>
  <si>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</si>
  <si>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</si>
  <si>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</si>
  <si>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</si>
  <si>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</si>
  <si>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</si>
  <si>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</si>
  <si>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</si>
  <si>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</si>
  <si>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</si>
  <si>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</si>
  <si>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</si>
  <si>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</si>
  <si>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</si>
  <si>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</si>
  <si>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</si>
  <si>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</si>
  <si>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</si>
  <si>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</si>
  <si>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</si>
  <si>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</si>
  <si>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</si>
  <si>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</si>
  <si>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</si>
  <si>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</si>
  <si>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</si>
  <si>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</si>
  <si>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</si>
  <si>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</si>
  <si>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</si>
  <si>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</si>
  <si>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</si>
  <si>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</si>
  <si>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</si>
  <si>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</si>
  <si>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</si>
  <si>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</si>
  <si>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</si>
  <si>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</si>
  <si>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</si>
  <si>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</si>
  <si>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</si>
  <si>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</si>
  <si>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</si>
  <si>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</si>
  <si>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</si>
  <si>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</si>
  <si>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</si>
  <si>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</si>
  <si>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</si>
  <si>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</si>
  <si>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</si>
  <si>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</si>
  <si>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</si>
  <si>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</si>
  <si>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</si>
  <si>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</si>
  <si>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</si>
  <si>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</si>
  <si>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</si>
  <si>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</si>
  <si>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</si>
  <si>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</si>
  <si>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</si>
  <si>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</si>
  <si>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</si>
  <si>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</si>
  <si>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</si>
  <si>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</si>
  <si>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</si>
  <si>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</si>
  <si>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</si>
  <si>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</si>
  <si>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</si>
  <si>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</si>
  <si>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</si>
  <si>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</si>
  <si>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</si>
  <si>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</si>
  <si>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</si>
  <si>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</si>
  <si>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</si>
  <si>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</si>
  <si>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</si>
  <si>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</si>
  <si>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</si>
  <si>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</si>
  <si>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</si>
  <si>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</si>
  <si>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</si>
  <si>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</si>
  <si>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</si>
  <si>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</si>
  <si>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</si>
  <si>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</si>
  <si>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</si>
  <si>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</si>
  <si>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</si>
  <si>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</si>
  <si>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</si>
  <si>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</si>
  <si>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</si>
  <si>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</si>
  <si>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</si>
  <si>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</si>
  <si>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</si>
  <si>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</si>
  <si>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</si>
  <si>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</si>
  <si>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</si>
  <si>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</si>
  <si>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</si>
  <si>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</si>
  <si>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</si>
  <si>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</si>
  <si>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</si>
  <si>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</si>
  <si>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</si>
  <si>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</si>
  <si>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</si>
  <si>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</si>
  <si>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</si>
  <si>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</si>
  <si>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</si>
  <si>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</si>
  <si>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</si>
  <si>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</si>
  <si>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</si>
  <si>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</si>
  <si>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</si>
  <si>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</si>
  <si>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</si>
  <si>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</si>
  <si>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</si>
  <si>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</si>
  <si>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</si>
  <si>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</si>
  <si>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</si>
  <si>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</si>
  <si>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</si>
  <si>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</si>
  <si>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</si>
  <si>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</si>
  <si>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</si>
  <si>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</si>
  <si>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</si>
  <si>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</si>
  <si>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</si>
  <si>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</si>
  <si>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</si>
  <si>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</si>
  <si>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</si>
  <si>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</si>
  <si>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</si>
  <si>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</si>
  <si>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</si>
  <si>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</si>
  <si>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</si>
  <si>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</si>
  <si>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</si>
  <si>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</si>
  <si>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</si>
  <si>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</si>
  <si>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</si>
  <si>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</si>
  <si>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</si>
  <si>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</si>
  <si>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</si>
  <si>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</si>
  <si>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</si>
  <si>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</si>
  <si>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</si>
  <si>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</si>
  <si>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</si>
  <si>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</si>
  <si>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</si>
  <si>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</si>
  <si>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</si>
  <si>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</si>
  <si>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</si>
  <si>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</si>
  <si>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</si>
  <si>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</si>
  <si>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</si>
  <si>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</si>
  <si>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</si>
  <si>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</si>
  <si>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</si>
  <si>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</si>
  <si>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</si>
  <si>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</si>
  <si>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</si>
  <si>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</si>
  <si>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</si>
  <si>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</si>
  <si>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</si>
  <si>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</si>
  <si>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</si>
  <si>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</si>
  <si>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</si>
  <si>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</si>
  <si>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</si>
  <si>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</si>
  <si>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</si>
  <si>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</si>
  <si>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</si>
  <si>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</si>
  <si>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</si>
  <si>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</si>
  <si>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</si>
  <si>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</si>
  <si>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</si>
  <si>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</si>
  <si>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</si>
  <si>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</si>
  <si>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</si>
  <si>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</si>
  <si>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</si>
  <si>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</si>
  <si>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</si>
  <si>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</si>
  <si>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</si>
  <si>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</si>
  <si>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</si>
  <si>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</si>
  <si>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</si>
  <si>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</si>
  <si>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</si>
  <si>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</si>
  <si>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</si>
  <si>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</si>
  <si>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</si>
  <si>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</si>
  <si>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</si>
  <si>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</si>
  <si>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</si>
  <si>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</si>
  <si>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</si>
  <si>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</si>
  <si>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</si>
  <si>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</si>
  <si>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</si>
  <si>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</si>
  <si>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</si>
  <si>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</si>
  <si>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</si>
  <si>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</si>
  <si>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</si>
  <si>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</si>
  <si>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</si>
  <si>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</si>
  <si>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</si>
  <si>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</si>
  <si>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</si>
  <si>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</si>
  <si>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</si>
  <si>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</si>
  <si>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</si>
  <si>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</si>
  <si>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</si>
  <si>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</si>
  <si>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</si>
  <si>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</si>
  <si>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</si>
  <si>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</si>
  <si>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</si>
  <si>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</si>
  <si>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</si>
  <si>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</si>
  <si>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</si>
  <si>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</si>
  <si>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</si>
  <si>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</si>
  <si>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</si>
  <si>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</si>
  <si>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</si>
  <si>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</si>
  <si>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</si>
  <si>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</si>
  <si>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</si>
  <si>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</si>
  <si>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</si>
  <si>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</si>
  <si>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</si>
  <si>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</si>
  <si>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</si>
  <si>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</si>
  <si>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</si>
  <si>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</si>
  <si>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</si>
  <si>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</si>
  <si>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</si>
  <si>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</si>
  <si>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</si>
  <si>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</si>
  <si>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</si>
  <si>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</si>
  <si>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</si>
  <si>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</si>
  <si>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</si>
  <si>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</si>
  <si>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</si>
  <si>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</si>
  <si>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</si>
  <si>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</si>
  <si>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</si>
  <si>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</si>
  <si>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</si>
  <si>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</si>
  <si>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</si>
  <si>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</si>
  <si>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</si>
  <si>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</si>
  <si>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</si>
  <si>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</si>
  <si>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</si>
  <si>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</si>
  <si>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</si>
  <si>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</si>
  <si>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</si>
  <si>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</si>
  <si>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</si>
  <si>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</si>
  <si>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</si>
  <si>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</si>
  <si>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</si>
  <si>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</si>
  <si>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</si>
  <si>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</si>
  <si>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</si>
  <si>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</si>
  <si>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</si>
  <si>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</si>
  <si>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</si>
  <si>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</si>
  <si>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</si>
  <si>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</si>
  <si>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</si>
  <si>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</si>
  <si>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</si>
  <si>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</si>
  <si>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</si>
  <si>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</si>
  <si>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</si>
  <si>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</si>
  <si>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</si>
  <si>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</si>
  <si>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</si>
  <si>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</si>
  <si>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</si>
  <si>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</si>
  <si>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</si>
  <si>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</si>
  <si>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</si>
  <si>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</si>
  <si>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</si>
  <si>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</si>
  <si>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</si>
  <si>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</si>
  <si>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</si>
  <si>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</si>
  <si>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</si>
  <si>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</si>
  <si>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</si>
  <si>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</si>
  <si>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</si>
  <si>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</si>
  <si>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</si>
  <si>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</si>
  <si>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</si>
  <si>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</si>
  <si>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</si>
  <si>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</si>
  <si>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</si>
  <si>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</si>
  <si>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</si>
  <si>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</si>
  <si>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</si>
  <si>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</si>
  <si>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</si>
  <si>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</si>
  <si>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</si>
  <si>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</si>
  <si>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</si>
  <si>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</si>
  <si>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</si>
  <si>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</si>
  <si>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</si>
  <si>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</si>
  <si>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</si>
  <si>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</si>
  <si>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</si>
  <si>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</si>
  <si>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</si>
  <si>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</si>
  <si>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</si>
  <si>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</si>
  <si>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</si>
  <si>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</si>
  <si>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</si>
  <si>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</si>
  <si>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</si>
  <si>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</si>
  <si>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</si>
  <si>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</si>
  <si>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</si>
  <si>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</si>
  <si>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</si>
  <si>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</si>
  <si>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</si>
  <si>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</si>
  <si>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</si>
  <si>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</si>
  <si>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</si>
  <si>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</si>
  <si>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</si>
  <si>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</si>
  <si>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</si>
  <si>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</si>
  <si>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</si>
  <si>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</si>
  <si>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</si>
  <si>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</si>
  <si>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</si>
  <si>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</si>
  <si>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</si>
  <si>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</si>
  <si>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</si>
  <si>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</si>
  <si>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</si>
  <si>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</si>
  <si>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</si>
  <si>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</si>
  <si>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</si>
  <si>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</si>
  <si>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</si>
  <si>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</si>
  <si>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</si>
  <si>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</si>
  <si>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</si>
  <si>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</si>
  <si>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</si>
  <si>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</si>
  <si>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</si>
  <si>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</si>
  <si>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</si>
  <si>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</si>
  <si>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</si>
  <si>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</si>
  <si>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</si>
  <si>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</si>
  <si>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</si>
  <si>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</si>
  <si>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</si>
  <si>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</si>
  <si>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</si>
  <si>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</si>
  <si>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</si>
  <si>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</si>
  <si>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</si>
  <si>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</si>
  <si>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</si>
  <si>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</si>
  <si>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</si>
  <si>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</si>
  <si>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</si>
  <si>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</si>
  <si>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</si>
  <si>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</si>
  <si>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</si>
  <si>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</si>
  <si>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</si>
  <si>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</si>
  <si>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</si>
  <si>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</si>
  <si>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</si>
  <si>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</si>
  <si>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</si>
  <si>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</si>
  <si>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</si>
  <si>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</si>
  <si>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</si>
  <si>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</si>
  <si>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</si>
  <si>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</si>
  <si>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</si>
  <si>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</si>
  <si>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</si>
  <si>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</si>
  <si>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</si>
  <si>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</si>
  <si>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</si>
  <si>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</si>
  <si>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</si>
  <si>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</si>
  <si>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</si>
  <si>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</si>
  <si>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</si>
  <si>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</si>
  <si>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</si>
  <si>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</si>
  <si>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</si>
  <si>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</si>
  <si>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</si>
  <si>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</si>
  <si>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</si>
  <si>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</si>
  <si>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</si>
  <si>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</si>
  <si>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</si>
  <si>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</si>
  <si>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</si>
  <si>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</si>
  <si>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</si>
  <si>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</si>
  <si>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</si>
  <si>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</si>
  <si>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</si>
  <si>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</si>
  <si>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</si>
  <si>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</si>
  <si>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</si>
  <si>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</si>
  <si>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</si>
  <si>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</si>
  <si>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</si>
  <si>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</si>
  <si>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</si>
  <si>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</si>
  <si>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</si>
  <si>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</si>
  <si>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</si>
  <si>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</si>
  <si>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</si>
  <si>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</si>
  <si>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</si>
  <si>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</si>
  <si>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</si>
  <si>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</si>
  <si>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</si>
  <si>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</si>
  <si>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</si>
  <si>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</si>
  <si>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</si>
  <si>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</si>
  <si>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</si>
  <si>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</si>
  <si>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</si>
  <si>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</si>
  <si>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</si>
  <si>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</si>
  <si>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</si>
  <si>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</si>
  <si>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</si>
  <si>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</si>
  <si>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</si>
  <si>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</si>
  <si>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</si>
  <si>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</si>
  <si>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</si>
  <si>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</si>
  <si>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</si>
  <si>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</si>
  <si>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</si>
  <si>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</si>
  <si>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</si>
  <si>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</si>
  <si>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</si>
  <si>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</si>
  <si>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</si>
  <si>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</si>
  <si>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</si>
  <si>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</si>
  <si>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</si>
  <si>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</si>
  <si>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</si>
  <si>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</si>
  <si>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</si>
  <si>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</si>
  <si>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</si>
  <si>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</si>
  <si>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</si>
  <si>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</si>
  <si>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</si>
  <si>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</si>
  <si>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</si>
  <si>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</si>
  <si>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</si>
  <si>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</si>
  <si>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</si>
  <si>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</si>
  <si>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</si>
  <si>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</si>
  <si>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</si>
  <si>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</si>
  <si>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</si>
  <si>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</si>
  <si>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</si>
  <si>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</si>
  <si>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</si>
  <si>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</si>
  <si>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</si>
  <si>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</si>
  <si>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</si>
  <si>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</si>
  <si>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</si>
  <si>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</si>
  <si>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</si>
  <si>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</si>
  <si>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</si>
  <si>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</si>
  <si>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</si>
  <si>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</si>
  <si>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</si>
  <si>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</si>
  <si>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</si>
  <si>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</si>
  <si>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</si>
  <si>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</si>
  <si>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</si>
  <si>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</si>
  <si>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</si>
  <si>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</si>
  <si>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</si>
  <si>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</si>
  <si>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</si>
  <si>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</si>
  <si>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</si>
  <si>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</si>
  <si>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</si>
  <si>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</si>
  <si>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</si>
  <si>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</si>
  <si>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</si>
  <si>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</si>
  <si>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</si>
  <si>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</si>
  <si>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</si>
  <si>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</si>
  <si>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</si>
  <si>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</si>
  <si>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</si>
  <si>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</si>
  <si>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</si>
  <si>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</si>
  <si>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</si>
  <si>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</si>
  <si>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</si>
  <si>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</si>
  <si>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</si>
  <si>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</si>
  <si>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</si>
  <si>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</si>
  <si>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</si>
  <si>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</si>
  <si>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</si>
  <si>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</si>
  <si>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</si>
  <si>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</si>
  <si>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</si>
  <si>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</si>
  <si>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</si>
  <si>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</si>
  <si>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</si>
  <si>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</si>
  <si>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</si>
  <si>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</si>
  <si>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</si>
  <si>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</si>
  <si>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</si>
  <si>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</si>
  <si>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</si>
  <si>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</si>
  <si>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</si>
  <si>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</si>
  <si>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</si>
  <si>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</si>
  <si>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</si>
  <si>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</si>
  <si>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</si>
  <si>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</si>
  <si>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</si>
  <si>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</si>
  <si>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</si>
  <si>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</si>
  <si>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</si>
  <si>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</si>
  <si>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</si>
  <si>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</si>
  <si>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</si>
  <si>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</si>
  <si>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</si>
  <si>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</si>
  <si>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</si>
  <si>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</si>
  <si>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</si>
  <si>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</si>
  <si>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</si>
  <si>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</si>
  <si>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</si>
  <si>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</si>
  <si>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</si>
  <si>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</si>
  <si>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</si>
  <si>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</si>
  <si>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</si>
  <si>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</si>
  <si>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</si>
  <si>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</si>
  <si>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</si>
  <si>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</si>
  <si>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</si>
  <si>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</si>
  <si>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</si>
  <si>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</si>
  <si>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</si>
  <si>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</si>
  <si>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</si>
  <si>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</si>
  <si>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</si>
  <si>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</si>
  <si>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</si>
  <si>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</si>
  <si>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</si>
  <si>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</si>
  <si>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</si>
  <si>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</si>
  <si>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</si>
  <si>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</si>
  <si>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</si>
  <si>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</si>
  <si>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</si>
  <si>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</si>
  <si>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</si>
  <si>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</si>
  <si>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</si>
  <si>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</si>
  <si>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</si>
  <si>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</si>
  <si>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</si>
  <si>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</si>
  <si>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</si>
  <si>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</si>
  <si>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</si>
  <si>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</si>
  <si>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</si>
  <si>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</si>
  <si>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</si>
  <si>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</si>
  <si>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</si>
  <si>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</si>
  <si>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</si>
  <si>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</si>
  <si>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</si>
  <si>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</si>
  <si>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</si>
  <si>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</si>
  <si>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</si>
  <si>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</si>
  <si>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</si>
  <si>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</si>
  <si>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</si>
  <si>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</si>
  <si>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</si>
  <si>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</si>
  <si>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</si>
  <si>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</si>
  <si>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</si>
  <si>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</si>
  <si>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</si>
  <si>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</si>
  <si>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</si>
  <si>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</si>
  <si>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</si>
  <si>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</si>
  <si>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</si>
  <si>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</si>
  <si>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</si>
  <si>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</si>
  <si>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</si>
  <si>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</si>
  <si>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</si>
  <si>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</si>
  <si>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</si>
  <si>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</si>
  <si>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</si>
  <si>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</si>
  <si>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</si>
  <si>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</si>
  <si>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</si>
  <si>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</si>
  <si>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</si>
  <si>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</si>
  <si>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</si>
  <si>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</si>
  <si>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</si>
  <si>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</si>
  <si>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</si>
  <si>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</si>
  <si>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</si>
  <si>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</si>
  <si>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</si>
  <si>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</si>
  <si>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</si>
  <si>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</si>
  <si>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</si>
  <si>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</si>
  <si>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</si>
  <si>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</si>
  <si>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</si>
  <si>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</si>
  <si>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</si>
  <si>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</si>
  <si>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</si>
  <si>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</si>
  <si>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</si>
  <si>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</si>
  <si>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</si>
  <si>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</si>
  <si>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</si>
  <si>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</si>
  <si>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</si>
  <si>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</si>
  <si>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</si>
  <si>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</si>
  <si>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</si>
  <si>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</si>
  <si>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</si>
  <si>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</si>
  <si>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</si>
  <si>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</si>
  <si>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</si>
  <si>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</si>
  <si>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</si>
  <si>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</si>
  <si>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</si>
  <si>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</si>
  <si>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</si>
  <si>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</si>
  <si>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</si>
  <si>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</si>
  <si>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</si>
  <si>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</si>
  <si>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</si>
  <si>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</si>
  <si>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</si>
  <si>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</si>
  <si>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</si>
  <si>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</si>
  <si>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</si>
  <si>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</si>
  <si>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</si>
  <si>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</si>
  <si>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</si>
  <si>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</si>
  <si>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</si>
  <si>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</si>
  <si>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</si>
  <si>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</si>
  <si>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</si>
  <si>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</si>
  <si>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</si>
  <si>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</si>
  <si>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</si>
  <si>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</si>
  <si>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</si>
  <si>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</si>
  <si>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</si>
  <si>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</si>
  <si>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</si>
  <si>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</si>
  <si>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</si>
  <si>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</si>
  <si>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</si>
  <si>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</si>
  <si>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</si>
  <si>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</si>
  <si>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</si>
  <si>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</si>
  <si>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</si>
  <si>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</si>
  <si>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</si>
  <si>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</si>
  <si>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</si>
  <si>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</si>
  <si>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</si>
  <si>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</si>
  <si>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</si>
  <si>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</si>
  <si>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</si>
  <si>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</si>
  <si>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</si>
  <si>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</si>
  <si>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</si>
  <si>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</si>
  <si>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</si>
  <si>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</si>
  <si>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</si>
  <si>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</si>
  <si>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</si>
  <si>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</si>
  <si>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</si>
  <si>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</si>
  <si>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</si>
  <si>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</si>
  <si>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</si>
  <si>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</si>
  <si>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</si>
  <si>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</si>
  <si>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</si>
  <si>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</si>
  <si>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</si>
  <si>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</si>
  <si>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</si>
  <si>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</si>
  <si>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</si>
  <si>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</si>
  <si>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</si>
  <si>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</si>
  <si>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</si>
  <si>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</si>
  <si>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</si>
  <si>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</si>
  <si>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</si>
  <si>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</si>
  <si>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</si>
  <si>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</si>
  <si>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</si>
  <si>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</si>
  <si>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</si>
  <si>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</si>
  <si>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</si>
  <si>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</si>
  <si>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</si>
  <si>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</si>
  <si>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</si>
  <si>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</si>
  <si>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</si>
  <si>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</si>
  <si>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</si>
  <si>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</si>
  <si>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</si>
  <si>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</si>
  <si>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</si>
  <si>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</si>
  <si>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</si>
  <si>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</si>
  <si>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</si>
  <si>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</si>
  <si>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</si>
  <si>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</si>
  <si>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</si>
  <si>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</si>
  <si>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</si>
  <si>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</si>
  <si>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</si>
  <si>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</si>
  <si>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</si>
  <si>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</si>
  <si>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</si>
  <si>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</si>
  <si>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</si>
  <si>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</si>
  <si>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</si>
  <si>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</si>
  <si>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</si>
  <si>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</si>
  <si>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</si>
  <si>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</si>
  <si>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</si>
  <si>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</si>
  <si>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</si>
  <si>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</si>
  <si>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</si>
  <si>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</si>
  <si>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</si>
  <si>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</si>
  <si>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</si>
  <si>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</si>
  <si>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</si>
  <si>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</si>
  <si>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</si>
  <si>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</si>
  <si>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</si>
  <si>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</si>
  <si>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</si>
  <si>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</si>
  <si>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</si>
  <si>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</si>
  <si>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</si>
  <si>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</si>
  <si>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</si>
  <si>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</si>
  <si>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</si>
  <si>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</si>
  <si>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</si>
  <si>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</si>
  <si>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</si>
  <si>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</si>
  <si>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</si>
  <si>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</si>
  <si>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</si>
  <si>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</si>
  <si>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</si>
  <si>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</si>
  <si>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</si>
  <si>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</si>
  <si>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</si>
  <si>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</si>
  <si>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</si>
  <si>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</si>
  <si>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</si>
  <si>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</si>
  <si>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</si>
  <si>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</si>
  <si>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</si>
  <si>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</si>
  <si>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</si>
  <si>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</si>
  <si>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</si>
  <si>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</si>
  <si>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</si>
  <si>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</si>
  <si>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</si>
  <si>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</si>
  <si>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</si>
  <si>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</si>
  <si>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</si>
  <si>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</si>
  <si>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</si>
  <si>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</si>
  <si>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</si>
  <si>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</si>
  <si>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</si>
  <si>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</si>
  <si>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</si>
  <si>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</si>
  <si>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</si>
  <si>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</si>
  <si>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</si>
  <si>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</si>
  <si>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</si>
  <si>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</si>
  <si>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</si>
  <si>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</si>
  <si>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</si>
  <si>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</si>
  <si>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</si>
  <si>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</si>
  <si>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</si>
  <si>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</si>
  <si>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</si>
  <si>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</si>
  <si>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</si>
  <si>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</si>
  <si>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</si>
  <si>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</si>
  <si>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</si>
  <si>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</si>
  <si>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</si>
  <si>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</si>
  <si>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</si>
  <si>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</si>
  <si>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</si>
  <si>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</si>
  <si>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</si>
  <si>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</si>
  <si>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</si>
  <si>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</si>
  <si>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</si>
  <si>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</si>
  <si>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</si>
  <si>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</si>
  <si>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</si>
  <si>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</si>
  <si>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</si>
  <si>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</si>
  <si>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</si>
  <si>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</si>
  <si>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</si>
  <si>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</si>
  <si>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</si>
  <si>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</si>
  <si>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</si>
  <si>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</si>
  <si>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</si>
  <si>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</si>
  <si>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</si>
  <si>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</si>
  <si>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</si>
  <si>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</si>
  <si>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</si>
  <si>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</si>
  <si>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</si>
  <si>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</si>
  <si>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</si>
  <si>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</si>
  <si>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</si>
  <si>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</si>
  <si>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</si>
  <si>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</si>
  <si>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</si>
  <si>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</si>
  <si>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</si>
  <si>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</si>
  <si>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</si>
  <si>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</si>
  <si>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</si>
  <si>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</si>
  <si>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</si>
  <si>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</si>
  <si>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</si>
  <si>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</si>
  <si>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</si>
  <si>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</si>
  <si>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</si>
  <si>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</si>
  <si>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</si>
  <si>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</si>
  <si>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</si>
  <si>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</si>
  <si>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</si>
  <si>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</si>
  <si>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</si>
  <si>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</si>
  <si>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</si>
  <si>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</si>
  <si>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</si>
  <si>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</si>
  <si>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</si>
  <si>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</si>
  <si>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</si>
  <si>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</si>
  <si>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</si>
  <si>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</si>
  <si>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</si>
  <si>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</si>
  <si>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</si>
  <si>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</si>
  <si>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</si>
  <si>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</si>
  <si>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</si>
  <si>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</si>
  <si>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</si>
  <si>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</si>
  <si>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</si>
  <si>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</si>
  <si>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</si>
  <si>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</si>
  <si>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</si>
  <si>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</si>
  <si>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</si>
  <si>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</si>
  <si>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</si>
  <si>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</si>
  <si>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</si>
  <si>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</si>
  <si>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</si>
  <si>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</si>
  <si>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</si>
  <si>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</si>
  <si>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</si>
  <si>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</si>
  <si>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</si>
  <si>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</si>
  <si>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</si>
  <si>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</si>
  <si>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</si>
  <si>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</si>
  <si>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</si>
  <si>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</si>
  <si>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</si>
  <si>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</si>
  <si>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</si>
  <si>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</si>
  <si>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</si>
  <si>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</si>
  <si>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</si>
  <si>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</si>
  <si>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</si>
  <si>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</si>
  <si>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</si>
  <si>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</si>
  <si>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</si>
  <si>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</si>
  <si>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</si>
  <si>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</si>
  <si>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</si>
  <si>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</si>
  <si>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</si>
  <si>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</si>
  <si>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</si>
  <si>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</si>
  <si>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</si>
  <si>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</si>
  <si>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</si>
  <si>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</si>
  <si>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</si>
  <si>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</si>
  <si>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</si>
  <si>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</si>
  <si>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</si>
  <si>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</si>
  <si>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</si>
  <si>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</si>
  <si>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</si>
  <si>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</si>
  <si>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</si>
  <si>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</si>
  <si>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</si>
  <si>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</si>
  <si>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</si>
  <si>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</si>
  <si>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</si>
  <si>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</si>
  <si>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</si>
  <si>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</si>
  <si>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</si>
  <si>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</si>
  <si>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</si>
  <si>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</si>
  <si>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</si>
  <si>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</si>
  <si>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</si>
  <si>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</si>
  <si>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</si>
  <si>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</si>
  <si>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</si>
  <si>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</si>
  <si>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</si>
  <si>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</si>
  <si>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</si>
  <si>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</si>
  <si>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</si>
  <si>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</si>
  <si>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</si>
  <si>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</si>
  <si>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</si>
  <si>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</si>
  <si>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</si>
  <si>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</si>
  <si>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</si>
  <si>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</si>
  <si>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</si>
  <si>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</si>
  <si>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Classe I - Extremamente tóxico</t>
  </si>
  <si>
    <t>Categoria 1 - Produto Extremamente Tóxico</t>
  </si>
  <si>
    <t>Categoria 2 - Produto Altamente Tóxico</t>
  </si>
  <si>
    <t>Classe II - Altamente tóxico</t>
  </si>
  <si>
    <t>Categoria 3 - Produto Moderadamente Tóxico</t>
  </si>
  <si>
    <t>Classe III - Medianamente tóxico</t>
  </si>
  <si>
    <t>Categoria 4 - Produto Pouco Tóxico</t>
  </si>
  <si>
    <t>Categoria 5 - Produto Improvável de Causar Dano Agudo</t>
  </si>
  <si>
    <t>Classe IV - Pouco tóxico</t>
  </si>
  <si>
    <t>Produto não classificado</t>
  </si>
  <si>
    <t>O perfil toxicológico foi considerado equivalente ao produto técnico de referência.</t>
  </si>
  <si>
    <t>Classe I - Produto altamente perigoso ao meio ambiente</t>
  </si>
  <si>
    <t>Classe II - Produto muito perigoso ao meio ambiente</t>
  </si>
  <si>
    <t>Classe III - Produto perigoso ao meio ambiente</t>
  </si>
  <si>
    <t>Classe IV - Produto pouco perigoso ao meio ambiente</t>
  </si>
  <si>
    <t>PT</t>
  </si>
  <si>
    <t>PTN</t>
  </si>
  <si>
    <t>PTE</t>
  </si>
  <si>
    <t>Pré-Mistura</t>
  </si>
  <si>
    <t>&gt;0</t>
  </si>
  <si>
    <t>PF</t>
  </si>
  <si>
    <t>PFN</t>
  </si>
  <si>
    <t>PF/PTE</t>
  </si>
  <si>
    <t>Bio</t>
  </si>
  <si>
    <t>Bio/Org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</si>
  <si>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</si>
  <si>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</si>
  <si>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</si>
  <si>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</si>
  <si>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</si>
  <si>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</si>
  <si>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</si>
  <si>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</si>
  <si>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</si>
  <si>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</si>
  <si>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</si>
  <si>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</si>
  <si>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</si>
  <si>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</si>
  <si>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</si>
  <si>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</si>
  <si>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</si>
  <si>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</si>
  <si>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</si>
  <si>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</si>
  <si>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</si>
  <si>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</si>
  <si>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</si>
  <si>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</si>
  <si>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</si>
  <si>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</si>
  <si>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</si>
  <si>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</si>
  <si>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</si>
  <si>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</si>
  <si>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</si>
  <si>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</si>
  <si>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</si>
  <si>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</si>
  <si>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</si>
  <si>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</si>
  <si>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</si>
  <si>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</si>
  <si>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</si>
  <si>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</si>
  <si>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PF</t>
  </si>
  <si>
    <t>PFN</t>
  </si>
  <si>
    <t>PF/PTE</t>
  </si>
  <si>
    <t>Bio</t>
  </si>
  <si>
    <t>Bio/Org</t>
  </si>
  <si>
    <t>&gt;0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</si>
  <si>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</si>
  <si>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</si>
  <si>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</si>
  <si>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</si>
  <si>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</si>
  <si>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</si>
  <si>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</si>
  <si>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</si>
  <si>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</si>
  <si>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</si>
  <si>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</si>
  <si>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</si>
  <si>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</si>
  <si>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</si>
  <si>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</si>
  <si>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</si>
  <si>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</si>
  <si>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</si>
  <si>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</si>
  <si>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</si>
  <si>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</si>
  <si>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</si>
  <si>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</si>
  <si>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</si>
  <si>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</si>
  <si>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</si>
  <si>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</si>
  <si>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</si>
  <si>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</si>
  <si>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</si>
  <si>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</si>
  <si>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</si>
  <si>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</si>
  <si>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</si>
  <si>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</si>
  <si>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</si>
  <si>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</si>
  <si>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</si>
  <si>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</si>
  <si>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</si>
  <si>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</si>
  <si>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</si>
  <si>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</si>
  <si>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</si>
  <si>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</si>
  <si>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</si>
  <si>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referência.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</si>
  <si>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</si>
  <si>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</si>
  <si>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</si>
  <si>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</si>
  <si>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</si>
  <si>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</si>
  <si>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</si>
  <si>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</si>
  <si>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</si>
  <si>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</si>
  <si>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</si>
  <si>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</si>
  <si>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</si>
  <si>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</si>
  <si>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</si>
  <si>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</si>
  <si>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</si>
  <si>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</si>
  <si>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</si>
  <si>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</si>
  <si>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</si>
  <si>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</si>
  <si>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</si>
  <si>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</si>
  <si>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</si>
  <si>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</si>
  <si>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</si>
  <si>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</si>
  <si>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</si>
  <si>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</si>
  <si>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</si>
  <si>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</si>
  <si>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</si>
  <si>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</si>
  <si>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</si>
  <si>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</si>
  <si>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</si>
  <si>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</si>
  <si>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</si>
  <si>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</si>
  <si>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</si>
  <si>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</si>
  <si>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</si>
  <si>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</si>
  <si>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</si>
  <si>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</si>
  <si>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</si>
  <si>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</si>
  <si>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</si>
  <si>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</si>
  <si>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</si>
  <si>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</si>
  <si>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</si>
  <si>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</si>
  <si>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</si>
  <si>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</si>
  <si>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</si>
  <si>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</si>
  <si>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</si>
  <si>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</si>
  <si>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</si>
  <si>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</si>
  <si>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</si>
  <si>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</si>
  <si>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</si>
  <si>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</si>
  <si>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</si>
  <si>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</si>
  <si>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</si>
  <si>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</si>
  <si>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</si>
  <si>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</si>
  <si>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</si>
  <si>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</si>
  <si>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</si>
  <si>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</si>
  <si>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</si>
  <si>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</si>
  <si>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</si>
  <si>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</si>
  <si>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</si>
  <si>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</si>
  <si>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</si>
  <si>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</si>
  <si>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</si>
  <si>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</si>
  <si>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</si>
  <si>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</si>
  <si>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</si>
  <si>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</si>
  <si>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</si>
  <si>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</si>
  <si>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</si>
  <si>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</si>
  <si>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</si>
  <si>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</si>
  <si>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</si>
  <si>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</si>
  <si>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</si>
  <si>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</si>
  <si>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</si>
  <si>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</si>
  <si>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</si>
  <si>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</si>
  <si>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</si>
  <si>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</si>
  <si>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</si>
  <si>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</si>
  <si>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</si>
  <si>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</si>
  <si>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</si>
  <si>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</si>
  <si>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</si>
  <si>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</si>
  <si>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</si>
  <si>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</si>
  <si>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</si>
  <si>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</si>
  <si>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</si>
  <si>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</si>
  <si>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</si>
  <si>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</si>
  <si>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</si>
  <si>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</si>
  <si>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</si>
  <si>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</si>
  <si>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</si>
  <si>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</si>
  <si>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</si>
  <si>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</si>
  <si>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</si>
  <si>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</si>
  <si>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</si>
  <si>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</si>
  <si>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</si>
  <si>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</si>
  <si>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</si>
  <si>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</si>
  <si>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</si>
  <si>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</si>
  <si>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</si>
  <si>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</si>
  <si>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</si>
  <si>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</si>
  <si>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</si>
  <si>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</si>
  <si>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</si>
  <si>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</si>
  <si>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</si>
  <si>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</si>
  <si>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</si>
  <si>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</si>
  <si>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</si>
  <si>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</si>
  <si>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</si>
  <si>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</si>
  <si>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</si>
  <si>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</si>
  <si>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</si>
  <si>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</si>
  <si>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</si>
  <si>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</si>
  <si>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</si>
  <si>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</si>
  <si>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</si>
  <si>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</si>
  <si>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</si>
  <si>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</si>
  <si>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</si>
  <si>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</si>
  <si>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</si>
  <si>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</si>
  <si>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</si>
  <si>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</si>
  <si>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</si>
  <si>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</si>
  <si>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</si>
  <si>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</si>
  <si>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</si>
  <si>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</si>
  <si>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</si>
  <si>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</si>
  <si>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</si>
  <si>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</si>
  <si>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</si>
  <si>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</si>
  <si>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</si>
  <si>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</si>
  <si>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</si>
  <si>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</si>
  <si>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</si>
  <si>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</si>
  <si>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</si>
  <si>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</si>
  <si>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</si>
  <si>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</si>
  <si>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</si>
  <si>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</si>
  <si>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</si>
  <si>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</si>
  <si>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</si>
  <si>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</si>
  <si>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</si>
  <si>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</si>
  <si>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</si>
  <si>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</si>
  <si>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</si>
  <si>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</si>
  <si>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</si>
  <si>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</si>
  <si>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</si>
  <si>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</si>
  <si>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</si>
  <si>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</si>
  <si>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</si>
  <si>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</si>
  <si>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</si>
  <si>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</si>
  <si>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</si>
  <si>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</si>
  <si>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</si>
  <si>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</si>
  <si>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</si>
  <si>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</si>
  <si>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</si>
  <si>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</si>
  <si>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</si>
  <si>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</si>
  <si>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</si>
  <si>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</si>
  <si>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</si>
  <si>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</si>
  <si>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</si>
  <si>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</si>
  <si>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</si>
  <si>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</si>
  <si>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</si>
  <si>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</si>
  <si>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</si>
  <si>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</si>
  <si>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</si>
  <si>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</si>
  <si>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</si>
  <si>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</si>
  <si>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</si>
  <si>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</si>
  <si>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</si>
  <si>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</si>
  <si>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</si>
  <si>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</si>
  <si>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</si>
  <si>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</si>
  <si>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</si>
  <si>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</si>
  <si>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</si>
  <si>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</si>
  <si>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</si>
  <si>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</si>
  <si>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</si>
  <si>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</si>
  <si>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</si>
  <si>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</si>
  <si>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</si>
  <si>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</si>
  <si>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</si>
  <si>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</si>
  <si>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</si>
  <si>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</si>
  <si>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</si>
  <si>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</si>
  <si>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</si>
  <si>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</si>
  <si>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</si>
  <si>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</si>
  <si>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</si>
  <si>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</si>
  <si>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</si>
  <si>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</si>
  <si>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</si>
  <si>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</si>
  <si>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</si>
  <si>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</si>
  <si>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</si>
  <si>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</si>
  <si>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</si>
  <si>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</si>
  <si>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</si>
  <si>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</si>
  <si>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</si>
  <si>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</si>
  <si>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</si>
  <si>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</si>
  <si>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</si>
  <si>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</si>
  <si>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</si>
  <si>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</si>
  <si>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</si>
  <si>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</si>
  <si>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</si>
  <si>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</si>
  <si>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</si>
  <si>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</si>
  <si>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</si>
  <si>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</si>
  <si>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</si>
  <si>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</si>
  <si>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</si>
  <si>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</si>
  <si>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</si>
  <si>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</si>
  <si>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</si>
  <si>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</si>
  <si>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</si>
  <si>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</si>
  <si>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</si>
  <si>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</si>
  <si>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</si>
  <si>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</si>
  <si>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</si>
  <si>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</si>
  <si>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</si>
  <si>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</si>
  <si>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</si>
  <si>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</si>
  <si>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</si>
  <si>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</si>
  <si>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</si>
  <si>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</si>
  <si>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</si>
  <si>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</si>
  <si>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</si>
  <si>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</si>
  <si>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</si>
  <si>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</si>
  <si>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</si>
  <si>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</si>
  <si>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</si>
  <si>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</si>
  <si>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</si>
  <si>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</si>
  <si>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</si>
  <si>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</si>
  <si>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</si>
  <si>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</si>
  <si>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</si>
  <si>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</si>
  <si>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</si>
  <si>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</si>
  <si>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</si>
  <si>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</si>
  <si>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</si>
  <si>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</si>
  <si>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</si>
  <si>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</si>
  <si>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</si>
  <si>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</si>
  <si>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</si>
  <si>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</si>
  <si>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</si>
  <si>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</si>
  <si>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</si>
  <si>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</si>
  <si>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</si>
  <si>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</si>
  <si>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</si>
  <si>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</si>
  <si>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</si>
  <si>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</si>
  <si>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</si>
  <si>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</si>
  <si>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</si>
  <si>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</si>
  <si>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</si>
  <si>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</si>
  <si>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</si>
  <si>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</si>
  <si>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</si>
  <si>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</si>
  <si>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</si>
  <si>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</si>
  <si>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</si>
  <si>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</si>
  <si>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</si>
  <si>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</si>
  <si>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</si>
  <si>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</si>
  <si>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</si>
  <si>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</si>
  <si>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</si>
  <si>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</si>
  <si>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</si>
  <si>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</si>
  <si>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</si>
  <si>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</si>
  <si>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</si>
  <si>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</si>
  <si>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</si>
  <si>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</si>
  <si>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</si>
  <si>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</si>
  <si>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</si>
  <si>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</si>
  <si>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</si>
  <si>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</si>
  <si>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</si>
  <si>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</si>
  <si>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</si>
  <si>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</si>
  <si>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</si>
  <si>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</si>
  <si>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</si>
  <si>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</si>
  <si>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</si>
  <si>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</si>
  <si>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</si>
  <si>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</si>
  <si>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</si>
  <si>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</si>
  <si>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</si>
  <si>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</si>
  <si>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</si>
  <si>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</si>
  <si>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</si>
  <si>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</si>
  <si>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</si>
  <si>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</si>
  <si>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</si>
  <si>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</si>
  <si>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</si>
  <si>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</si>
  <si>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</si>
  <si>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</si>
  <si>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</si>
  <si>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</si>
  <si>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</si>
  <si>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</si>
  <si>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</si>
  <si>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</si>
  <si>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</si>
  <si>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</si>
  <si>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</si>
  <si>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</si>
  <si>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</si>
  <si>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</si>
  <si>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</si>
  <si>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</si>
  <si>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</si>
  <si>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</si>
  <si>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</si>
  <si>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</si>
  <si>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</si>
  <si>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</si>
  <si>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</si>
  <si>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</si>
  <si>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</si>
  <si>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</si>
  <si>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</si>
  <si>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</si>
  <si>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</si>
  <si>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</si>
  <si>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</si>
  <si>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</si>
  <si>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</si>
  <si>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</si>
  <si>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</si>
  <si>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</si>
  <si>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</si>
  <si>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</si>
  <si>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</si>
  <si>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</si>
  <si>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</si>
  <si>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</si>
  <si>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</si>
  <si>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</si>
  <si>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</si>
  <si>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</si>
  <si>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</si>
  <si>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</si>
  <si>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</si>
  <si>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</si>
  <si>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</si>
  <si>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</si>
  <si>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</si>
  <si>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</si>
  <si>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</si>
  <si>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</si>
  <si>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</si>
  <si>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</si>
  <si>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</si>
  <si>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</si>
  <si>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</si>
  <si>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</si>
  <si>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</si>
  <si>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</si>
  <si>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</si>
  <si>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</si>
  <si>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</si>
  <si>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</si>
  <si>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</si>
  <si>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</si>
  <si>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</si>
  <si>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</si>
  <si>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</si>
  <si>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</si>
  <si>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</si>
  <si>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</si>
  <si>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</si>
  <si>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</si>
  <si>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</si>
  <si>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</si>
  <si>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</si>
  <si>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</si>
  <si>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</si>
  <si>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</si>
  <si>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</si>
  <si>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</si>
  <si>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</si>
  <si>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</si>
  <si>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</si>
  <si>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</si>
  <si>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</si>
  <si>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</si>
  <si>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</si>
  <si>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</si>
  <si>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</si>
  <si>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</si>
  <si>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</si>
  <si>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</si>
  <si>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</si>
  <si>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</si>
  <si>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</si>
  <si>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</si>
  <si>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</si>
  <si>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</si>
  <si>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</si>
  <si>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</si>
  <si>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</si>
  <si>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</si>
  <si>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</si>
  <si>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</si>
  <si>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</si>
  <si>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</si>
  <si>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</si>
  <si>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</si>
  <si>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</si>
  <si>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</si>
  <si>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</si>
  <si>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</si>
  <si>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</si>
  <si>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</si>
  <si>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</si>
  <si>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</si>
  <si>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</si>
  <si>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</si>
  <si>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</si>
  <si>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</si>
  <si>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</si>
  <si>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</si>
  <si>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</si>
  <si>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</si>
  <si>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</si>
  <si>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</si>
  <si>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</si>
  <si>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</si>
  <si>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</si>
  <si>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</si>
  <si>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</si>
  <si>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</si>
  <si>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</si>
  <si>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</si>
  <si>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</si>
  <si>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</si>
  <si>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</si>
  <si>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</si>
  <si>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</si>
  <si>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</si>
  <si>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</si>
  <si>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</si>
  <si>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</si>
  <si>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</si>
  <si>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</si>
  <si>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</si>
  <si>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</si>
  <si>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</si>
  <si>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</si>
  <si>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</si>
  <si>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</si>
  <si>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</si>
  <si>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</si>
  <si>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</si>
  <si>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</si>
  <si>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</si>
  <si>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</si>
  <si>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</si>
  <si>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</si>
  <si>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</si>
  <si>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</si>
  <si>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</si>
  <si>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</si>
  <si>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</si>
  <si>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</si>
  <si>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</si>
  <si>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</si>
  <si>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</si>
  <si>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</si>
  <si>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</si>
  <si>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</si>
  <si>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</si>
  <si>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</si>
  <si>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</si>
  <si>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</si>
  <si>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</si>
  <si>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</si>
  <si>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</si>
  <si>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</si>
  <si>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</si>
  <si>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</si>
  <si>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</si>
  <si>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</si>
  <si>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</si>
  <si>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</si>
  <si>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</si>
  <si>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</si>
  <si>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</si>
  <si>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</si>
  <si>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</si>
  <si>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</si>
  <si>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</si>
  <si>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</si>
  <si>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</si>
  <si>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</si>
  <si>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</si>
  <si>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</si>
  <si>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</si>
  <si>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</si>
  <si>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</si>
  <si>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</si>
  <si>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</si>
  <si>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</si>
  <si>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</si>
  <si>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</si>
  <si>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</si>
  <si>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</si>
  <si>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</si>
  <si>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</si>
  <si>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</si>
  <si>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</si>
  <si>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</si>
  <si>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</si>
  <si>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</si>
  <si>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</si>
  <si>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</si>
  <si>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</si>
  <si>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</si>
  <si>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</si>
  <si>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</si>
  <si>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</si>
  <si>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</si>
  <si>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</si>
  <si>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</si>
  <si>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</si>
  <si>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</si>
  <si>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</si>
  <si>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</si>
  <si>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</si>
  <si>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</si>
  <si>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</si>
  <si>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</si>
  <si>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</si>
  <si>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</si>
  <si>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</si>
  <si>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</si>
  <si>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</si>
  <si>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</si>
  <si>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</si>
  <si>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</si>
  <si>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</si>
  <si>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</si>
  <si>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</si>
  <si>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</si>
  <si>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</si>
  <si>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</si>
  <si>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</si>
  <si>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</si>
  <si>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</si>
  <si>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</si>
  <si>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</si>
  <si>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</si>
  <si>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</si>
  <si>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</si>
  <si>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</si>
  <si>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</si>
  <si>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</si>
  <si>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</si>
  <si>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</si>
  <si>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</si>
  <si>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</si>
  <si>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</si>
  <si>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</si>
  <si>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</si>
  <si>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</si>
  <si>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</si>
  <si>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</si>
  <si>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</si>
  <si>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</si>
  <si>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</si>
  <si>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</si>
  <si>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</si>
  <si>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</si>
  <si>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</si>
  <si>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</si>
  <si>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</si>
  <si>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</si>
  <si>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</si>
  <si>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</si>
  <si>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</si>
  <si>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</si>
  <si>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</si>
  <si>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</si>
  <si>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</si>
  <si>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</si>
  <si>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</si>
  <si>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</si>
  <si>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</si>
  <si>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</si>
  <si>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</si>
  <si>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</si>
  <si>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</si>
  <si>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</si>
  <si>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</si>
  <si>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</si>
  <si>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</si>
  <si>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</si>
  <si>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</si>
  <si>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</si>
  <si>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</si>
  <si>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</si>
  <si>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</si>
  <si>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</si>
  <si>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</si>
  <si>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</si>
  <si>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</si>
  <si>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</si>
  <si>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</si>
  <si>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</si>
  <si>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</si>
  <si>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</si>
  <si>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</si>
  <si>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</si>
  <si>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</si>
  <si>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</si>
  <si>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</si>
  <si>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</si>
  <si>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</si>
  <si>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</si>
  <si>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</si>
  <si>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</si>
  <si>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</si>
  <si>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</si>
  <si>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</si>
  <si>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</si>
  <si>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</si>
  <si>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</si>
  <si>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</si>
  <si>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</si>
  <si>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</si>
  <si>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</si>
  <si>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</si>
  <si>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</si>
  <si>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</si>
  <si>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</si>
  <si>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</si>
  <si>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</si>
  <si>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</si>
  <si>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</si>
  <si>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</si>
  <si>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</si>
  <si>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</si>
  <si>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</si>
  <si>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</si>
  <si>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</si>
  <si>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</si>
  <si>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</si>
  <si>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</si>
  <si>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</si>
  <si>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</si>
  <si>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</si>
  <si>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</si>
  <si>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</si>
  <si>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</si>
  <si>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</si>
  <si>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</si>
  <si>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</si>
  <si>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</si>
  <si>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</si>
  <si>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</si>
  <si>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</si>
  <si>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</si>
  <si>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</si>
  <si>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</si>
  <si>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</si>
  <si>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</si>
  <si>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</si>
  <si>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</si>
  <si>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</si>
  <si>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</si>
  <si>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</si>
  <si>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</si>
  <si>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</si>
  <si>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</si>
  <si>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</si>
  <si>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</si>
  <si>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</si>
  <si>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</si>
  <si>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</si>
  <si>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</si>
  <si>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</si>
  <si>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</si>
  <si>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</si>
  <si>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</si>
  <si>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</si>
  <si>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</si>
  <si>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</si>
  <si>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</si>
  <si>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</si>
  <si>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</si>
  <si>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</si>
  <si>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</si>
  <si>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</si>
  <si>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</si>
  <si>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</si>
  <si>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</si>
  <si>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</si>
  <si>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</si>
  <si>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</si>
  <si>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</si>
  <si>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</si>
  <si>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</si>
  <si>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</si>
  <si>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</si>
  <si>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</si>
  <si>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</si>
  <si>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</si>
  <si>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</si>
  <si>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</si>
  <si>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</si>
  <si>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</si>
  <si>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</si>
  <si>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</si>
  <si>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</si>
  <si>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</si>
  <si>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</si>
  <si>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</si>
  <si>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</si>
  <si>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</si>
  <si>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</si>
  <si>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</si>
  <si>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</si>
  <si>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</si>
  <si>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</si>
  <si>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</si>
  <si>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</si>
  <si>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</si>
  <si>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</si>
  <si>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</si>
  <si>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</si>
  <si>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</si>
  <si>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</si>
  <si>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</si>
  <si>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</si>
  <si>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</si>
  <si>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</si>
  <si>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</si>
  <si>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</si>
  <si>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</si>
  <si>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</si>
  <si>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</si>
  <si>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</si>
  <si>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</si>
  <si>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</si>
  <si>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</si>
  <si>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</si>
  <si>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</si>
  <si>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</si>
  <si>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</si>
  <si>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</si>
  <si>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</si>
  <si>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</si>
  <si>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</si>
  <si>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</si>
  <si>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</si>
  <si>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</si>
  <si>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</si>
  <si>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</si>
  <si>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</si>
  <si>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</si>
  <si>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</si>
  <si>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</si>
  <si>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</si>
  <si>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</si>
  <si>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</si>
  <si>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</si>
  <si>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</si>
  <si>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</si>
  <si>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</si>
  <si>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</si>
  <si>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</si>
  <si>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</si>
  <si>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</si>
  <si>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</si>
  <si>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</si>
  <si>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</si>
  <si>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</si>
  <si>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</si>
  <si>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</si>
  <si>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</si>
  <si>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</si>
  <si>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</si>
  <si>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</si>
  <si>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</si>
  <si>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</si>
  <si>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</si>
  <si>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</si>
  <si>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</si>
  <si>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</si>
  <si>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</si>
  <si>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</si>
  <si>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</si>
  <si>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</si>
  <si>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</si>
  <si>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</si>
  <si>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</si>
  <si>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</si>
  <si>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</si>
  <si>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</si>
  <si>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</si>
  <si>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</si>
  <si>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</si>
  <si>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</si>
  <si>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</si>
  <si>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</si>
  <si>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</si>
  <si>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</si>
  <si>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</si>
  <si>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</si>
  <si>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</si>
  <si>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</si>
  <si>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</si>
  <si>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</si>
  <si>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</si>
  <si>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</si>
  <si>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</si>
  <si>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</si>
  <si>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</si>
  <si>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</si>
  <si>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</si>
  <si>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</si>
  <si>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</si>
  <si>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</si>
  <si>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</si>
  <si>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</si>
  <si>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</si>
  <si>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</si>
  <si>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</si>
  <si>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</si>
  <si>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</si>
  <si>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</si>
  <si>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</si>
  <si>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</si>
  <si>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</si>
  <si>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</si>
  <si>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</si>
  <si>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</si>
  <si>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</si>
  <si>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</si>
  <si>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</si>
  <si>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</si>
  <si>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</si>
  <si>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</si>
  <si>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</si>
  <si>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</si>
  <si>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</si>
  <si>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</si>
  <si>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</si>
  <si>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</si>
  <si>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</si>
  <si>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</si>
  <si>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</si>
  <si>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</si>
  <si>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</si>
  <si>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</si>
  <si>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</si>
  <si>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</si>
  <si>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</si>
  <si>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</si>
  <si>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</si>
  <si>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</si>
  <si>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</si>
  <si>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</si>
  <si>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</si>
  <si>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</si>
  <si>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</si>
  <si>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</si>
  <si>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</si>
  <si>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</si>
  <si>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</si>
  <si>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</si>
  <si>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</si>
  <si>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</si>
  <si>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</si>
  <si>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</si>
  <si>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</si>
  <si>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</si>
  <si>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</si>
  <si>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</si>
  <si>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</si>
  <si>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</si>
  <si>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</si>
  <si>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</si>
  <si>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</si>
  <si>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</si>
  <si>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</si>
  <si>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</si>
  <si>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</si>
  <si>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</si>
  <si>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</si>
  <si>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</si>
  <si>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</si>
  <si>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</si>
  <si>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</si>
  <si>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</si>
  <si>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</si>
  <si>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</si>
  <si>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</si>
  <si>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</si>
  <si>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</si>
  <si>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</si>
  <si>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</si>
  <si>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</si>
  <si>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</si>
  <si>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</si>
  <si>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</si>
  <si>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</si>
  <si>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</si>
  <si>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</si>
  <si>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</si>
  <si>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</si>
  <si>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</si>
  <si>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</si>
  <si>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</si>
  <si>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</si>
  <si>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</si>
  <si>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</si>
  <si>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</si>
  <si>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</si>
  <si>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</si>
  <si>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</si>
  <si>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</si>
  <si>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</si>
  <si>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</si>
  <si>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</si>
  <si>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</si>
  <si>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</si>
  <si>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</si>
  <si>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</si>
  <si>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</si>
  <si>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</si>
  <si>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</si>
  <si>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</si>
  <si>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</si>
  <si>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</si>
  <si>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</si>
  <si>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</si>
  <si>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</si>
  <si>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</si>
  <si>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</si>
  <si>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</si>
  <si>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</si>
  <si>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</si>
  <si>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</si>
  <si>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</si>
  <si>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</si>
  <si>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</si>
  <si>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</si>
  <si>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</si>
  <si>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</si>
  <si>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</si>
  <si>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</si>
  <si>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</si>
  <si>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</si>
  <si>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</si>
  <si>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</si>
  <si>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</si>
  <si>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</si>
  <si>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</si>
  <si>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</si>
  <si>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</si>
  <si>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</si>
  <si>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</si>
  <si>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</si>
  <si>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</si>
  <si>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</si>
  <si>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</si>
  <si>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</si>
  <si>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</si>
  <si>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</si>
  <si>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</si>
  <si>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</si>
  <si>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</si>
  <si>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</si>
  <si>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</si>
  <si>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</si>
  <si>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</si>
  <si>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</si>
  <si>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</si>
  <si>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</si>
  <si>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</si>
  <si>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</si>
  <si>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</si>
  <si>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</si>
  <si>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</si>
  <si>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</si>
  <si>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</si>
  <si>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</si>
  <si>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</si>
  <si>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</si>
  <si>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</si>
  <si>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</si>
  <si>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</si>
  <si>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</si>
  <si>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</si>
  <si>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</si>
  <si>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</si>
  <si>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</si>
  <si>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</si>
  <si>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</si>
  <si>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</si>
  <si>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</si>
  <si>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</si>
  <si>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</si>
  <si>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</si>
  <si>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</si>
  <si>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</si>
  <si>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</si>
  <si>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</si>
  <si>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</si>
  <si>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</si>
  <si>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</si>
  <si>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</si>
  <si>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</si>
  <si>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</si>
  <si>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</si>
  <si>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</si>
  <si>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</si>
  <si>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</si>
  <si>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</si>
  <si>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</si>
  <si>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</si>
  <si>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</si>
  <si>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</si>
  <si>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</si>
  <si>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</si>
  <si>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</si>
  <si>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</si>
  <si>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</si>
  <si>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</si>
  <si>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</si>
  <si>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</si>
  <si>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</si>
  <si>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</si>
  <si>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</si>
  <si>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</si>
  <si>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</si>
  <si>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</si>
  <si>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</si>
  <si>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</si>
  <si>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</si>
  <si>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</si>
  <si>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</si>
  <si>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</si>
  <si>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</si>
  <si>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</si>
  <si>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</si>
  <si>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</si>
  <si>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</si>
  <si>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</si>
  <si>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</si>
  <si>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</si>
  <si>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</si>
  <si>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</si>
  <si>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</si>
  <si>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</si>
  <si>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</si>
  <si>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</si>
  <si>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</si>
  <si>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</si>
  <si>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</si>
  <si>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</si>
  <si>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</si>
  <si>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</si>
  <si>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</si>
  <si>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</si>
  <si>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</si>
  <si>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</si>
  <si>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</si>
  <si>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</si>
  <si>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</si>
  <si>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</si>
  <si>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</si>
  <si>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</si>
  <si>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</si>
  <si>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</si>
  <si>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</si>
  <si>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</si>
  <si>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</si>
  <si>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</si>
  <si>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</si>
  <si>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</si>
  <si>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</si>
  <si>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</si>
  <si>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</si>
  <si>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</si>
  <si>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</si>
  <si>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</si>
  <si>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</si>
  <si>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</si>
  <si>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</si>
  <si>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</si>
  <si>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</si>
  <si>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</si>
  <si>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</si>
  <si>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</si>
  <si>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</si>
  <si>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</si>
  <si>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</si>
  <si>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</si>
  <si>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</si>
  <si>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</si>
  <si>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</si>
  <si>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</si>
  <si>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</si>
  <si>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</si>
  <si>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</si>
  <si>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</si>
  <si>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</si>
  <si>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</si>
  <si>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</si>
  <si>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</si>
  <si>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</si>
  <si>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</si>
  <si>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</si>
  <si>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</si>
  <si>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</si>
  <si>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</si>
  <si>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</si>
  <si>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</si>
  <si>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</si>
  <si>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</si>
  <si>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</si>
  <si>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</si>
  <si>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</si>
  <si>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</si>
  <si>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</si>
  <si>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</si>
  <si>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</si>
  <si>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</si>
  <si>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</si>
  <si>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</si>
  <si>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</si>
  <si>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</si>
  <si>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</si>
  <si>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</si>
  <si>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</si>
  <si>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</si>
  <si>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</si>
  <si>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</si>
  <si>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</si>
  <si>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</si>
  <si>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</si>
  <si>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</si>
  <si>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</si>
  <si>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</si>
  <si>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Classe I - Extremamente tóxico</t>
  </si>
  <si>
    <t>Categoria 1 - Produto Extremamente Tóxico</t>
  </si>
  <si>
    <t>Categoria 2 - Produto Altamente Tóxico</t>
  </si>
  <si>
    <t>Classe II - Altamente tóxico</t>
  </si>
  <si>
    <t>Categoria 3 - Produto Moderadamente Tóxico</t>
  </si>
  <si>
    <t>Classe III - Medianamente tóxico</t>
  </si>
  <si>
    <t>Categoria 4 - Produto Pouco Tóxico</t>
  </si>
  <si>
    <t>Categoria 5 - Produto Improvável de Causar Dano Agudo</t>
  </si>
  <si>
    <t>Classe IV - Pouco tóxico</t>
  </si>
  <si>
    <t>Produto não classificado</t>
  </si>
  <si>
    <t>O perfil toxicológico foi considerado equivalente ao produto técnico de referência.</t>
  </si>
  <si>
    <t>Classe I - Produto altamente perigoso ao meio ambiente</t>
  </si>
  <si>
    <t>Classe II - Produto muito perigoso ao meio ambiente</t>
  </si>
  <si>
    <t>Classe III - Produto perigoso ao meio ambiente</t>
  </si>
  <si>
    <t>Classe IV - Produto pouco perigoso ao meio ambiente</t>
  </si>
  <si>
    <t>PT</t>
  </si>
  <si>
    <t>PTN</t>
  </si>
  <si>
    <t>PTE</t>
  </si>
  <si>
    <t>Pré-Mistura</t>
  </si>
  <si>
    <t>&gt;0</t>
  </si>
  <si>
    <t>PF</t>
  </si>
  <si>
    <t>PFN</t>
  </si>
  <si>
    <t>PF/PTE</t>
  </si>
  <si>
    <t>Bio</t>
  </si>
  <si>
    <t>Bio/Org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</si>
  <si>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</si>
  <si>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</si>
  <si>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</si>
  <si>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</si>
  <si>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</si>
  <si>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</si>
  <si>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</si>
  <si>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</si>
  <si>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</si>
  <si>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</si>
  <si>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</si>
  <si>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</si>
  <si>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</si>
  <si>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</si>
  <si>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</si>
  <si>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</si>
  <si>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</si>
  <si>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</si>
  <si>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</si>
  <si>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</si>
  <si>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</si>
  <si>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</si>
  <si>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</si>
  <si>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</si>
  <si>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</si>
  <si>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</si>
  <si>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</si>
  <si>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</si>
  <si>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</si>
  <si>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</si>
  <si>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</si>
  <si>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</si>
  <si>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</si>
  <si>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</si>
  <si>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</si>
  <si>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</si>
  <si>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</si>
  <si>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</si>
  <si>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</si>
  <si>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</si>
  <si>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PF</t>
  </si>
  <si>
    <t>PFN</t>
  </si>
  <si>
    <t>PF/PTE</t>
  </si>
  <si>
    <t>Bio</t>
  </si>
  <si>
    <t>Bio/Org</t>
  </si>
  <si>
    <t>&gt;0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</si>
  <si>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</si>
  <si>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</si>
  <si>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</si>
  <si>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</si>
  <si>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</si>
  <si>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</si>
  <si>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</si>
  <si>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</si>
  <si>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</si>
  <si>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</si>
  <si>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</si>
  <si>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</si>
  <si>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</si>
  <si>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</si>
  <si>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</si>
  <si>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</si>
  <si>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</si>
  <si>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</si>
  <si>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</si>
  <si>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</si>
  <si>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</si>
  <si>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</si>
  <si>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</si>
  <si>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</si>
  <si>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</si>
  <si>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</si>
  <si>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</si>
  <si>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</si>
  <si>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</si>
  <si>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</si>
  <si>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</si>
  <si>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</si>
  <si>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</si>
  <si>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</si>
  <si>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</si>
  <si>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</si>
  <si>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</si>
  <si>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</si>
  <si>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</si>
  <si>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</si>
  <si>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</si>
  <si>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</si>
  <si>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</si>
  <si>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</si>
  <si>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</si>
  <si>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</si>
  <si>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referência.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</si>
  <si>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</si>
  <si>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</si>
  <si>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</si>
  <si>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</si>
  <si>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</si>
  <si>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</si>
  <si>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</si>
  <si>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</si>
  <si>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</si>
  <si>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</si>
  <si>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</si>
  <si>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</si>
  <si>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</si>
  <si>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</si>
  <si>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</si>
  <si>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</si>
  <si>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</si>
  <si>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</si>
  <si>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</si>
  <si>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</si>
  <si>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</si>
  <si>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</si>
  <si>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</si>
  <si>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</si>
  <si>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</si>
  <si>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</si>
  <si>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</si>
  <si>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</si>
  <si>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</si>
  <si>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</si>
  <si>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</si>
  <si>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</si>
  <si>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</si>
  <si>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</si>
  <si>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</si>
  <si>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</si>
  <si>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</si>
  <si>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</si>
  <si>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</si>
  <si>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</si>
  <si>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</si>
  <si>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</si>
  <si>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</si>
  <si>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</si>
  <si>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</si>
  <si>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</si>
  <si>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</si>
  <si>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</si>
  <si>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</si>
  <si>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</si>
  <si>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</si>
  <si>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</si>
  <si>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</si>
  <si>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</si>
  <si>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</si>
  <si>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</si>
  <si>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</si>
  <si>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</si>
  <si>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</si>
  <si>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</si>
  <si>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</si>
  <si>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</si>
  <si>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</si>
  <si>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</si>
  <si>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</si>
  <si>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</si>
  <si>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</si>
  <si>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</si>
  <si>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</si>
  <si>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</si>
  <si>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</si>
  <si>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</si>
  <si>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</si>
  <si>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</si>
  <si>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</si>
  <si>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</si>
  <si>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</si>
  <si>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</si>
  <si>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</si>
  <si>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</si>
  <si>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</si>
  <si>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</si>
  <si>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</si>
  <si>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</si>
  <si>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</si>
  <si>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</si>
  <si>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</si>
  <si>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</si>
  <si>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</si>
  <si>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</si>
  <si>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</si>
  <si>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</si>
  <si>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</si>
  <si>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</si>
  <si>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</si>
  <si>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</si>
  <si>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</si>
  <si>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</si>
  <si>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</si>
  <si>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</si>
  <si>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</si>
  <si>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</si>
  <si>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</si>
  <si>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</si>
  <si>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</si>
  <si>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</si>
  <si>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</si>
  <si>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</si>
  <si>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</si>
  <si>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</si>
  <si>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</si>
  <si>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</si>
  <si>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</si>
  <si>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</si>
  <si>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</si>
  <si>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</si>
  <si>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</si>
  <si>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</si>
  <si>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</si>
  <si>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</si>
  <si>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</si>
  <si>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</si>
  <si>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</si>
  <si>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</si>
  <si>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</si>
  <si>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</si>
  <si>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</si>
  <si>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</si>
  <si>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</si>
  <si>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</si>
  <si>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</si>
  <si>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</si>
  <si>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</si>
  <si>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</si>
  <si>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</si>
  <si>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</si>
  <si>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</si>
  <si>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</si>
  <si>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</si>
  <si>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</si>
  <si>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</si>
  <si>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</si>
  <si>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</si>
  <si>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</si>
  <si>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</si>
  <si>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</si>
  <si>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</si>
  <si>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</si>
  <si>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</si>
  <si>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</si>
  <si>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</si>
  <si>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</si>
  <si>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</si>
  <si>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</si>
  <si>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</si>
  <si>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</si>
  <si>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</si>
  <si>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</si>
  <si>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</si>
  <si>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</si>
  <si>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</si>
  <si>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</si>
  <si>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</si>
  <si>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</si>
  <si>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</si>
  <si>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</si>
  <si>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</si>
  <si>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</si>
  <si>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</si>
  <si>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</si>
  <si>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</si>
  <si>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</si>
  <si>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</si>
  <si>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</si>
  <si>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</si>
  <si>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</si>
  <si>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</si>
  <si>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</si>
  <si>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</si>
  <si>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</si>
  <si>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</si>
  <si>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</si>
  <si>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</si>
  <si>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</si>
  <si>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</si>
  <si>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</si>
  <si>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</si>
  <si>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</si>
  <si>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</si>
  <si>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</si>
  <si>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</si>
  <si>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</si>
  <si>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</si>
  <si>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</si>
  <si>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</si>
  <si>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</si>
  <si>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</si>
  <si>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</si>
  <si>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</si>
  <si>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</si>
  <si>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</si>
  <si>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</si>
  <si>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</si>
  <si>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</si>
  <si>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</si>
  <si>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</si>
  <si>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</si>
  <si>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</si>
  <si>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</si>
  <si>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</si>
  <si>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</si>
  <si>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</si>
  <si>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</si>
  <si>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</si>
  <si>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</si>
  <si>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</si>
  <si>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</si>
  <si>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</si>
  <si>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</si>
  <si>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</si>
  <si>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</si>
  <si>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</si>
  <si>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</si>
  <si>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</si>
  <si>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</si>
  <si>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</si>
  <si>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</si>
  <si>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</si>
  <si>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</si>
  <si>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</si>
  <si>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</si>
  <si>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</si>
  <si>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</si>
  <si>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</si>
  <si>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</si>
  <si>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</si>
  <si>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</si>
  <si>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</si>
  <si>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</si>
  <si>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</si>
  <si>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</si>
  <si>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</si>
  <si>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</si>
  <si>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</si>
  <si>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</si>
  <si>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</si>
  <si>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</si>
  <si>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</si>
  <si>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</si>
  <si>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</si>
  <si>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</si>
  <si>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</si>
  <si>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</si>
  <si>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</si>
  <si>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</si>
  <si>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</si>
  <si>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</si>
  <si>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</si>
  <si>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</si>
  <si>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</si>
  <si>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</si>
  <si>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</si>
  <si>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</si>
  <si>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</si>
  <si>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</si>
  <si>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</si>
  <si>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</si>
  <si>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</si>
  <si>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</si>
  <si>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</si>
  <si>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</si>
  <si>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</si>
  <si>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</si>
  <si>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</si>
  <si>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</si>
  <si>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</si>
  <si>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</si>
  <si>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</si>
  <si>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</si>
  <si>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</si>
  <si>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</si>
  <si>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</si>
  <si>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</si>
  <si>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</si>
  <si>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</si>
  <si>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</si>
  <si>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</si>
  <si>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</si>
  <si>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</si>
  <si>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</si>
  <si>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</si>
  <si>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</si>
  <si>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</si>
  <si>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</si>
  <si>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</si>
  <si>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</si>
  <si>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</si>
  <si>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</si>
  <si>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</si>
  <si>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</si>
  <si>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</si>
  <si>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</si>
  <si>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</si>
  <si>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</si>
  <si>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</si>
  <si>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</si>
  <si>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</si>
  <si>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</si>
  <si>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</si>
  <si>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</si>
  <si>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</si>
  <si>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</si>
  <si>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</si>
  <si>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</si>
  <si>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</si>
  <si>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</si>
  <si>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</si>
  <si>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</si>
  <si>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</si>
  <si>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</si>
  <si>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</si>
  <si>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</si>
  <si>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</si>
  <si>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</si>
  <si>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</si>
  <si>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</si>
  <si>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</si>
  <si>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</si>
  <si>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</si>
  <si>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</si>
  <si>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</si>
  <si>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</si>
  <si>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</si>
  <si>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</si>
  <si>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</si>
  <si>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</si>
  <si>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</si>
  <si>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</si>
  <si>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</si>
  <si>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</si>
  <si>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</si>
  <si>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</si>
  <si>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</si>
  <si>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</si>
  <si>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</si>
  <si>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</si>
  <si>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</si>
  <si>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</si>
  <si>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</si>
  <si>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</si>
  <si>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</si>
  <si>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</si>
  <si>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</si>
  <si>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</si>
  <si>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</si>
  <si>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</si>
  <si>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</si>
  <si>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</si>
  <si>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</si>
  <si>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</si>
  <si>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</si>
  <si>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</si>
  <si>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</si>
  <si>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</si>
  <si>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</si>
  <si>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</si>
  <si>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</si>
  <si>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</si>
  <si>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</si>
  <si>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</si>
  <si>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</si>
  <si>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</si>
  <si>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</si>
  <si>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</si>
  <si>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</si>
  <si>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</si>
  <si>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</si>
  <si>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</si>
  <si>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</si>
  <si>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</si>
  <si>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</si>
  <si>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</si>
  <si>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</si>
  <si>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</si>
  <si>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</si>
  <si>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</si>
  <si>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</si>
  <si>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</si>
  <si>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</si>
  <si>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</si>
  <si>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</si>
  <si>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</si>
  <si>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</si>
  <si>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</si>
  <si>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</si>
  <si>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</si>
  <si>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</si>
  <si>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</si>
  <si>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</si>
  <si>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</si>
  <si>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</si>
  <si>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</si>
  <si>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</si>
  <si>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</si>
  <si>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</si>
  <si>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</si>
  <si>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</si>
  <si>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</si>
  <si>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</si>
  <si>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</si>
  <si>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</si>
  <si>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</si>
  <si>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</si>
  <si>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</si>
  <si>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</si>
  <si>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</si>
  <si>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</si>
  <si>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</si>
  <si>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</si>
  <si>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</si>
  <si>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</si>
  <si>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</si>
  <si>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</si>
  <si>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</si>
  <si>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</si>
  <si>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</si>
  <si>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</si>
  <si>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</si>
  <si>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</si>
  <si>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</si>
  <si>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</si>
  <si>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</si>
  <si>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</si>
  <si>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</si>
  <si>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</si>
  <si>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</si>
  <si>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</si>
  <si>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</si>
  <si>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</si>
  <si>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</si>
  <si>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</si>
  <si>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</si>
  <si>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</si>
  <si>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</si>
  <si>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</si>
  <si>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</si>
  <si>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</si>
  <si>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</si>
  <si>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</si>
  <si>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</si>
  <si>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</si>
  <si>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</si>
  <si>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</si>
  <si>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</si>
  <si>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</si>
  <si>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</si>
  <si>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</si>
  <si>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</si>
  <si>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</si>
  <si>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</si>
  <si>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</si>
  <si>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</si>
  <si>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</si>
  <si>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</si>
  <si>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</si>
  <si>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</si>
  <si>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</si>
  <si>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</si>
  <si>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</si>
  <si>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</si>
  <si>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</si>
  <si>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</si>
  <si>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</si>
  <si>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</si>
  <si>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</si>
  <si>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</si>
  <si>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</si>
  <si>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</si>
  <si>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</si>
  <si>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</si>
  <si>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</si>
  <si>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</si>
  <si>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</si>
  <si>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</si>
  <si>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</si>
  <si>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</si>
  <si>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</si>
  <si>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</si>
  <si>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</si>
  <si>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</si>
  <si>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</si>
  <si>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</si>
  <si>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</si>
  <si>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</si>
  <si>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</si>
  <si>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</si>
  <si>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</si>
  <si>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</si>
  <si>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</si>
  <si>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</si>
  <si>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</si>
  <si>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</si>
  <si>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</si>
  <si>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</si>
  <si>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</si>
  <si>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</si>
  <si>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</si>
  <si>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</si>
  <si>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</si>
  <si>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</si>
  <si>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</si>
  <si>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</si>
  <si>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</si>
  <si>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</si>
  <si>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</si>
  <si>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</si>
  <si>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</si>
  <si>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</si>
  <si>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</si>
  <si>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</si>
  <si>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</si>
  <si>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</si>
  <si>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</si>
  <si>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</si>
  <si>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</si>
  <si>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</si>
  <si>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</si>
  <si>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</si>
  <si>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</si>
  <si>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</si>
  <si>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</si>
  <si>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</si>
  <si>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</si>
  <si>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</si>
  <si>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</si>
  <si>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</si>
  <si>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</si>
  <si>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</si>
  <si>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</si>
  <si>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</si>
  <si>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</si>
  <si>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</si>
  <si>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</si>
  <si>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</si>
  <si>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</si>
  <si>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</si>
  <si>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</si>
  <si>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</si>
  <si>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</si>
  <si>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</si>
  <si>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</si>
  <si>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</si>
  <si>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</si>
  <si>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</si>
  <si>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</si>
  <si>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</si>
  <si>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</si>
  <si>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</si>
  <si>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</si>
  <si>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</si>
  <si>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</si>
  <si>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</si>
  <si>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</si>
  <si>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</si>
  <si>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</si>
  <si>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</si>
  <si>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</si>
  <si>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</si>
  <si>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</si>
  <si>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</si>
  <si>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</si>
  <si>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</si>
  <si>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</si>
  <si>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</si>
  <si>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</si>
  <si>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</si>
  <si>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</si>
  <si>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</si>
  <si>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</si>
  <si>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</si>
  <si>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</si>
  <si>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</si>
  <si>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</si>
  <si>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</si>
  <si>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</si>
  <si>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</si>
  <si>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</si>
  <si>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</si>
  <si>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</si>
  <si>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</si>
  <si>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</si>
  <si>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</si>
  <si>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</si>
  <si>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</si>
  <si>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</si>
  <si>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</si>
  <si>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</si>
  <si>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</si>
  <si>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</si>
  <si>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</si>
  <si>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</si>
  <si>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</si>
  <si>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</si>
  <si>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</si>
  <si>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</si>
  <si>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</si>
  <si>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</si>
  <si>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</si>
  <si>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</si>
  <si>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</si>
  <si>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</si>
  <si>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</si>
  <si>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</si>
  <si>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</si>
  <si>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</si>
  <si>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</si>
  <si>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</si>
  <si>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</si>
  <si>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</si>
  <si>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</si>
  <si>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</si>
  <si>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</si>
  <si>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</si>
  <si>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</si>
  <si>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</si>
  <si>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</si>
  <si>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</si>
  <si>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</si>
  <si>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</si>
  <si>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</si>
  <si>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</si>
  <si>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</si>
  <si>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</si>
  <si>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</si>
  <si>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</si>
  <si>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</si>
  <si>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</si>
  <si>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</si>
  <si>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</si>
  <si>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</si>
  <si>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</si>
  <si>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</si>
  <si>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</si>
  <si>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</si>
  <si>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</si>
  <si>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</si>
  <si>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</si>
  <si>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</si>
  <si>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</si>
  <si>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</si>
  <si>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</si>
  <si>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</si>
  <si>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</si>
  <si>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</si>
  <si>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</si>
  <si>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</si>
  <si>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</si>
  <si>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</si>
  <si>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</si>
  <si>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</si>
  <si>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</si>
  <si>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</si>
  <si>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</si>
  <si>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</si>
  <si>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</si>
  <si>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</si>
  <si>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</si>
  <si>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</si>
  <si>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</si>
  <si>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</si>
  <si>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</si>
  <si>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</si>
  <si>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</si>
  <si>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</si>
  <si>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</si>
  <si>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</si>
  <si>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</si>
  <si>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</si>
  <si>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</si>
  <si>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</si>
  <si>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</si>
  <si>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</si>
  <si>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</si>
  <si>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</si>
  <si>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</si>
  <si>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</si>
  <si>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</si>
  <si>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</si>
  <si>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</si>
  <si>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</si>
  <si>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</si>
  <si>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</si>
  <si>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</si>
  <si>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</si>
  <si>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</si>
  <si>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</si>
  <si>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</si>
  <si>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</si>
  <si>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</si>
  <si>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</si>
  <si>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</si>
  <si>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</si>
  <si>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</si>
  <si>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</si>
  <si>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</si>
  <si>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</si>
  <si>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</si>
  <si>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</si>
  <si>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</si>
  <si>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</si>
  <si>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</si>
  <si>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</si>
  <si>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</si>
  <si>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</si>
  <si>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</si>
  <si>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</si>
  <si>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</si>
  <si>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</si>
  <si>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</si>
  <si>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</si>
  <si>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</si>
  <si>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</si>
  <si>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</si>
  <si>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</si>
  <si>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</si>
  <si>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</si>
  <si>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</si>
  <si>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</si>
  <si>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</si>
  <si>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</si>
  <si>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</si>
  <si>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</si>
  <si>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</si>
  <si>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</si>
  <si>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</si>
  <si>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</si>
  <si>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</si>
  <si>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</si>
  <si>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</si>
  <si>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</si>
  <si>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</si>
  <si>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</si>
  <si>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</si>
  <si>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</si>
  <si>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</si>
  <si>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</si>
  <si>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</si>
  <si>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</si>
  <si>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</si>
  <si>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</si>
  <si>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</si>
  <si>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</si>
  <si>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</si>
  <si>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</si>
  <si>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</si>
  <si>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</si>
  <si>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</si>
  <si>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</si>
  <si>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</si>
  <si>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</si>
  <si>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</si>
  <si>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</si>
  <si>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</si>
  <si>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</si>
  <si>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</si>
  <si>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</si>
  <si>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</si>
  <si>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</si>
  <si>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</si>
  <si>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</si>
  <si>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</si>
  <si>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</si>
  <si>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</si>
  <si>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</si>
  <si>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</si>
  <si>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</si>
  <si>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</si>
  <si>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</si>
  <si>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</si>
  <si>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</si>
  <si>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</si>
  <si>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</si>
  <si>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</si>
  <si>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</si>
  <si>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</si>
  <si>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</si>
  <si>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</si>
  <si>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</si>
  <si>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</si>
  <si>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</si>
  <si>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</si>
  <si>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</si>
  <si>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</si>
  <si>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</si>
  <si>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</si>
  <si>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</si>
  <si>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</si>
  <si>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</si>
  <si>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</si>
  <si>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</si>
  <si>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</si>
  <si>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</si>
  <si>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</si>
  <si>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</si>
  <si>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</si>
  <si>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</si>
  <si>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</si>
  <si>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</si>
  <si>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</si>
  <si>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</si>
  <si>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</si>
  <si>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</si>
  <si>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</si>
  <si>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</si>
  <si>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</si>
  <si>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</si>
  <si>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</si>
  <si>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</si>
  <si>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</si>
  <si>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</si>
  <si>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</si>
  <si>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</si>
  <si>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</si>
  <si>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</si>
  <si>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</si>
  <si>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</si>
  <si>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</si>
  <si>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</si>
  <si>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</si>
  <si>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</si>
  <si>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</si>
  <si>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</si>
  <si>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</si>
  <si>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</si>
  <si>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</si>
  <si>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</si>
  <si>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</si>
  <si>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</si>
  <si>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</si>
  <si>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</si>
  <si>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</si>
  <si>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</si>
  <si>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</si>
  <si>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</si>
  <si>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</si>
  <si>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</si>
  <si>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</si>
  <si>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</si>
  <si>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</si>
  <si>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</si>
  <si>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</si>
  <si>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</si>
  <si>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</si>
  <si>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</si>
  <si>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</si>
  <si>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</si>
  <si>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</si>
  <si>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</si>
  <si>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</si>
  <si>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</si>
  <si>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</si>
  <si>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</si>
  <si>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</si>
  <si>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</si>
  <si>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</si>
  <si>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</si>
  <si>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</si>
  <si>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</si>
  <si>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</si>
  <si>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</si>
  <si>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</si>
  <si>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</si>
  <si>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</si>
  <si>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</si>
  <si>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</si>
  <si>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</si>
  <si>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</si>
  <si>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</si>
  <si>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</si>
  <si>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</si>
  <si>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</si>
  <si>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</si>
  <si>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</si>
  <si>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</si>
  <si>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</si>
  <si>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</si>
  <si>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</si>
  <si>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</si>
  <si>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</si>
  <si>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</si>
  <si>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</si>
  <si>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</si>
  <si>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</si>
  <si>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</si>
  <si>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</si>
  <si>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</si>
  <si>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</si>
  <si>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</si>
  <si>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</si>
  <si>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</si>
  <si>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</si>
  <si>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</si>
  <si>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</si>
  <si>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</si>
  <si>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</si>
  <si>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</si>
  <si>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</si>
  <si>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</si>
  <si>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</si>
  <si>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</si>
  <si>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</si>
  <si>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</si>
  <si>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</si>
  <si>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</si>
  <si>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</si>
  <si>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</si>
  <si>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</si>
  <si>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</si>
  <si>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</si>
  <si>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</si>
  <si>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</si>
  <si>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</si>
  <si>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</si>
  <si>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</si>
  <si>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</si>
  <si>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</si>
  <si>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</si>
  <si>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</si>
  <si>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</si>
  <si>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</si>
  <si>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</si>
  <si>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</si>
  <si>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</si>
  <si>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</si>
  <si>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</si>
  <si>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</si>
  <si>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</si>
  <si>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</si>
  <si>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</si>
  <si>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</si>
  <si>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</si>
  <si>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</si>
  <si>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</si>
  <si>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</si>
  <si>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</si>
  <si>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</si>
  <si>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</si>
  <si>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</si>
  <si>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</si>
  <si>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</si>
  <si>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</si>
  <si>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</si>
  <si>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</si>
  <si>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</si>
  <si>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</si>
  <si>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</si>
  <si>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</si>
  <si>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</si>
  <si>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</si>
  <si>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</si>
  <si>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</si>
  <si>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</si>
  <si>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</si>
  <si>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</si>
  <si>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</si>
  <si>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</si>
  <si>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</si>
  <si>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</si>
  <si>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</si>
  <si>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</si>
  <si>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</si>
  <si>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</si>
  <si>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</si>
  <si>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</si>
  <si>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</si>
  <si>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</si>
  <si>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</si>
  <si>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</si>
  <si>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</si>
  <si>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</si>
  <si>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</si>
  <si>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</si>
  <si>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</si>
  <si>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</si>
  <si>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</si>
  <si>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</si>
  <si>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</si>
  <si>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</si>
  <si>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</si>
  <si>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</si>
  <si>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</si>
  <si>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</si>
  <si>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</si>
  <si>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</si>
  <si>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</si>
  <si>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</si>
  <si>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</si>
  <si>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</si>
  <si>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</si>
  <si>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</si>
  <si>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</si>
  <si>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</si>
  <si>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</si>
  <si>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</si>
  <si>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</si>
  <si>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</si>
  <si>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</si>
  <si>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</si>
  <si>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</si>
  <si>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</si>
  <si>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</si>
  <si>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</si>
  <si>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</si>
  <si>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</si>
  <si>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</si>
  <si>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</si>
  <si>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</si>
  <si>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</si>
  <si>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</si>
  <si>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</si>
  <si>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</si>
  <si>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</si>
  <si>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</si>
  <si>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</si>
  <si>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</si>
  <si>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</si>
  <si>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</si>
  <si>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</si>
  <si>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</si>
  <si>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</si>
  <si>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</si>
  <si>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</si>
  <si>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</si>
  <si>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</si>
  <si>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</si>
  <si>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</si>
  <si>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</si>
  <si>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</si>
  <si>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</si>
  <si>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</si>
  <si>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</si>
  <si>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</si>
  <si>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</si>
  <si>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</si>
  <si>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</si>
  <si>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</si>
  <si>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</si>
  <si>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</si>
  <si>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</si>
  <si>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</si>
  <si>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</si>
  <si>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</si>
  <si>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</si>
  <si>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</si>
  <si>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</si>
  <si>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</si>
  <si>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</si>
  <si>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</si>
  <si>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</si>
  <si>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</si>
  <si>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</si>
  <si>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</si>
  <si>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</si>
  <si>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</si>
  <si>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</si>
  <si>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</si>
  <si>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</si>
  <si>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</si>
  <si>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</si>
  <si>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</si>
  <si>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</si>
  <si>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</si>
  <si>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</si>
  <si>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</si>
  <si>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</si>
  <si>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</si>
  <si>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</si>
  <si>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</si>
  <si>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</si>
  <si>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</si>
  <si>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</si>
  <si>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</si>
  <si>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</si>
  <si>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</si>
  <si>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</si>
  <si>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</si>
  <si>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</si>
  <si>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</si>
  <si>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</si>
  <si>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</si>
  <si>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</si>
  <si>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</si>
  <si>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</si>
  <si>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</si>
  <si>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</si>
  <si>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</si>
  <si>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</si>
  <si>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</si>
  <si>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</si>
  <si>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</si>
  <si>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</si>
  <si>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</si>
  <si>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</si>
  <si>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</si>
  <si>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</si>
  <si>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</si>
  <si>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</si>
  <si>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</si>
  <si>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</si>
  <si>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</si>
  <si>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</si>
  <si>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</si>
  <si>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</si>
  <si>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</si>
  <si>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</si>
  <si>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</si>
  <si>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</si>
  <si>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</si>
  <si>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</si>
  <si>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</si>
  <si>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</si>
  <si>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</si>
  <si>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</si>
  <si>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</si>
  <si>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</si>
  <si>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</si>
  <si>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</si>
  <si>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</si>
  <si>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</si>
  <si>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</si>
  <si>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</si>
  <si>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</si>
  <si>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</si>
  <si>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</si>
  <si>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</si>
  <si>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</si>
  <si>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</si>
  <si>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</si>
  <si>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</si>
  <si>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</si>
  <si>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</si>
  <si>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</si>
  <si>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</si>
  <si>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</si>
  <si>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</si>
  <si>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</si>
  <si>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</si>
  <si>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</si>
  <si>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</si>
  <si>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</si>
  <si>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</si>
  <si>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</si>
  <si>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</si>
  <si>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</si>
  <si>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</si>
  <si>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</si>
  <si>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</si>
  <si>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</si>
  <si>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</si>
  <si>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</si>
  <si>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</si>
  <si>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</si>
  <si>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</si>
  <si>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</si>
  <si>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</si>
  <si>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</si>
  <si>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</si>
  <si>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</si>
  <si>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</si>
  <si>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</si>
  <si>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</si>
  <si>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</si>
  <si>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</si>
  <si>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</si>
  <si>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</si>
  <si>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</si>
  <si>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</si>
  <si>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</si>
  <si>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</si>
  <si>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</si>
  <si>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</si>
  <si>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</si>
  <si>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</si>
  <si>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</si>
  <si>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</si>
  <si>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</si>
  <si>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</si>
  <si>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</si>
  <si>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</si>
  <si>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</si>
  <si>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</si>
  <si>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</si>
  <si>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</si>
  <si>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</si>
  <si>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</si>
  <si>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</si>
  <si>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</si>
  <si>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</si>
  <si>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</si>
  <si>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</si>
  <si>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</si>
  <si>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</si>
  <si>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</si>
  <si>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</si>
  <si>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</si>
  <si>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</si>
  <si>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</si>
  <si>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</si>
  <si>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</si>
  <si>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</si>
  <si>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</si>
  <si>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</si>
  <si>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</si>
  <si>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</si>
  <si>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</si>
  <si>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</si>
  <si>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</si>
  <si>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</si>
  <si>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</si>
  <si>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</si>
  <si>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</si>
  <si>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</si>
  <si>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</si>
  <si>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</si>
  <si>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</si>
  <si>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</si>
  <si>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</si>
  <si>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</si>
  <si>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</si>
  <si>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</si>
  <si>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</si>
  <si>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</si>
  <si>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</si>
  <si>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</si>
  <si>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</si>
  <si>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</si>
  <si>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</si>
  <si>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</si>
  <si>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</si>
  <si>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</si>
  <si>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</si>
  <si>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</si>
  <si>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</si>
  <si>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</si>
  <si>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</si>
  <si>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</si>
  <si>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</si>
  <si>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</si>
  <si>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</si>
  <si>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</si>
  <si>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</si>
  <si>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</si>
  <si>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</si>
  <si>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</si>
  <si>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</si>
  <si>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</si>
  <si>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</si>
  <si>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</si>
  <si>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</si>
  <si>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</si>
  <si>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</si>
  <si>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</si>
  <si>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</si>
  <si>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</si>
  <si>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</si>
  <si>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</si>
  <si>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</si>
  <si>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</si>
  <si>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</si>
  <si>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</si>
  <si>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</si>
  <si>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</si>
  <si>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</si>
  <si>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</si>
  <si>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</si>
  <si>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</si>
  <si>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</si>
  <si>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</si>
  <si>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</si>
  <si>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</si>
  <si>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</si>
  <si>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</si>
  <si>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Classe I - Extremamente tóxico</t>
  </si>
  <si>
    <t>Categoria 1 - Produto Extremamente Tóxico</t>
  </si>
  <si>
    <t>Categoria 2 - Produto Altamente Tóxico</t>
  </si>
  <si>
    <t>Classe II - Altamente tóxico</t>
  </si>
  <si>
    <t>Categoria 3 - Produto Moderadamente Tóxico</t>
  </si>
  <si>
    <t>Classe III - Medianamente tóxico</t>
  </si>
  <si>
    <t>Categoria 4 - Produto Pouco Tóxico</t>
  </si>
  <si>
    <t>Categoria 5 - Produto Improvável de Causar Dano Agudo</t>
  </si>
  <si>
    <t>Classe IV - Pouco tóxico</t>
  </si>
  <si>
    <t>Produto não classificado</t>
  </si>
  <si>
    <t>O perfil toxicológico foi considerado equivalente ao produto técnico de referência.</t>
  </si>
  <si>
    <t>Classe I - Produto altamente perigoso ao meio ambiente</t>
  </si>
  <si>
    <t>Classe II - Produto muito perigoso ao meio ambiente</t>
  </si>
  <si>
    <t>Classe III - Produto perigoso ao meio ambiente</t>
  </si>
  <si>
    <t>Classe IV - Produto pouco perigoso ao meio ambiente</t>
  </si>
  <si>
    <t>PT</t>
  </si>
  <si>
    <t>PTN</t>
  </si>
  <si>
    <t>PTE</t>
  </si>
  <si>
    <t>Pré-Mistura</t>
  </si>
  <si>
    <t>&gt;0</t>
  </si>
  <si>
    <t>PF</t>
  </si>
  <si>
    <t>PFN</t>
  </si>
  <si>
    <t>PF/PTE</t>
  </si>
  <si>
    <t>Bio</t>
  </si>
  <si>
    <t>Bio/Org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</si>
  <si>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</si>
  <si>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</si>
  <si>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</si>
  <si>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</si>
  <si>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</si>
  <si>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</si>
  <si>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</si>
  <si>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</si>
  <si>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</si>
  <si>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</si>
  <si>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</si>
  <si>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</si>
  <si>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</si>
  <si>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</si>
  <si>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</si>
  <si>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</si>
  <si>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</si>
  <si>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</si>
  <si>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</si>
  <si>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</si>
  <si>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</si>
  <si>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</si>
  <si>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</si>
  <si>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</si>
  <si>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</si>
  <si>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</si>
  <si>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</si>
  <si>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</si>
  <si>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</si>
  <si>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</si>
  <si>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</si>
  <si>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</si>
  <si>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</si>
  <si>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</si>
  <si>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</si>
  <si>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</si>
  <si>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</si>
  <si>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</si>
  <si>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</si>
  <si>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</si>
  <si>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PF</t>
  </si>
  <si>
    <t>PFN</t>
  </si>
  <si>
    <t>PF/PTE</t>
  </si>
  <si>
    <t>Bio</t>
  </si>
  <si>
    <t>Bio/Org</t>
  </si>
  <si>
    <t>&gt;0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</si>
  <si>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</si>
  <si>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</si>
  <si>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</si>
  <si>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</si>
  <si>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</si>
  <si>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</si>
  <si>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</si>
  <si>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</si>
  <si>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</si>
  <si>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</si>
  <si>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</si>
  <si>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</si>
  <si>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</si>
  <si>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</si>
  <si>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</si>
  <si>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</si>
  <si>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</si>
  <si>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</si>
  <si>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</si>
  <si>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</si>
  <si>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</si>
  <si>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</si>
  <si>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</si>
  <si>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</si>
  <si>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</si>
  <si>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</si>
  <si>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</si>
  <si>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</si>
  <si>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</si>
  <si>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</si>
  <si>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</si>
  <si>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</si>
  <si>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</si>
  <si>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</si>
  <si>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</si>
  <si>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</si>
  <si>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</si>
  <si>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</si>
  <si>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</si>
  <si>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</si>
  <si>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</si>
  <si>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</si>
  <si>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</si>
  <si>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</si>
  <si>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</si>
  <si>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</si>
  <si>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referência.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</si>
  <si>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</si>
  <si>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</si>
  <si>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</si>
  <si>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</si>
  <si>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</si>
  <si>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</si>
  <si>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</si>
  <si>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</si>
  <si>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</si>
  <si>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</si>
  <si>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</si>
  <si>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</si>
  <si>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</si>
  <si>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</si>
  <si>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</si>
  <si>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</si>
  <si>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</si>
  <si>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</si>
  <si>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</si>
  <si>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</si>
  <si>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</si>
  <si>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</si>
  <si>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</si>
  <si>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</si>
  <si>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</si>
  <si>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</si>
  <si>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</si>
  <si>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</si>
  <si>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</si>
  <si>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</si>
  <si>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</si>
  <si>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</si>
  <si>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</si>
  <si>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</si>
  <si>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</si>
  <si>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</si>
  <si>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</si>
  <si>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</si>
  <si>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</si>
  <si>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</si>
  <si>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</si>
  <si>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</si>
  <si>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</si>
  <si>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</si>
  <si>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</si>
  <si>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</si>
  <si>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</si>
  <si>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</si>
  <si>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</si>
  <si>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</si>
  <si>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</si>
  <si>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</si>
  <si>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</si>
  <si>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</si>
  <si>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</si>
  <si>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</si>
  <si>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</si>
  <si>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</si>
  <si>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</si>
  <si>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</si>
  <si>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</si>
  <si>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</si>
  <si>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</si>
  <si>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</si>
  <si>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</si>
  <si>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</si>
  <si>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</si>
  <si>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</si>
  <si>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</si>
  <si>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</si>
  <si>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</si>
  <si>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</si>
  <si>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</si>
  <si>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</si>
  <si>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</si>
  <si>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</si>
  <si>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</si>
  <si>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</si>
  <si>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</si>
  <si>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</si>
  <si>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</si>
  <si>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</si>
  <si>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</si>
  <si>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</si>
  <si>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</si>
  <si>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</si>
  <si>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</si>
  <si>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</si>
  <si>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</si>
  <si>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</si>
  <si>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</si>
  <si>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</si>
  <si>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</si>
  <si>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</si>
  <si>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</si>
  <si>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</si>
  <si>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</si>
  <si>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</si>
  <si>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</si>
  <si>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</si>
  <si>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</si>
  <si>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</si>
  <si>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</si>
  <si>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</si>
  <si>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</si>
  <si>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</si>
  <si>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</si>
  <si>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</si>
  <si>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</si>
  <si>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</si>
  <si>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</si>
  <si>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</si>
  <si>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</si>
  <si>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</si>
  <si>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</si>
  <si>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</si>
  <si>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</si>
  <si>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</si>
  <si>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</si>
  <si>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</si>
  <si>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</si>
  <si>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</si>
  <si>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</si>
  <si>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</si>
  <si>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</si>
  <si>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</si>
  <si>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</si>
  <si>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</si>
  <si>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</si>
  <si>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</si>
  <si>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</si>
  <si>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</si>
  <si>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</si>
  <si>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</si>
  <si>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</si>
  <si>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</si>
  <si>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</si>
  <si>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</si>
  <si>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</si>
  <si>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</si>
  <si>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</si>
  <si>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</si>
  <si>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</si>
  <si>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</si>
  <si>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</si>
  <si>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</si>
  <si>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</si>
  <si>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</si>
  <si>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</si>
  <si>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</si>
  <si>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</si>
  <si>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</si>
  <si>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</si>
  <si>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</si>
  <si>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</si>
  <si>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</si>
  <si>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</si>
  <si>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</si>
  <si>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</si>
  <si>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</si>
  <si>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</si>
  <si>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</si>
  <si>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</si>
  <si>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</si>
  <si>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</si>
  <si>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</si>
  <si>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</si>
  <si>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</si>
  <si>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</si>
  <si>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</si>
  <si>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</si>
  <si>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</si>
  <si>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</si>
  <si>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</si>
  <si>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</si>
  <si>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</si>
  <si>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</si>
  <si>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</si>
  <si>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</si>
  <si>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</si>
  <si>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</si>
  <si>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</si>
  <si>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</si>
  <si>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</si>
  <si>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</si>
  <si>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</si>
  <si>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</si>
  <si>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</si>
  <si>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</si>
  <si>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</si>
  <si>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</si>
  <si>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</si>
  <si>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</si>
  <si>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</si>
  <si>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</si>
  <si>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</si>
  <si>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</si>
  <si>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</si>
  <si>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</si>
  <si>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</si>
  <si>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</si>
  <si>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</si>
  <si>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</si>
  <si>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</si>
  <si>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</si>
  <si>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</si>
  <si>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</si>
  <si>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</si>
  <si>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</si>
  <si>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</si>
  <si>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</si>
  <si>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</si>
  <si>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</si>
  <si>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</si>
  <si>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</si>
  <si>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</si>
  <si>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</si>
  <si>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</si>
  <si>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</si>
  <si>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</si>
  <si>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</si>
  <si>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</si>
  <si>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</si>
  <si>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</si>
  <si>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</si>
  <si>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</si>
  <si>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</si>
  <si>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</si>
  <si>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</si>
  <si>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</si>
  <si>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</si>
  <si>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</si>
  <si>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</si>
  <si>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</si>
  <si>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</si>
  <si>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</si>
  <si>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</si>
  <si>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</si>
  <si>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</si>
  <si>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</si>
  <si>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</si>
  <si>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</si>
  <si>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</si>
  <si>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</si>
  <si>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</si>
  <si>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</si>
  <si>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</si>
  <si>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</si>
  <si>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</si>
  <si>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</si>
  <si>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</si>
  <si>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</si>
  <si>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</si>
  <si>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</si>
  <si>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</si>
  <si>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</si>
  <si>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</si>
  <si>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</si>
  <si>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</si>
  <si>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</si>
  <si>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</si>
  <si>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</si>
  <si>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</si>
  <si>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</si>
  <si>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</si>
  <si>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</si>
  <si>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</si>
  <si>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</si>
  <si>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</si>
  <si>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</si>
  <si>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</si>
  <si>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</si>
  <si>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</si>
  <si>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</si>
  <si>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</si>
  <si>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</si>
  <si>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</si>
  <si>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</si>
  <si>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</si>
  <si>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</si>
  <si>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</si>
  <si>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</si>
  <si>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</si>
  <si>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</si>
  <si>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</si>
  <si>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</si>
  <si>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</si>
  <si>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</si>
  <si>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</si>
  <si>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</si>
  <si>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</si>
  <si>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</si>
  <si>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</si>
  <si>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</si>
  <si>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</si>
  <si>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</si>
  <si>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</si>
  <si>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</si>
  <si>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</si>
  <si>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</si>
  <si>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</si>
  <si>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</si>
  <si>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</si>
  <si>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</si>
  <si>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</si>
  <si>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</si>
  <si>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</si>
  <si>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</si>
  <si>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</si>
  <si>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</si>
  <si>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</si>
  <si>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</si>
  <si>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</si>
  <si>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</si>
  <si>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</si>
  <si>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</si>
  <si>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</si>
  <si>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</si>
  <si>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</si>
  <si>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</si>
  <si>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</si>
  <si>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</si>
  <si>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</si>
  <si>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</si>
  <si>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</si>
  <si>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</si>
  <si>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</si>
  <si>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</si>
  <si>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</si>
  <si>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</si>
  <si>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</si>
  <si>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</si>
  <si>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</si>
  <si>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</si>
  <si>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</si>
  <si>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</si>
  <si>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</si>
  <si>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</si>
  <si>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</si>
  <si>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</si>
  <si>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</si>
  <si>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</si>
  <si>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</si>
  <si>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</si>
  <si>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</si>
  <si>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</si>
  <si>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</si>
  <si>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</si>
  <si>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</si>
  <si>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</si>
  <si>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</si>
  <si>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</si>
  <si>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</si>
  <si>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</si>
  <si>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</si>
  <si>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</si>
  <si>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</si>
  <si>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</si>
  <si>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</si>
  <si>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</si>
  <si>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</si>
  <si>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</si>
  <si>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</si>
  <si>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</si>
  <si>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</si>
  <si>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</si>
  <si>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</si>
  <si>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</si>
  <si>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</si>
  <si>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</si>
  <si>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</si>
  <si>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</si>
  <si>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</si>
  <si>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</si>
  <si>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</si>
  <si>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</si>
  <si>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</si>
  <si>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</si>
  <si>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</si>
  <si>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</si>
  <si>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</si>
  <si>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</si>
  <si>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</si>
  <si>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</si>
  <si>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</si>
  <si>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</si>
  <si>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</si>
  <si>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</si>
  <si>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</si>
  <si>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</si>
  <si>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</si>
  <si>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</si>
  <si>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</si>
  <si>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</si>
  <si>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</si>
  <si>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</si>
  <si>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</si>
  <si>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</si>
  <si>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</si>
  <si>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</si>
  <si>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</si>
  <si>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</si>
  <si>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</si>
  <si>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</si>
  <si>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</si>
  <si>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</si>
  <si>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</si>
  <si>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</si>
  <si>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</si>
  <si>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</si>
  <si>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</si>
  <si>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</si>
  <si>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</si>
  <si>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</si>
  <si>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</si>
  <si>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</si>
  <si>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</si>
  <si>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</si>
  <si>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</si>
  <si>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</si>
  <si>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</si>
  <si>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</si>
  <si>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</si>
  <si>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</si>
  <si>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</si>
  <si>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</si>
  <si>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</si>
  <si>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</si>
  <si>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</si>
  <si>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</si>
  <si>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</si>
  <si>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</si>
  <si>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</si>
  <si>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</si>
  <si>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</si>
  <si>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</si>
  <si>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</si>
  <si>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</si>
  <si>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</si>
  <si>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</si>
  <si>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</si>
  <si>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</si>
  <si>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</si>
  <si>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</si>
  <si>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</si>
  <si>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</si>
  <si>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</si>
  <si>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</si>
  <si>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</si>
  <si>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</si>
  <si>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</si>
  <si>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</si>
  <si>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</si>
  <si>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</si>
  <si>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</si>
  <si>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</si>
  <si>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</si>
  <si>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</si>
  <si>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</si>
  <si>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</si>
  <si>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</si>
  <si>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</si>
  <si>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</si>
  <si>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</si>
  <si>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</si>
  <si>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</si>
  <si>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</si>
  <si>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</si>
  <si>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</si>
  <si>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</si>
  <si>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</si>
  <si>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</si>
  <si>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</si>
  <si>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</si>
  <si>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</si>
  <si>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</si>
  <si>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</si>
  <si>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</si>
  <si>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</si>
  <si>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</si>
  <si>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</si>
  <si>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</si>
  <si>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</si>
  <si>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</si>
  <si>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</si>
  <si>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</si>
  <si>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</si>
  <si>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</si>
  <si>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</si>
  <si>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</si>
  <si>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</si>
  <si>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</si>
  <si>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</si>
  <si>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</si>
  <si>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</si>
  <si>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</si>
  <si>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</si>
  <si>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</si>
  <si>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</si>
  <si>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</si>
  <si>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</si>
  <si>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</si>
  <si>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</si>
  <si>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</si>
  <si>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</si>
  <si>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</si>
  <si>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</si>
  <si>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</si>
  <si>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</si>
  <si>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</si>
  <si>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</si>
  <si>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</si>
  <si>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</si>
  <si>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</si>
  <si>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</si>
  <si>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</si>
  <si>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</si>
  <si>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</si>
  <si>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</si>
  <si>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</si>
  <si>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</si>
  <si>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</si>
  <si>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</si>
  <si>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</si>
  <si>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</si>
  <si>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</si>
  <si>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</si>
  <si>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</si>
  <si>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</si>
  <si>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</si>
  <si>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</si>
  <si>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</si>
  <si>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</si>
  <si>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</si>
  <si>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</si>
  <si>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</si>
  <si>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</si>
  <si>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</si>
  <si>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</si>
  <si>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</si>
  <si>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</si>
  <si>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</si>
  <si>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</si>
  <si>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</si>
  <si>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</si>
  <si>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</si>
  <si>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</si>
  <si>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</si>
  <si>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</si>
  <si>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</si>
  <si>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</si>
  <si>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</si>
  <si>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</si>
  <si>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</si>
  <si>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</si>
  <si>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</si>
  <si>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</si>
  <si>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</si>
  <si>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</si>
  <si>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</si>
  <si>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</si>
  <si>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</si>
  <si>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</si>
  <si>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</si>
  <si>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</si>
  <si>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</si>
  <si>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</si>
  <si>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</si>
  <si>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</si>
  <si>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</si>
  <si>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</si>
  <si>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</si>
  <si>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</si>
  <si>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</si>
  <si>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</si>
  <si>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</si>
  <si>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</si>
  <si>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</si>
  <si>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</si>
  <si>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</si>
  <si>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</si>
  <si>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</si>
  <si>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</si>
  <si>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</si>
  <si>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</si>
  <si>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</si>
  <si>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</si>
  <si>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</si>
  <si>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</si>
  <si>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</si>
  <si>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</si>
  <si>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</si>
  <si>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</si>
  <si>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</si>
  <si>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</si>
  <si>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</si>
  <si>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</si>
  <si>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</si>
  <si>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</si>
  <si>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</si>
  <si>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</si>
  <si>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</si>
  <si>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</si>
  <si>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</si>
  <si>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</si>
  <si>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</si>
  <si>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</si>
  <si>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</si>
  <si>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</si>
  <si>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</si>
  <si>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</si>
  <si>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</si>
  <si>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</si>
  <si>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</si>
  <si>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</si>
  <si>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</si>
  <si>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</si>
  <si>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</si>
  <si>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</si>
  <si>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</si>
  <si>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</si>
  <si>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</si>
  <si>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</si>
  <si>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</si>
  <si>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</si>
  <si>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</si>
  <si>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</si>
  <si>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</si>
  <si>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</si>
  <si>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</si>
  <si>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</si>
  <si>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</si>
  <si>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</si>
  <si>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</si>
  <si>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</si>
  <si>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</si>
  <si>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</si>
  <si>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</si>
  <si>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</si>
  <si>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</si>
  <si>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</si>
  <si>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</si>
  <si>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</si>
  <si>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</si>
  <si>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</si>
  <si>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</si>
  <si>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</si>
  <si>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</si>
  <si>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</si>
  <si>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</si>
  <si>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</si>
  <si>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</si>
  <si>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</si>
  <si>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</si>
  <si>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</si>
  <si>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</si>
  <si>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</si>
  <si>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</si>
  <si>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</si>
  <si>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</si>
  <si>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</si>
  <si>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</si>
  <si>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</si>
  <si>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</si>
  <si>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</si>
  <si>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</si>
  <si>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</si>
  <si>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</si>
  <si>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</si>
  <si>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</si>
  <si>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</si>
  <si>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</si>
  <si>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</si>
  <si>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</si>
  <si>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</si>
  <si>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</si>
  <si>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</si>
  <si>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</si>
  <si>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</si>
  <si>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</si>
  <si>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</si>
  <si>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</si>
  <si>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</si>
  <si>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</si>
  <si>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</si>
  <si>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</si>
  <si>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</si>
  <si>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</si>
  <si>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</si>
  <si>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</si>
  <si>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</si>
  <si>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</si>
  <si>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</si>
  <si>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</si>
  <si>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</si>
  <si>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</si>
  <si>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</si>
  <si>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</si>
  <si>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</si>
  <si>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</si>
  <si>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</si>
  <si>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</si>
  <si>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</si>
  <si>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</si>
  <si>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</si>
  <si>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</si>
  <si>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</si>
  <si>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</si>
  <si>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</si>
  <si>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</si>
  <si>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</si>
  <si>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</si>
  <si>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</si>
  <si>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</si>
  <si>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</si>
  <si>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</si>
  <si>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</si>
  <si>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</si>
  <si>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</si>
  <si>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</si>
  <si>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</si>
  <si>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</si>
  <si>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</si>
  <si>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</si>
  <si>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</si>
  <si>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</si>
  <si>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</si>
  <si>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</si>
  <si>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</si>
  <si>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</si>
  <si>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</si>
  <si>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</si>
  <si>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</si>
  <si>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</si>
  <si>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</si>
  <si>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</si>
  <si>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</si>
  <si>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</si>
  <si>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</si>
  <si>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</si>
  <si>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</si>
  <si>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</si>
  <si>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</si>
  <si>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</si>
  <si>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</si>
  <si>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</si>
  <si>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</si>
  <si>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</si>
  <si>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</si>
  <si>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</si>
  <si>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</si>
  <si>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</si>
  <si>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</si>
  <si>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</si>
  <si>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</si>
  <si>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</si>
  <si>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</si>
  <si>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</si>
  <si>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</si>
  <si>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</si>
  <si>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</si>
  <si>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</si>
  <si>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</si>
  <si>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</si>
  <si>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</si>
  <si>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</si>
  <si>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</si>
  <si>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</si>
  <si>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</si>
  <si>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</si>
  <si>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</si>
  <si>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</si>
  <si>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</si>
  <si>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</si>
  <si>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</si>
  <si>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</si>
  <si>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</si>
  <si>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</si>
  <si>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</si>
  <si>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</si>
  <si>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</si>
  <si>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</si>
  <si>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</si>
  <si>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</si>
  <si>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</si>
  <si>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</si>
  <si>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</si>
  <si>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</si>
  <si>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</si>
  <si>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</si>
  <si>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</si>
  <si>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</si>
  <si>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</si>
  <si>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</si>
  <si>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</si>
  <si>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</si>
  <si>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</si>
  <si>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</si>
  <si>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</si>
  <si>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</si>
  <si>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</si>
  <si>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</si>
  <si>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</si>
  <si>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</si>
  <si>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</si>
  <si>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</si>
  <si>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</si>
  <si>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</si>
  <si>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</si>
  <si>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</si>
  <si>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</si>
  <si>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</si>
  <si>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</si>
  <si>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</si>
  <si>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</si>
  <si>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</si>
  <si>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</si>
  <si>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</si>
  <si>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</si>
  <si>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</si>
  <si>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</si>
  <si>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</si>
  <si>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</si>
  <si>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</si>
  <si>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</si>
  <si>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</si>
  <si>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</si>
  <si>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</si>
  <si>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</si>
  <si>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</si>
  <si>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</si>
  <si>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</si>
  <si>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</si>
  <si>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</si>
  <si>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</si>
  <si>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</si>
  <si>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</si>
  <si>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</si>
  <si>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</si>
  <si>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</si>
  <si>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</si>
  <si>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</si>
  <si>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</si>
  <si>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</si>
  <si>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</si>
  <si>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</si>
  <si>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</si>
  <si>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</si>
  <si>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</si>
  <si>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</si>
  <si>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</si>
  <si>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</si>
  <si>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</si>
  <si>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</si>
  <si>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</si>
  <si>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</si>
  <si>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</si>
  <si>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</si>
  <si>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</si>
  <si>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</si>
  <si>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</si>
  <si>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</si>
  <si>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</si>
  <si>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</si>
  <si>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</si>
  <si>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</si>
  <si>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</si>
  <si>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</si>
  <si>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</si>
  <si>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</si>
  <si>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</si>
  <si>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</si>
  <si>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</si>
  <si>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</si>
  <si>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</si>
  <si>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</si>
  <si>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</si>
  <si>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</si>
  <si>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</si>
  <si>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</si>
  <si>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</si>
  <si>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</si>
  <si>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</si>
  <si>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</si>
  <si>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</si>
  <si>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</si>
  <si>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</si>
  <si>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</si>
  <si>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</si>
  <si>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</si>
  <si>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</si>
  <si>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</si>
  <si>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</si>
  <si>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</si>
  <si>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</si>
  <si>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</si>
  <si>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</si>
  <si>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</si>
  <si>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</si>
  <si>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</si>
  <si>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</si>
  <si>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</si>
  <si>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</si>
  <si>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</si>
  <si>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</si>
  <si>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</si>
  <si>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</si>
  <si>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</si>
  <si>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</si>
  <si>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</si>
  <si>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</si>
  <si>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</si>
  <si>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</si>
  <si>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</si>
  <si>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</si>
  <si>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</si>
  <si>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</si>
  <si>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</si>
  <si>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</si>
  <si>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</si>
  <si>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</si>
  <si>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</si>
  <si>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</si>
  <si>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</si>
  <si>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</si>
  <si>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</si>
  <si>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</si>
  <si>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</si>
  <si>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</si>
  <si>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</si>
  <si>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</si>
  <si>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</si>
  <si>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</si>
  <si>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</si>
  <si>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</si>
  <si>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</si>
  <si>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</si>
  <si>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</si>
  <si>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</si>
  <si>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</si>
  <si>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</si>
  <si>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</si>
  <si>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</si>
  <si>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</si>
  <si>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</si>
  <si>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</si>
  <si>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</si>
  <si>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</si>
  <si>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</si>
  <si>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</si>
  <si>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</si>
  <si>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</si>
  <si>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</si>
  <si>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</si>
  <si>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</si>
  <si>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</si>
  <si>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</si>
  <si>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</si>
  <si>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</si>
  <si>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</si>
  <si>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</si>
  <si>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</si>
  <si>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</si>
  <si>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</si>
  <si>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</si>
  <si>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</si>
  <si>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</si>
  <si>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</si>
  <si>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</si>
  <si>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</si>
  <si>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</si>
  <si>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</si>
  <si>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</si>
  <si>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</si>
  <si>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</si>
  <si>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</si>
  <si>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</si>
  <si>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</si>
  <si>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</si>
  <si>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</si>
  <si>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</si>
  <si>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</si>
  <si>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</si>
  <si>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</si>
  <si>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</si>
  <si>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</si>
  <si>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</si>
  <si>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</si>
  <si>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</si>
  <si>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</si>
  <si>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</si>
  <si>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</si>
  <si>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</si>
  <si>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</si>
  <si>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</si>
  <si>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</si>
  <si>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</si>
  <si>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</si>
  <si>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</si>
  <si>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</si>
  <si>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</si>
  <si>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</si>
  <si>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</si>
  <si>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</si>
  <si>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</si>
  <si>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</si>
  <si>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</si>
  <si>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</si>
  <si>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</si>
  <si>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</si>
  <si>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</si>
  <si>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</si>
  <si>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</si>
  <si>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</si>
  <si>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</si>
  <si>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</si>
  <si>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</si>
  <si>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</si>
  <si>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</si>
  <si>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</si>
  <si>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</si>
  <si>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</si>
  <si>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</si>
  <si>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</si>
  <si>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</si>
  <si>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</si>
  <si>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</si>
  <si>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</si>
  <si>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</si>
  <si>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</si>
  <si>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</si>
  <si>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</si>
  <si>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</si>
  <si>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</si>
  <si>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</si>
  <si>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</si>
  <si>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</si>
  <si>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</si>
  <si>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</si>
  <si>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</si>
  <si>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</si>
  <si>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</si>
  <si>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</si>
  <si>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</si>
  <si>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</si>
  <si>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</si>
  <si>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</si>
  <si>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</si>
  <si>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</si>
  <si>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</si>
  <si>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</si>
  <si>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</si>
  <si>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</si>
  <si>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</si>
  <si>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</si>
  <si>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</si>
  <si>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</si>
  <si>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</si>
  <si>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</si>
  <si>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</si>
  <si>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</si>
  <si>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</si>
  <si>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</si>
  <si>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</si>
  <si>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</si>
  <si>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</si>
  <si>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</si>
  <si>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</si>
  <si>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</si>
  <si>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</si>
  <si>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</si>
  <si>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</si>
  <si>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</si>
  <si>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</si>
  <si>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</si>
  <si>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</si>
  <si>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</si>
  <si>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</si>
  <si>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</si>
  <si>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</si>
  <si>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</si>
  <si>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</si>
  <si>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</si>
  <si>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</si>
  <si>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</si>
  <si>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</si>
  <si>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</si>
  <si>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</si>
  <si>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</si>
  <si>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</si>
  <si>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</si>
  <si>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</si>
  <si>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</si>
  <si>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</si>
  <si>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</si>
  <si>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</si>
  <si>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</si>
  <si>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</si>
  <si>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</si>
  <si>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</si>
  <si>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</si>
  <si>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</si>
  <si>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</si>
  <si>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</si>
  <si>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</si>
  <si>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</si>
  <si>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</si>
  <si>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</si>
  <si>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</si>
  <si>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</si>
  <si>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</si>
  <si>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</si>
  <si>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</si>
  <si>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</si>
  <si>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</si>
  <si>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</si>
  <si>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</si>
  <si>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</si>
  <si>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</si>
  <si>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</si>
  <si>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</si>
  <si>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</si>
  <si>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</si>
  <si>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</si>
  <si>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</si>
  <si>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</si>
  <si>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</si>
  <si>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</si>
  <si>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</si>
  <si>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</si>
  <si>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</si>
  <si>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</si>
  <si>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</si>
  <si>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</si>
  <si>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</si>
  <si>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</si>
  <si>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</si>
  <si>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</si>
  <si>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</si>
  <si>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</si>
  <si>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</si>
  <si>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</si>
  <si>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</si>
  <si>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</si>
  <si>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</si>
  <si>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</si>
  <si>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</si>
  <si>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</si>
  <si>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</si>
  <si>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</si>
  <si>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</si>
  <si>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</si>
  <si>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</si>
  <si>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</si>
  <si>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</si>
  <si>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</si>
  <si>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</si>
  <si>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</si>
  <si>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</si>
  <si>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</si>
  <si>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</si>
  <si>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</si>
  <si>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</si>
  <si>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</si>
  <si>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</si>
  <si>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</si>
  <si>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</si>
  <si>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</si>
  <si>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</si>
  <si>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</si>
  <si>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</si>
  <si>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</si>
  <si>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</si>
  <si>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</si>
  <si>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</si>
  <si>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</si>
  <si>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</si>
  <si>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</si>
  <si>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</si>
  <si>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</si>
  <si>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</si>
  <si>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</si>
  <si>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</si>
  <si>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</si>
  <si>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</si>
  <si>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</si>
  <si>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</si>
  <si>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</si>
  <si>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</si>
  <si>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</si>
  <si>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</si>
  <si>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</si>
  <si>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</si>
  <si>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</si>
  <si>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</si>
  <si>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</si>
  <si>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</si>
  <si>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</si>
  <si>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</si>
  <si>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</si>
  <si>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</si>
  <si>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</si>
  <si>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</si>
  <si>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</si>
  <si>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</si>
  <si>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</si>
  <si>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</si>
  <si>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</si>
  <si>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</si>
  <si>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</si>
  <si>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</si>
  <si>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</si>
  <si>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</si>
  <si>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</si>
  <si>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</si>
  <si>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</si>
  <si>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</si>
  <si>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</si>
  <si>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</si>
  <si>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</si>
  <si>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</si>
  <si>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</si>
  <si>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</si>
  <si>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</si>
  <si>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</si>
  <si>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</si>
  <si>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</si>
  <si>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</si>
  <si>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</si>
  <si>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</si>
  <si>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</si>
  <si>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</si>
  <si>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</si>
  <si>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</si>
  <si>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</si>
  <si>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</si>
  <si>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</si>
  <si>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</si>
  <si>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</si>
  <si>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</si>
  <si>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</si>
  <si>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</si>
  <si>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</si>
  <si>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</si>
  <si>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</si>
  <si>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</si>
  <si>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</si>
  <si>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</si>
  <si>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</si>
  <si>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</si>
  <si>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</si>
  <si>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</si>
  <si>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Fipronil</t>
  </si>
  <si>
    <t>Alfa-cipermetrina; Dinotefurano</t>
  </si>
  <si>
    <t>PT</t>
  </si>
  <si>
    <t>PTN</t>
  </si>
  <si>
    <t>PTE</t>
  </si>
  <si>
    <t>Pré-Mistura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</si>
  <si>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</si>
  <si>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</si>
  <si>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</si>
  <si>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</si>
  <si>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</si>
  <si>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</si>
  <si>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</si>
  <si>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</si>
  <si>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</si>
  <si>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</si>
  <si>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</si>
  <si>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</si>
  <si>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</si>
  <si>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</si>
  <si>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</si>
  <si>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</si>
  <si>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</si>
  <si>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</si>
  <si>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</si>
  <si>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</si>
  <si>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</si>
  <si>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</si>
  <si>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</si>
  <si>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</si>
  <si>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</si>
  <si>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</si>
  <si>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Classe I - Extremamente tóxico</t>
  </si>
  <si>
    <t>Categoria 1 - Produto Extremamente Tóxico</t>
  </si>
  <si>
    <t>Categoria 2 - Produto Altamente Tóxico</t>
  </si>
  <si>
    <t>Classe II - Altamente tóxico</t>
  </si>
  <si>
    <t>Categoria 3 - Produto Moderadamente Tóxico</t>
  </si>
  <si>
    <t>Classe III - Medianamente tóxico</t>
  </si>
  <si>
    <t>Categoria 4 - Produto Pouco Tóxico</t>
  </si>
  <si>
    <t>Categoria 5 - Produto Improvável de Causar Dano Agudo</t>
  </si>
  <si>
    <t>Classe IV - Pouco tóxico</t>
  </si>
  <si>
    <t>Produto não classificado</t>
  </si>
  <si>
    <t>O perfil toxicológico foi considerado equivalente ao produto técnico de referência.</t>
  </si>
  <si>
    <t>Classe I - Produto altamente perigoso ao meio ambiente</t>
  </si>
  <si>
    <t>Classe II - Produto muito perigoso ao meio ambiente</t>
  </si>
  <si>
    <t>Classe III - Produto perigoso ao meio ambiente</t>
  </si>
  <si>
    <t>Classe IV - Produto pouco perigoso ao meio ambiente</t>
  </si>
  <si>
    <t>PT</t>
  </si>
  <si>
    <t>PTN</t>
  </si>
  <si>
    <t>PTE</t>
  </si>
  <si>
    <t>Pré-Mistura</t>
  </si>
  <si>
    <t>&gt;0</t>
  </si>
  <si>
    <t>PF</t>
  </si>
  <si>
    <t>PFN</t>
  </si>
  <si>
    <t>PF/PTE</t>
  </si>
  <si>
    <t>Bio</t>
  </si>
  <si>
    <t>Bio/Org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</si>
  <si>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</si>
  <si>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</si>
  <si>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</si>
  <si>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</si>
  <si>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</si>
  <si>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</si>
  <si>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</si>
  <si>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</si>
  <si>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</si>
  <si>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</si>
  <si>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</si>
  <si>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</si>
  <si>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</si>
  <si>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</si>
  <si>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</si>
  <si>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</si>
  <si>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</si>
  <si>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</si>
  <si>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</si>
  <si>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</si>
  <si>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</si>
  <si>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</si>
  <si>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</si>
  <si>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</si>
  <si>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</si>
  <si>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</si>
  <si>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</si>
  <si>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</si>
  <si>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</si>
  <si>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</si>
  <si>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</si>
  <si>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</si>
  <si>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</si>
  <si>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</si>
  <si>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</si>
  <si>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</si>
  <si>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</si>
  <si>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</si>
  <si>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</si>
  <si>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</si>
  <si>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PF</t>
  </si>
  <si>
    <t>PFN</t>
  </si>
  <si>
    <t>PF/PTE</t>
  </si>
  <si>
    <t>Bio</t>
  </si>
  <si>
    <t>Bio/Org</t>
  </si>
  <si>
    <t>&gt;0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</si>
  <si>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</si>
  <si>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</si>
  <si>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</si>
  <si>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</si>
  <si>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</si>
  <si>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</si>
  <si>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</si>
  <si>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</si>
  <si>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</si>
  <si>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</si>
  <si>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</si>
  <si>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</si>
  <si>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</si>
  <si>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</si>
  <si>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</si>
  <si>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</si>
  <si>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</si>
  <si>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</si>
  <si>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</si>
  <si>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</si>
  <si>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</si>
  <si>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</si>
  <si>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</si>
  <si>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</si>
  <si>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</si>
  <si>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</si>
  <si>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</si>
  <si>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</si>
  <si>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</si>
  <si>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</si>
  <si>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</si>
  <si>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</si>
  <si>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</si>
  <si>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</si>
  <si>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</si>
  <si>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</si>
  <si>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</si>
  <si>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</si>
  <si>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</si>
  <si>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</si>
  <si>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</si>
  <si>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</si>
  <si>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</si>
  <si>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</si>
  <si>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</si>
  <si>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</si>
  <si>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referência.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</si>
  <si>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</si>
  <si>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</si>
  <si>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</si>
  <si>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</si>
  <si>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</si>
  <si>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</si>
  <si>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</si>
  <si>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</si>
  <si>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</si>
  <si>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</si>
  <si>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</si>
  <si>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</si>
  <si>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</si>
  <si>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</si>
  <si>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</si>
  <si>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</si>
  <si>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</si>
  <si>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</si>
  <si>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</si>
  <si>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</si>
  <si>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</si>
  <si>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</si>
  <si>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</si>
  <si>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</si>
  <si>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</si>
  <si>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</si>
  <si>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</si>
  <si>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</si>
  <si>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</si>
  <si>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</si>
  <si>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</si>
  <si>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</si>
  <si>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</si>
  <si>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</si>
  <si>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</si>
  <si>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</si>
  <si>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</si>
  <si>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</si>
  <si>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</si>
  <si>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</si>
  <si>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</si>
  <si>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</si>
  <si>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</si>
  <si>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</si>
  <si>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</si>
  <si>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</si>
  <si>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</si>
  <si>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</si>
  <si>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</si>
  <si>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</si>
  <si>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</si>
  <si>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</si>
  <si>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</si>
  <si>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</si>
  <si>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</si>
  <si>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</si>
  <si>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</si>
  <si>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</si>
  <si>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</si>
  <si>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</si>
  <si>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</si>
  <si>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</si>
  <si>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</si>
  <si>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</si>
  <si>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</si>
  <si>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</si>
  <si>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</si>
  <si>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</si>
  <si>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</si>
  <si>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</si>
  <si>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</si>
  <si>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</si>
  <si>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</si>
  <si>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</si>
  <si>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</si>
  <si>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</si>
  <si>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</si>
  <si>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</si>
  <si>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</si>
  <si>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</si>
  <si>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</si>
  <si>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</si>
  <si>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</si>
  <si>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</si>
  <si>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</si>
  <si>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</si>
  <si>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</si>
  <si>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</si>
  <si>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</si>
  <si>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</si>
  <si>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</si>
  <si>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</si>
  <si>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</si>
  <si>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</si>
  <si>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</si>
  <si>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</si>
  <si>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</si>
  <si>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</si>
  <si>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</si>
  <si>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</si>
  <si>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</si>
  <si>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</si>
  <si>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</si>
  <si>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</si>
  <si>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</si>
  <si>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</si>
  <si>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</si>
  <si>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</si>
  <si>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</si>
  <si>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</si>
  <si>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</si>
  <si>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</si>
  <si>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</si>
  <si>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</si>
  <si>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</si>
  <si>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</si>
  <si>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</si>
  <si>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</si>
  <si>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</si>
  <si>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</si>
  <si>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</si>
  <si>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</si>
  <si>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</si>
  <si>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</si>
  <si>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</si>
  <si>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</si>
  <si>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</si>
  <si>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</si>
  <si>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</si>
  <si>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</si>
  <si>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</si>
  <si>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</si>
  <si>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</si>
  <si>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</si>
  <si>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</si>
  <si>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</si>
  <si>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</si>
  <si>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</si>
  <si>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</si>
  <si>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</si>
  <si>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</si>
  <si>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</si>
  <si>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</si>
  <si>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</si>
  <si>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</si>
  <si>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</si>
  <si>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</si>
  <si>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</si>
  <si>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</si>
  <si>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</si>
  <si>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</si>
  <si>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</si>
  <si>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</si>
  <si>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</si>
  <si>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</si>
  <si>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</si>
  <si>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</si>
  <si>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</si>
  <si>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</si>
  <si>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</si>
  <si>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</si>
  <si>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</si>
  <si>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</si>
  <si>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</si>
  <si>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</si>
  <si>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</si>
  <si>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</si>
  <si>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</si>
  <si>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</si>
  <si>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</si>
  <si>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</si>
  <si>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</si>
  <si>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</si>
  <si>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</si>
  <si>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</si>
  <si>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</si>
  <si>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</si>
  <si>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</si>
  <si>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</si>
  <si>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</si>
  <si>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</si>
  <si>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</si>
  <si>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</si>
  <si>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</si>
  <si>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</si>
  <si>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</si>
  <si>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</si>
  <si>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</si>
  <si>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</si>
  <si>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</si>
  <si>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</si>
  <si>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</si>
  <si>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</si>
  <si>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</si>
  <si>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</si>
  <si>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</si>
  <si>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</si>
  <si>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</si>
  <si>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</si>
  <si>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</si>
  <si>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</si>
  <si>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</si>
  <si>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</si>
  <si>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</si>
  <si>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</si>
  <si>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</si>
  <si>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</si>
  <si>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</si>
  <si>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</si>
  <si>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</si>
  <si>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</si>
  <si>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</si>
  <si>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</si>
  <si>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</si>
  <si>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</si>
  <si>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</si>
  <si>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</si>
  <si>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</si>
  <si>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</si>
  <si>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</si>
  <si>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</si>
  <si>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</si>
  <si>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</si>
  <si>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</si>
  <si>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</si>
  <si>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</si>
  <si>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</si>
  <si>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</si>
  <si>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</si>
  <si>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</si>
  <si>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</si>
  <si>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</si>
  <si>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</si>
  <si>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</si>
  <si>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</si>
  <si>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</si>
  <si>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</si>
  <si>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</si>
  <si>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</si>
  <si>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</si>
  <si>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</si>
  <si>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</si>
  <si>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</si>
  <si>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</si>
  <si>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</si>
  <si>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</si>
  <si>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</si>
  <si>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</si>
  <si>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</si>
  <si>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</si>
  <si>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</si>
  <si>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</si>
  <si>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</si>
  <si>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</si>
  <si>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</si>
  <si>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</si>
  <si>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</si>
  <si>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</si>
  <si>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</si>
  <si>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</si>
  <si>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</si>
  <si>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</si>
  <si>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</si>
  <si>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</si>
  <si>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</si>
  <si>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</si>
  <si>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</si>
  <si>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</si>
  <si>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</si>
  <si>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</si>
  <si>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</si>
  <si>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</si>
  <si>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</si>
  <si>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</si>
  <si>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</si>
  <si>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</si>
  <si>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</si>
  <si>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</si>
  <si>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</si>
  <si>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</si>
  <si>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</si>
  <si>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</si>
  <si>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</si>
  <si>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</si>
  <si>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</si>
  <si>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</si>
  <si>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</si>
  <si>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</si>
  <si>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</si>
  <si>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</si>
  <si>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</si>
  <si>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</si>
  <si>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</si>
  <si>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</si>
  <si>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</si>
  <si>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</si>
  <si>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</si>
  <si>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</si>
  <si>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</si>
  <si>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</si>
  <si>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</si>
  <si>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</si>
  <si>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</si>
  <si>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</si>
  <si>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</si>
  <si>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</si>
  <si>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</si>
  <si>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</si>
  <si>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</si>
  <si>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</si>
  <si>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</si>
  <si>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</si>
  <si>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</si>
  <si>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</si>
  <si>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</si>
  <si>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</si>
  <si>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</si>
  <si>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</si>
  <si>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</si>
  <si>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</si>
  <si>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</si>
  <si>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</si>
  <si>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</si>
  <si>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</si>
  <si>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</si>
  <si>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</si>
  <si>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</si>
  <si>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</si>
  <si>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</si>
  <si>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</si>
  <si>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</si>
  <si>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</si>
  <si>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</si>
  <si>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</si>
  <si>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</si>
  <si>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</si>
  <si>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</si>
  <si>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</si>
  <si>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</si>
  <si>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</si>
  <si>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</si>
  <si>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</si>
  <si>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</si>
  <si>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</si>
  <si>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</si>
  <si>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</si>
  <si>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</si>
  <si>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</si>
  <si>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</si>
  <si>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</si>
  <si>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</si>
  <si>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</si>
  <si>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</si>
  <si>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</si>
  <si>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</si>
  <si>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</si>
  <si>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</si>
  <si>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</si>
  <si>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</si>
  <si>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</si>
  <si>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</si>
  <si>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</si>
  <si>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</si>
  <si>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</si>
  <si>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</si>
  <si>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</si>
  <si>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</si>
  <si>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</si>
  <si>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</si>
  <si>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</si>
  <si>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</si>
  <si>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</si>
  <si>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</si>
  <si>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</si>
  <si>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</si>
  <si>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</si>
  <si>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</si>
  <si>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</si>
  <si>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</si>
  <si>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</si>
  <si>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</si>
  <si>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</si>
  <si>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</si>
  <si>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</si>
  <si>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</si>
  <si>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</si>
  <si>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</si>
  <si>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</si>
  <si>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</si>
  <si>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</si>
  <si>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</si>
  <si>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</si>
  <si>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</si>
  <si>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</si>
  <si>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</si>
  <si>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</si>
  <si>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</si>
  <si>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</si>
  <si>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</si>
  <si>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</si>
  <si>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</si>
  <si>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</si>
  <si>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</si>
  <si>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</si>
  <si>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</si>
  <si>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</si>
  <si>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</si>
  <si>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</si>
  <si>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</si>
  <si>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</si>
  <si>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</si>
  <si>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</si>
  <si>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</si>
  <si>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</si>
  <si>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</si>
  <si>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</si>
  <si>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</si>
  <si>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</si>
  <si>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</si>
  <si>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</si>
  <si>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</si>
  <si>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</si>
  <si>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</si>
  <si>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</si>
  <si>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</si>
  <si>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</si>
  <si>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</si>
  <si>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</si>
  <si>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</si>
  <si>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</si>
  <si>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</si>
  <si>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</si>
  <si>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</si>
  <si>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</si>
  <si>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</si>
  <si>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</si>
  <si>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</si>
  <si>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</si>
  <si>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</si>
  <si>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</si>
  <si>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</si>
  <si>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</si>
  <si>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</si>
  <si>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</si>
  <si>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</si>
  <si>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</si>
  <si>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</si>
  <si>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</si>
  <si>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</si>
  <si>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</si>
  <si>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</si>
  <si>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</si>
  <si>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</si>
  <si>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</si>
  <si>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</si>
  <si>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</si>
  <si>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</si>
  <si>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</si>
  <si>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</si>
  <si>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</si>
  <si>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</si>
  <si>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</si>
  <si>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</si>
  <si>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</si>
  <si>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</si>
  <si>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</si>
  <si>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</si>
  <si>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</si>
  <si>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</si>
  <si>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</si>
  <si>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</si>
  <si>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</si>
  <si>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</si>
  <si>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</si>
  <si>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</si>
  <si>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</si>
  <si>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</si>
  <si>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</si>
  <si>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</si>
  <si>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</si>
  <si>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</si>
  <si>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</si>
  <si>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</si>
  <si>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</si>
  <si>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</si>
  <si>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</si>
  <si>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</si>
  <si>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</si>
  <si>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</si>
  <si>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</si>
  <si>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</si>
  <si>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</si>
  <si>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</si>
  <si>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</si>
  <si>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</si>
  <si>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</si>
  <si>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</si>
  <si>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</si>
  <si>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</si>
  <si>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</si>
  <si>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</si>
  <si>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</si>
  <si>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</si>
  <si>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</si>
  <si>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</si>
  <si>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</si>
  <si>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</si>
  <si>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</si>
  <si>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</si>
  <si>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</si>
  <si>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</si>
  <si>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</si>
  <si>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</si>
  <si>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</si>
  <si>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</si>
  <si>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</si>
  <si>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</si>
  <si>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</si>
  <si>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</si>
  <si>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</si>
  <si>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</si>
  <si>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</si>
  <si>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</si>
  <si>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</si>
  <si>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</si>
  <si>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</si>
  <si>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</si>
  <si>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</si>
  <si>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</si>
  <si>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</si>
  <si>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</si>
  <si>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</si>
  <si>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</si>
  <si>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</si>
  <si>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</si>
  <si>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</si>
  <si>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</si>
  <si>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</si>
  <si>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</si>
  <si>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</si>
  <si>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</si>
  <si>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</si>
  <si>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</si>
  <si>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</si>
  <si>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</si>
  <si>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</si>
  <si>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</si>
  <si>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</si>
  <si>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</si>
  <si>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</si>
  <si>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</si>
  <si>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</si>
  <si>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</si>
  <si>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</si>
  <si>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</si>
  <si>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</si>
  <si>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</si>
  <si>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</si>
  <si>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</si>
  <si>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</si>
  <si>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</si>
  <si>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</si>
  <si>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</si>
  <si>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</si>
  <si>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</si>
  <si>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</si>
  <si>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</si>
  <si>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</si>
  <si>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</si>
  <si>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</si>
  <si>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</si>
  <si>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</si>
  <si>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</si>
  <si>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</si>
  <si>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</si>
  <si>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</si>
  <si>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</si>
  <si>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</si>
  <si>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</si>
  <si>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</si>
  <si>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</si>
  <si>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</si>
  <si>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</si>
  <si>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</si>
  <si>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</si>
  <si>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</si>
  <si>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</si>
  <si>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</si>
  <si>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</si>
  <si>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</si>
  <si>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</si>
  <si>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</si>
  <si>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</si>
  <si>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</si>
  <si>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</si>
  <si>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</si>
  <si>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</si>
  <si>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</si>
  <si>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</si>
  <si>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</si>
  <si>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</si>
  <si>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</si>
  <si>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</si>
  <si>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</si>
  <si>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</si>
  <si>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</si>
  <si>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</si>
  <si>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</si>
  <si>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</si>
  <si>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</si>
  <si>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</si>
  <si>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</si>
  <si>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</si>
  <si>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</si>
  <si>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</si>
  <si>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</si>
  <si>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</si>
  <si>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</si>
  <si>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</si>
  <si>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</si>
  <si>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</si>
  <si>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</si>
  <si>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</si>
  <si>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</si>
  <si>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</si>
  <si>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</si>
  <si>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</si>
  <si>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</si>
  <si>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</si>
  <si>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</si>
  <si>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</si>
  <si>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</si>
  <si>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</si>
  <si>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</si>
  <si>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</si>
  <si>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</si>
  <si>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</si>
  <si>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</si>
  <si>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</si>
  <si>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</si>
  <si>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</si>
  <si>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</si>
  <si>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</si>
  <si>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</si>
  <si>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</si>
  <si>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</si>
  <si>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</si>
  <si>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</si>
  <si>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</si>
  <si>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</si>
  <si>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</si>
  <si>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</si>
  <si>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</si>
  <si>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</si>
  <si>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</si>
  <si>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</si>
  <si>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</si>
  <si>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</si>
  <si>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</si>
  <si>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</si>
  <si>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</si>
  <si>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</si>
  <si>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</si>
  <si>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</si>
  <si>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</si>
  <si>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</si>
  <si>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</si>
  <si>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</si>
  <si>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</si>
  <si>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</si>
  <si>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</si>
  <si>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</si>
  <si>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</si>
  <si>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</si>
  <si>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</si>
  <si>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</si>
  <si>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</si>
  <si>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</si>
  <si>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</si>
  <si>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</si>
  <si>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</si>
  <si>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</si>
  <si>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</si>
  <si>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</si>
  <si>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</si>
  <si>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</si>
  <si>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</si>
  <si>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</si>
  <si>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</si>
  <si>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</si>
  <si>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</si>
  <si>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</si>
  <si>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</si>
  <si>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</si>
  <si>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</si>
  <si>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</si>
  <si>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</si>
  <si>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</si>
  <si>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</si>
  <si>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</si>
  <si>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</si>
  <si>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</si>
  <si>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</si>
  <si>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</si>
  <si>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</si>
  <si>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</si>
  <si>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</si>
  <si>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</si>
  <si>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</si>
  <si>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</si>
  <si>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</si>
  <si>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</si>
  <si>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</si>
  <si>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</si>
  <si>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</si>
  <si>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</si>
  <si>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</si>
  <si>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</si>
  <si>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</si>
  <si>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</si>
  <si>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</si>
  <si>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</si>
  <si>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</si>
  <si>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</si>
  <si>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</si>
  <si>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</si>
  <si>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</si>
  <si>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</si>
  <si>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</si>
  <si>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</si>
  <si>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</si>
  <si>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</si>
  <si>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</si>
  <si>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</si>
  <si>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</si>
  <si>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</si>
  <si>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</si>
  <si>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</si>
  <si>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</si>
  <si>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</si>
  <si>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</si>
  <si>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</si>
  <si>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</si>
  <si>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</si>
  <si>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</si>
  <si>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</si>
  <si>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</si>
  <si>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</si>
  <si>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</si>
  <si>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</si>
  <si>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</si>
  <si>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</si>
  <si>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</si>
  <si>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</si>
  <si>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</si>
  <si>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</si>
  <si>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</si>
  <si>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</si>
  <si>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</si>
  <si>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</si>
  <si>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</si>
  <si>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</si>
  <si>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</si>
  <si>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</si>
  <si>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</si>
  <si>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</si>
  <si>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</si>
  <si>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</si>
  <si>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</si>
  <si>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</si>
  <si>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</si>
  <si>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</si>
  <si>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</si>
  <si>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</si>
  <si>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</si>
  <si>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</si>
  <si>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</si>
  <si>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</si>
  <si>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</si>
  <si>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</si>
  <si>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</si>
  <si>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</si>
  <si>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</si>
  <si>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</si>
  <si>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</si>
  <si>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</si>
  <si>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</si>
  <si>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</si>
  <si>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</si>
  <si>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</si>
  <si>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</si>
  <si>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</si>
  <si>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</si>
  <si>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</si>
  <si>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</si>
  <si>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</si>
  <si>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</si>
  <si>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</si>
  <si>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</si>
  <si>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</si>
  <si>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</si>
  <si>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</si>
  <si>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</si>
  <si>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</si>
  <si>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</si>
  <si>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</si>
  <si>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</si>
  <si>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</si>
  <si>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</si>
  <si>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</si>
  <si>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</si>
  <si>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</si>
  <si>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</si>
  <si>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</si>
  <si>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</si>
  <si>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</si>
  <si>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</si>
  <si>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</si>
  <si>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</si>
  <si>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</si>
  <si>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</si>
  <si>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</si>
  <si>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</si>
  <si>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</si>
  <si>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</si>
  <si>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</si>
  <si>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</si>
  <si>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</si>
  <si>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</si>
  <si>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</si>
  <si>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</si>
  <si>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</si>
  <si>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</si>
  <si>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</si>
  <si>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</si>
  <si>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</si>
  <si>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</si>
  <si>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</si>
  <si>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</si>
  <si>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</si>
  <si>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</si>
  <si>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</si>
  <si>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</si>
  <si>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</si>
  <si>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</si>
  <si>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</si>
  <si>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</si>
  <si>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</si>
  <si>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</si>
  <si>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</si>
  <si>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</si>
  <si>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</si>
  <si>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</si>
  <si>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</si>
  <si>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</si>
  <si>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</si>
  <si>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</si>
  <si>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</si>
  <si>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</si>
  <si>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</si>
  <si>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</si>
  <si>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</si>
  <si>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</si>
  <si>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</si>
  <si>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</si>
  <si>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</si>
  <si>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</si>
  <si>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</si>
  <si>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</si>
  <si>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</si>
  <si>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</si>
  <si>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</si>
  <si>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</si>
  <si>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</si>
  <si>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</si>
  <si>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</si>
  <si>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</si>
  <si>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</si>
  <si>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</si>
  <si>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</si>
  <si>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</si>
  <si>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</si>
  <si>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</si>
  <si>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</si>
  <si>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</si>
  <si>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</si>
  <si>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</si>
  <si>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</si>
  <si>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</si>
  <si>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</si>
  <si>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</si>
  <si>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</si>
  <si>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</si>
  <si>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</si>
  <si>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</si>
  <si>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</si>
  <si>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</si>
  <si>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</si>
  <si>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</si>
  <si>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</si>
  <si>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</si>
  <si>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</si>
  <si>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</si>
  <si>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</si>
  <si>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</si>
  <si>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</si>
  <si>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</si>
  <si>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</si>
  <si>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</si>
  <si>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</si>
  <si>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</si>
  <si>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</si>
  <si>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</si>
  <si>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</si>
  <si>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</si>
  <si>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</si>
  <si>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</si>
  <si>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</si>
  <si>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</si>
  <si>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</si>
  <si>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</si>
  <si>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</si>
  <si>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</si>
  <si>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</si>
  <si>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</si>
  <si>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</si>
  <si>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</si>
  <si>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</si>
  <si>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</si>
  <si>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</si>
  <si>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</si>
  <si>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</si>
  <si>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</si>
  <si>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</si>
  <si>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</si>
  <si>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</si>
  <si>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</si>
  <si>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</si>
  <si>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</si>
  <si>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</si>
  <si>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</si>
  <si>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</si>
  <si>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</si>
  <si>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</si>
  <si>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</si>
  <si>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</si>
  <si>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</si>
  <si>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</si>
  <si>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</si>
  <si>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</si>
  <si>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</si>
  <si>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</si>
  <si>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</si>
  <si>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</si>
  <si>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</si>
  <si>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</si>
  <si>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</si>
  <si>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</si>
  <si>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</si>
  <si>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</si>
  <si>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</si>
  <si>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</si>
  <si>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</si>
  <si>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</si>
  <si>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</si>
  <si>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</si>
  <si>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</si>
  <si>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</si>
  <si>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</si>
  <si>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</si>
  <si>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</si>
  <si>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</si>
  <si>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</si>
  <si>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</si>
  <si>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</si>
  <si>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</si>
  <si>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</si>
  <si>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</si>
  <si>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</si>
  <si>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</si>
  <si>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</si>
  <si>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</si>
  <si>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</si>
  <si>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</si>
  <si>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</si>
  <si>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</si>
  <si>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</si>
  <si>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</si>
  <si>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</si>
  <si>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</si>
  <si>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</si>
  <si>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</si>
  <si>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</si>
  <si>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</si>
  <si>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</si>
  <si>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</si>
  <si>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</si>
  <si>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</si>
  <si>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</si>
  <si>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</si>
  <si>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</si>
  <si>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</si>
  <si>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</si>
  <si>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</si>
  <si>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</si>
  <si>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</si>
  <si>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</si>
  <si>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</si>
  <si>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</si>
  <si>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</si>
  <si>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</si>
  <si>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</si>
  <si>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</si>
  <si>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</si>
  <si>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</si>
  <si>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</si>
  <si>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</si>
  <si>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</si>
  <si>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</si>
  <si>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</si>
  <si>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</si>
  <si>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</si>
  <si>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</si>
  <si>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</si>
  <si>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</si>
  <si>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</si>
  <si>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</si>
  <si>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</si>
  <si>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</si>
  <si>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</si>
  <si>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</si>
  <si>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</si>
  <si>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</si>
  <si>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</si>
  <si>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</si>
  <si>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</si>
  <si>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</si>
  <si>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</si>
  <si>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</si>
  <si>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</si>
  <si>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</si>
  <si>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</si>
  <si>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</si>
  <si>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</si>
  <si>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</si>
  <si>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</si>
  <si>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</si>
  <si>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</si>
  <si>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</si>
  <si>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</si>
  <si>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</si>
  <si>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</si>
  <si>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</si>
  <si>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</si>
  <si>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</si>
  <si>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</si>
  <si>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</si>
  <si>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</si>
  <si>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</si>
  <si>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</si>
  <si>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</si>
  <si>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</si>
  <si>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</si>
  <si>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</si>
  <si>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</si>
  <si>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</si>
  <si>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</si>
  <si>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</si>
  <si>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</si>
  <si>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</si>
  <si>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</si>
  <si>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</si>
  <si>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</si>
  <si>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</si>
  <si>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</si>
  <si>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</si>
  <si>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</si>
  <si>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</si>
  <si>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</si>
  <si>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</si>
  <si>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</si>
  <si>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</si>
  <si>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</si>
  <si>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</si>
  <si>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</si>
  <si>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</si>
  <si>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</si>
  <si>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</si>
  <si>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</si>
  <si>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</si>
  <si>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</si>
  <si>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</si>
  <si>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</si>
  <si>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</si>
  <si>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</si>
  <si>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</si>
  <si>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</si>
  <si>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</si>
  <si>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</si>
  <si>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</si>
  <si>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</si>
  <si>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</si>
  <si>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</si>
  <si>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</si>
  <si>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</si>
  <si>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</si>
  <si>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</si>
  <si>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</si>
  <si>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</si>
  <si>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</si>
  <si>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</si>
  <si>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</si>
  <si>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</si>
  <si>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</si>
  <si>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</si>
  <si>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</si>
  <si>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</si>
  <si>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</si>
  <si>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</si>
  <si>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</si>
  <si>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</si>
  <si>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</si>
  <si>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</si>
  <si>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</si>
  <si>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</si>
  <si>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</si>
  <si>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</si>
  <si>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</si>
  <si>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</si>
  <si>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</si>
  <si>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</si>
  <si>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</si>
  <si>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</si>
  <si>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</si>
  <si>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</si>
  <si>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</si>
  <si>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</si>
  <si>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</si>
  <si>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</si>
  <si>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</si>
  <si>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</si>
  <si>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</si>
  <si>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</si>
  <si>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</si>
  <si>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</si>
  <si>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</si>
  <si>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</si>
  <si>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</si>
  <si>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</si>
  <si>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</si>
  <si>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</si>
  <si>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</si>
  <si>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</si>
  <si>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</si>
  <si>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</si>
  <si>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</si>
  <si>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</si>
  <si>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</si>
  <si>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</si>
  <si>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</si>
  <si>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</si>
  <si>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</si>
  <si>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</si>
  <si>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</si>
  <si>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</si>
  <si>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</si>
  <si>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</si>
  <si>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</si>
  <si>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</si>
  <si>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</si>
  <si>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</si>
  <si>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</si>
  <si>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</si>
  <si>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</si>
  <si>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</si>
  <si>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</si>
  <si>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</si>
  <si>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</si>
  <si>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</si>
  <si>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</si>
  <si>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</si>
  <si>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</si>
  <si>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</si>
  <si>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</si>
  <si>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</si>
  <si>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</si>
  <si>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</si>
  <si>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</si>
  <si>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</si>
  <si>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</si>
  <si>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</si>
  <si>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</si>
  <si>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</si>
  <si>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</si>
  <si>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</si>
  <si>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</si>
  <si>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</si>
  <si>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</si>
  <si>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</si>
  <si>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</si>
  <si>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</si>
  <si>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</si>
  <si>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</si>
  <si>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</si>
  <si>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</si>
  <si>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</si>
  <si>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</si>
  <si>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</si>
  <si>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</si>
  <si>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</si>
  <si>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</si>
  <si>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</si>
  <si>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</si>
  <si>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</si>
  <si>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</si>
  <si>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</si>
  <si>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</si>
  <si>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</si>
  <si>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</si>
  <si>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</si>
  <si>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</si>
  <si>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</si>
  <si>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</si>
  <si>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</si>
  <si>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</si>
  <si>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</si>
  <si>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</si>
  <si>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</si>
  <si>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</si>
  <si>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</si>
  <si>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</si>
  <si>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</si>
  <si>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</si>
  <si>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</si>
  <si>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</si>
  <si>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</si>
  <si>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</si>
  <si>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</si>
  <si>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</si>
  <si>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</si>
  <si>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</si>
  <si>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</si>
  <si>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</si>
  <si>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</si>
  <si>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</si>
  <si>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</si>
  <si>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</si>
  <si>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</si>
  <si>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</si>
  <si>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</si>
  <si>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</si>
  <si>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</si>
  <si>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21000.013335/2018-03</t>
  </si>
  <si>
    <t xml:space="preserve">Spiropidion Técnico </t>
  </si>
  <si>
    <t xml:space="preserve">
  11/04/2018</t>
  </si>
  <si>
    <t xml:space="preserve">  11/04/2018</t>
  </si>
  <si>
    <t>Espiropidion</t>
  </si>
  <si>
    <t>Syngenta</t>
  </si>
  <si>
    <t>29/06/2022</t>
  </si>
  <si>
    <t>Classe 4 - Produto pouco tóxico</t>
  </si>
  <si>
    <t xml:space="preserve">Classe III - Produto Perigoso ao Meio Ambiente
</t>
  </si>
  <si>
    <t xml:space="preserve">
  21000.058478/2021-31</t>
  </si>
  <si>
    <t xml:space="preserve">  21000.058478/2021-31</t>
  </si>
  <si>
    <t xml:space="preserve">
  23/07/2021</t>
  </si>
  <si>
    <t xml:space="preserve">  23/07/2021</t>
  </si>
  <si>
    <t xml:space="preserve">
  Bifenthrin
  Técnico SAU</t>
  </si>
  <si>
    <t xml:space="preserve">  Bifenthrin Técnico SAU</t>
  </si>
  <si>
    <t xml:space="preserve">Adama
</t>
  </si>
  <si>
    <t xml:space="preserve">BIorisk
</t>
  </si>
  <si>
    <t>30/06/2022</t>
  </si>
  <si>
    <t xml:space="preserve">Classe II - Produto Muito Perigoso ao Meio Ambiente
</t>
  </si>
  <si>
    <t xml:space="preserve">
  Metsulfurom-Metílico
  Técnico FMC</t>
  </si>
  <si>
    <t>Metsulfurom-Metílico Técnico FMC</t>
  </si>
  <si>
    <t xml:space="preserve">  Metsulfurom-Metílico</t>
  </si>
  <si>
    <t>FMC</t>
  </si>
  <si>
    <t xml:space="preserve">
  21000.006709/2017-45</t>
  </si>
  <si>
    <t xml:space="preserve">  21000.006709/2017-45</t>
  </si>
  <si>
    <t xml:space="preserve">
  10/02/2017</t>
  </si>
  <si>
    <t xml:space="preserve">  10/02/2017</t>
  </si>
  <si>
    <t xml:space="preserve">
  Piraclostrobina
  Técnico Hailir</t>
  </si>
  <si>
    <t>Piraclostrobina Técnico Hailir</t>
  </si>
  <si>
    <t>Piraclostrobina</t>
  </si>
  <si>
    <t xml:space="preserve">
  21000.019990/2020-81</t>
  </si>
  <si>
    <t xml:space="preserve">  21000.019990/2020-81</t>
  </si>
  <si>
    <t xml:space="preserve">
  19/03/2020</t>
  </si>
  <si>
    <t xml:space="preserve">  19/03/2020</t>
  </si>
  <si>
    <t>All</t>
  </si>
  <si>
    <t>AllierBrasil</t>
  </si>
  <si>
    <t xml:space="preserve">
  Bifentrina
  Técnico CHDS</t>
  </si>
  <si>
    <t xml:space="preserve">  Bifentrina Técnico CHDS</t>
  </si>
  <si>
    <t xml:space="preserve">
  Bifentrina</t>
  </si>
  <si>
    <t xml:space="preserve">  Bifentrina</t>
  </si>
  <si>
    <t xml:space="preserve">
  21000.065231/2019-57</t>
  </si>
  <si>
    <t xml:space="preserve">  21000.065231/2019-57</t>
  </si>
  <si>
    <t xml:space="preserve">
  11/09/2019</t>
  </si>
  <si>
    <t xml:space="preserve">  11/09/2019</t>
  </si>
  <si>
    <t>CHDS</t>
  </si>
  <si>
    <t>30/0</t>
  </si>
  <si>
    <t xml:space="preserve">
  21000.009321/2011-19</t>
  </si>
  <si>
    <t xml:space="preserve">  21000.009321/2011-19</t>
  </si>
  <si>
    <t xml:space="preserve">
  12/08/2011</t>
  </si>
  <si>
    <t xml:space="preserve">  12/08/2011</t>
  </si>
  <si>
    <t xml:space="preserve">
  Acefato
  Técnico IN</t>
  </si>
  <si>
    <t xml:space="preserve">  Acefato Técnico IN</t>
  </si>
  <si>
    <t>Acefato</t>
  </si>
  <si>
    <t xml:space="preserve">
  Acefato
  Técnico Crystal</t>
  </si>
  <si>
    <t xml:space="preserve">  Acefato Técnico Crystal</t>
  </si>
  <si>
    <t xml:space="preserve">
  21000.074935/2019-11</t>
  </si>
  <si>
    <t xml:space="preserve">  21000.074935/2019-11</t>
  </si>
  <si>
    <t xml:space="preserve">
  16/10/2019</t>
  </si>
  <si>
    <t xml:space="preserve">  16/10/2019</t>
  </si>
  <si>
    <t>Crystal</t>
  </si>
  <si>
    <t>PT</t>
  </si>
  <si>
    <t>PTN</t>
  </si>
  <si>
    <t>PTE</t>
  </si>
  <si>
    <t>Pré-Mistura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</si>
  <si>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</si>
  <si>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</si>
  <si>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</si>
  <si>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</si>
  <si>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</si>
  <si>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</si>
  <si>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</si>
  <si>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</si>
  <si>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</si>
  <si>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</si>
  <si>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</si>
  <si>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</si>
  <si>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</si>
  <si>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</si>
  <si>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</si>
  <si>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</si>
  <si>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</si>
  <si>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</si>
  <si>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</si>
  <si>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</si>
  <si>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</si>
  <si>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</si>
  <si>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</si>
  <si>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</si>
  <si>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</si>
  <si>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</si>
  <si>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Classe I - Extremamente tóxico</t>
  </si>
  <si>
    <t>Categoria 1 - Produto Extremamente Tóxico</t>
  </si>
  <si>
    <t>Categoria 2 - Produto Altamente Tóxico</t>
  </si>
  <si>
    <t>Classe II - Altamente tóxico</t>
  </si>
  <si>
    <t>Categoria 3 - Produto Moderadamente Tóxico</t>
  </si>
  <si>
    <t>Classe III - Medianamente tóxico</t>
  </si>
  <si>
    <t>Categoria 4 - Produto Pouco Tóxico</t>
  </si>
  <si>
    <t>Categoria 5 - Produto Improvável de Causar Dano Agudo</t>
  </si>
  <si>
    <t>Classe IV - Pouco tóxico</t>
  </si>
  <si>
    <t>Produto não classificado</t>
  </si>
  <si>
    <t>O perfil toxicológico foi considerado equivalente ao produto técnico de referência.</t>
  </si>
  <si>
    <t>Classe I - Produto altamente perigoso ao meio ambiente</t>
  </si>
  <si>
    <t>Classe II - Produto muito perigoso ao meio ambiente</t>
  </si>
  <si>
    <t>Classe III - Produto perigoso ao meio ambiente</t>
  </si>
  <si>
    <t>Classe IV - Produto pouco perigoso ao meio ambiente</t>
  </si>
  <si>
    <t>PT</t>
  </si>
  <si>
    <t>PTN</t>
  </si>
  <si>
    <t>PTE</t>
  </si>
  <si>
    <t>Pré-Mistura</t>
  </si>
  <si>
    <t>&gt;0</t>
  </si>
  <si>
    <t>PF</t>
  </si>
  <si>
    <t>PFN</t>
  </si>
  <si>
    <t>PF/PTE</t>
  </si>
  <si>
    <t>Bio</t>
  </si>
  <si>
    <t>Bio/Org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</si>
  <si>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</si>
  <si>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</si>
  <si>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</si>
  <si>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</si>
  <si>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</si>
  <si>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</si>
  <si>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</si>
  <si>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</si>
  <si>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</si>
  <si>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</si>
  <si>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</si>
  <si>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</si>
  <si>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</si>
  <si>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</si>
  <si>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</si>
  <si>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</si>
  <si>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</si>
  <si>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</si>
  <si>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</si>
  <si>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</si>
  <si>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</si>
  <si>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</si>
  <si>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</si>
  <si>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</si>
  <si>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</si>
  <si>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</si>
  <si>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</si>
  <si>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</si>
  <si>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</si>
  <si>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</si>
  <si>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</si>
  <si>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</si>
  <si>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</si>
  <si>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</si>
  <si>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</si>
  <si>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</si>
  <si>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</si>
  <si>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</si>
  <si>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</si>
  <si>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</si>
  <si>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PF</t>
  </si>
  <si>
    <t>PFN</t>
  </si>
  <si>
    <t>PF/PTE</t>
  </si>
  <si>
    <t>Bio</t>
  </si>
  <si>
    <t>Bio/Org</t>
  </si>
  <si>
    <t>&gt;0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</si>
  <si>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</si>
  <si>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</si>
  <si>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</si>
  <si>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</si>
  <si>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</si>
  <si>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</si>
  <si>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</si>
  <si>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</si>
  <si>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</si>
  <si>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</si>
  <si>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</si>
  <si>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</si>
  <si>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</si>
  <si>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</si>
  <si>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</si>
  <si>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</si>
  <si>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</si>
  <si>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</si>
  <si>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</si>
  <si>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</si>
  <si>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</si>
  <si>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</si>
  <si>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</si>
  <si>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</si>
  <si>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</si>
  <si>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</si>
  <si>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</si>
  <si>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</si>
  <si>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</si>
  <si>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</si>
  <si>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</si>
  <si>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</si>
  <si>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</si>
  <si>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</si>
  <si>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</si>
  <si>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</si>
  <si>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</si>
  <si>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</si>
  <si>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</si>
  <si>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</si>
  <si>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</si>
  <si>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</si>
  <si>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</si>
  <si>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</si>
  <si>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</si>
  <si>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</si>
  <si>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referência.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</si>
  <si>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</si>
  <si>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</si>
  <si>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</si>
  <si>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</si>
  <si>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</si>
  <si>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</si>
  <si>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</si>
  <si>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</si>
  <si>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</si>
  <si>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</si>
  <si>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</si>
  <si>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</si>
  <si>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</si>
  <si>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</si>
  <si>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</si>
  <si>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</si>
  <si>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</si>
  <si>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</si>
  <si>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</si>
  <si>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</si>
  <si>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</si>
  <si>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</si>
  <si>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</si>
  <si>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</si>
  <si>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</si>
  <si>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</si>
  <si>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</si>
  <si>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</si>
  <si>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</si>
  <si>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</si>
  <si>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</si>
  <si>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</si>
  <si>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</si>
  <si>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</si>
  <si>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</si>
  <si>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</si>
  <si>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</si>
  <si>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</si>
  <si>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</si>
  <si>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</si>
  <si>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</si>
  <si>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</si>
  <si>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</si>
  <si>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</si>
  <si>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</si>
  <si>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</si>
  <si>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</si>
  <si>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</si>
  <si>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</si>
  <si>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</si>
  <si>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</si>
  <si>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</si>
  <si>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</si>
  <si>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</si>
  <si>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</si>
  <si>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</si>
  <si>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</si>
  <si>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</si>
  <si>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</si>
  <si>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</si>
  <si>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</si>
  <si>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</si>
  <si>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</si>
  <si>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</si>
  <si>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</si>
  <si>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</si>
  <si>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</si>
  <si>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</si>
  <si>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</si>
  <si>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</si>
  <si>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</si>
  <si>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</si>
  <si>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</si>
  <si>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</si>
  <si>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</si>
  <si>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</si>
  <si>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</si>
  <si>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</si>
  <si>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</si>
  <si>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</si>
  <si>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</si>
  <si>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</si>
  <si>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</si>
  <si>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</si>
  <si>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</si>
  <si>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</si>
  <si>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</si>
  <si>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</si>
  <si>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</si>
  <si>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</si>
  <si>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</si>
  <si>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</si>
  <si>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</si>
  <si>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</si>
  <si>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</si>
  <si>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</si>
  <si>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</si>
  <si>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</si>
  <si>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</si>
  <si>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</si>
  <si>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</si>
  <si>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</si>
  <si>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</si>
  <si>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</si>
  <si>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</si>
  <si>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</si>
  <si>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</si>
  <si>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</si>
  <si>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</si>
  <si>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</si>
  <si>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</si>
  <si>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</si>
  <si>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</si>
  <si>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</si>
  <si>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</si>
  <si>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</si>
  <si>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</si>
  <si>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</si>
  <si>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</si>
  <si>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</si>
  <si>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</si>
  <si>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</si>
  <si>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</si>
  <si>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</si>
  <si>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</si>
  <si>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</si>
  <si>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</si>
  <si>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</si>
  <si>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</si>
  <si>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</si>
  <si>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</si>
  <si>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</si>
  <si>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</si>
  <si>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</si>
  <si>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</si>
  <si>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</si>
  <si>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</si>
  <si>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</si>
  <si>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</si>
  <si>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</si>
  <si>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</si>
  <si>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</si>
  <si>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</si>
  <si>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</si>
  <si>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</si>
  <si>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</si>
  <si>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</si>
  <si>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</si>
  <si>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</si>
  <si>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</si>
  <si>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</si>
  <si>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</si>
  <si>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</si>
  <si>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</si>
  <si>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</si>
  <si>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</si>
  <si>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</si>
  <si>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</si>
  <si>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</si>
  <si>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</si>
  <si>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</si>
  <si>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</si>
  <si>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</si>
  <si>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</si>
  <si>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</si>
  <si>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</si>
  <si>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</si>
  <si>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</si>
  <si>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</si>
  <si>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</si>
  <si>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</si>
  <si>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</si>
  <si>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</si>
  <si>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</si>
  <si>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</si>
  <si>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</si>
  <si>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</si>
  <si>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</si>
  <si>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</si>
  <si>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</si>
  <si>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</si>
  <si>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</si>
  <si>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</si>
  <si>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</si>
  <si>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</si>
  <si>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</si>
  <si>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</si>
  <si>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</si>
  <si>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</si>
  <si>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</si>
  <si>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</si>
  <si>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</si>
  <si>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</si>
  <si>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</si>
  <si>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</si>
  <si>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</si>
  <si>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</si>
  <si>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</si>
  <si>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</si>
  <si>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</si>
  <si>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</si>
  <si>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</si>
  <si>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</si>
  <si>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</si>
  <si>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</si>
  <si>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</si>
  <si>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</si>
  <si>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</si>
  <si>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</si>
  <si>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</si>
  <si>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</si>
  <si>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</si>
  <si>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</si>
  <si>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</si>
  <si>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</si>
  <si>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</si>
  <si>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</si>
  <si>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</si>
  <si>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</si>
  <si>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</si>
  <si>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</si>
  <si>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</si>
  <si>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</si>
  <si>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</si>
  <si>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</si>
  <si>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</si>
  <si>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</si>
  <si>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</si>
  <si>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</si>
  <si>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</si>
  <si>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</si>
  <si>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</si>
  <si>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</si>
  <si>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</si>
  <si>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</si>
  <si>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</si>
  <si>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</si>
  <si>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</si>
  <si>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</si>
  <si>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</si>
  <si>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</si>
  <si>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</si>
  <si>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</si>
  <si>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</si>
  <si>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</si>
  <si>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</si>
  <si>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</si>
  <si>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</si>
  <si>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</si>
  <si>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</si>
  <si>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</si>
  <si>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</si>
  <si>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</si>
  <si>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</si>
  <si>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</si>
  <si>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</si>
  <si>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</si>
  <si>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</si>
  <si>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</si>
  <si>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</si>
  <si>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</si>
  <si>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</si>
  <si>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</si>
  <si>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</si>
  <si>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</si>
  <si>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</si>
  <si>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</si>
  <si>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</si>
  <si>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</si>
  <si>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</si>
  <si>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</si>
  <si>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</si>
  <si>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</si>
  <si>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</si>
  <si>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</si>
  <si>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</si>
  <si>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</si>
  <si>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</si>
  <si>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</si>
  <si>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</si>
  <si>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</si>
  <si>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</si>
  <si>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</si>
  <si>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</si>
  <si>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</si>
  <si>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</si>
  <si>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</si>
  <si>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</si>
  <si>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</si>
  <si>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</si>
  <si>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</si>
  <si>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</si>
  <si>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</si>
  <si>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</si>
  <si>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</si>
  <si>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</si>
  <si>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</si>
  <si>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</si>
  <si>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</si>
  <si>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</si>
  <si>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</si>
  <si>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</si>
  <si>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</si>
  <si>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</si>
  <si>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</si>
  <si>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</si>
  <si>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</si>
  <si>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</si>
  <si>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</si>
  <si>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</si>
  <si>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</si>
  <si>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</si>
  <si>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</si>
  <si>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</si>
  <si>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</si>
  <si>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</si>
  <si>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</si>
  <si>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</si>
  <si>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</si>
  <si>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</si>
  <si>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</si>
  <si>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</si>
  <si>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</si>
  <si>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</si>
  <si>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</si>
  <si>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</si>
  <si>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</si>
  <si>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</si>
  <si>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</si>
  <si>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</si>
  <si>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</si>
  <si>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</si>
  <si>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</si>
  <si>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</si>
  <si>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</si>
  <si>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</si>
  <si>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</si>
  <si>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</si>
  <si>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</si>
  <si>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</si>
  <si>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</si>
  <si>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</si>
  <si>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</si>
  <si>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</si>
  <si>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</si>
  <si>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</si>
  <si>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</si>
  <si>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</si>
  <si>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</si>
  <si>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</si>
  <si>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</si>
  <si>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</si>
  <si>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</si>
  <si>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</si>
  <si>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</si>
  <si>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</si>
  <si>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</si>
  <si>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</si>
  <si>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</si>
  <si>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</si>
  <si>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</si>
  <si>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</si>
  <si>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</si>
  <si>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</si>
  <si>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</si>
  <si>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</si>
  <si>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</si>
  <si>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</si>
  <si>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</si>
  <si>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</si>
  <si>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</si>
  <si>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</si>
  <si>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</si>
  <si>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</si>
  <si>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</si>
  <si>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</si>
  <si>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</si>
  <si>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</si>
  <si>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</si>
  <si>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</si>
  <si>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</si>
  <si>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</si>
  <si>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</si>
  <si>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</si>
  <si>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</si>
  <si>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</si>
  <si>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</si>
  <si>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</si>
  <si>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</si>
  <si>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</si>
  <si>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</si>
  <si>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</si>
  <si>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</si>
  <si>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</si>
  <si>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</si>
  <si>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</si>
  <si>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</si>
  <si>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</si>
  <si>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</si>
  <si>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</si>
  <si>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</si>
  <si>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</si>
  <si>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</si>
  <si>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</si>
  <si>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</si>
  <si>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</si>
  <si>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</si>
  <si>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</si>
  <si>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</si>
  <si>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</si>
  <si>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</si>
  <si>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</si>
  <si>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</si>
  <si>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</si>
  <si>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</si>
  <si>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</si>
  <si>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</si>
  <si>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</si>
  <si>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</si>
  <si>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</si>
  <si>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</si>
  <si>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</si>
  <si>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</si>
  <si>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</si>
  <si>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</si>
  <si>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</si>
  <si>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</si>
  <si>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</si>
  <si>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</si>
  <si>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</si>
  <si>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</si>
  <si>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</si>
  <si>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</si>
  <si>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</si>
  <si>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</si>
  <si>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</si>
  <si>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</si>
  <si>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</si>
  <si>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</si>
  <si>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</si>
  <si>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</si>
  <si>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</si>
  <si>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</si>
  <si>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</si>
  <si>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</si>
  <si>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</si>
  <si>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</si>
  <si>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</si>
  <si>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</si>
  <si>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</si>
  <si>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</si>
  <si>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</si>
  <si>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</si>
  <si>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</si>
  <si>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</si>
  <si>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</si>
  <si>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</si>
  <si>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</si>
  <si>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</si>
  <si>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</si>
  <si>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</si>
  <si>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</si>
  <si>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</si>
  <si>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</si>
  <si>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</si>
  <si>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</si>
  <si>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</si>
  <si>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</si>
  <si>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</si>
  <si>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</si>
  <si>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</si>
  <si>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</si>
  <si>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</si>
  <si>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</si>
  <si>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</si>
  <si>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</si>
  <si>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</si>
  <si>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</si>
  <si>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</si>
  <si>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</si>
  <si>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</si>
  <si>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</si>
  <si>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</si>
  <si>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</si>
  <si>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</si>
  <si>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</si>
  <si>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</si>
  <si>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</si>
  <si>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</si>
  <si>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</si>
  <si>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</si>
  <si>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</si>
  <si>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</si>
  <si>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</si>
  <si>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</si>
  <si>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</si>
  <si>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</si>
  <si>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</si>
  <si>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</si>
  <si>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</si>
  <si>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</si>
  <si>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</si>
  <si>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</si>
  <si>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</si>
  <si>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</si>
  <si>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</si>
  <si>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</si>
  <si>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</si>
  <si>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</si>
  <si>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</si>
  <si>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</si>
  <si>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</si>
  <si>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</si>
  <si>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</si>
  <si>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</si>
  <si>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</si>
  <si>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</si>
  <si>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</si>
  <si>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</si>
  <si>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</si>
  <si>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</si>
  <si>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</si>
  <si>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</si>
  <si>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</si>
  <si>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</si>
  <si>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</si>
  <si>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</si>
  <si>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</si>
  <si>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</si>
  <si>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</si>
  <si>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</si>
  <si>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</si>
  <si>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</si>
  <si>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</si>
  <si>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</si>
  <si>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</si>
  <si>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</si>
  <si>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</si>
  <si>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</si>
  <si>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</si>
  <si>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</si>
  <si>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</si>
  <si>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</si>
  <si>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</si>
  <si>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</si>
  <si>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</si>
  <si>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</si>
  <si>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</si>
  <si>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</si>
  <si>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</si>
  <si>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</si>
  <si>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</si>
  <si>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</si>
  <si>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</si>
  <si>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</si>
  <si>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</si>
  <si>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</si>
  <si>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</si>
  <si>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</si>
  <si>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</si>
  <si>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</si>
  <si>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</si>
  <si>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</si>
  <si>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</si>
  <si>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</si>
  <si>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</si>
  <si>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</si>
  <si>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</si>
  <si>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</si>
  <si>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</si>
  <si>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</si>
  <si>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</si>
  <si>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</si>
  <si>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</si>
  <si>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</si>
  <si>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</si>
  <si>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</si>
  <si>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</si>
  <si>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</si>
  <si>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</si>
  <si>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</si>
  <si>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</si>
  <si>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</si>
  <si>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</si>
  <si>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</si>
  <si>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</si>
  <si>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</si>
  <si>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</si>
  <si>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</si>
  <si>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</si>
  <si>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</si>
  <si>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</si>
  <si>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</si>
  <si>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</si>
  <si>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</si>
  <si>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</si>
  <si>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</si>
  <si>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</si>
  <si>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</si>
  <si>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</si>
  <si>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</si>
  <si>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</si>
  <si>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</si>
  <si>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</si>
  <si>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</si>
  <si>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</si>
  <si>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</si>
  <si>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</si>
  <si>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</si>
  <si>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</si>
  <si>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</si>
  <si>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</si>
  <si>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</si>
  <si>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</si>
  <si>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</si>
  <si>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</si>
  <si>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</si>
  <si>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</si>
  <si>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</si>
  <si>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</si>
  <si>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</si>
  <si>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</si>
  <si>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</si>
  <si>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</si>
  <si>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</si>
  <si>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</si>
  <si>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</si>
  <si>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</si>
  <si>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</si>
  <si>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</si>
  <si>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</si>
  <si>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</si>
  <si>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</si>
  <si>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</si>
  <si>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</si>
  <si>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</si>
  <si>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</si>
  <si>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</si>
  <si>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</si>
  <si>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</si>
  <si>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</si>
  <si>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</si>
  <si>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</si>
  <si>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</si>
  <si>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</si>
  <si>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</si>
  <si>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</si>
  <si>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</si>
  <si>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</si>
  <si>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</si>
  <si>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</si>
  <si>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</si>
  <si>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</si>
  <si>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</si>
  <si>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</si>
  <si>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</si>
  <si>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</si>
  <si>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</si>
  <si>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</si>
  <si>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</si>
  <si>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</si>
  <si>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</si>
  <si>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</si>
  <si>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</si>
  <si>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</si>
  <si>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</si>
  <si>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</si>
  <si>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</si>
  <si>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</si>
  <si>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</si>
  <si>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</si>
  <si>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</si>
  <si>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</si>
  <si>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</si>
  <si>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</si>
  <si>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</si>
  <si>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</si>
  <si>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</si>
  <si>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</si>
  <si>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</si>
  <si>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</si>
  <si>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</si>
  <si>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</si>
  <si>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</si>
  <si>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</si>
  <si>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</si>
  <si>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</si>
  <si>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</si>
  <si>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</si>
  <si>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</si>
  <si>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</si>
  <si>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</si>
  <si>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</si>
  <si>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</si>
  <si>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</si>
  <si>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</si>
  <si>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</si>
  <si>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</si>
  <si>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</si>
  <si>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</si>
  <si>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</si>
  <si>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</si>
  <si>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</si>
  <si>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</si>
  <si>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</si>
  <si>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</si>
  <si>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</si>
  <si>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</si>
  <si>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</si>
  <si>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</si>
  <si>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</si>
  <si>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</si>
  <si>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</si>
  <si>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</si>
  <si>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</si>
  <si>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</si>
  <si>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</si>
  <si>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</si>
  <si>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</si>
  <si>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</si>
  <si>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</si>
  <si>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</si>
  <si>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</si>
  <si>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</si>
  <si>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</si>
  <si>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</si>
  <si>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</si>
  <si>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</si>
  <si>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</si>
  <si>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</si>
  <si>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</si>
  <si>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</si>
  <si>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</si>
  <si>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</si>
  <si>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</si>
  <si>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</si>
  <si>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</si>
  <si>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</si>
  <si>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</si>
  <si>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</si>
  <si>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</si>
  <si>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</si>
  <si>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</si>
  <si>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</si>
  <si>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</si>
  <si>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</si>
  <si>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</si>
  <si>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</si>
  <si>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</si>
  <si>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</si>
  <si>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</si>
  <si>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</si>
  <si>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</si>
  <si>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</si>
  <si>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</si>
  <si>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</si>
  <si>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</si>
  <si>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</si>
  <si>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</si>
  <si>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</si>
  <si>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</si>
  <si>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</si>
  <si>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</si>
  <si>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</si>
  <si>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</si>
  <si>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</si>
  <si>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</si>
  <si>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</si>
  <si>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</si>
  <si>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</si>
  <si>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</si>
  <si>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</si>
  <si>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</si>
  <si>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</si>
  <si>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</si>
  <si>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</si>
  <si>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</si>
  <si>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</si>
  <si>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</si>
  <si>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</si>
  <si>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</si>
  <si>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</si>
  <si>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</si>
  <si>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</si>
  <si>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</si>
  <si>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</si>
  <si>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</si>
  <si>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</si>
  <si>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</si>
  <si>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</si>
  <si>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</si>
  <si>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</si>
  <si>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</si>
  <si>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</si>
  <si>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</si>
  <si>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</si>
  <si>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</si>
  <si>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</si>
  <si>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</si>
  <si>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</si>
  <si>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</si>
  <si>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</si>
  <si>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</si>
  <si>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</si>
  <si>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</si>
  <si>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</si>
  <si>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</si>
  <si>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</si>
  <si>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</si>
  <si>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</si>
  <si>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</si>
  <si>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</si>
  <si>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</si>
  <si>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</si>
  <si>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</si>
  <si>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</si>
  <si>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</si>
  <si>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</si>
  <si>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</si>
  <si>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</si>
  <si>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</si>
  <si>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</si>
  <si>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</si>
  <si>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</si>
  <si>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</si>
  <si>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</si>
  <si>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</si>
  <si>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</si>
  <si>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</si>
  <si>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</si>
  <si>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</si>
  <si>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</si>
  <si>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</si>
  <si>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</si>
  <si>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</si>
  <si>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</si>
  <si>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</si>
  <si>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</si>
  <si>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</si>
  <si>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</si>
  <si>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</si>
  <si>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</si>
  <si>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</si>
  <si>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</si>
  <si>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</si>
  <si>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</si>
  <si>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</si>
  <si>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</si>
  <si>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</si>
  <si>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</si>
  <si>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</si>
  <si>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</si>
  <si>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</si>
  <si>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</si>
  <si>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</si>
  <si>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</si>
  <si>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</si>
  <si>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</si>
  <si>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</si>
  <si>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</si>
  <si>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</si>
  <si>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</si>
  <si>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</si>
  <si>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</si>
  <si>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</si>
  <si>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</si>
  <si>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</si>
  <si>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</si>
  <si>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</si>
  <si>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</si>
  <si>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</si>
  <si>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</si>
  <si>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</si>
  <si>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</si>
  <si>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</si>
  <si>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</si>
  <si>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</si>
  <si>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</si>
  <si>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</si>
  <si>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</si>
  <si>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</si>
  <si>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</si>
  <si>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</si>
  <si>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</si>
  <si>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</si>
  <si>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</si>
  <si>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</si>
  <si>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</si>
  <si>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</si>
  <si>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</si>
  <si>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</si>
  <si>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</si>
  <si>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</si>
  <si>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</si>
  <si>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</si>
  <si>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</si>
  <si>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</si>
  <si>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</si>
  <si>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</si>
  <si>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</si>
  <si>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</si>
  <si>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</si>
  <si>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</si>
  <si>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</si>
  <si>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</si>
  <si>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</si>
  <si>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</si>
  <si>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</si>
  <si>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</si>
  <si>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</si>
  <si>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</si>
  <si>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</si>
  <si>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</si>
  <si>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</si>
  <si>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</si>
  <si>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</si>
  <si>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</si>
  <si>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</si>
  <si>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</si>
  <si>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</si>
  <si>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</si>
  <si>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</si>
  <si>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</si>
  <si>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</si>
  <si>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</si>
  <si>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</si>
  <si>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</si>
  <si>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</si>
  <si>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</si>
  <si>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</si>
  <si>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</si>
  <si>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</si>
  <si>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</si>
  <si>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</si>
  <si>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</si>
  <si>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</si>
  <si>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</si>
  <si>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</si>
  <si>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</si>
  <si>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</si>
  <si>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</si>
  <si>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</si>
  <si>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</si>
  <si>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</si>
  <si>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</si>
  <si>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</si>
  <si>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</si>
  <si>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</si>
  <si>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</si>
  <si>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</si>
  <si>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</si>
  <si>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</si>
  <si>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</si>
  <si>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</si>
  <si>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</si>
  <si>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</si>
  <si>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</si>
  <si>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</si>
  <si>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</si>
  <si>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</si>
  <si>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</si>
  <si>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</si>
  <si>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</si>
  <si>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</si>
  <si>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</si>
  <si>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</si>
  <si>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</si>
  <si>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</si>
  <si>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</si>
  <si>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</si>
  <si>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</si>
  <si>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</si>
  <si>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</si>
  <si>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</si>
  <si>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</si>
  <si>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</si>
  <si>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</si>
  <si>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</si>
  <si>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</si>
  <si>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</si>
  <si>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</si>
  <si>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</si>
  <si>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</si>
  <si>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</si>
  <si>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</si>
  <si>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</si>
  <si>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</si>
  <si>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</si>
  <si>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</si>
  <si>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</si>
  <si>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</si>
  <si>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</si>
  <si>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</si>
  <si>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</si>
  <si>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</si>
  <si>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</si>
  <si>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</si>
  <si>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</si>
  <si>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</si>
  <si>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</si>
  <si>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</si>
  <si>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</si>
  <si>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</si>
  <si>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</si>
  <si>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</si>
  <si>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</si>
  <si>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</si>
  <si>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</si>
  <si>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</si>
  <si>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</si>
  <si>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</si>
  <si>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</si>
  <si>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</si>
  <si>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</si>
  <si>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</si>
  <si>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</si>
  <si>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</si>
  <si>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</si>
  <si>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</si>
  <si>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</si>
  <si>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</si>
  <si>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</si>
  <si>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</si>
  <si>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</si>
  <si>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</si>
  <si>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</si>
  <si>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</si>
  <si>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</si>
  <si>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</si>
  <si>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</si>
  <si>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</si>
  <si>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</si>
  <si>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</si>
  <si>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</si>
  <si>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</si>
  <si>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</si>
  <si>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</si>
  <si>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</si>
  <si>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</si>
  <si>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</si>
  <si>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</si>
  <si>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</si>
  <si>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</si>
  <si>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</si>
  <si>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</si>
  <si>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</si>
  <si>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</si>
  <si>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</si>
  <si>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</si>
  <si>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</si>
  <si>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</si>
  <si>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</si>
  <si>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</si>
  <si>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</si>
  <si>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</si>
  <si>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</si>
  <si>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</si>
  <si>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</si>
  <si>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</si>
  <si>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</si>
  <si>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</si>
  <si>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</si>
  <si>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</si>
  <si>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</si>
  <si>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</si>
  <si>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</si>
  <si>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</si>
  <si>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</si>
  <si>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</si>
  <si>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</si>
  <si>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</si>
  <si>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</si>
  <si>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</si>
  <si>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</si>
  <si>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</si>
  <si>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</si>
  <si>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</si>
  <si>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</si>
  <si>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</si>
  <si>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</si>
  <si>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</si>
  <si>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</si>
  <si>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</si>
  <si>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</si>
  <si>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</si>
  <si>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</si>
  <si>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</si>
  <si>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</si>
  <si>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</si>
  <si>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</si>
  <si>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</si>
  <si>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</si>
  <si>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</si>
  <si>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</si>
  <si>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</si>
  <si>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</si>
  <si>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</si>
  <si>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</si>
  <si>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</si>
  <si>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</si>
  <si>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</si>
  <si>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</si>
  <si>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</si>
  <si>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</si>
  <si>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</si>
  <si>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</si>
  <si>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</si>
  <si>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</si>
  <si>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</si>
  <si>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</si>
  <si>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</si>
  <si>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</si>
  <si>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</si>
  <si>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</si>
  <si>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</si>
  <si>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</si>
  <si>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</si>
  <si>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</si>
  <si>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</si>
  <si>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</si>
  <si>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</si>
  <si>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</si>
  <si>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</si>
  <si>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</si>
  <si>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</si>
  <si>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</si>
  <si>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</si>
  <si>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</si>
  <si>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</si>
  <si>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</si>
  <si>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</si>
  <si>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</si>
  <si>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</si>
  <si>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</si>
  <si>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</si>
  <si>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</si>
  <si>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</si>
  <si>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</si>
  <si>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</si>
  <si>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</si>
  <si>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</si>
  <si>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</si>
  <si>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</si>
  <si>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</si>
  <si>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</si>
  <si>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</si>
  <si>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</si>
  <si>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</si>
  <si>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</si>
  <si>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</si>
  <si>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</si>
  <si>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</si>
  <si>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</si>
  <si>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</si>
  <si>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</si>
  <si>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</si>
  <si>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</si>
  <si>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</si>
  <si>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</si>
  <si>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</si>
  <si>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</si>
  <si>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</si>
  <si>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</si>
  <si>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</si>
  <si>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</si>
  <si>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</si>
  <si>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</si>
  <si>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</si>
  <si>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</si>
  <si>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</si>
  <si>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</si>
  <si>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</si>
  <si>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</si>
  <si>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</si>
  <si>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</si>
  <si>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</si>
  <si>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</si>
  <si>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</si>
  <si>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</si>
  <si>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</si>
  <si>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</si>
  <si>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</si>
  <si>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</si>
  <si>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</si>
  <si>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</si>
  <si>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</si>
  <si>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</si>
  <si>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</si>
  <si>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</si>
  <si>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</si>
  <si>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</si>
  <si>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</si>
  <si>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</si>
  <si>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</si>
  <si>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</si>
  <si>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</si>
  <si>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</si>
  <si>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</si>
  <si>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</si>
  <si>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</si>
  <si>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</si>
  <si>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</si>
  <si>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</si>
  <si>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</si>
  <si>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</si>
  <si>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</si>
  <si>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</si>
  <si>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</si>
  <si>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</si>
  <si>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</si>
  <si>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</si>
  <si>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</si>
  <si>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</si>
  <si>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</si>
  <si>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</si>
  <si>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</si>
  <si>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</si>
  <si>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</si>
  <si>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</si>
  <si>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</si>
  <si>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</si>
  <si>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</si>
  <si>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</si>
  <si>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</si>
  <si>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</si>
  <si>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</si>
  <si>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</si>
  <si>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</si>
  <si>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</si>
  <si>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</si>
  <si>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</si>
  <si>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</si>
  <si>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</si>
  <si>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</si>
  <si>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</si>
  <si>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</si>
  <si>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</si>
  <si>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</si>
  <si>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</si>
  <si>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</si>
  <si>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</si>
  <si>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</si>
  <si>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</si>
  <si>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</si>
  <si>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</si>
  <si>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</si>
  <si>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</si>
  <si>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</si>
  <si>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</si>
  <si>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</si>
  <si>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</si>
  <si>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</si>
  <si>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21000.062088/2020-85</t>
  </si>
  <si>
    <t>Metominostrobina; Impirfluxam; Clorotalonil</t>
  </si>
  <si>
    <t>SUGOY</t>
  </si>
  <si>
    <t>Iharabras</t>
  </si>
  <si>
    <t>29/09/2020</t>
  </si>
  <si>
    <t>PT</t>
  </si>
  <si>
    <t>PTN</t>
  </si>
  <si>
    <t>PTE</t>
  </si>
  <si>
    <t>Pré-Mistura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</si>
  <si>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</si>
  <si>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</si>
  <si>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</si>
  <si>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</si>
  <si>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</si>
  <si>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</si>
  <si>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</si>
  <si>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</si>
  <si>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</si>
  <si>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</si>
  <si>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</si>
  <si>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</si>
  <si>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</si>
  <si>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</si>
  <si>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</si>
  <si>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</si>
  <si>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</si>
  <si>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</si>
  <si>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</si>
  <si>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</si>
  <si>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</si>
  <si>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</si>
  <si>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</si>
  <si>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</si>
  <si>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</si>
  <si>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</si>
  <si>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Classe I - Extremamente tóxico</t>
  </si>
  <si>
    <t>Categoria 1 - Produto Extremamente Tóxico</t>
  </si>
  <si>
    <t>Categoria 2 - Produto Altamente Tóxico</t>
  </si>
  <si>
    <t>Classe II - Altamente tóxico</t>
  </si>
  <si>
    <t>Categoria 3 - Produto Moderadamente Tóxico</t>
  </si>
  <si>
    <t>Classe III - Medianamente tóxico</t>
  </si>
  <si>
    <t>Categoria 4 - Produto Pouco Tóxico</t>
  </si>
  <si>
    <t>Categoria 5 - Produto Improvável de Causar Dano Agudo</t>
  </si>
  <si>
    <t>Classe IV - Pouco tóxico</t>
  </si>
  <si>
    <t>Produto não classificado</t>
  </si>
  <si>
    <t>O perfil toxicológico foi considerado equivalente ao produto técnico de referência.</t>
  </si>
  <si>
    <t>Classe I - Produto altamente perigoso ao meio ambiente</t>
  </si>
  <si>
    <t>Classe II - Produto muito perigoso ao meio ambiente</t>
  </si>
  <si>
    <t>Classe III - Produto perigoso ao meio ambiente</t>
  </si>
  <si>
    <t>Classe IV - Produto pouco perigoso ao meio ambiente</t>
  </si>
  <si>
    <t>PT</t>
  </si>
  <si>
    <t>PTN</t>
  </si>
  <si>
    <t>PTE</t>
  </si>
  <si>
    <t>Pré-Mistura</t>
  </si>
  <si>
    <t>&gt;0</t>
  </si>
  <si>
    <t>PF</t>
  </si>
  <si>
    <t>PFN</t>
  </si>
  <si>
    <t>PF/PTE</t>
  </si>
  <si>
    <t>Bio</t>
  </si>
  <si>
    <t>Bio/Org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</si>
  <si>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</si>
  <si>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</si>
  <si>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</si>
  <si>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</si>
  <si>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</si>
  <si>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</si>
  <si>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</si>
  <si>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</si>
  <si>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</si>
  <si>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</si>
  <si>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</si>
  <si>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</si>
  <si>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</si>
  <si>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</si>
  <si>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</si>
  <si>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</si>
  <si>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</si>
  <si>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</si>
  <si>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</si>
  <si>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</si>
  <si>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</si>
  <si>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</si>
  <si>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</si>
  <si>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</si>
  <si>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</si>
  <si>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</si>
  <si>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</si>
  <si>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</si>
  <si>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</si>
  <si>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</si>
  <si>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</si>
  <si>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</si>
  <si>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</si>
  <si>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</si>
  <si>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</si>
  <si>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</si>
  <si>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</si>
  <si>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</si>
  <si>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</si>
  <si>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</si>
  <si>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PF</t>
  </si>
  <si>
    <t>PFN</t>
  </si>
  <si>
    <t>PF/PTE</t>
  </si>
  <si>
    <t>Bio</t>
  </si>
  <si>
    <t>Bio/Org</t>
  </si>
  <si>
    <t>&gt;0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</si>
  <si>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</si>
  <si>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</si>
  <si>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</si>
  <si>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</si>
  <si>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</si>
  <si>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</si>
  <si>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</si>
  <si>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</si>
  <si>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</si>
  <si>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</si>
  <si>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</si>
  <si>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</si>
  <si>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</si>
  <si>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</si>
  <si>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</si>
  <si>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</si>
  <si>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</si>
  <si>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</si>
  <si>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</si>
  <si>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</si>
  <si>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</si>
  <si>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</si>
  <si>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</si>
  <si>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</si>
  <si>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</si>
  <si>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</si>
  <si>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</si>
  <si>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</si>
  <si>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</si>
  <si>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</si>
  <si>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</si>
  <si>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</si>
  <si>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</si>
  <si>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</si>
  <si>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</si>
  <si>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</si>
  <si>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</si>
  <si>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</si>
  <si>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</si>
  <si>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</si>
  <si>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</si>
  <si>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</si>
  <si>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</si>
  <si>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</si>
  <si>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</si>
  <si>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</si>
  <si>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referência.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</si>
  <si>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</si>
  <si>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</si>
  <si>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</si>
  <si>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</si>
  <si>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</si>
  <si>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</si>
  <si>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</si>
  <si>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</si>
  <si>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</si>
  <si>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</si>
  <si>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</si>
  <si>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</si>
  <si>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</si>
  <si>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</si>
  <si>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</si>
  <si>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</si>
  <si>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</si>
  <si>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</si>
  <si>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</si>
  <si>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</si>
  <si>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</si>
  <si>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</si>
  <si>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</si>
  <si>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</si>
  <si>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</si>
  <si>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</si>
  <si>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</si>
  <si>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</si>
  <si>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</si>
  <si>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</si>
  <si>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</si>
  <si>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</si>
  <si>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</si>
  <si>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</si>
  <si>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</si>
  <si>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</si>
  <si>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</si>
  <si>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</si>
  <si>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</si>
  <si>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</si>
  <si>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</si>
  <si>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</si>
  <si>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</si>
  <si>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</si>
  <si>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</si>
  <si>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</si>
  <si>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</si>
  <si>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</si>
  <si>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</si>
  <si>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</si>
  <si>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</si>
  <si>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</si>
  <si>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</si>
  <si>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</si>
  <si>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</si>
  <si>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</si>
  <si>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</si>
  <si>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</si>
  <si>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</si>
  <si>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</si>
  <si>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</si>
  <si>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</si>
  <si>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</si>
  <si>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</si>
  <si>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</si>
  <si>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</si>
  <si>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</si>
  <si>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</si>
  <si>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</si>
  <si>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</si>
  <si>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</si>
  <si>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</si>
  <si>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</si>
  <si>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</si>
  <si>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</si>
  <si>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</si>
  <si>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</si>
  <si>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</si>
  <si>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</si>
  <si>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</si>
  <si>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</si>
  <si>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</si>
  <si>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</si>
  <si>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</si>
  <si>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</si>
  <si>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</si>
  <si>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</si>
  <si>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</si>
  <si>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</si>
  <si>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</si>
  <si>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</si>
  <si>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</si>
  <si>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</si>
  <si>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</si>
  <si>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</si>
  <si>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</si>
  <si>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</si>
  <si>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</si>
  <si>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</si>
  <si>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</si>
  <si>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</si>
  <si>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</si>
  <si>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</si>
  <si>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</si>
  <si>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</si>
  <si>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</si>
  <si>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</si>
  <si>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</si>
  <si>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</si>
  <si>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</si>
  <si>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</si>
  <si>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</si>
  <si>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</si>
  <si>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</si>
  <si>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</si>
  <si>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</si>
  <si>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</si>
  <si>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</si>
  <si>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</si>
  <si>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</si>
  <si>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</si>
  <si>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</si>
  <si>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</si>
  <si>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</si>
  <si>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</si>
  <si>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</si>
  <si>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</si>
  <si>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</si>
  <si>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</si>
  <si>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</si>
  <si>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</si>
  <si>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</si>
  <si>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</si>
  <si>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</si>
  <si>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</si>
  <si>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</si>
  <si>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</si>
  <si>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</si>
  <si>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</si>
  <si>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</si>
  <si>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</si>
  <si>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</si>
  <si>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</si>
  <si>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</si>
  <si>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</si>
  <si>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</si>
  <si>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</si>
  <si>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</si>
  <si>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</si>
  <si>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</si>
  <si>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</si>
  <si>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</si>
  <si>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</si>
  <si>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</si>
  <si>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</si>
  <si>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</si>
  <si>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</si>
  <si>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</si>
  <si>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</si>
  <si>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</si>
  <si>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</si>
  <si>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</si>
  <si>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</si>
  <si>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</si>
  <si>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</si>
  <si>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</si>
  <si>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</si>
  <si>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</si>
  <si>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</si>
  <si>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</si>
  <si>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</si>
  <si>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</si>
  <si>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</si>
  <si>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</si>
  <si>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</si>
  <si>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</si>
  <si>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</si>
  <si>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</si>
  <si>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</si>
  <si>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</si>
  <si>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</si>
  <si>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</si>
  <si>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</si>
  <si>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</si>
  <si>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</si>
  <si>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</si>
  <si>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</si>
  <si>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</si>
  <si>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</si>
  <si>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</si>
  <si>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</si>
  <si>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</si>
  <si>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</si>
  <si>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</si>
  <si>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</si>
  <si>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</si>
  <si>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</si>
  <si>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</si>
  <si>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</si>
  <si>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</si>
  <si>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</si>
  <si>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</si>
  <si>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</si>
  <si>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</si>
  <si>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</si>
  <si>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</si>
  <si>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</si>
  <si>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</si>
  <si>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</si>
  <si>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</si>
  <si>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</si>
  <si>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</si>
  <si>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</si>
  <si>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</si>
  <si>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</si>
  <si>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</si>
  <si>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</si>
  <si>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</si>
  <si>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</si>
  <si>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</si>
  <si>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</si>
  <si>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</si>
  <si>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</si>
  <si>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</si>
  <si>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</si>
  <si>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</si>
  <si>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</si>
  <si>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</si>
  <si>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</si>
  <si>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</si>
  <si>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</si>
  <si>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</si>
  <si>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</si>
  <si>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</si>
  <si>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</si>
  <si>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</si>
  <si>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</si>
  <si>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</si>
  <si>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</si>
  <si>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</si>
  <si>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</si>
  <si>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</si>
  <si>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</si>
  <si>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</si>
  <si>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</si>
  <si>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</si>
  <si>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</si>
  <si>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</si>
  <si>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</si>
  <si>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</si>
  <si>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</si>
  <si>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</si>
  <si>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</si>
  <si>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</si>
  <si>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</si>
  <si>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</si>
  <si>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</si>
  <si>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</si>
  <si>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</si>
  <si>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</si>
  <si>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</si>
  <si>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</si>
  <si>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</si>
  <si>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</si>
  <si>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</si>
  <si>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</si>
  <si>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</si>
  <si>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</si>
  <si>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</si>
  <si>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</si>
  <si>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</si>
  <si>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</si>
  <si>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</si>
  <si>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</si>
  <si>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</si>
  <si>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</si>
  <si>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</si>
  <si>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</si>
  <si>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</si>
  <si>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</si>
  <si>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</si>
  <si>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</si>
  <si>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</si>
  <si>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</si>
  <si>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</si>
  <si>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</si>
  <si>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</si>
  <si>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</si>
  <si>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</si>
  <si>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</si>
  <si>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</si>
  <si>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</si>
  <si>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</si>
  <si>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</si>
  <si>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</si>
  <si>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</si>
  <si>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</si>
  <si>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</si>
  <si>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</si>
  <si>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</si>
  <si>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</si>
  <si>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</si>
  <si>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</si>
  <si>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</si>
  <si>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</si>
  <si>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</si>
  <si>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</si>
  <si>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</si>
  <si>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</si>
  <si>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</si>
  <si>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</si>
  <si>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</si>
  <si>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</si>
  <si>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</si>
  <si>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</si>
  <si>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</si>
  <si>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</si>
  <si>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</si>
  <si>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</si>
  <si>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</si>
  <si>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</si>
  <si>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</si>
  <si>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</si>
  <si>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</si>
  <si>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</si>
  <si>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</si>
  <si>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</si>
  <si>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</si>
  <si>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</si>
  <si>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</si>
  <si>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</si>
  <si>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</si>
  <si>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</si>
  <si>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</si>
  <si>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</si>
  <si>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</si>
  <si>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</si>
  <si>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</si>
  <si>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</si>
  <si>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</si>
  <si>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</si>
  <si>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</si>
  <si>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</si>
  <si>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</si>
  <si>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</si>
  <si>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</si>
  <si>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</si>
  <si>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</si>
  <si>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</si>
  <si>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</si>
  <si>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</si>
  <si>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</si>
  <si>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</si>
  <si>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</si>
  <si>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</si>
  <si>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</si>
  <si>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</si>
  <si>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</si>
  <si>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</si>
  <si>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</si>
  <si>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</si>
  <si>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</si>
  <si>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</si>
  <si>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</si>
  <si>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</si>
  <si>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</si>
  <si>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</si>
  <si>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</si>
  <si>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</si>
  <si>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</si>
  <si>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</si>
  <si>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</si>
  <si>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</si>
  <si>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</si>
  <si>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</si>
  <si>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</si>
  <si>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</si>
  <si>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</si>
  <si>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</si>
  <si>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</si>
  <si>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</si>
  <si>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</si>
  <si>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</si>
  <si>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</si>
  <si>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</si>
  <si>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</si>
  <si>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</si>
  <si>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</si>
  <si>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</si>
  <si>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</si>
  <si>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</si>
  <si>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</si>
  <si>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</si>
  <si>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</si>
  <si>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</si>
  <si>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</si>
  <si>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</si>
  <si>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</si>
  <si>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</si>
  <si>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</si>
  <si>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</si>
  <si>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</si>
  <si>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</si>
  <si>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</si>
  <si>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</si>
  <si>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</si>
  <si>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</si>
  <si>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</si>
  <si>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</si>
  <si>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</si>
  <si>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</si>
  <si>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</si>
  <si>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</si>
  <si>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</si>
  <si>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</si>
  <si>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</si>
  <si>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</si>
  <si>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</si>
  <si>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</si>
  <si>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</si>
  <si>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</si>
  <si>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</si>
  <si>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</si>
  <si>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</si>
  <si>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</si>
  <si>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</si>
  <si>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</si>
  <si>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</si>
  <si>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</si>
  <si>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</si>
  <si>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</si>
  <si>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</si>
  <si>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</si>
  <si>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</si>
  <si>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</si>
  <si>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</si>
  <si>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</si>
  <si>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</si>
  <si>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</si>
  <si>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</si>
  <si>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</si>
  <si>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</si>
  <si>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</si>
  <si>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</si>
  <si>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</si>
  <si>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</si>
  <si>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</si>
  <si>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</si>
  <si>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</si>
  <si>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</si>
  <si>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</si>
  <si>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</si>
  <si>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</si>
  <si>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</si>
  <si>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</si>
  <si>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</si>
  <si>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</si>
  <si>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</si>
  <si>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</si>
  <si>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</si>
  <si>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</si>
  <si>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</si>
  <si>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</si>
  <si>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</si>
  <si>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</si>
  <si>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</si>
  <si>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</si>
  <si>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</si>
  <si>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</si>
  <si>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</si>
  <si>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</si>
  <si>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</si>
  <si>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</si>
  <si>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</si>
  <si>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</si>
  <si>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</si>
  <si>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</si>
  <si>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</si>
  <si>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</si>
  <si>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</si>
  <si>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</si>
  <si>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</si>
  <si>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</si>
  <si>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</si>
  <si>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</si>
  <si>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</si>
  <si>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</si>
  <si>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</si>
  <si>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</si>
  <si>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</si>
  <si>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</si>
  <si>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</si>
  <si>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</si>
  <si>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</si>
  <si>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</si>
  <si>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</si>
  <si>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</si>
  <si>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</si>
  <si>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</si>
  <si>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</si>
  <si>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</si>
  <si>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</si>
  <si>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</si>
  <si>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</si>
  <si>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</si>
  <si>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</si>
  <si>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</si>
  <si>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</si>
  <si>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</si>
  <si>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</si>
  <si>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</si>
  <si>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</si>
  <si>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</si>
  <si>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</si>
  <si>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</si>
  <si>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</si>
  <si>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</si>
  <si>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</si>
  <si>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</si>
  <si>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</si>
  <si>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</si>
  <si>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</si>
  <si>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</si>
  <si>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</si>
  <si>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</si>
  <si>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</si>
  <si>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</si>
  <si>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</si>
  <si>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</si>
  <si>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</si>
  <si>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</si>
  <si>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</si>
  <si>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</si>
  <si>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</si>
  <si>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</si>
  <si>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</si>
  <si>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</si>
  <si>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</si>
  <si>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</si>
  <si>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</si>
  <si>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</si>
  <si>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</si>
  <si>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</si>
  <si>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</si>
  <si>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</si>
  <si>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</si>
  <si>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</si>
  <si>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</si>
  <si>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</si>
  <si>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</si>
  <si>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</si>
  <si>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</si>
  <si>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</si>
  <si>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</si>
  <si>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</si>
  <si>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</si>
  <si>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</si>
  <si>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</si>
  <si>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</si>
  <si>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</si>
  <si>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</si>
  <si>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</si>
  <si>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</si>
  <si>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</si>
  <si>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</si>
  <si>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</si>
  <si>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</si>
  <si>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</si>
  <si>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</si>
  <si>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</si>
  <si>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</si>
  <si>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</si>
  <si>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</si>
  <si>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</si>
  <si>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</si>
  <si>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</si>
  <si>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</si>
  <si>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</si>
  <si>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</si>
  <si>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</si>
  <si>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</si>
  <si>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</si>
  <si>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</si>
  <si>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</si>
  <si>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</si>
  <si>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</si>
  <si>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</si>
  <si>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</si>
  <si>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</si>
  <si>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</si>
  <si>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</si>
  <si>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</si>
  <si>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</si>
  <si>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</si>
  <si>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</si>
  <si>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</si>
  <si>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</si>
  <si>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</si>
  <si>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</si>
  <si>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</si>
  <si>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</si>
  <si>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</si>
  <si>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</si>
  <si>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</si>
  <si>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</si>
  <si>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</si>
  <si>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</si>
  <si>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</si>
  <si>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</si>
  <si>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</si>
  <si>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</si>
  <si>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</si>
  <si>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</si>
  <si>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</si>
  <si>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</si>
  <si>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</si>
  <si>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</si>
  <si>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</si>
  <si>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</si>
  <si>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</si>
  <si>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</si>
  <si>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</si>
  <si>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</si>
  <si>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</si>
  <si>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</si>
  <si>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</si>
  <si>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</si>
  <si>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</si>
  <si>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</si>
  <si>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</si>
  <si>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</si>
  <si>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</si>
  <si>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</si>
  <si>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</si>
  <si>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</si>
  <si>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</si>
  <si>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</si>
  <si>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</si>
  <si>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</si>
  <si>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</si>
  <si>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</si>
  <si>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</si>
  <si>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</si>
  <si>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</si>
  <si>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</si>
  <si>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</si>
  <si>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</si>
  <si>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</si>
  <si>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</si>
  <si>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</si>
  <si>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</si>
  <si>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</si>
  <si>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</si>
  <si>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</si>
  <si>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</si>
  <si>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</si>
  <si>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</si>
  <si>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</si>
  <si>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</si>
  <si>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</si>
  <si>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</si>
  <si>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</si>
  <si>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</si>
  <si>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</si>
  <si>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</si>
  <si>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</si>
  <si>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</si>
  <si>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</si>
  <si>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</si>
  <si>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</si>
  <si>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</si>
  <si>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</si>
  <si>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</si>
  <si>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</si>
  <si>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</si>
  <si>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</si>
  <si>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</si>
  <si>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</si>
  <si>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</si>
  <si>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</si>
  <si>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</si>
  <si>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</si>
  <si>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</si>
  <si>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</si>
  <si>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</si>
  <si>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</si>
  <si>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</si>
  <si>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</si>
  <si>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</si>
  <si>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</si>
  <si>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</si>
  <si>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</si>
  <si>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</si>
  <si>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</si>
  <si>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</si>
  <si>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</si>
  <si>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</si>
  <si>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</si>
  <si>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</si>
  <si>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</si>
  <si>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</si>
  <si>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</si>
  <si>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</si>
  <si>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</si>
  <si>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</si>
  <si>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</si>
  <si>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</si>
  <si>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</si>
  <si>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</si>
  <si>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</si>
  <si>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</si>
  <si>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</si>
  <si>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</si>
  <si>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</si>
  <si>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</si>
  <si>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</si>
  <si>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</si>
  <si>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</si>
  <si>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</si>
  <si>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</si>
  <si>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</si>
  <si>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</si>
  <si>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</si>
  <si>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</si>
  <si>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</si>
  <si>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</si>
  <si>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</si>
  <si>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</si>
  <si>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</si>
  <si>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</si>
  <si>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</si>
  <si>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</si>
  <si>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</si>
  <si>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</si>
  <si>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</si>
  <si>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</si>
  <si>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</si>
  <si>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</si>
  <si>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</si>
  <si>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</si>
  <si>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</si>
  <si>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</si>
  <si>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</si>
  <si>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</si>
  <si>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</si>
  <si>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</si>
  <si>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</si>
  <si>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</si>
  <si>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</si>
  <si>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</si>
  <si>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</si>
  <si>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</si>
  <si>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</si>
  <si>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</si>
  <si>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</si>
  <si>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</si>
  <si>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</si>
  <si>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</si>
  <si>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</si>
  <si>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</si>
  <si>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</si>
  <si>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</si>
  <si>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</si>
  <si>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</si>
  <si>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</si>
  <si>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</si>
  <si>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</si>
  <si>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</si>
  <si>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</si>
  <si>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</si>
  <si>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</si>
  <si>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</si>
  <si>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</si>
  <si>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</si>
  <si>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</si>
  <si>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</si>
  <si>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</si>
  <si>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</si>
  <si>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</si>
  <si>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</si>
  <si>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</si>
  <si>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</si>
  <si>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</si>
  <si>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</si>
  <si>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</si>
  <si>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</si>
  <si>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</si>
  <si>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</si>
  <si>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</si>
  <si>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</si>
  <si>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</si>
  <si>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</si>
  <si>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</si>
  <si>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</si>
  <si>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</si>
  <si>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</si>
  <si>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</si>
  <si>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</si>
  <si>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</si>
  <si>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</si>
  <si>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</si>
  <si>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</si>
  <si>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</si>
  <si>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</si>
  <si>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</si>
  <si>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</si>
  <si>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</si>
  <si>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</si>
  <si>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</si>
  <si>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</si>
  <si>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</si>
  <si>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</si>
  <si>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</si>
  <si>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</si>
  <si>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</si>
  <si>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</si>
  <si>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</si>
  <si>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</si>
  <si>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</si>
  <si>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</si>
  <si>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</si>
  <si>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</si>
  <si>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</si>
  <si>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</si>
  <si>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</si>
  <si>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</si>
  <si>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</si>
  <si>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</si>
  <si>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</si>
  <si>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</si>
  <si>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</si>
  <si>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</si>
  <si>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</si>
  <si>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</si>
  <si>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</si>
  <si>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</si>
  <si>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</si>
  <si>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</si>
  <si>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</si>
  <si>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</si>
  <si>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</si>
  <si>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</si>
  <si>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</si>
  <si>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</si>
  <si>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</si>
  <si>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</si>
  <si>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</si>
  <si>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</si>
  <si>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</si>
  <si>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</si>
  <si>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</si>
  <si>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</si>
  <si>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</si>
  <si>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</si>
  <si>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</si>
  <si>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</si>
  <si>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</si>
  <si>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</si>
  <si>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</si>
  <si>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</si>
  <si>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</si>
  <si>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</si>
  <si>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</si>
  <si>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</si>
  <si>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</si>
  <si>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</si>
  <si>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</si>
  <si>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</si>
  <si>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</si>
  <si>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</si>
  <si>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</si>
  <si>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</si>
  <si>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</si>
  <si>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</si>
  <si>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</si>
  <si>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</si>
  <si>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</si>
  <si>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</si>
  <si>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</si>
  <si>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</si>
  <si>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</si>
  <si>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</si>
  <si>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</si>
  <si>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</si>
  <si>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</si>
  <si>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</si>
  <si>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</si>
  <si>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</si>
  <si>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</si>
  <si>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</si>
  <si>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</si>
  <si>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</si>
  <si>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</si>
  <si>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</si>
  <si>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</si>
  <si>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</si>
  <si>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</si>
  <si>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</si>
  <si>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</si>
  <si>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</si>
  <si>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</si>
  <si>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</si>
  <si>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</si>
  <si>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</si>
  <si>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</si>
  <si>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</si>
  <si>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</si>
  <si>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</si>
  <si>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</si>
  <si>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</si>
  <si>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</si>
  <si>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</si>
  <si>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</si>
  <si>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</si>
  <si>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</si>
  <si>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</si>
  <si>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</si>
  <si>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</si>
  <si>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</si>
  <si>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</si>
  <si>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</si>
  <si>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</si>
  <si>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</si>
  <si>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</si>
  <si>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</si>
  <si>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</si>
  <si>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</si>
  <si>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</si>
  <si>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</si>
  <si>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</si>
  <si>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</si>
  <si>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</si>
  <si>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</si>
  <si>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</si>
  <si>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</si>
  <si>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</si>
  <si>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</si>
  <si>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</si>
  <si>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</si>
  <si>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</si>
  <si>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</si>
  <si>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</si>
  <si>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</si>
  <si>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</si>
  <si>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</si>
  <si>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</si>
  <si>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</si>
  <si>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</si>
  <si>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</si>
  <si>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</si>
  <si>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</si>
  <si>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</si>
  <si>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</si>
  <si>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</si>
  <si>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</si>
  <si>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</si>
  <si>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</si>
  <si>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</si>
  <si>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</si>
  <si>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</si>
  <si>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</si>
  <si>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</si>
  <si>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</si>
  <si>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</si>
  <si>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</si>
  <si>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</si>
  <si>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</si>
  <si>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</si>
  <si>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</si>
  <si>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</si>
  <si>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</si>
  <si>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</si>
  <si>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</si>
  <si>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</si>
  <si>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</si>
  <si>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</si>
  <si>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</si>
  <si>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</si>
  <si>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</si>
  <si>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</si>
  <si>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</si>
  <si>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</si>
  <si>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</si>
  <si>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</si>
  <si>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</si>
  <si>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</si>
  <si>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</si>
  <si>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</si>
  <si>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</si>
  <si>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</si>
  <si>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</si>
  <si>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</si>
  <si>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</si>
  <si>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</si>
  <si>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</si>
  <si>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</si>
  <si>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</si>
  <si>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</si>
  <si>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</si>
  <si>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</si>
  <si>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</si>
  <si>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</si>
  <si>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</si>
  <si>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</si>
  <si>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</si>
  <si>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</si>
  <si>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</si>
  <si>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</si>
  <si>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</si>
  <si>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</si>
  <si>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</si>
  <si>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</si>
  <si>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</si>
  <si>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</si>
  <si>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</si>
  <si>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</si>
  <si>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</si>
  <si>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</si>
  <si>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</si>
  <si>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</si>
  <si>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</si>
  <si>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</si>
  <si>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</si>
  <si>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</si>
  <si>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</si>
  <si>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</si>
  <si>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</si>
  <si>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</si>
  <si>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</si>
  <si>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</si>
  <si>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</si>
  <si>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</si>
  <si>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</si>
  <si>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</si>
  <si>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</si>
  <si>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</si>
  <si>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</si>
  <si>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</si>
  <si>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</si>
  <si>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</si>
  <si>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</si>
  <si>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</si>
  <si>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</si>
  <si>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</si>
  <si>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</si>
  <si>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</si>
  <si>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</si>
  <si>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</si>
  <si>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</si>
  <si>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</si>
  <si>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</si>
  <si>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</si>
  <si>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</si>
  <si>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</si>
  <si>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</si>
  <si>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</si>
  <si>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</si>
  <si>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</si>
  <si>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</si>
  <si>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</si>
  <si>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</si>
  <si>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</si>
  <si>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</si>
  <si>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</si>
  <si>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</si>
  <si>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</si>
  <si>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</si>
  <si>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</si>
  <si>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</si>
  <si>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</si>
  <si>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</si>
  <si>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</si>
  <si>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</si>
  <si>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</si>
  <si>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</si>
  <si>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</si>
  <si>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</si>
  <si>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</si>
  <si>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</si>
  <si>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</si>
  <si>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</si>
  <si>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</si>
  <si>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</si>
  <si>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</si>
  <si>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</si>
  <si>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</si>
  <si>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</si>
  <si>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</si>
  <si>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</si>
  <si>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</si>
  <si>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</si>
  <si>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</si>
  <si>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</si>
  <si>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</si>
  <si>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</si>
  <si>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</si>
  <si>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</si>
  <si>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</si>
  <si>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</si>
  <si>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</si>
  <si>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</si>
  <si>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</si>
  <si>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</si>
  <si>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</si>
  <si>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</si>
  <si>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</si>
  <si>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</si>
  <si>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</si>
  <si>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</si>
  <si>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</si>
  <si>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</si>
  <si>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</si>
  <si>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</si>
  <si>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</si>
  <si>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</si>
  <si>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</si>
  <si>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</si>
  <si>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</si>
  <si>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</si>
  <si>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</si>
  <si>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</si>
  <si>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</si>
  <si>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</si>
  <si>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</si>
  <si>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</si>
  <si>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</si>
  <si>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</si>
  <si>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</si>
  <si>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</si>
  <si>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</si>
  <si>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</si>
  <si>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</si>
  <si>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</si>
  <si>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</si>
  <si>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</si>
  <si>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</si>
  <si>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</si>
  <si>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</si>
  <si>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</si>
  <si>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</si>
  <si>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</si>
  <si>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</si>
  <si>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</si>
  <si>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</si>
  <si>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</si>
  <si>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</si>
  <si>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</si>
  <si>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</si>
  <si>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</si>
  <si>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</si>
  <si>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</si>
  <si>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</si>
  <si>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</si>
  <si>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</si>
  <si>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</si>
  <si>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</si>
  <si>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</si>
  <si>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</si>
  <si>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</si>
  <si>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</si>
  <si>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</si>
  <si>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</si>
  <si>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</si>
  <si>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</si>
  <si>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</si>
  <si>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</si>
  <si>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</si>
  <si>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</si>
  <si>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</si>
  <si>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</si>
  <si>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</si>
  <si>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</si>
  <si>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</si>
  <si>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</si>
  <si>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</si>
  <si>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</si>
  <si>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</si>
  <si>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</si>
  <si>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</si>
  <si>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</si>
  <si>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</si>
  <si>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</si>
  <si>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</si>
  <si>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</si>
  <si>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</si>
  <si>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</si>
  <si>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</si>
  <si>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</si>
  <si>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</si>
  <si>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</si>
  <si>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</si>
  <si>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</si>
  <si>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</si>
  <si>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</si>
  <si>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</si>
  <si>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</si>
  <si>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</si>
  <si>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</si>
  <si>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</si>
  <si>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</si>
  <si>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</si>
  <si>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</si>
  <si>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</si>
  <si>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</si>
  <si>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</si>
  <si>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</si>
  <si>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</si>
  <si>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</si>
  <si>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</si>
  <si>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</si>
  <si>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</si>
  <si>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</si>
  <si>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</si>
  <si>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</si>
  <si>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</si>
  <si>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</si>
  <si>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</si>
  <si>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</si>
  <si>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</si>
  <si>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</si>
  <si>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</si>
  <si>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</si>
  <si>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</si>
  <si>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</si>
  <si>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</si>
  <si>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</si>
  <si>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</si>
  <si>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</si>
  <si>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</si>
  <si>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</si>
  <si>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</si>
  <si>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</si>
  <si>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</si>
  <si>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</si>
  <si>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</si>
  <si>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</si>
  <si>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</si>
  <si>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</si>
  <si>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</si>
  <si>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</si>
  <si>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</si>
  <si>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</si>
  <si>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</si>
  <si>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</si>
  <si>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</si>
  <si>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</si>
  <si>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</si>
  <si>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</si>
  <si>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</si>
  <si>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</si>
  <si>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</si>
  <si>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</si>
  <si>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21000.007725/2010-89</t>
  </si>
  <si>
    <t>20/08/2010</t>
  </si>
  <si>
    <t>IMIDACLOPRIDO+TIODICARBE ALTA 405 FS</t>
  </si>
  <si>
    <t>Imidacloprido; Tiodicarbe</t>
  </si>
  <si>
    <t>ALTA</t>
  </si>
  <si>
    <t>Altamente Tóxico</t>
  </si>
  <si>
    <t xml:space="preserve"> Classe II - Altamente tóxico</t>
  </si>
  <si>
    <t xml:space="preserve"> II - Altamente tóxico</t>
  </si>
  <si>
    <t>21000.049090/2020-69</t>
  </si>
  <si>
    <t>GEMPOX</t>
  </si>
  <si>
    <t>Glufosinato - Sal de Amônio</t>
  </si>
  <si>
    <t xml:space="preserve">III - Produto perigoso ao meio ambiente
</t>
  </si>
  <si>
    <t>21000.005031/2017-83</t>
  </si>
  <si>
    <t>TRICLOMAX</t>
  </si>
  <si>
    <t>Triclopir-butotílico</t>
  </si>
  <si>
    <t xml:space="preserve">Rainbow </t>
  </si>
  <si>
    <t xml:space="preserve">Categoria 4 - Produto Pouco Tóxico
</t>
  </si>
  <si>
    <t>21000.007764/2015-91</t>
  </si>
  <si>
    <t>CYPTRIN</t>
  </si>
  <si>
    <t>Cipermetrina</t>
  </si>
  <si>
    <t>Sumitomo</t>
  </si>
  <si>
    <t>21000.004972/2015-38</t>
  </si>
  <si>
    <t>GOOD-HARVEST GLIFOSATO 480 SL</t>
  </si>
  <si>
    <t>Glifosato - Sal de Isopropilamina</t>
  </si>
  <si>
    <t>AllierBrasil</t>
  </si>
  <si>
    <t>21000.009712/2011-25</t>
  </si>
  <si>
    <t>ORVEGO ME</t>
  </si>
  <si>
    <t>Ametoctradina; Metiram</t>
  </si>
  <si>
    <t> Basf </t>
  </si>
  <si>
    <t>PT</t>
  </si>
  <si>
    <t>PTN</t>
  </si>
  <si>
    <t>PTE</t>
  </si>
  <si>
    <t>Pré-Mistura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</si>
  <si>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</si>
  <si>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</si>
  <si>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</si>
  <si>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</si>
  <si>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</si>
  <si>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</si>
  <si>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</si>
  <si>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</si>
  <si>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</si>
  <si>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</si>
  <si>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</si>
  <si>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</si>
  <si>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</si>
  <si>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</si>
  <si>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</si>
  <si>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</si>
  <si>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</si>
  <si>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</si>
  <si>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</si>
  <si>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</si>
  <si>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</si>
  <si>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</si>
  <si>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</si>
  <si>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</si>
  <si>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</si>
  <si>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</si>
  <si>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Classe I - Extremamente tóxico</t>
  </si>
  <si>
    <t>Categoria 1 - Produto Extremamente Tóxico</t>
  </si>
  <si>
    <t>Categoria 2 - Produto Altamente Tóxico</t>
  </si>
  <si>
    <t>Classe II - Altamente tóxico</t>
  </si>
  <si>
    <t>Categoria 3 - Produto Moderadamente Tóxico</t>
  </si>
  <si>
    <t>Classe III - Medianamente tóxico</t>
  </si>
  <si>
    <t>Categoria 4 - Produto Pouco Tóxico</t>
  </si>
  <si>
    <t>Categoria 5 - Produto Improvável de Causar Dano Agudo</t>
  </si>
  <si>
    <t>Classe IV - Pouco tóxico</t>
  </si>
  <si>
    <t>Produto não classificado</t>
  </si>
  <si>
    <t>O perfil toxicológico foi considerado equivalente ao produto técnico de referência.</t>
  </si>
  <si>
    <t>Classe I - Produto altamente perigoso ao meio ambiente</t>
  </si>
  <si>
    <t>Classe II - Produto muito perigoso ao meio ambiente</t>
  </si>
  <si>
    <t>Classe III - Produto perigoso ao meio ambiente</t>
  </si>
  <si>
    <t>Classe IV - Produto pouco perigoso ao meio ambiente</t>
  </si>
  <si>
    <t>PT</t>
  </si>
  <si>
    <t>PTN</t>
  </si>
  <si>
    <t>PTE</t>
  </si>
  <si>
    <t>Pré-Mistura</t>
  </si>
  <si>
    <t>&gt;0</t>
  </si>
  <si>
    <t>PF</t>
  </si>
  <si>
    <t>PFN</t>
  </si>
  <si>
    <t>PF/PTE</t>
  </si>
  <si>
    <t>Bio</t>
  </si>
  <si>
    <t>Bio/Org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</si>
  <si>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</si>
  <si>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</si>
  <si>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</si>
  <si>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</si>
  <si>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</si>
  <si>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</si>
  <si>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</si>
  <si>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</si>
  <si>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</si>
  <si>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</si>
  <si>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</si>
  <si>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</si>
  <si>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</si>
  <si>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</si>
  <si>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</si>
  <si>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</si>
  <si>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</si>
  <si>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</si>
  <si>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</si>
  <si>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</si>
  <si>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</si>
  <si>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</si>
  <si>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</si>
  <si>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</si>
  <si>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</si>
  <si>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</si>
  <si>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</si>
  <si>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</si>
  <si>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</si>
  <si>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</si>
  <si>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</si>
  <si>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</si>
  <si>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</si>
  <si>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</si>
  <si>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</si>
  <si>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</si>
  <si>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</si>
  <si>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</si>
  <si>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</si>
  <si>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</si>
  <si>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PF</t>
  </si>
  <si>
    <t>PFN</t>
  </si>
  <si>
    <t>PF/PTE</t>
  </si>
  <si>
    <t>Bio</t>
  </si>
  <si>
    <t>Bio/Org</t>
  </si>
  <si>
    <t>&gt;0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</si>
  <si>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</si>
  <si>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</si>
  <si>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</si>
  <si>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</si>
  <si>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</si>
  <si>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</si>
  <si>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</si>
  <si>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</si>
  <si>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</si>
  <si>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</si>
  <si>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</si>
  <si>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</si>
  <si>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</si>
  <si>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</si>
  <si>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</si>
  <si>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</si>
  <si>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</si>
  <si>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</si>
  <si>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</si>
  <si>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</si>
  <si>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</si>
  <si>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</si>
  <si>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</si>
  <si>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</si>
  <si>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</si>
  <si>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</si>
  <si>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</si>
  <si>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</si>
  <si>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</si>
  <si>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</si>
  <si>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</si>
  <si>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</si>
  <si>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</si>
  <si>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</si>
  <si>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</si>
  <si>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</si>
  <si>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</si>
  <si>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</si>
  <si>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</si>
  <si>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</si>
  <si>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</si>
  <si>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</si>
  <si>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</si>
  <si>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</si>
  <si>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</si>
  <si>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</si>
  <si>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referência.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</si>
  <si>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</si>
  <si>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</si>
  <si>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</si>
  <si>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</si>
  <si>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</si>
  <si>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</si>
  <si>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</si>
  <si>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</si>
  <si>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</si>
  <si>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</si>
  <si>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</si>
  <si>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</si>
  <si>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</si>
  <si>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</si>
  <si>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</si>
  <si>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</si>
  <si>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</si>
  <si>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</si>
  <si>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</si>
  <si>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</si>
  <si>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</si>
  <si>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</si>
  <si>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</si>
  <si>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</si>
  <si>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</si>
  <si>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</si>
  <si>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</si>
  <si>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</si>
  <si>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</si>
  <si>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</si>
  <si>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</si>
  <si>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</si>
  <si>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</si>
  <si>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</si>
  <si>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</si>
  <si>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</si>
  <si>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</si>
  <si>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</si>
  <si>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</si>
  <si>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</si>
  <si>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</si>
  <si>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</si>
  <si>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</si>
  <si>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</si>
  <si>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</si>
  <si>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</si>
  <si>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</si>
  <si>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</si>
  <si>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</si>
  <si>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</si>
  <si>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</si>
  <si>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</si>
  <si>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</si>
  <si>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</si>
  <si>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</si>
  <si>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</si>
  <si>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</si>
  <si>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</si>
  <si>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</si>
  <si>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</si>
  <si>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</si>
  <si>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</si>
  <si>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</si>
  <si>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</si>
  <si>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</si>
  <si>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</si>
  <si>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</si>
  <si>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</si>
  <si>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</si>
  <si>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</si>
  <si>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</si>
  <si>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</si>
  <si>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</si>
  <si>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</si>
  <si>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</si>
  <si>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</si>
  <si>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</si>
  <si>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</si>
  <si>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</si>
  <si>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</si>
  <si>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</si>
  <si>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</si>
  <si>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</si>
  <si>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</si>
  <si>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</si>
  <si>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</si>
  <si>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</si>
  <si>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</si>
  <si>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</si>
  <si>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</si>
  <si>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</si>
  <si>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</si>
  <si>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</si>
  <si>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</si>
  <si>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</si>
  <si>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</si>
  <si>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</si>
  <si>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</si>
  <si>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</si>
  <si>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</si>
  <si>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</si>
  <si>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</si>
  <si>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</si>
  <si>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</si>
  <si>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</si>
  <si>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</si>
  <si>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</si>
  <si>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</si>
  <si>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</si>
  <si>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</si>
  <si>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</si>
  <si>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</si>
  <si>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</si>
  <si>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</si>
  <si>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</si>
  <si>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</si>
  <si>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</si>
  <si>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</si>
  <si>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</si>
  <si>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</si>
  <si>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</si>
  <si>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</si>
  <si>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</si>
  <si>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</si>
  <si>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</si>
  <si>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</si>
  <si>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</si>
  <si>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</si>
  <si>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</si>
  <si>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</si>
  <si>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</si>
  <si>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</si>
  <si>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</si>
  <si>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</si>
  <si>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</si>
  <si>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</si>
  <si>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</si>
  <si>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</si>
  <si>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</si>
  <si>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</si>
  <si>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</si>
  <si>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</si>
  <si>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</si>
  <si>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</si>
  <si>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</si>
  <si>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</si>
  <si>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</si>
  <si>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</si>
  <si>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</si>
  <si>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</si>
  <si>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</si>
  <si>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</si>
  <si>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</si>
  <si>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</si>
  <si>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</si>
  <si>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</si>
  <si>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</si>
  <si>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</si>
  <si>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</si>
  <si>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</si>
  <si>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</si>
  <si>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</si>
  <si>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</si>
  <si>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</si>
  <si>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</si>
  <si>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</si>
  <si>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</si>
  <si>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</si>
  <si>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</si>
  <si>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</si>
  <si>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</si>
  <si>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</si>
  <si>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</si>
  <si>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</si>
  <si>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</si>
  <si>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</si>
  <si>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</si>
  <si>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</si>
  <si>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</si>
  <si>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</si>
  <si>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</si>
  <si>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</si>
  <si>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</si>
  <si>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</si>
  <si>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</si>
  <si>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</si>
  <si>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</si>
  <si>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</si>
  <si>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</si>
  <si>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</si>
  <si>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</si>
  <si>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</si>
  <si>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</si>
  <si>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</si>
  <si>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</si>
  <si>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</si>
  <si>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</si>
  <si>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</si>
  <si>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</si>
  <si>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</si>
  <si>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</si>
  <si>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</si>
  <si>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</si>
  <si>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</si>
  <si>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</si>
  <si>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</si>
  <si>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</si>
  <si>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</si>
  <si>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</si>
  <si>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</si>
  <si>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</si>
  <si>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</si>
  <si>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</si>
  <si>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</si>
  <si>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</si>
  <si>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</si>
  <si>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</si>
  <si>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</si>
  <si>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</si>
  <si>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</si>
  <si>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</si>
  <si>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</si>
  <si>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</si>
  <si>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</si>
  <si>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</si>
  <si>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</si>
  <si>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</si>
  <si>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</si>
  <si>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</si>
  <si>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</si>
  <si>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</si>
  <si>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</si>
  <si>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</si>
  <si>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</si>
  <si>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</si>
  <si>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</si>
  <si>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</si>
  <si>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</si>
  <si>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</si>
  <si>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</si>
  <si>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</si>
  <si>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</si>
  <si>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</si>
  <si>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</si>
  <si>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</si>
  <si>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</si>
  <si>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</si>
  <si>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</si>
  <si>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</si>
  <si>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</si>
  <si>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</si>
  <si>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</si>
  <si>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</si>
  <si>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</si>
  <si>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</si>
  <si>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</si>
  <si>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</si>
  <si>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</si>
  <si>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</si>
  <si>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</si>
  <si>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</si>
  <si>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</si>
  <si>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</si>
  <si>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</si>
  <si>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</si>
  <si>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</si>
  <si>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</si>
  <si>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</si>
  <si>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</si>
  <si>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</si>
  <si>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</si>
  <si>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</si>
  <si>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</si>
  <si>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</si>
  <si>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</si>
  <si>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</si>
  <si>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</si>
  <si>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</si>
  <si>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</si>
  <si>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</si>
  <si>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</si>
  <si>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</si>
  <si>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</si>
  <si>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</si>
  <si>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</si>
  <si>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</si>
  <si>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</si>
  <si>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</si>
  <si>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</si>
  <si>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</si>
  <si>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</si>
  <si>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</si>
  <si>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</si>
  <si>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</si>
  <si>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</si>
  <si>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</si>
  <si>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</si>
  <si>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</si>
  <si>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</si>
  <si>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</si>
  <si>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</si>
  <si>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</si>
  <si>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</si>
  <si>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</si>
  <si>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</si>
  <si>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</si>
  <si>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</si>
  <si>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</si>
  <si>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</si>
  <si>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</si>
  <si>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</si>
  <si>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</si>
  <si>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</si>
  <si>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</si>
  <si>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</si>
  <si>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</si>
  <si>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</si>
  <si>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</si>
  <si>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</si>
  <si>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</si>
  <si>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</si>
  <si>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</si>
  <si>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</si>
  <si>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</si>
  <si>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</si>
  <si>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</si>
  <si>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</si>
  <si>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</si>
  <si>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</si>
  <si>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</si>
  <si>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</si>
  <si>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</si>
  <si>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</si>
  <si>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</si>
  <si>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</si>
  <si>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</si>
  <si>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</si>
  <si>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</si>
  <si>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</si>
  <si>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</si>
  <si>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</si>
  <si>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</si>
  <si>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</si>
  <si>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</si>
  <si>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</si>
  <si>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</si>
  <si>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</si>
  <si>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</si>
  <si>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</si>
  <si>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</si>
  <si>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</si>
  <si>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</si>
  <si>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</si>
  <si>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</si>
  <si>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</si>
  <si>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</si>
  <si>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</si>
  <si>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</si>
  <si>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</si>
  <si>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</si>
  <si>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</si>
  <si>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</si>
  <si>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</si>
  <si>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</si>
  <si>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</si>
  <si>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</si>
  <si>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</si>
  <si>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</si>
  <si>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</si>
  <si>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</si>
  <si>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</si>
  <si>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</si>
  <si>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</si>
  <si>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</si>
  <si>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</si>
  <si>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</si>
  <si>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</si>
  <si>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</si>
  <si>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</si>
  <si>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</si>
  <si>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</si>
  <si>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</si>
  <si>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</si>
  <si>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</si>
  <si>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</si>
  <si>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</si>
  <si>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</si>
  <si>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</si>
  <si>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</si>
  <si>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</si>
  <si>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</si>
  <si>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</si>
  <si>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</si>
  <si>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</si>
  <si>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</si>
  <si>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</si>
  <si>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</si>
  <si>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</si>
  <si>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</si>
  <si>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</si>
  <si>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</si>
  <si>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</si>
  <si>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</si>
  <si>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</si>
  <si>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</si>
  <si>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</si>
  <si>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</si>
  <si>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</si>
  <si>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</si>
  <si>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</si>
  <si>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</si>
  <si>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</si>
  <si>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</si>
  <si>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</si>
  <si>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</si>
  <si>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</si>
  <si>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</si>
  <si>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</si>
  <si>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</si>
  <si>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</si>
  <si>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</si>
  <si>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</si>
  <si>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</si>
  <si>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</si>
  <si>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</si>
  <si>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</si>
  <si>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</si>
  <si>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</si>
  <si>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</si>
  <si>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</si>
  <si>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</si>
  <si>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</si>
  <si>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</si>
  <si>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</si>
  <si>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</si>
  <si>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</si>
  <si>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</si>
  <si>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</si>
  <si>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</si>
  <si>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</si>
  <si>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</si>
  <si>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</si>
  <si>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</si>
  <si>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</si>
  <si>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</si>
  <si>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</si>
  <si>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</si>
  <si>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</si>
  <si>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</si>
  <si>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</si>
  <si>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</si>
  <si>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</si>
  <si>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</si>
  <si>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</si>
  <si>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</si>
  <si>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</si>
  <si>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</si>
  <si>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</si>
  <si>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</si>
  <si>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</si>
  <si>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</si>
  <si>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</si>
  <si>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</si>
  <si>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</si>
  <si>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</si>
  <si>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</si>
  <si>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</si>
  <si>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</si>
  <si>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</si>
  <si>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</si>
  <si>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</si>
  <si>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</si>
  <si>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</si>
  <si>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</si>
  <si>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</si>
  <si>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</si>
  <si>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</si>
  <si>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</si>
  <si>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</si>
  <si>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</si>
  <si>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</si>
  <si>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</si>
  <si>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</si>
  <si>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</si>
  <si>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</si>
  <si>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</si>
  <si>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</si>
  <si>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</si>
  <si>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</si>
  <si>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</si>
  <si>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</si>
  <si>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</si>
  <si>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</si>
  <si>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</si>
  <si>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</si>
  <si>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</si>
  <si>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</si>
  <si>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</si>
  <si>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</si>
  <si>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</si>
  <si>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</si>
  <si>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</si>
  <si>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</si>
  <si>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</si>
  <si>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</si>
  <si>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</si>
  <si>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</si>
  <si>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</si>
  <si>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</si>
  <si>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</si>
  <si>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</si>
  <si>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</si>
  <si>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</si>
  <si>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</si>
  <si>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</si>
  <si>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</si>
  <si>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</si>
  <si>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</si>
  <si>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</si>
  <si>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</si>
  <si>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</si>
  <si>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</si>
  <si>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</si>
  <si>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</si>
  <si>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</si>
  <si>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</si>
  <si>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</si>
  <si>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</si>
  <si>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</si>
  <si>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</si>
  <si>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</si>
  <si>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</si>
  <si>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</si>
  <si>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</si>
  <si>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</si>
  <si>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</si>
  <si>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</si>
  <si>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</si>
  <si>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</si>
  <si>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</si>
  <si>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</si>
  <si>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</si>
  <si>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</si>
  <si>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</si>
  <si>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</si>
  <si>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</si>
  <si>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</si>
  <si>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</si>
  <si>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</si>
  <si>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</si>
  <si>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</si>
  <si>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</si>
  <si>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</si>
  <si>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</si>
  <si>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</si>
  <si>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</si>
  <si>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</si>
  <si>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</si>
  <si>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</si>
  <si>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</si>
  <si>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</si>
  <si>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</si>
  <si>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</si>
  <si>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</si>
  <si>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</si>
  <si>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</si>
  <si>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</si>
  <si>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</si>
  <si>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</si>
  <si>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</si>
  <si>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</si>
  <si>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</si>
  <si>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</si>
  <si>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</si>
  <si>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</si>
  <si>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</si>
  <si>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</si>
  <si>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</si>
  <si>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</si>
  <si>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</si>
  <si>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</si>
  <si>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</si>
  <si>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</si>
  <si>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</si>
  <si>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</si>
  <si>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</si>
  <si>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</si>
  <si>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</si>
  <si>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</si>
  <si>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</si>
  <si>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</si>
  <si>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</si>
  <si>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</si>
  <si>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</si>
  <si>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</si>
  <si>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</si>
  <si>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</si>
  <si>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</si>
  <si>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</si>
  <si>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</si>
  <si>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</si>
  <si>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</si>
  <si>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</si>
  <si>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</si>
  <si>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</si>
  <si>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</si>
  <si>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</si>
  <si>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</si>
  <si>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</si>
  <si>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</si>
  <si>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</si>
  <si>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</si>
  <si>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</si>
  <si>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</si>
  <si>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</si>
  <si>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</si>
  <si>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</si>
  <si>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</si>
  <si>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</si>
  <si>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</si>
  <si>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</si>
  <si>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</si>
  <si>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</si>
  <si>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</si>
  <si>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</si>
  <si>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</si>
  <si>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</si>
  <si>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</si>
  <si>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</si>
  <si>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</si>
  <si>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</si>
  <si>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</si>
  <si>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</si>
  <si>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</si>
  <si>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</si>
  <si>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</si>
  <si>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</si>
  <si>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</si>
  <si>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</si>
  <si>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</si>
  <si>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</si>
  <si>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</si>
  <si>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</si>
  <si>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</si>
  <si>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</si>
  <si>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</si>
  <si>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</si>
  <si>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</si>
  <si>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</si>
  <si>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</si>
  <si>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</si>
  <si>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</si>
  <si>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</si>
  <si>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</si>
  <si>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</si>
  <si>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</si>
  <si>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</si>
  <si>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</si>
  <si>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</si>
  <si>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</si>
  <si>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</si>
  <si>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</si>
  <si>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</si>
  <si>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</si>
  <si>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</si>
  <si>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</si>
  <si>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</si>
  <si>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</si>
  <si>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</si>
  <si>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</si>
  <si>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</si>
  <si>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</si>
  <si>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</si>
  <si>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</si>
  <si>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</si>
  <si>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</si>
  <si>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</si>
  <si>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</si>
  <si>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</si>
  <si>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</si>
  <si>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</si>
  <si>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</si>
  <si>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</si>
  <si>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</si>
  <si>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</si>
  <si>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</si>
  <si>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</si>
  <si>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</si>
  <si>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</si>
  <si>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</si>
  <si>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</si>
  <si>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</si>
  <si>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</si>
  <si>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</si>
  <si>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</si>
  <si>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</si>
  <si>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</si>
  <si>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</si>
  <si>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</si>
  <si>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</si>
  <si>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</si>
  <si>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</si>
  <si>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</si>
  <si>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</si>
  <si>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</si>
  <si>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</si>
  <si>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</si>
  <si>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</si>
  <si>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</si>
  <si>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</si>
  <si>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</si>
  <si>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</si>
  <si>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</si>
  <si>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</si>
  <si>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</si>
  <si>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</si>
  <si>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</si>
  <si>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</si>
  <si>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</si>
  <si>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</si>
  <si>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</si>
  <si>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</si>
  <si>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</si>
  <si>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</si>
  <si>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</si>
  <si>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</si>
  <si>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</si>
  <si>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</si>
  <si>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</si>
  <si>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</si>
  <si>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</si>
  <si>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</si>
  <si>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</si>
  <si>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</si>
  <si>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</si>
  <si>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</si>
  <si>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</si>
  <si>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</si>
  <si>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</si>
  <si>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</si>
  <si>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</si>
  <si>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</si>
  <si>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</si>
  <si>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</si>
  <si>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</si>
  <si>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</si>
  <si>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</si>
  <si>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</si>
  <si>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</si>
  <si>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</si>
  <si>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</si>
  <si>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</si>
  <si>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</si>
  <si>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</si>
  <si>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</si>
  <si>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</si>
  <si>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</si>
  <si>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</si>
  <si>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</si>
  <si>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</si>
  <si>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</si>
  <si>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</si>
  <si>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</si>
  <si>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</si>
  <si>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</si>
  <si>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</si>
  <si>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</si>
  <si>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</si>
  <si>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</si>
  <si>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</si>
  <si>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</si>
  <si>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</si>
  <si>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</si>
  <si>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</si>
  <si>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</si>
  <si>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</si>
  <si>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</si>
  <si>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</si>
  <si>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</si>
  <si>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</si>
  <si>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</si>
  <si>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</si>
  <si>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</si>
  <si>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</si>
  <si>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</si>
  <si>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</si>
  <si>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</si>
  <si>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</si>
  <si>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</si>
  <si>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</si>
  <si>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</si>
  <si>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</si>
  <si>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</si>
  <si>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</si>
  <si>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</si>
  <si>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</si>
  <si>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</si>
  <si>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</si>
  <si>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</si>
  <si>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</si>
  <si>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</si>
  <si>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</si>
  <si>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</si>
  <si>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</si>
  <si>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</si>
  <si>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</si>
  <si>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</si>
  <si>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</si>
  <si>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</si>
  <si>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</si>
  <si>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</si>
  <si>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</si>
  <si>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</si>
  <si>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</si>
  <si>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</si>
  <si>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</si>
  <si>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</si>
  <si>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</si>
  <si>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</si>
  <si>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</si>
  <si>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</si>
  <si>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</si>
  <si>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</si>
  <si>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</si>
  <si>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</si>
  <si>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</si>
  <si>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</si>
  <si>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</si>
  <si>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</si>
  <si>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</si>
  <si>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</si>
  <si>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</si>
  <si>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</si>
  <si>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</si>
  <si>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</si>
  <si>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</si>
  <si>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</si>
  <si>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</si>
  <si>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</si>
  <si>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</si>
  <si>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</si>
  <si>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</si>
  <si>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</si>
  <si>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</si>
  <si>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</si>
  <si>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</si>
  <si>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</si>
  <si>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</si>
  <si>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</si>
  <si>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</si>
  <si>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</si>
  <si>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</si>
  <si>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</si>
  <si>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</si>
  <si>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</si>
  <si>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</si>
  <si>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</si>
  <si>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</si>
  <si>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</si>
  <si>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</si>
  <si>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</si>
  <si>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</si>
  <si>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</si>
  <si>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</si>
  <si>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</si>
  <si>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</si>
  <si>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</si>
  <si>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</si>
  <si>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</si>
  <si>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</si>
  <si>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</si>
  <si>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</si>
  <si>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</si>
  <si>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</si>
  <si>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</si>
  <si>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</si>
  <si>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</si>
  <si>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</si>
  <si>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</si>
  <si>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</si>
  <si>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</si>
  <si>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</si>
  <si>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</si>
  <si>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</si>
  <si>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</si>
  <si>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</si>
  <si>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</si>
  <si>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</si>
  <si>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</si>
  <si>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</si>
  <si>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</si>
  <si>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</si>
  <si>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</si>
  <si>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</si>
  <si>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</si>
  <si>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</si>
  <si>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</si>
  <si>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</si>
  <si>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</si>
  <si>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</si>
  <si>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</si>
  <si>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</si>
  <si>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</si>
  <si>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</si>
  <si>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</si>
  <si>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</si>
  <si>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</si>
  <si>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</si>
  <si>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</si>
  <si>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</si>
  <si>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</si>
  <si>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</si>
  <si>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</si>
  <si>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</si>
  <si>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</si>
  <si>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</si>
  <si>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</si>
  <si>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</si>
  <si>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</si>
  <si>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</si>
  <si>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</si>
  <si>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</si>
  <si>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</si>
  <si>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</si>
  <si>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</si>
  <si>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</si>
  <si>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</si>
  <si>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</si>
  <si>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</si>
  <si>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</si>
  <si>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</si>
  <si>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</si>
  <si>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</si>
  <si>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</si>
  <si>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</si>
  <si>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</si>
  <si>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</si>
  <si>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</si>
  <si>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</si>
  <si>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</si>
  <si>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</si>
  <si>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</si>
  <si>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</si>
  <si>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</si>
  <si>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</si>
  <si>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</si>
  <si>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</si>
  <si>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</si>
  <si>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</si>
  <si>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</si>
  <si>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</si>
  <si>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</si>
  <si>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</si>
  <si>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</si>
  <si>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</si>
  <si>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</si>
  <si>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</si>
  <si>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</si>
  <si>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</si>
  <si>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</si>
  <si>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</si>
  <si>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</si>
  <si>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</si>
  <si>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</si>
  <si>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</si>
  <si>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</si>
  <si>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</si>
  <si>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</si>
  <si>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</si>
  <si>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</si>
  <si>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</si>
  <si>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</si>
  <si>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</si>
  <si>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</si>
  <si>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</si>
  <si>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</si>
  <si>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</si>
  <si>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</si>
  <si>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</si>
  <si>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</si>
  <si>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</si>
  <si>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</si>
  <si>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</si>
  <si>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</si>
  <si>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</si>
  <si>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</si>
  <si>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</si>
  <si>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</si>
  <si>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</si>
  <si>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</si>
  <si>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</si>
  <si>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</si>
  <si>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</si>
  <si>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</si>
  <si>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</si>
  <si>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</si>
  <si>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</si>
  <si>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</si>
  <si>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</si>
  <si>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</si>
  <si>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</si>
  <si>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</si>
  <si>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</si>
  <si>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</si>
  <si>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</si>
  <si>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</si>
  <si>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</si>
  <si>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</si>
  <si>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</si>
  <si>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</si>
  <si>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</si>
  <si>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</si>
  <si>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</si>
  <si>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</si>
  <si>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</si>
  <si>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</si>
  <si>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</si>
  <si>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</si>
  <si>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</si>
  <si>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</si>
  <si>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</si>
  <si>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</si>
  <si>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</si>
  <si>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</si>
  <si>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</si>
  <si>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</si>
  <si>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</si>
  <si>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</si>
  <si>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</si>
  <si>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</si>
  <si>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</si>
  <si>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</si>
  <si>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</si>
  <si>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</si>
  <si>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</si>
  <si>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</si>
  <si>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</si>
  <si>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</si>
  <si>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</si>
  <si>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</si>
  <si>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</si>
  <si>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</si>
  <si>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</si>
  <si>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</si>
  <si>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</si>
  <si>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</si>
  <si>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</si>
  <si>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</si>
  <si>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</si>
  <si>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</si>
  <si>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</si>
  <si>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</si>
  <si>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</si>
  <si>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</si>
  <si>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</si>
  <si>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</si>
  <si>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</si>
  <si>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</si>
  <si>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</si>
  <si>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</si>
  <si>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</si>
  <si>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</si>
  <si>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</si>
  <si>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</si>
  <si>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</si>
  <si>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</si>
  <si>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</si>
  <si>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</si>
  <si>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</si>
  <si>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</si>
  <si>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</si>
  <si>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</si>
  <si>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</si>
  <si>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</si>
  <si>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</si>
  <si>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</si>
  <si>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</si>
  <si>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</si>
  <si>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</si>
  <si>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</si>
  <si>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</si>
  <si>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</si>
  <si>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</si>
  <si>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</si>
  <si>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</si>
  <si>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</si>
  <si>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</si>
  <si>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</si>
  <si>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</si>
  <si>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</si>
  <si>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</si>
  <si>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</si>
  <si>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</si>
  <si>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</si>
  <si>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</si>
  <si>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</si>
  <si>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</si>
  <si>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</si>
  <si>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</si>
  <si>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</si>
  <si>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</si>
  <si>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</si>
  <si>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</si>
  <si>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</si>
  <si>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</si>
  <si>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</si>
  <si>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</si>
  <si>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</si>
  <si>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</si>
  <si>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</si>
  <si>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</si>
  <si>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</si>
  <si>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</si>
  <si>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</si>
  <si>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</si>
  <si>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</si>
  <si>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</si>
  <si>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</si>
  <si>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</si>
  <si>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</si>
  <si>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</si>
  <si>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</si>
  <si>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</si>
  <si>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</si>
  <si>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</si>
  <si>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</si>
  <si>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</si>
  <si>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</si>
  <si>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</si>
  <si>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</si>
  <si>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</si>
  <si>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</si>
  <si>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</si>
  <si>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</si>
  <si>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</si>
  <si>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</si>
  <si>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</si>
  <si>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</si>
  <si>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</si>
  <si>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</si>
  <si>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</si>
  <si>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</si>
  <si>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</si>
  <si>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</si>
  <si>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</si>
  <si>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</si>
  <si>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</si>
  <si>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</si>
  <si>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</si>
  <si>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</si>
  <si>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</si>
  <si>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</si>
  <si>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</si>
  <si>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</si>
  <si>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</si>
  <si>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</si>
  <si>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</si>
  <si>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</si>
  <si>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</si>
  <si>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</si>
  <si>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</si>
  <si>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</si>
  <si>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</si>
  <si>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</si>
  <si>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</si>
  <si>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</si>
  <si>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</si>
  <si>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</si>
  <si>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</si>
  <si>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</si>
  <si>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</si>
  <si>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</si>
  <si>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</si>
  <si>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</si>
  <si>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</si>
  <si>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</si>
  <si>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</si>
  <si>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</si>
  <si>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</si>
  <si>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</si>
  <si>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</si>
  <si>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</si>
  <si>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</si>
  <si>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</si>
  <si>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</si>
  <si>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</si>
  <si>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</si>
  <si>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</si>
  <si>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</si>
  <si>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</si>
  <si>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</si>
  <si>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</si>
  <si>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</si>
  <si>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</si>
  <si>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</si>
  <si>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</si>
  <si>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</si>
  <si>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</si>
  <si>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</si>
  <si>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</si>
  <si>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</si>
  <si>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</si>
  <si>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</si>
  <si>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</si>
  <si>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</si>
  <si>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</si>
  <si>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</si>
  <si>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</si>
  <si>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</si>
  <si>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</si>
  <si>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</si>
  <si>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</si>
  <si>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</si>
  <si>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</si>
  <si>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</si>
  <si>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</si>
  <si>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</si>
  <si>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</si>
  <si>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</si>
  <si>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</si>
  <si>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</si>
  <si>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</si>
  <si>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</si>
  <si>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</si>
  <si>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</si>
  <si>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</si>
  <si>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</si>
  <si>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</si>
  <si>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</si>
  <si>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</si>
  <si>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</si>
  <si>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</si>
  <si>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</si>
  <si>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</si>
  <si>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</si>
  <si>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</si>
  <si>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</si>
  <si>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</si>
  <si>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</si>
  <si>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</si>
  <si>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</si>
  <si>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</si>
  <si>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</si>
  <si>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</si>
  <si>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</si>
  <si>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</si>
  <si>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</si>
  <si>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</si>
  <si>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</si>
  <si>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</si>
  <si>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</si>
  <si>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</si>
  <si>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21000.026515/2017-66</t>
  </si>
  <si>
    <t>PICATINA FLORA</t>
  </si>
  <si>
    <t>Pidiflumetofem; Fludioxonil</t>
  </si>
  <si>
    <t>Pidiflume; tofemFludioxonil</t>
  </si>
  <si>
    <t>Syngenta</t>
  </si>
  <si>
    <t>PT</t>
  </si>
  <si>
    <t>PTN</t>
  </si>
  <si>
    <t>PTE</t>
  </si>
  <si>
    <t>Pré-Mistura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</si>
  <si>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</si>
  <si>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</si>
  <si>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</si>
  <si>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</si>
  <si>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</si>
  <si>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</si>
  <si>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</si>
  <si>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</si>
  <si>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</si>
  <si>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</si>
  <si>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</si>
  <si>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</si>
  <si>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</si>
  <si>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</si>
  <si>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</si>
  <si>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</si>
  <si>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</si>
  <si>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</si>
  <si>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</si>
  <si>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</si>
  <si>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</si>
  <si>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</si>
  <si>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</si>
  <si>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</si>
  <si>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</si>
  <si>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</si>
  <si>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Classe I - Extremamente tóxico</t>
  </si>
  <si>
    <t>Categoria 1 - Produto Extremamente Tóxico</t>
  </si>
  <si>
    <t>Categoria 2 - Produto Altamente Tóxico</t>
  </si>
  <si>
    <t>Classe II - Altamente tóxico</t>
  </si>
  <si>
    <t>Categoria 3 - Produto Moderadamente Tóxico</t>
  </si>
  <si>
    <t>Classe III - Medianamente tóxico</t>
  </si>
  <si>
    <t>Categoria 4 - Produto Pouco Tóxico</t>
  </si>
  <si>
    <t>Categoria 5 - Produto Improvável de Causar Dano Agudo</t>
  </si>
  <si>
    <t>Classe IV - Pouco tóxico</t>
  </si>
  <si>
    <t>Produto não classificado</t>
  </si>
  <si>
    <t>O perfil toxicológico foi considerado equivalente ao produto técnico de referência.</t>
  </si>
  <si>
    <t>Classe I - Produto altamente perigoso ao meio ambiente</t>
  </si>
  <si>
    <t>Classe II - Produto muito perigoso ao meio ambiente</t>
  </si>
  <si>
    <t>Classe III - Produto perigoso ao meio ambiente</t>
  </si>
  <si>
    <t>Classe IV - Produto pouco perigoso ao meio ambiente</t>
  </si>
  <si>
    <t>PT</t>
  </si>
  <si>
    <t>PTN</t>
  </si>
  <si>
    <t>PTE</t>
  </si>
  <si>
    <t>Pré-Mistura</t>
  </si>
  <si>
    <t>&gt;0</t>
  </si>
  <si>
    <t>PF</t>
  </si>
  <si>
    <t>PFN</t>
  </si>
  <si>
    <t>PF/PTE</t>
  </si>
  <si>
    <t>Bio</t>
  </si>
  <si>
    <t>Bio/Org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</si>
  <si>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</si>
  <si>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</si>
  <si>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</si>
  <si>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</si>
  <si>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</si>
  <si>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</si>
  <si>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</si>
  <si>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</si>
  <si>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</si>
  <si>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</si>
  <si>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</si>
  <si>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</si>
  <si>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</si>
  <si>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</si>
  <si>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</si>
  <si>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</si>
  <si>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</si>
  <si>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</si>
  <si>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</si>
  <si>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</si>
  <si>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</si>
  <si>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</si>
  <si>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</si>
  <si>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</si>
  <si>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</si>
  <si>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</si>
  <si>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</si>
  <si>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</si>
  <si>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</si>
  <si>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</si>
  <si>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</si>
  <si>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</si>
  <si>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</si>
  <si>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</si>
  <si>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</si>
  <si>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</si>
  <si>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</si>
  <si>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</si>
  <si>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</si>
  <si>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</si>
  <si>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PF</t>
  </si>
  <si>
    <t>PFN</t>
  </si>
  <si>
    <t>PF/PTE</t>
  </si>
  <si>
    <t>Bio</t>
  </si>
  <si>
    <t>Bio/Org</t>
  </si>
  <si>
    <t>&gt;0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</si>
  <si>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</si>
  <si>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</si>
  <si>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</si>
  <si>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</si>
  <si>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</si>
  <si>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</si>
  <si>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</si>
  <si>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</si>
  <si>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</si>
  <si>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</si>
  <si>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</si>
  <si>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</si>
  <si>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</si>
  <si>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</si>
  <si>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</si>
  <si>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</si>
  <si>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</si>
  <si>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</si>
  <si>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</si>
  <si>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</si>
  <si>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</si>
  <si>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</si>
  <si>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</si>
  <si>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</si>
  <si>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</si>
  <si>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</si>
  <si>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</si>
  <si>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</si>
  <si>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</si>
  <si>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</si>
  <si>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</si>
  <si>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</si>
  <si>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</si>
  <si>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</si>
  <si>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</si>
  <si>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</si>
  <si>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</si>
  <si>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</si>
  <si>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</si>
  <si>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</si>
  <si>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</si>
  <si>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</si>
  <si>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</si>
  <si>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</si>
  <si>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</si>
  <si>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</si>
  <si>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referência.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</si>
  <si>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</si>
  <si>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</si>
  <si>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</si>
  <si>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</si>
  <si>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</si>
  <si>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</si>
  <si>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</si>
  <si>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</si>
  <si>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</si>
  <si>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</si>
  <si>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</si>
  <si>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</si>
  <si>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</si>
  <si>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</si>
  <si>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</si>
  <si>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</si>
  <si>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</si>
  <si>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</si>
  <si>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</si>
  <si>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</si>
  <si>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</si>
  <si>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</si>
  <si>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</si>
  <si>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</si>
  <si>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</si>
  <si>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</si>
  <si>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</si>
  <si>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</si>
  <si>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</si>
  <si>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</si>
  <si>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</si>
  <si>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</si>
  <si>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</si>
  <si>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</si>
  <si>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</si>
  <si>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</si>
  <si>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</si>
  <si>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</si>
  <si>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</si>
  <si>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</si>
  <si>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</si>
  <si>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</si>
  <si>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</si>
  <si>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</si>
  <si>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</si>
  <si>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</si>
  <si>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</si>
  <si>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</si>
  <si>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</si>
  <si>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</si>
  <si>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</si>
  <si>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</si>
  <si>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</si>
  <si>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</si>
  <si>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</si>
  <si>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</si>
  <si>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</si>
  <si>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</si>
  <si>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</si>
  <si>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</si>
  <si>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</si>
  <si>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</si>
  <si>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</si>
  <si>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</si>
  <si>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</si>
  <si>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</si>
  <si>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</si>
  <si>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</si>
  <si>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</si>
  <si>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</si>
  <si>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</si>
  <si>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</si>
  <si>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</si>
  <si>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</si>
  <si>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</si>
  <si>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</si>
  <si>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</si>
  <si>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</si>
  <si>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</si>
  <si>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</si>
  <si>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</si>
  <si>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</si>
  <si>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</si>
  <si>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</si>
  <si>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</si>
  <si>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</si>
  <si>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</si>
  <si>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</si>
  <si>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</si>
  <si>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</si>
  <si>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</si>
  <si>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</si>
  <si>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</si>
  <si>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</si>
  <si>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</si>
  <si>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</si>
  <si>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</si>
  <si>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</si>
  <si>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</si>
  <si>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</si>
  <si>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</si>
  <si>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</si>
  <si>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</si>
  <si>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</si>
  <si>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</si>
  <si>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</si>
  <si>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</si>
  <si>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</si>
  <si>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</si>
  <si>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</si>
  <si>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</si>
  <si>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</si>
  <si>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</si>
  <si>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</si>
  <si>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</si>
  <si>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</si>
  <si>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</si>
  <si>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</si>
  <si>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</si>
  <si>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</si>
  <si>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</si>
  <si>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</si>
  <si>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</si>
  <si>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</si>
  <si>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</si>
  <si>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</si>
  <si>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</si>
  <si>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</si>
  <si>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</si>
  <si>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</si>
  <si>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</si>
  <si>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</si>
  <si>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</si>
  <si>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</si>
  <si>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</si>
  <si>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</si>
  <si>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</si>
  <si>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</si>
  <si>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</si>
  <si>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</si>
  <si>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</si>
  <si>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</si>
  <si>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</si>
  <si>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</si>
  <si>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</si>
  <si>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</si>
  <si>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</si>
  <si>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</si>
  <si>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</si>
  <si>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</si>
  <si>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</si>
  <si>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</si>
  <si>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</si>
  <si>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</si>
  <si>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</si>
  <si>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</si>
  <si>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</si>
  <si>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</si>
  <si>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</si>
  <si>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</si>
  <si>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</si>
  <si>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</si>
  <si>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</si>
  <si>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</si>
  <si>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</si>
  <si>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</si>
  <si>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</si>
  <si>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</si>
  <si>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</si>
  <si>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</si>
  <si>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</si>
  <si>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</si>
  <si>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</si>
  <si>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</si>
  <si>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</si>
  <si>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</si>
  <si>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</si>
  <si>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</si>
  <si>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</si>
  <si>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</si>
  <si>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</si>
  <si>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</si>
  <si>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</si>
  <si>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</si>
  <si>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</si>
  <si>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</si>
  <si>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</si>
  <si>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</si>
  <si>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</si>
  <si>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</si>
  <si>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</si>
  <si>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</si>
  <si>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</si>
  <si>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</si>
  <si>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</si>
  <si>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</si>
  <si>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</si>
  <si>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</si>
  <si>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</si>
  <si>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</si>
  <si>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</si>
  <si>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</si>
  <si>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</si>
  <si>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</si>
  <si>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</si>
  <si>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</si>
  <si>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</si>
  <si>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</si>
  <si>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</si>
  <si>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</si>
  <si>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</si>
  <si>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</si>
  <si>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</si>
  <si>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</si>
  <si>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</si>
  <si>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</si>
  <si>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</si>
  <si>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</si>
  <si>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</si>
  <si>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</si>
  <si>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</si>
  <si>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</si>
  <si>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</si>
  <si>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</si>
  <si>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</si>
  <si>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</si>
  <si>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</si>
  <si>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</si>
  <si>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</si>
  <si>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</si>
  <si>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</si>
  <si>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</si>
  <si>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</si>
  <si>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</si>
  <si>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</si>
  <si>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</si>
  <si>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</si>
  <si>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</si>
  <si>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</si>
  <si>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</si>
  <si>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</si>
  <si>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</si>
  <si>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</si>
  <si>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</si>
  <si>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</si>
  <si>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</si>
  <si>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</si>
  <si>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</si>
  <si>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</si>
  <si>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</si>
  <si>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</si>
  <si>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</si>
  <si>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</si>
  <si>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</si>
  <si>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</si>
  <si>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</si>
  <si>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</si>
  <si>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</si>
  <si>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</si>
  <si>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</si>
  <si>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</si>
  <si>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</si>
  <si>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</si>
  <si>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</si>
  <si>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</si>
  <si>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</si>
  <si>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</si>
  <si>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</si>
  <si>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</si>
  <si>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</si>
  <si>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</si>
  <si>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</si>
  <si>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</si>
  <si>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</si>
  <si>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</si>
  <si>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</si>
  <si>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</si>
  <si>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</si>
  <si>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</si>
  <si>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</si>
  <si>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</si>
  <si>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</si>
  <si>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</si>
  <si>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</si>
  <si>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</si>
  <si>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</si>
  <si>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</si>
  <si>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</si>
  <si>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</si>
  <si>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</si>
  <si>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</si>
  <si>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</si>
  <si>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</si>
  <si>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</si>
  <si>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</si>
  <si>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</si>
  <si>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</si>
  <si>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</si>
  <si>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</si>
  <si>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</si>
  <si>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</si>
  <si>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</si>
  <si>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</si>
  <si>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</si>
  <si>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</si>
  <si>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</si>
  <si>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</si>
  <si>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</si>
  <si>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</si>
  <si>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</si>
  <si>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</si>
  <si>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</si>
  <si>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</si>
  <si>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</si>
  <si>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</si>
  <si>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</si>
  <si>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</si>
  <si>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</si>
  <si>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</si>
  <si>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</si>
  <si>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</si>
  <si>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</si>
  <si>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</si>
  <si>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</si>
  <si>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</si>
  <si>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</si>
  <si>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</si>
  <si>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</si>
  <si>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</si>
  <si>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</si>
  <si>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</si>
  <si>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</si>
  <si>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</si>
  <si>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</si>
  <si>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</si>
  <si>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</si>
  <si>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</si>
  <si>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</si>
  <si>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</si>
  <si>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</si>
  <si>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</si>
  <si>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</si>
  <si>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</si>
  <si>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</si>
  <si>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</si>
  <si>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</si>
  <si>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</si>
  <si>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</si>
  <si>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</si>
  <si>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</si>
  <si>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</si>
  <si>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</si>
  <si>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</si>
  <si>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</si>
  <si>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</si>
  <si>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</si>
  <si>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</si>
  <si>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</si>
  <si>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</si>
  <si>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</si>
  <si>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</si>
  <si>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</si>
  <si>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</si>
  <si>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</si>
  <si>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</si>
  <si>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</si>
  <si>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</si>
  <si>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</si>
  <si>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</si>
  <si>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</si>
  <si>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</si>
  <si>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</si>
  <si>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</si>
  <si>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</si>
  <si>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</si>
  <si>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</si>
  <si>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</si>
  <si>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</si>
  <si>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</si>
  <si>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</si>
  <si>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</si>
  <si>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</si>
  <si>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</si>
  <si>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</si>
  <si>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</si>
  <si>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</si>
  <si>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</si>
  <si>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</si>
  <si>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</si>
  <si>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</si>
  <si>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</si>
  <si>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</si>
  <si>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</si>
  <si>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</si>
  <si>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</si>
  <si>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</si>
  <si>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</si>
  <si>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</si>
  <si>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</si>
  <si>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</si>
  <si>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</si>
  <si>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</si>
  <si>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</si>
  <si>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</si>
  <si>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</si>
  <si>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</si>
  <si>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</si>
  <si>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</si>
  <si>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</si>
  <si>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</si>
  <si>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</si>
  <si>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</si>
  <si>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</si>
  <si>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</si>
  <si>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</si>
  <si>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</si>
  <si>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</si>
  <si>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</si>
  <si>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</si>
  <si>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</si>
  <si>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</si>
  <si>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</si>
  <si>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</si>
  <si>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</si>
  <si>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</si>
  <si>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</si>
  <si>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</si>
  <si>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</si>
  <si>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</si>
  <si>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</si>
  <si>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</si>
  <si>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</si>
  <si>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</si>
  <si>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</si>
  <si>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</si>
  <si>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</si>
  <si>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</si>
  <si>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</si>
  <si>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</si>
  <si>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</si>
  <si>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</si>
  <si>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</si>
  <si>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</si>
  <si>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</si>
  <si>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</si>
  <si>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</si>
  <si>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</si>
  <si>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</si>
  <si>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</si>
  <si>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</si>
  <si>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</si>
  <si>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</si>
  <si>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</si>
  <si>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</si>
  <si>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</si>
  <si>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</si>
  <si>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</si>
  <si>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</si>
  <si>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</si>
  <si>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</si>
  <si>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</si>
  <si>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</si>
  <si>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</si>
  <si>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</si>
  <si>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</si>
  <si>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</si>
  <si>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</si>
  <si>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</si>
  <si>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</si>
  <si>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</si>
  <si>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</si>
  <si>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</si>
  <si>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</si>
  <si>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</si>
  <si>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</si>
  <si>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</si>
  <si>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</si>
  <si>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</si>
  <si>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</si>
  <si>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</si>
  <si>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</si>
  <si>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</si>
  <si>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</si>
  <si>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</si>
  <si>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</si>
  <si>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</si>
  <si>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</si>
  <si>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</si>
  <si>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</si>
  <si>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</si>
  <si>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</si>
  <si>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</si>
  <si>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</si>
  <si>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</si>
  <si>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</si>
  <si>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</si>
  <si>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</si>
  <si>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</si>
  <si>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</si>
  <si>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</si>
  <si>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</si>
  <si>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</si>
  <si>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</si>
  <si>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</si>
  <si>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</si>
  <si>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</si>
  <si>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</si>
  <si>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</si>
  <si>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</si>
  <si>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</si>
  <si>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</si>
  <si>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</si>
  <si>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</si>
  <si>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</si>
  <si>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</si>
  <si>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</si>
  <si>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</si>
  <si>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</si>
  <si>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</si>
  <si>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</si>
  <si>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</si>
  <si>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</si>
  <si>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</si>
  <si>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</si>
  <si>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</si>
  <si>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</si>
  <si>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</si>
  <si>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</si>
  <si>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</si>
  <si>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</si>
  <si>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</si>
  <si>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</si>
  <si>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</si>
  <si>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</si>
  <si>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</si>
  <si>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</si>
  <si>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</si>
  <si>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</si>
  <si>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</si>
  <si>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</si>
  <si>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</si>
  <si>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</si>
  <si>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</si>
  <si>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</si>
  <si>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</si>
  <si>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</si>
  <si>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</si>
  <si>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</si>
  <si>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</si>
  <si>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</si>
  <si>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</si>
  <si>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</si>
  <si>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</si>
  <si>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</si>
  <si>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</si>
  <si>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</si>
  <si>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</si>
  <si>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</si>
  <si>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</si>
  <si>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</si>
  <si>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</si>
  <si>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</si>
  <si>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</si>
  <si>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</si>
  <si>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</si>
  <si>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</si>
  <si>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</si>
  <si>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</si>
  <si>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</si>
  <si>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</si>
  <si>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</si>
  <si>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</si>
  <si>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</si>
  <si>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</si>
  <si>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</si>
  <si>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</si>
  <si>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</si>
  <si>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</si>
  <si>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</si>
  <si>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</si>
  <si>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</si>
  <si>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</si>
  <si>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</si>
  <si>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</si>
  <si>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</si>
  <si>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</si>
  <si>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</si>
  <si>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</si>
  <si>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</si>
  <si>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</si>
  <si>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</si>
  <si>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</si>
  <si>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</si>
  <si>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</si>
  <si>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</si>
  <si>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</si>
  <si>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</si>
  <si>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</si>
  <si>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</si>
  <si>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</si>
  <si>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</si>
  <si>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</si>
  <si>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</si>
  <si>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</si>
  <si>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</si>
  <si>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</si>
  <si>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</si>
  <si>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</si>
  <si>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</si>
  <si>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</si>
  <si>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</si>
  <si>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</si>
  <si>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</si>
  <si>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</si>
  <si>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</si>
  <si>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</si>
  <si>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</si>
  <si>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</si>
  <si>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</si>
  <si>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</si>
  <si>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</si>
  <si>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</si>
  <si>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</si>
  <si>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</si>
  <si>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</si>
  <si>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</si>
  <si>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</si>
  <si>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</si>
  <si>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</si>
  <si>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</si>
  <si>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</si>
  <si>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</si>
  <si>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</si>
  <si>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</si>
  <si>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</si>
  <si>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</si>
  <si>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</si>
  <si>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</si>
  <si>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</si>
  <si>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</si>
  <si>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</si>
  <si>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</si>
  <si>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</si>
  <si>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</si>
  <si>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</si>
  <si>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</si>
  <si>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</si>
  <si>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</si>
  <si>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</si>
  <si>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</si>
  <si>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</si>
  <si>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</si>
  <si>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</si>
  <si>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</si>
  <si>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</si>
  <si>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</si>
  <si>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</si>
  <si>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</si>
  <si>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</si>
  <si>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</si>
  <si>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</si>
  <si>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</si>
  <si>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</si>
  <si>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</si>
  <si>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</si>
  <si>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</si>
  <si>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</si>
  <si>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</si>
  <si>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</si>
  <si>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</si>
  <si>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</si>
  <si>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</si>
  <si>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</si>
  <si>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</si>
  <si>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</si>
  <si>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</si>
  <si>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</si>
  <si>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</si>
  <si>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</si>
  <si>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</si>
  <si>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</si>
  <si>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</si>
  <si>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</si>
  <si>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</si>
  <si>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</si>
  <si>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</si>
  <si>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</si>
  <si>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</si>
  <si>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</si>
  <si>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</si>
  <si>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</si>
  <si>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</si>
  <si>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</si>
  <si>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</si>
  <si>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</si>
  <si>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</si>
  <si>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</si>
  <si>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</si>
  <si>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</si>
  <si>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</si>
  <si>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</si>
  <si>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</si>
  <si>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</si>
  <si>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</si>
  <si>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</si>
  <si>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</si>
  <si>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</si>
  <si>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</si>
  <si>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</si>
  <si>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</si>
  <si>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</si>
  <si>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</si>
  <si>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</si>
  <si>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</si>
  <si>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</si>
  <si>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</si>
  <si>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</si>
  <si>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</si>
  <si>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</si>
  <si>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</si>
  <si>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</si>
  <si>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</si>
  <si>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</si>
  <si>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</si>
  <si>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</si>
  <si>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</si>
  <si>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</si>
  <si>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</si>
  <si>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</si>
  <si>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</si>
  <si>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</si>
  <si>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</si>
  <si>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</si>
  <si>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</si>
  <si>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</si>
  <si>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</si>
  <si>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</si>
  <si>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</si>
  <si>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</si>
  <si>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</si>
  <si>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</si>
  <si>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</si>
  <si>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</si>
  <si>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</si>
  <si>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</si>
  <si>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</si>
  <si>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</si>
  <si>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</si>
  <si>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</si>
  <si>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</si>
  <si>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</si>
  <si>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</si>
  <si>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</si>
  <si>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</si>
  <si>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</si>
  <si>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</si>
  <si>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</si>
  <si>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</si>
  <si>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</si>
  <si>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</si>
  <si>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</si>
  <si>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</si>
  <si>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</si>
  <si>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</si>
  <si>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</si>
  <si>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</si>
  <si>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</si>
  <si>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</si>
  <si>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</si>
  <si>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</si>
  <si>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</si>
  <si>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</si>
  <si>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</si>
  <si>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</si>
  <si>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</si>
  <si>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</si>
  <si>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</si>
  <si>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</si>
  <si>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</si>
  <si>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</si>
  <si>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</si>
  <si>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</si>
  <si>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</si>
  <si>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</si>
  <si>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</si>
  <si>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</si>
  <si>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</si>
  <si>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</si>
  <si>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</si>
  <si>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</si>
  <si>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</si>
  <si>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</si>
  <si>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</si>
  <si>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</si>
  <si>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</si>
  <si>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</si>
  <si>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</si>
  <si>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</si>
  <si>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</si>
  <si>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</si>
  <si>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</si>
  <si>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</si>
  <si>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</si>
  <si>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</si>
  <si>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</si>
  <si>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</si>
  <si>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</si>
  <si>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</si>
  <si>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</si>
  <si>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</si>
  <si>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</si>
  <si>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</si>
  <si>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</si>
  <si>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</si>
  <si>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</si>
  <si>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</si>
  <si>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</si>
  <si>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</si>
  <si>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</si>
  <si>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</si>
  <si>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</si>
  <si>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</si>
  <si>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</si>
  <si>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</si>
  <si>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</si>
  <si>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</si>
  <si>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</si>
  <si>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</si>
  <si>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</si>
  <si>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</si>
  <si>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</si>
  <si>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</si>
  <si>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</si>
  <si>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</si>
  <si>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</si>
  <si>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</si>
  <si>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</si>
  <si>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</si>
  <si>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</si>
  <si>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</si>
  <si>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</si>
  <si>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</si>
  <si>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</si>
  <si>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</si>
  <si>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</si>
  <si>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</si>
  <si>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</si>
  <si>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</si>
  <si>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</si>
  <si>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</si>
  <si>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</si>
  <si>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</si>
  <si>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</si>
  <si>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</si>
  <si>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</si>
  <si>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</si>
  <si>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</si>
  <si>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</si>
  <si>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</si>
  <si>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</si>
  <si>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</si>
  <si>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</si>
  <si>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</si>
  <si>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</si>
  <si>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</si>
  <si>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</si>
  <si>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</si>
  <si>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</si>
  <si>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</si>
  <si>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</si>
  <si>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</si>
  <si>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</si>
  <si>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</si>
  <si>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</si>
  <si>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</si>
  <si>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</si>
  <si>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</si>
  <si>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</si>
  <si>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</si>
  <si>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</si>
  <si>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</si>
  <si>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</si>
  <si>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</si>
  <si>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</si>
  <si>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</si>
  <si>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</si>
  <si>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</si>
  <si>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</si>
  <si>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</si>
  <si>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</si>
  <si>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</si>
  <si>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</si>
  <si>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</si>
  <si>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</si>
  <si>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</si>
  <si>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</si>
  <si>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</si>
  <si>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</si>
  <si>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</si>
  <si>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</si>
  <si>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</si>
  <si>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</si>
  <si>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</si>
  <si>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</si>
  <si>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</si>
  <si>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</si>
  <si>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</si>
  <si>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</si>
  <si>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</si>
  <si>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</si>
  <si>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</si>
  <si>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</si>
  <si>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</si>
  <si>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</si>
  <si>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</si>
  <si>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</si>
  <si>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</si>
  <si>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</si>
  <si>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</si>
  <si>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</si>
  <si>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</si>
  <si>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</si>
  <si>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</si>
  <si>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</si>
  <si>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</si>
  <si>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</si>
  <si>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</si>
  <si>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</si>
  <si>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</si>
  <si>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</si>
  <si>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</si>
  <si>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</si>
  <si>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</si>
  <si>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</si>
  <si>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</si>
  <si>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</si>
  <si>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</si>
  <si>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</si>
  <si>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</si>
  <si>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</si>
  <si>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</si>
  <si>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</si>
  <si>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</si>
  <si>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</si>
  <si>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</si>
  <si>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</si>
  <si>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</si>
  <si>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</si>
  <si>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</si>
  <si>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</si>
  <si>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</si>
  <si>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</si>
  <si>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</si>
  <si>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</si>
  <si>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</si>
  <si>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</si>
  <si>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</si>
  <si>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</si>
  <si>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</si>
  <si>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</si>
  <si>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</si>
  <si>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</si>
  <si>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</si>
  <si>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</si>
  <si>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</si>
  <si>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</si>
  <si>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</si>
  <si>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</si>
  <si>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</si>
  <si>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</si>
  <si>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</si>
  <si>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</si>
  <si>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</si>
  <si>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</si>
  <si>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</si>
  <si>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</si>
  <si>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</si>
  <si>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</si>
  <si>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</si>
  <si>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</si>
  <si>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</si>
  <si>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</si>
  <si>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</si>
  <si>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</si>
  <si>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</si>
  <si>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</si>
  <si>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</si>
  <si>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</si>
  <si>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</si>
  <si>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</si>
  <si>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</si>
  <si>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</si>
  <si>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</si>
  <si>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</si>
  <si>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</si>
  <si>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</si>
  <si>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</si>
  <si>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</si>
  <si>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</si>
  <si>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</si>
  <si>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</si>
  <si>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</si>
  <si>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</si>
  <si>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</si>
  <si>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</si>
  <si>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</si>
  <si>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</si>
  <si>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</si>
  <si>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</si>
  <si>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</si>
  <si>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</si>
  <si>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</si>
  <si>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</si>
  <si>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</si>
  <si>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</si>
  <si>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</si>
  <si>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</si>
  <si>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</si>
  <si>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</si>
  <si>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</si>
  <si>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</si>
  <si>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</si>
  <si>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</si>
  <si>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</si>
  <si>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</si>
  <si>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</si>
  <si>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</si>
  <si>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</si>
  <si>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</si>
  <si>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</si>
  <si>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</si>
  <si>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</si>
  <si>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</si>
  <si>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</si>
  <si>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</si>
  <si>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</si>
  <si>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</si>
  <si>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</si>
  <si>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</si>
  <si>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</si>
  <si>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</si>
  <si>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</si>
  <si>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</si>
  <si>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</si>
  <si>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</si>
  <si>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</si>
  <si>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</si>
  <si>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</si>
  <si>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</si>
  <si>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</si>
  <si>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</si>
  <si>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</si>
  <si>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</si>
  <si>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</si>
  <si>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</si>
  <si>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</si>
  <si>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</si>
  <si>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</si>
  <si>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</si>
  <si>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</si>
  <si>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</si>
  <si>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</si>
  <si>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</si>
  <si>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</si>
  <si>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</si>
  <si>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</si>
  <si>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</si>
  <si>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</si>
  <si>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</si>
  <si>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</si>
  <si>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</si>
  <si>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</si>
  <si>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</si>
  <si>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</si>
  <si>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</si>
  <si>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</si>
  <si>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</si>
  <si>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</si>
  <si>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</si>
  <si>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</si>
  <si>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</si>
  <si>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</si>
  <si>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</si>
  <si>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</si>
  <si>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</si>
  <si>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</si>
  <si>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</si>
  <si>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</si>
  <si>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</si>
  <si>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</si>
  <si>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</si>
  <si>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</si>
  <si>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</si>
  <si>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</si>
  <si>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</si>
  <si>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</si>
  <si>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</si>
  <si>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</si>
  <si>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</si>
  <si>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</si>
  <si>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</si>
  <si>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</si>
  <si>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</si>
  <si>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</si>
  <si>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</si>
  <si>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</si>
  <si>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</si>
  <si>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</si>
  <si>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</si>
  <si>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</si>
  <si>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</si>
  <si>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</si>
  <si>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</si>
  <si>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</si>
  <si>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</si>
  <si>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</si>
  <si>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</si>
  <si>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</si>
  <si>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</si>
  <si>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</si>
  <si>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</si>
  <si>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</si>
  <si>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</si>
  <si>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</si>
  <si>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</si>
  <si>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</si>
  <si>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</si>
  <si>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</si>
  <si>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</si>
  <si>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</si>
  <si>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</si>
  <si>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</si>
  <si>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</si>
  <si>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</si>
  <si>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</si>
  <si>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</si>
  <si>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</si>
  <si>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</si>
  <si>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</si>
  <si>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</si>
  <si>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</si>
  <si>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</si>
  <si>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</si>
  <si>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</si>
  <si>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</si>
  <si>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</si>
  <si>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</si>
  <si>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</si>
  <si>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</si>
  <si>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</si>
  <si>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</si>
  <si>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</si>
  <si>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</si>
  <si>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</si>
  <si>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</si>
  <si>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</si>
  <si>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</si>
  <si>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</si>
  <si>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</si>
  <si>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</si>
  <si>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</si>
  <si>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</si>
  <si>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</si>
  <si>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</si>
  <si>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</si>
  <si>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</si>
  <si>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</si>
  <si>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</si>
  <si>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</si>
  <si>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</si>
  <si>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</si>
  <si>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</si>
  <si>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</si>
  <si>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</si>
  <si>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</si>
  <si>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</si>
  <si>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</si>
  <si>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</si>
  <si>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</si>
  <si>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</si>
  <si>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</si>
  <si>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</si>
  <si>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</si>
  <si>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</si>
  <si>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</si>
  <si>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</si>
  <si>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</si>
  <si>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</si>
  <si>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</si>
  <si>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</si>
  <si>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</si>
  <si>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</si>
  <si>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</si>
  <si>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</si>
  <si>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</si>
  <si>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</si>
  <si>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</si>
  <si>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</si>
  <si>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</si>
  <si>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</si>
  <si>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</si>
  <si>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</si>
  <si>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</si>
  <si>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</si>
  <si>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</si>
  <si>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</si>
  <si>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</si>
  <si>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</si>
  <si>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</si>
  <si>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</si>
  <si>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</si>
  <si>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</si>
  <si>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</si>
  <si>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</si>
  <si>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</si>
  <si>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</si>
  <si>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</si>
  <si>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</si>
  <si>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</si>
  <si>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</si>
  <si>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</si>
  <si>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</si>
  <si>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</si>
  <si>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</si>
  <si>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</si>
  <si>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</si>
  <si>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</si>
  <si>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I - Extremamente tóxico</t>
  </si>
  <si>
    <t>Categoria 1 - Produto Extremamente Tóxico</t>
  </si>
  <si>
    <t>Categoria 2 - Produto Altamente Tóxico</t>
  </si>
  <si>
    <t>II - Altamente tóxico</t>
  </si>
  <si>
    <t>Categoria 3 - Produto Moderadamente Tóxico</t>
  </si>
  <si>
    <t>III - Medianamente tóxico</t>
  </si>
  <si>
    <t>Categoria 4 - Produto Pouco Tóxico</t>
  </si>
  <si>
    <t>Categoria 5 - Produto Improvável de Causar Dano Agudo</t>
  </si>
  <si>
    <t>IV - Pouco tóxico</t>
  </si>
  <si>
    <t>Não classificado - Produto não classificado</t>
  </si>
  <si>
    <t>Não determinada devido à natureza do produto (Inimigos naturais)</t>
  </si>
  <si>
    <t>O perfil toxicológico foi considerado equivalente ao produto técnico de referência</t>
  </si>
  <si>
    <t>I - Produto altamente perigoso ao meio ambiente</t>
  </si>
  <si>
    <t>II - Produto muito perigoso ao meio ambiente</t>
  </si>
  <si>
    <t>III - Produto perigoso ao meio ambiente</t>
  </si>
  <si>
    <t>IV - Produto pouco perigoso ao meio ambiente</t>
  </si>
  <si>
    <t>PT</t>
  </si>
  <si>
    <t>PTN</t>
  </si>
  <si>
    <t>PTE</t>
  </si>
  <si>
    <t>Pré-Mistura</t>
  </si>
  <si>
    <t>PF</t>
  </si>
  <si>
    <t>PFN</t>
  </si>
  <si>
    <t>PF/PTE</t>
  </si>
  <si>
    <t>Bio</t>
  </si>
  <si>
    <t>Bio/Org</t>
  </si>
  <si>
    <t>21000.008619/2015-27</t>
  </si>
  <si>
    <t>PROPICONAZOLE MAX NORTOX</t>
  </si>
  <si>
    <t>; TiodicarImidaclopridobe</t>
  </si>
  <si>
    <t>Propiconazol</t>
  </si>
  <si>
    <t>21000.005263/2015-70</t>
  </si>
  <si>
    <t>WALLOP</t>
  </si>
  <si>
    <t>Acetocloro</t>
  </si>
  <si>
    <t>Monsanto</t>
  </si>
  <si>
    <t>21000.007995/2015-02</t>
  </si>
  <si>
    <t>CREAVIS</t>
  </si>
  <si>
    <t>Pidiflumetofem</t>
  </si>
  <si>
    <t>Syngenta</t>
  </si>
</sst>
</file>

<file path=xl/styles.xml><?xml version="1.0" encoding="utf-8"?>
<styleSheet xmlns="http://schemas.openxmlformats.org/spreadsheetml/2006/main" xmlns:a="http://schemas.openxmlformats.org/drawingml/2006/main" xmlns:mc="http://schemas.openxmlformats.org/markup-compatibility/2006" xmlns:x14ac="http://schemas.microsoft.com/office/spreadsheetml/2009/9/ac" xmlns:xdr="http://schemas.openxmlformats.org/drawingml/2006/spreadsheetDrawing" count="6" mc:Ignorable="x14ac">
  <numFmts count="14">
    <numFmt numFmtId="5" formatCode="&quot;$&quot;#,##0_);(&quot;$&quot;#,##0)"/>
    <numFmt numFmtId="6" formatCode="&quot;$&quot;#,##0_);[Red](&quot;$&quot;#,##0)"/>
    <numFmt numFmtId="7" formatCode="&quot;$&quot;#,##0.00_);(&quot;$&quot;#,##0.00)"/>
    <numFmt numFmtId="8" formatCode="&quot;$&quot;#,##0.00_);[Red](&quot;$&quot;#,##0.00)"/>
    <numFmt numFmtId="41" formatCode="_(* #,##0_);_(* (#,##0);_(* &quot;-&quot;_);_(@_)"/>
    <numFmt numFmtId="42" formatCode="_(&quot;$&quot;* #,##0_);_(&quot;$&quot;* (#,##0);_(&quot;$&quot;* &quot;-&quot;_);_(@_)"/>
    <numFmt numFmtId="43" formatCode="_(* #,##0.00_);_(* (#,##0.00);_(* &quot;-&quot;??_);_(@_)"/>
    <numFmt numFmtId="44" formatCode="_(&quot;$&quot;* #,##0.00_);_(&quot;$&quot;* (#,##0.00);_(&quot;$&quot;* &quot;-&quot;??_);_(@_)"/>
    <numFmt numFmtId="164" formatCode="00000"/>
    <numFmt numFmtId="165" formatCode="0000"/>
    <numFmt numFmtId="166" formatCode="dd&quot;/&quot;mm&quot;/&quot;yyyy"/>
    <numFmt numFmtId="167" formatCode="0.0%"/>
    <numFmt numFmtId="168" formatCode="#,##0.0"/>
    <numFmt numFmtId="169" formatCode="0.0"/>
  </numFmts>
  <fonts count="52">
    <font>
      <name val="Calibri"/>
      <color rgb="FF000000"/>
      <sz val="10"/>
      <scheme val="minor"/>
    </font>
    <font>
      <name val="Arial"/>
      <b/>
      <color rgb="FFFFFFFF"/>
      <sz val="12"/>
    </font>
    <font>
      <name val="Arial"/>
      <color rgb="FF366092"/>
      <sz val="12"/>
    </font>
    <font>
      <name val="Arial"/>
      <b/>
      <color rgb="FF000066"/>
      <sz val="11"/>
    </font>
    <font>
      <name val="Arial"/>
      <color rgb="FF000066"/>
      <sz val="11"/>
    </font>
    <font>
      <name val="Arial"/>
      <b/>
      <color rgb="FFFFFFFF"/>
      <sz val="14"/>
    </font>
    <font>
      <name val="Calibri"/>
      <color rgb="FF000000"/>
      <sz val="12"/>
    </font>
    <font>
      <name val="Arial"/>
      <color rgb="FF366092"/>
      <sz val="10"/>
    </font>
    <font>
      <name val="Arial"/>
      <b/>
      <color rgb="FF000066"/>
      <sz val="10"/>
    </font>
    <font>
      <name val="Calibri"/>
      <color rgb="FF366092"/>
      <sz val="11"/>
    </font>
    <font>
      <name val="Arial"/>
      <color rgb="FF000066"/>
      <sz val="10"/>
    </font>
    <font>
      <name val="Calibri"/>
      <i/>
      <color rgb="FF366092"/>
      <sz val="12"/>
    </font>
    <font>
      <name val="Arial"/>
      <b/>
      <color rgb="FF002060"/>
      <sz val="11"/>
    </font>
    <font>
      <name val="Arial"/>
      <i/>
      <color rgb="FF000066"/>
      <sz val="11"/>
    </font>
    <font>
      <name val="Arial"/>
      <b/>
      <color rgb="FFFFFFFF"/>
      <sz val="16"/>
    </font>
    <font>
      <name val="Arial"/>
      <b/>
      <color rgb="FF002060"/>
      <sz val="10"/>
    </font>
    <font>
      <name val="Calibri"/>
      <color rgb="FF000000"/>
      <sz val="12"/>
    </font>
    <font>
      <name val="Arial"/>
      <color rgb="FF002060"/>
      <sz val="11"/>
    </font>
    <font>
      <name val="Arial"/>
      <color rgb="FF000000"/>
      <sz val="11"/>
    </font>
    <font>
      <name val="Arial"/>
      <b/>
      <color rgb="FFFFFFFF"/>
      <sz val="18"/>
    </font>
    <font>
      <name val="Arial"/>
      <b/>
      <color rgb="FFFFFFFF"/>
      <sz val="12"/>
    </font>
    <font>
      <name val="Arial"/>
      <color rgb="FF000066"/>
      <sz val="12"/>
    </font>
    <font>
      <name val="Arial"/>
      <b/>
      <color rgb="FF000066"/>
      <sz val="12"/>
    </font>
    <font>
      <name val="Arial"/>
      <color rgb="FF000000"/>
      <sz val="10"/>
    </font>
    <font>
      <name val="Arial"/>
      <b/>
      <color rgb="FF003300"/>
      <sz val="12"/>
    </font>
    <font>
      <name val="Arial"/>
      <b/>
      <color rgb="FF000066"/>
      <sz val="18"/>
    </font>
    <font>
      <name val="Arial"/>
      <b/>
      <color rgb="FF000000"/>
      <sz val="12"/>
    </font>
    <font>
      <name val="Arial"/>
      <b/>
      <color rgb="FFFFFFFF"/>
      <sz val="11"/>
    </font>
    <font>
      <name val="Arial"/>
      <b/>
      <color rgb="FFFFFFFF"/>
      <sz val="9"/>
    </font>
    <font>
      <name val="Arial"/>
      <color rgb="FFFFFFFF"/>
      <sz val="9"/>
    </font>
    <font>
      <name val="Arial"/>
      <b/>
      <color rgb="FF000066"/>
      <sz val="14"/>
      <u val="single"/>
    </font>
    <font>
      <name val="Arial"/>
      <b/>
      <color rgb="FF000066"/>
      <sz val="12"/>
      <u val="single"/>
    </font>
    <font>
      <name val="Arial"/>
      <b/>
      <color rgb="FF000066"/>
      <sz val="14"/>
      <u val="single"/>
    </font>
    <font>
      <name val="Calibri"/>
      <color rgb="FF000000"/>
      <sz val="11"/>
    </font>
    <font>
      <name val="Calibri"/>
      <color rgb="FF000000"/>
      <sz val="12"/>
      <scheme val="minor"/>
    </font>
    <font>
      <name val="Arial"/>
      <b/>
      <color rgb="FFFFFFFF"/>
      <sz val="10"/>
    </font>
    <font>
      <name val="Arial"/>
      <b/>
      <color rgb="FF366092"/>
      <sz val="10"/>
    </font>
    <font>
      <name val="Arial"/>
      <b/>
      <color rgb="FF366092"/>
      <sz val="11"/>
    </font>
    <font>
      <name val="Arial"/>
      <color rgb="FF000000"/>
      <sz val="14"/>
    </font>
    <font>
      <name val="Arial"/>
      <b/>
      <color rgb="FF003300"/>
      <sz val="11"/>
    </font>
    <font>
      <name val="Arial"/>
      <b/>
      <color rgb="FF000000"/>
      <sz val="10"/>
      <u val="single"/>
    </font>
    <font>
      <name val="Arial"/>
      <color rgb="FF000080"/>
      <sz val="11"/>
    </font>
    <font>
      <name val="Arial"/>
      <b/>
      <color rgb="FF000000"/>
      <sz val="10"/>
    </font>
    <font>
      <name val="Arial"/>
      <color rgb="FF000000"/>
      <sz val="10"/>
    </font>
    <font>
      <name val="Arial"/>
      <b/>
      <color rgb="FF000000"/>
      <sz val="10"/>
    </font>
    <font>
      <name val="Arial"/>
      <color rgb="FF000000"/>
      <sz val="10"/>
      <u val="single"/>
    </font>
    <font>
      <name val="Arial"/>
      <color rgb="FF000000"/>
      <sz val="10"/>
      <u val="single"/>
    </font>
    <font>
      <name val="Arial"/>
      <color rgb="FF000000"/>
      <sz val="10"/>
      <u val="single"/>
    </font>
    <font>
      <name val="Arial"/>
      <color rgb="FF000000"/>
      <sz val="10"/>
      <u val="single"/>
    </font>
    <font>
      <name val="Arial"/>
      <color rgb="FF000000"/>
      <sz val="10"/>
      <u val="single"/>
    </font>
    <font>
      <name val="Arial"/>
      <color rgb="FF000000"/>
      <sz val="10"/>
      <u val="single"/>
    </font>
    <font>
      <name val="Arial"/>
      <color rgb="FF339966"/>
      <sz val="11"/>
    </font>
  </fonts>
  <fills count="20">
    <fill>
      <patternFill patternType="none"/>
    </fill>
    <fill>
      <patternFill patternType="lightGray"/>
    </fill>
    <fill>
      <patternFill patternType="solid">
        <fgColor rgb="FF002060"/>
        <bgColor rgb="FF002060"/>
      </patternFill>
    </fill>
    <fill>
      <patternFill patternType="solid">
        <fgColor rgb="FFDBE5F1"/>
        <bgColor rgb="FFDBE5F1"/>
      </patternFill>
    </fill>
    <fill>
      <patternFill patternType="solid">
        <fgColor rgb="FFB8CCE4"/>
        <bgColor rgb="FFB8CCE4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theme="0"/>
      </patternFill>
    </fill>
    <fill>
      <patternFill patternType="solid">
        <fgColor rgb="FFDCE6F1"/>
        <bgColor rgb="FFDCE6F1"/>
      </patternFill>
    </fill>
    <fill>
      <patternFill patternType="solid">
        <fgColor rgb="FF000066"/>
        <bgColor rgb="FF000066"/>
      </patternFill>
    </fill>
    <fill>
      <patternFill patternType="solid">
        <fgColor rgb="FFFFFFFF"/>
        <bgColor rgb="FFFFFFFF"/>
      </patternFill>
    </fill>
    <fill>
      <patternFill patternType="solid">
        <fgColor rgb="FF0070C0"/>
        <bgColor rgb="FF0070C0"/>
      </patternFill>
    </fill>
    <fill>
      <patternFill patternType="solid">
        <fgColor rgb="FF99CCFF"/>
      </patternFill>
    </fill>
    <fill>
      <patternFill patternType="solid">
        <fgColor rgb="FFCCFFFF"/>
      </patternFill>
    </fill>
    <fill>
      <patternFill patternType="solid">
        <fgColor rgb="FFC0C0C0"/>
      </patternFill>
    </fill>
    <fill>
      <patternFill patternType="solid">
        <fgColor rgb="FF808080"/>
      </patternFill>
    </fill>
    <fill>
      <patternFill patternType="solid">
        <fgColor rgb="FF00CCFF"/>
      </patternFill>
    </fill>
    <fill>
      <patternFill patternType="solid">
        <fgColor rgb="FF0000FF"/>
      </patternFill>
    </fill>
  </fills>
  <borders count="260">
    <border/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rgb="FF002060"/>
      </bottom>
    </border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</border>
    <border>
      <left style="medium">
        <color rgb="FF002060"/>
      </left>
      <right style="medium">
        <color rgb="FF002060"/>
      </right>
      <top style="thin">
        <color rgb="FF002060"/>
      </top>
      <bottom style="thin">
        <color rgb="FF002060"/>
      </bottom>
    </border>
    <border>
      <left style="medium">
        <color rgb="FF002060"/>
      </left>
      <top style="medium">
        <color rgb="FF002060"/>
      </top>
      <bottom style="none">
        <color rgb="FF000000"/>
      </bottom>
    </border>
    <border>
      <right style="none">
        <color rgb="FF000000"/>
      </right>
      <top style="medium">
        <color rgb="FF002060"/>
      </top>
      <bottom style="none">
        <color rgb="FF000000"/>
      </bottom>
    </border>
    <border>
      <left style="medium">
        <color rgb="FF000000"/>
      </left>
      <right style="medium">
        <color rgb="FFFFFFFF"/>
      </right>
      <top style="medium">
        <color rgb="FF000000"/>
      </top>
      <bottom style="medium">
        <color rgb="FF000000"/>
      </bottom>
    </border>
    <border>
      <left style="medium">
        <color rgb="FFFFFFFF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2060"/>
      </left>
      <top style="medium">
        <color rgb="FF002060"/>
      </top>
    </border>
    <border>
      <top style="medium">
        <color rgb="FF002060"/>
      </top>
    </border>
    <border>
      <right style="medium">
        <color rgb="FF002060"/>
      </right>
      <top style="medium">
        <color rgb="FF002060"/>
      </top>
    </border>
    <border>
      <left style="medium">
        <color rgb="FF002060"/>
      </left>
      <bottom style="medium">
        <color rgb="FF002060"/>
      </bottom>
    </border>
    <border>
      <bottom style="medium">
        <color rgb="FF002060"/>
      </bottom>
    </border>
    <border>
      <right style="medium">
        <color rgb="FF002060"/>
      </right>
      <bottom style="medium">
        <color rgb="FF002060"/>
      </bottom>
    </border>
    <border>
      <left style="medium">
        <color rgb="FF002060"/>
      </left>
      <top style="thin">
        <color rgb="FF002060"/>
      </top>
      <bottom style="thin">
        <color rgb="FF002060"/>
      </bottom>
    </border>
    <border>
      <top style="thin">
        <color rgb="FF002060"/>
      </top>
      <bottom style="thin">
        <color rgb="FF002060"/>
      </bottom>
    </border>
    <border>
      <right style="medium">
        <color rgb="FF002060"/>
      </right>
      <top style="thin">
        <color rgb="FF002060"/>
      </top>
      <bottom style="thin">
        <color rgb="FF002060"/>
      </bottom>
    </border>
    <border>
      <left style="medium">
        <color rgb="FF002060"/>
      </left>
      <top style="thin">
        <color rgb="FF002060"/>
      </top>
      <bottom style="medium">
        <color rgb="FF002060"/>
      </bottom>
    </border>
    <border>
      <top style="thin">
        <color rgb="FF002060"/>
      </top>
      <bottom style="medium">
        <color rgb="FF002060"/>
      </bottom>
    </border>
    <border>
      <right style="medium">
        <color rgb="FF002060"/>
      </right>
      <top style="thin">
        <color rgb="FF002060"/>
      </top>
      <bottom style="medium">
        <color rgb="FF002060"/>
      </bottom>
    </border>
    <border>
      <left style="medium">
        <color rgb="FF002060"/>
      </left>
      <top style="none">
        <color rgb="FF000000"/>
      </top>
    </border>
    <border>
      <top style="none">
        <color rgb="FF000000"/>
      </top>
    </border>
    <border>
      <right style="medium">
        <color rgb="FF002060"/>
      </right>
      <top style="none">
        <color rgb="FF000000"/>
      </top>
    </border>
    <border>
      <left style="medium">
        <color rgb="FF002060"/>
      </left>
      <bottom style="thin">
        <color rgb="FFFFFFFF"/>
      </bottom>
    </border>
    <border>
      <bottom style="thin">
        <color rgb="FFFFFFFF"/>
      </bottom>
    </border>
    <border>
      <right style="medium">
        <color rgb="FF002060"/>
      </right>
      <bottom style="thin">
        <color rgb="FFFFFFFF"/>
      </bottom>
    </border>
    <border>
      <left style="medium">
        <color rgb="FF002060"/>
      </left>
      <right style="medium">
        <color rgb="FFFFFFFF"/>
      </right>
      <top style="thin">
        <color rgb="FFFFFFFF"/>
      </top>
      <bottom style="medium">
        <color rgb="FF002060"/>
      </bottom>
    </border>
    <border>
      <left style="medium">
        <color rgb="FFFFFFFF"/>
      </left>
      <top style="thin">
        <color rgb="FFFFFFFF"/>
      </top>
      <bottom style="medium">
        <color rgb="FF002060"/>
      </bottom>
    </border>
    <border>
      <top style="thin">
        <color rgb="FFFFFFFF"/>
      </top>
      <bottom style="medium">
        <color rgb="FF002060"/>
      </bottom>
    </border>
    <border>
      <right style="medium">
        <color rgb="FFFFFFFF"/>
      </right>
      <top style="thin">
        <color rgb="FFFFFFFF"/>
      </top>
      <bottom style="medium">
        <color rgb="FF002060"/>
      </bottom>
    </border>
    <border>
      <left style="medium">
        <color rgb="FFFFFFFF"/>
      </left>
      <right style="medium">
        <color rgb="FF002060"/>
      </right>
      <top style="thin">
        <color rgb="FFFFFFFF"/>
      </top>
      <bottom style="medium">
        <color rgb="FF002060"/>
      </bottom>
    </border>
    <border>
      <left style="medium">
        <color rgb="FF002060"/>
      </left>
      <top style="medium">
        <color rgb="FF002060"/>
      </top>
      <bottom style="thin">
        <color rgb="FF002060"/>
      </bottom>
    </border>
    <border>
      <top style="medium">
        <color rgb="FF002060"/>
      </top>
      <bottom style="thin">
        <color rgb="FF002060"/>
      </bottom>
    </border>
    <border>
      <right style="medium">
        <color rgb="FF002060"/>
      </right>
      <top style="medium">
        <color rgb="FF002060"/>
      </top>
      <bottom style="thin">
        <color rgb="FF002060"/>
      </bottom>
    </border>
    <border>
      <left style="medium">
        <color rgb="FF002060"/>
      </left>
      <right style="medium">
        <color rgb="FF002060"/>
      </right>
      <top style="thin">
        <color rgb="FF002060"/>
      </top>
      <bottom style="none">
        <color rgb="FF000000"/>
      </bottom>
    </border>
    <border>
      <left style="medium">
        <color rgb="FF000000"/>
      </left>
      <right style="medium">
        <color rgb="FFFFFFFF"/>
      </right>
      <top style="none">
        <color rgb="FF000000"/>
      </top>
      <bottom style="medium">
        <color rgb="FF000000"/>
      </bottom>
    </border>
    <border>
      <left style="medium">
        <color rgb="FFFFFFFF"/>
      </left>
      <top style="medium">
        <color rgb="FF002060"/>
      </top>
      <bottom style="medium">
        <color rgb="FF000000"/>
      </bottom>
    </border>
    <border>
      <top style="medium">
        <color rgb="FF002060"/>
      </top>
      <bottom style="medium">
        <color rgb="FF000000"/>
      </bottom>
    </border>
    <border>
      <right style="medium">
        <color rgb="FFFFFFFF"/>
      </right>
      <top style="medium">
        <color rgb="FF002060"/>
      </top>
      <bottom style="medium">
        <color rgb="FF000000"/>
      </bottom>
    </border>
    <border>
      <left style="medium">
        <color rgb="FFFFFFFF"/>
      </left>
      <right style="medium">
        <color rgb="FF000000"/>
      </right>
      <top style="none">
        <color rgb="FF000000"/>
      </top>
      <bottom style="medium">
        <color rgb="FF000000"/>
      </bottom>
    </border>
    <border>
      <left style="medium">
        <color rgb="FF000000"/>
      </left>
      <right style="medium">
        <color rgb="FFFFFFFF"/>
      </right>
      <top style="none">
        <color rgb="FF000000"/>
      </top>
      <bottom style="none">
        <color rgb="FF000000"/>
      </bottom>
    </border>
    <border>
      <left style="medium">
        <color rgb="FFFFFFFF"/>
      </left>
      <top style="thin">
        <color rgb="FF002060"/>
      </top>
      <bottom style="none">
        <color rgb="FF000000"/>
      </bottom>
    </border>
    <border>
      <top style="thin">
        <color rgb="FF002060"/>
      </top>
      <bottom style="none">
        <color rgb="FF000000"/>
      </bottom>
    </border>
    <border>
      <right style="medium">
        <color rgb="FFFFFFFF"/>
      </right>
      <top style="thin">
        <color rgb="FF002060"/>
      </top>
      <bottom style="none">
        <color rgb="FF000000"/>
      </bottom>
    </border>
    <border>
      <left style="medium">
        <color rgb="FFFFFFFF"/>
      </left>
      <right style="medium">
        <color rgb="FF000000"/>
      </right>
      <top style="none">
        <color rgb="FF000000"/>
      </top>
      <bottom style="none">
        <color rgb="FF000000"/>
      </bottom>
    </border>
    <border>
      <left style="medium">
        <color rgb="FF002060"/>
      </left>
      <top style="thin">
        <color rgb="FFFFFFFF"/>
      </top>
      <bottom style="medium">
        <color rgb="FF002060"/>
      </bottom>
    </border>
    <border>
      <left style="medium">
        <color rgb="FFFFFFFF"/>
      </left>
      <right style="medium">
        <color rgb="FFFFFFFF"/>
      </right>
      <top style="thin">
        <color rgb="FFFFFFFF"/>
      </top>
      <bottom style="thin">
        <color rgb="FF002060"/>
      </bottom>
    </border>
    <border>
      <left style="medium">
        <color rgb="FFFFFFFF"/>
      </left>
      <right style="medium">
        <color rgb="FF002060"/>
      </right>
      <top style="thin">
        <color rgb="FFFFFFFF"/>
      </top>
      <bottom style="thin">
        <color rgb="FF002060"/>
      </bottom>
    </border>
    <border>
      <left style="medium">
        <color rgb="FF003300"/>
      </left>
      <top style="medium">
        <color rgb="FF002060"/>
      </top>
      <bottom style="thin">
        <color rgb="FF003300"/>
      </bottom>
    </border>
    <border>
      <top style="medium">
        <color rgb="FF002060"/>
      </top>
      <bottom style="thin">
        <color rgb="FF003300"/>
      </bottom>
    </border>
    <border>
      <right style="medium">
        <color rgb="FF002060"/>
      </right>
      <top style="medium">
        <color rgb="FF002060"/>
      </top>
      <bottom style="thin">
        <color rgb="FF003300"/>
      </bottom>
    </border>
    <border>
      <left style="none">
        <color rgb="FF000000"/>
      </left>
      <right style="medium">
        <color rgb="FF003300"/>
      </right>
      <top style="none">
        <color rgb="FF000000"/>
      </top>
      <bottom style="thin">
        <color rgb="FF003300"/>
      </bottom>
    </border>
    <border>
      <left style="medium">
        <color rgb="FF003300"/>
      </left>
      <top style="thin">
        <color rgb="FF003300"/>
      </top>
      <bottom style="thin">
        <color rgb="FF003300"/>
      </bottom>
    </border>
    <border>
      <top style="thin">
        <color rgb="FF003300"/>
      </top>
      <bottom style="thin">
        <color rgb="FF003300"/>
      </bottom>
    </border>
    <border>
      <right style="medium">
        <color rgb="FF002060"/>
      </right>
      <top style="thin">
        <color rgb="FF003300"/>
      </top>
      <bottom style="thin">
        <color rgb="FF003300"/>
      </bottom>
    </border>
    <border>
      <left style="medium">
        <color rgb="FF002060"/>
      </left>
      <right style="medium">
        <color rgb="FF002060"/>
      </right>
      <top style="thin">
        <color rgb="FF003300"/>
      </top>
      <bottom style="thin">
        <color rgb="FF002060"/>
      </bottom>
    </border>
    <border>
      <left style="none">
        <color rgb="FF000000"/>
      </left>
      <right style="medium">
        <color rgb="FF003300"/>
      </right>
      <top style="thin">
        <color rgb="FF003300"/>
      </top>
      <bottom style="thin">
        <color rgb="FF003300"/>
      </bottom>
    </border>
    <border>
      <left style="medium">
        <color rgb="FF002060"/>
      </left>
      <right style="medium">
        <color rgb="FF002060"/>
      </right>
      <top style="thin">
        <color rgb="FF002060"/>
      </top>
      <bottom style="thin">
        <color rgb="FF003300"/>
      </bottom>
    </border>
    <border>
      <right style="medium">
        <color rgb="FF003300"/>
      </right>
      <top style="thin">
        <color rgb="FF003300"/>
      </top>
      <bottom style="thin">
        <color rgb="FF003300"/>
      </bottom>
    </border>
    <border>
      <left style="medium">
        <color rgb="FF003300"/>
      </left>
      <top style="thin">
        <color rgb="FF003300"/>
      </top>
      <bottom style="medium">
        <color rgb="FF002060"/>
      </bottom>
    </border>
    <border>
      <top style="thin">
        <color rgb="FF003300"/>
      </top>
      <bottom style="medium">
        <color rgb="FF002060"/>
      </bottom>
    </border>
    <border>
      <right style="medium">
        <color rgb="FF002060"/>
      </right>
      <top style="thin">
        <color rgb="FF003300"/>
      </top>
      <bottom style="medium">
        <color rgb="FF002060"/>
      </bottom>
    </border>
    <border>
      <left style="medium">
        <color rgb="FF002060"/>
      </left>
      <right style="medium">
        <color rgb="FF002060"/>
      </right>
      <top style="thin">
        <color rgb="FF003300"/>
      </top>
      <bottom style="medium">
        <color rgb="FF002060"/>
      </bottom>
    </border>
    <border>
      <right style="medium">
        <color rgb="FF003300"/>
      </right>
      <top style="thin">
        <color rgb="FF003300"/>
      </top>
      <bottom style="medium">
        <color rgb="FF002060"/>
      </bottom>
    </border>
    <border>
      <right style="medium">
        <color rgb="FFFFFFFF"/>
      </right>
      <top style="medium">
        <color rgb="FF002060"/>
      </top>
      <bottom style="thin">
        <color rgb="FF002060"/>
      </bottom>
    </border>
    <border>
      <left style="medium">
        <color rgb="FFFFFFFF"/>
      </left>
      <right style="medium">
        <color rgb="FFFFFFFF"/>
      </right>
      <top style="medium">
        <color rgb="FF002060"/>
      </top>
      <bottom style="thin">
        <color rgb="FF002060"/>
      </bottom>
    </border>
    <border>
      <left style="medium">
        <color rgb="FFFFFFFF"/>
      </left>
      <right style="medium">
        <color rgb="FF002060"/>
      </right>
      <top style="medium">
        <color rgb="FF002060"/>
      </top>
      <bottom style="thin">
        <color rgb="FF002060"/>
      </bottom>
    </border>
    <border>
      <left style="medium">
        <color rgb="FF002060"/>
      </left>
      <right style="medium">
        <color rgb="FFFFFFFF"/>
      </right>
      <top style="thin">
        <color rgb="FFFFFFFF"/>
      </top>
      <bottom style="thin">
        <color rgb="FF002060"/>
      </bottom>
    </border>
    <border>
      <left style="medium">
        <color rgb="FFFFFFFF"/>
      </left>
      <top style="thin">
        <color rgb="FFFFFFFF"/>
      </top>
      <bottom style="thin">
        <color rgb="FF002060"/>
      </bottom>
    </border>
    <border>
      <top style="thin">
        <color rgb="FFFFFFFF"/>
      </top>
      <bottom style="thin">
        <color rgb="FF002060"/>
      </bottom>
    </border>
    <border>
      <right style="medium">
        <color rgb="FF002060"/>
      </right>
      <top style="thin">
        <color rgb="FFFFFFFF"/>
      </top>
      <bottom style="thin">
        <color rgb="FF002060"/>
      </bottom>
    </border>
    <border>
      <left style="medium">
        <color rgb="FF002060"/>
      </left>
      <right style="medium">
        <color rgb="FFFFFFFF"/>
      </right>
      <top style="thin">
        <color rgb="FF002060"/>
      </top>
      <bottom style="medium">
        <color rgb="FF002060"/>
      </bottom>
    </border>
    <border>
      <left style="medium">
        <color rgb="FFFFFFFF"/>
      </left>
      <top style="thin">
        <color rgb="FF002060"/>
      </top>
      <bottom style="medium">
        <color rgb="FF002060"/>
      </bottom>
    </border>
    <border>
      <left style="medium">
        <color rgb="FF002060"/>
      </left>
      <right style="medium">
        <color rgb="FF002060"/>
      </right>
      <top style="medium">
        <color rgb="FF002060"/>
      </top>
      <bottom style="none">
        <color rgb="FF000000"/>
      </bottom>
    </border>
    <border>
      <left style="medium">
        <color rgb="FF002060"/>
      </left>
      <right style="none">
        <color rgb="FF000000"/>
      </right>
      <top style="thin">
        <color rgb="FF002060"/>
      </top>
      <bottom style="thin">
        <color rgb="FF002060"/>
      </bottom>
    </border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rgb="FF000000"/>
      </bottom>
    </border>
    <border>
      <left style="none">
        <color rgb="FF000000"/>
      </left>
      <right style="medium">
        <color rgb="FF002060"/>
      </right>
      <top style="thin">
        <color rgb="FF002060"/>
      </top>
      <bottom style="thin">
        <color rgb="FF002060"/>
      </bottom>
    </border>
    <border>
      <right style="none">
        <color rgb="FF000000"/>
      </right>
      <top style="medium">
        <color rgb="FF002060"/>
      </top>
      <bottom style="thin">
        <color rgb="FF002060"/>
      </bottom>
    </border>
    <border>
      <left style="medium">
        <color rgb="FF002060"/>
      </left>
      <right style="medium">
        <color rgb="FF002060"/>
      </right>
      <top style="thin">
        <color rgb="FF000000"/>
      </top>
      <bottom style="thin">
        <color rgb="FF000000"/>
      </bottom>
    </border>
    <border>
      <left style="medium">
        <color rgb="FF002060"/>
      </left>
      <right style="medium">
        <color rgb="FFFFFFFF"/>
      </right>
      <top style="medium">
        <color rgb="FF002060"/>
      </top>
      <bottom style="medium">
        <color rgb="FF002060"/>
      </bottom>
    </border>
    <border>
      <left style="medium">
        <color rgb="FFFFFFFF"/>
      </left>
      <right style="medium">
        <color rgb="FF002060"/>
      </right>
      <top style="medium">
        <color rgb="FF002060"/>
      </top>
      <bottom style="medium">
        <color rgb="FF002060"/>
      </bottom>
    </border>
    <border>
      <left style="medium">
        <color rgb="FF002060"/>
      </left>
      <right style="medium">
        <color rgb="FF002060"/>
      </right>
      <top style="none">
        <color rgb="FF000000"/>
      </top>
      <bottom style="thin">
        <color rgb="FF002060"/>
      </bottom>
    </border>
    <border>
      <left style="none">
        <color rgb="FF000000"/>
      </left>
      <right style="medium">
        <color rgb="FF002060"/>
      </right>
      <top style="none">
        <color rgb="FF000000"/>
      </top>
      <bottom style="thin">
        <color rgb="FF002060"/>
      </bottom>
    </border>
    <border>
      <left style="medium">
        <color rgb="FF002060"/>
      </left>
      <bottom style="thin">
        <color rgb="FF002060"/>
      </bottom>
    </border>
    <border>
      <bottom style="thin">
        <color rgb="FF002060"/>
      </bottom>
    </border>
    <border>
      <right style="medium">
        <color rgb="FF002060"/>
      </right>
      <bottom style="thin">
        <color rgb="FF002060"/>
      </bottom>
    </border>
    <border>
      <left style="medium">
        <color rgb="FFFFFFFF"/>
      </left>
      <top style="thin">
        <color rgb="FF002060"/>
      </top>
      <bottom style="medium">
        <color rgb="FF000000"/>
      </bottom>
    </border>
    <border>
      <top style="thin">
        <color rgb="FF002060"/>
      </top>
      <bottom style="medium">
        <color rgb="FF000000"/>
      </bottom>
    </border>
    <border>
      <right style="medium">
        <color rgb="FFFFFFFF"/>
      </right>
      <top style="thin">
        <color rgb="FF002060"/>
      </top>
      <bottom style="medium">
        <color rgb="FF000000"/>
      </bottom>
    </border>
    <border>
      <left style="medium">
        <color rgb="FF002060"/>
      </left>
      <top style="thin">
        <color rgb="FFFFFFFF"/>
      </top>
      <bottom style="thin">
        <color rgb="FF002060"/>
      </bottom>
    </border>
    <border>
      <right style="medium">
        <color rgb="FFFFFFFF"/>
      </right>
      <top style="thin">
        <color rgb="FFFFFFFF"/>
      </top>
      <bottom style="thin">
        <color rgb="FF002060"/>
      </bottom>
    </border>
    <border>
      <right style="medium">
        <color rgb="FFFFFFFF"/>
      </right>
      <top style="thin">
        <color rgb="FF002060"/>
      </top>
      <bottom style="medium">
        <color rgb="FF002060"/>
      </bottom>
    </border>
    <border>
      <left style="medium">
        <color rgb="FFFFFFFF"/>
      </left>
      <right style="medium">
        <color rgb="FFFFFFFF"/>
      </right>
      <top style="thin">
        <color rgb="FF002060"/>
      </top>
      <bottom style="medium">
        <color rgb="FF002060"/>
      </bottom>
    </border>
    <border>
      <left style="medium">
        <color rgb="FFFFFFFF"/>
      </left>
      <right style="medium">
        <color rgb="FF002060"/>
      </right>
      <top style="thin">
        <color rgb="FF002060"/>
      </top>
      <bottom style="medium">
        <color rgb="FF002060"/>
      </bottom>
    </border>
    <border>
      <right style="none">
        <color rgb="FF000000"/>
      </right>
      <top style="none">
        <color rgb="FF000000"/>
      </top>
    </border>
    <border>
      <left style="medium">
        <color rgb="FF002060"/>
      </left>
      <bottom style="none">
        <color rgb="FF000000"/>
      </bottom>
    </border>
    <border>
      <bottom style="none">
        <color rgb="FF000000"/>
      </bottom>
    </border>
    <border>
      <right style="none">
        <color rgb="FF000000"/>
      </right>
      <bottom style="none">
        <color rgb="FF000000"/>
      </bottom>
    </border>
    <border>
      <right style="medium">
        <color rgb="FF000066"/>
      </right>
      <top style="thin">
        <color rgb="FFFFFFFF"/>
      </top>
      <bottom style="thin">
        <color rgb="FF002060"/>
      </bottom>
    </border>
    <border>
      <left style="medium">
        <color rgb="FF002060"/>
      </left>
      <right style="medium">
        <color rgb="FFFFFFFF"/>
      </right>
      <top style="thin">
        <color rgb="FF002060"/>
      </top>
    </border>
    <border>
      <left style="medium">
        <color rgb="FFFFFFFF"/>
      </left>
      <top style="none">
        <color rgb="FF000000"/>
      </top>
    </border>
    <border>
      <left style="medium">
        <color rgb="FF002060"/>
      </left>
      <right style="medium">
        <color rgb="FFFFFFFF"/>
      </right>
      <bottom style="medium">
        <color rgb="FF002060"/>
      </bottom>
    </border>
    <border>
      <left style="medium">
        <color rgb="FFFFFFFF"/>
      </left>
      <bottom style="none">
        <color rgb="FF000000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medium">
        <color rgb="FF000066"/>
      </left>
      <top style="none">
        <color rgb="FF000000"/>
      </top>
      <bottom style="medium">
        <color rgb="FFFFFFFF"/>
      </bottom>
    </border>
    <border>
      <top style="none">
        <color rgb="FF000000"/>
      </top>
      <bottom style="medium">
        <color rgb="FFFFFFFF"/>
      </bottom>
    </border>
    <border>
      <right style="medium">
        <color rgb="FF000066"/>
      </right>
      <top style="none">
        <color rgb="FF000000"/>
      </top>
      <bottom style="medium">
        <color rgb="FFFFFFFF"/>
      </bottom>
    </border>
    <border>
      <left style="medium">
        <color rgb="FF000066"/>
      </left>
      <right style="medium">
        <color rgb="FFFFFFFF"/>
      </right>
      <top style="medium">
        <color rgb="FFFFFFFF"/>
      </top>
      <bottom style="medium">
        <color rgb="FFFFFFFF"/>
      </bottom>
    </border>
    <border>
      <left style="thin">
        <color rgb="FFFFFFFF"/>
      </left>
      <right style="medium">
        <color rgb="FFFFFFFF"/>
      </right>
      <top style="medium">
        <color rgb="FFFFFFFF"/>
      </top>
      <bottom style="medium">
        <color rgb="FFFFFFFF"/>
      </bottom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</border>
    <border>
      <left style="medium">
        <color rgb="FFFFFFFF"/>
      </left>
      <right style="none">
        <color rgb="FF000000"/>
      </right>
      <top style="medium">
        <color rgb="FFFFFFFF"/>
      </top>
      <bottom style="medium">
        <color rgb="FFFFFFFF"/>
      </bottom>
    </border>
    <border>
      <left style="medium">
        <color rgb="FFFFFFFF"/>
      </left>
      <right style="medium">
        <color rgb="FF000066"/>
      </right>
      <top style="medium">
        <color rgb="FFFFFFFF"/>
      </top>
      <bottom style="medium">
        <color rgb="FFFFFFFF"/>
      </bottom>
    </border>
    <border>
      <left style="medium">
        <color rgb="FFFFFFFF"/>
      </left>
      <right style="none">
        <color rgb="FF000000"/>
      </right>
      <top style="thin">
        <color rgb="FFFFFFFF"/>
      </top>
      <bottom style="thin">
        <color rgb="FFFFFFFF"/>
      </bottom>
    </border>
    <border>
      <left style="medium">
        <color rgb="FFFFFFFF"/>
      </left>
      <right style="medium">
        <color rgb="FF000066"/>
      </right>
      <top style="none">
        <color rgb="FF000000"/>
      </top>
      <bottom style="thin">
        <color rgb="FFFFFFFF"/>
      </bottom>
    </border>
    <border>
      <left style="medium">
        <color rgb="FFFFFFFF"/>
      </left>
      <right style="none">
        <color rgb="FF000000"/>
      </right>
      <top style="medium">
        <color rgb="FFFFFFFF"/>
      </top>
      <bottom style="none">
        <color rgb="FF000000"/>
      </bottom>
    </border>
    <border>
      <left style="medium">
        <color rgb="FF000066"/>
      </left>
      <right style="medium">
        <color rgb="FFFFFFFF"/>
      </right>
      <bottom style="medium">
        <color rgb="FF000066"/>
      </bottom>
    </border>
    <border>
      <left style="medium">
        <color rgb="FF000066"/>
      </left>
      <right style="medium">
        <color rgb="FFFFFFFF"/>
      </right>
      <top style="medium">
        <color rgb="FF000066"/>
      </top>
      <bottom style="medium">
        <color rgb="FF000066"/>
      </bottom>
    </border>
    <border>
      <left style="medium">
        <color rgb="FF000066"/>
      </left>
      <right style="medium">
        <color rgb="FFFFFFFF"/>
      </right>
      <top style="thin">
        <color rgb="FFFFFFFF"/>
      </top>
      <bottom style="thin">
        <color rgb="FFFFFFFF"/>
      </bottom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rgb="FFFFFFFF"/>
      </bottom>
    </border>
    <border>
      <left style="medium">
        <color rgb="FFFFFFFF"/>
      </left>
      <right style="medium">
        <color rgb="FFFFFFFF"/>
      </right>
      <top style="thin">
        <color rgb="FFFFFFFF"/>
      </top>
      <bottom style="thin">
        <color rgb="FFFFFFFF"/>
      </bottom>
    </border>
    <border>
      <left style="medium">
        <color rgb="FFFFFFFF"/>
      </left>
      <right style="none">
        <color rgb="FF000000"/>
      </right>
      <top style="none">
        <color rgb="FF000000"/>
      </top>
      <bottom style="thin">
        <color rgb="FFFFFFFF"/>
      </bottom>
    </border>
    <border>
      <left style="medium">
        <color rgb="FFFFFFFF"/>
      </left>
      <right style="medium">
        <color rgb="FF000066"/>
      </right>
      <top style="medium">
        <color rgb="FFFFFFFF"/>
      </top>
      <bottom style="thin">
        <color rgb="FFFFFFFF"/>
      </bottom>
    </border>
    <border>
      <left style="medium">
        <color rgb="FF000066"/>
      </left>
      <right style="medium">
        <color rgb="FFFFFFFF"/>
      </right>
      <top style="thin">
        <color rgb="FFFFFFFF"/>
      </top>
      <bottom style="none">
        <color rgb="FF000000"/>
      </bottom>
    </border>
    <border>
      <left style="medium">
        <color rgb="FFFFFFFF"/>
      </left>
      <right style="medium">
        <color rgb="FFFFFFFF"/>
      </right>
      <top style="thin">
        <color rgb="FFFFFFFF"/>
      </top>
      <bottom style="none">
        <color rgb="FF000000"/>
      </bottom>
    </border>
    <border>
      <left style="medium">
        <color rgb="FFFFFFFF"/>
      </left>
      <right style="none">
        <color rgb="FF000000"/>
      </right>
      <top style="none">
        <color rgb="FF000000"/>
      </top>
      <bottom style="none">
        <color rgb="FF000000"/>
      </bottom>
    </border>
    <border>
      <left style="medium">
        <color rgb="FFFFFFFF"/>
      </left>
      <right style="medium">
        <color rgb="FF000066"/>
      </right>
      <top style="none">
        <color rgb="FF000000"/>
      </top>
      <bottom style="none">
        <color rgb="FF000000"/>
      </bottom>
    </border>
    <border>
      <left style="medium">
        <color rgb="FFFFFFFF"/>
      </left>
      <right style="none">
        <color rgb="FF000000"/>
      </right>
      <top style="thin">
        <color rgb="FFFFFFFF"/>
      </top>
      <bottom style="none">
        <color rgb="FF000000"/>
      </bottom>
    </border>
    <border>
      <left style="medium">
        <color rgb="FF000066"/>
      </left>
      <right style="medium">
        <color rgb="FFFFFFFF"/>
      </right>
      <top style="medium">
        <color rgb="FF000066"/>
      </top>
      <bottom style="thin">
        <color rgb="FF000066"/>
      </bottom>
    </border>
    <border>
      <left style="medium">
        <color rgb="FFFFFFFF"/>
      </left>
      <right style="medium">
        <color rgb="FFFFFFFF"/>
      </right>
      <top style="medium">
        <color rgb="FF000066"/>
      </top>
      <bottom style="thin">
        <color rgb="FF000066"/>
      </bottom>
    </border>
    <border>
      <left style="medium">
        <color rgb="FFFFFFFF"/>
      </left>
      <right style="medium">
        <color rgb="FF000066"/>
      </right>
      <top style="medium">
        <color rgb="FF000066"/>
      </top>
      <bottom style="thin">
        <color rgb="FF000066"/>
      </bottom>
    </border>
    <border>
      <left style="medium">
        <color rgb="FF000066"/>
      </left>
      <right style="medium">
        <color rgb="FFFFFFFF"/>
      </right>
      <top style="thin">
        <color rgb="FF000066"/>
      </top>
      <bottom style="medium">
        <color rgb="FF000066"/>
      </bottom>
    </border>
    <border>
      <left style="medium">
        <color rgb="FFFFFFFF"/>
      </left>
      <right style="medium">
        <color rgb="FFFFFFFF"/>
      </right>
      <top style="thin">
        <color rgb="FF000066"/>
      </top>
      <bottom style="medium">
        <color rgb="FF000066"/>
      </bottom>
    </border>
    <border>
      <left style="medium">
        <color rgb="FFFFFFFF"/>
      </left>
      <right style="medium">
        <color rgb="FF000066"/>
      </right>
      <top style="thin">
        <color rgb="FF000066"/>
      </top>
      <bottom style="medium">
        <color rgb="FF000066"/>
      </bottom>
    </border>
    <border>
      <left style="medium">
        <color rgb="FFFFFFFF"/>
      </left>
      <right style="medium">
        <color rgb="FFFFFFFF"/>
      </right>
      <top style="medium">
        <color rgb="FFFFFFFF"/>
      </top>
    </border>
    <border>
      <left style="medium">
        <color rgb="FFFFFFFF"/>
      </left>
      <top style="medium">
        <color rgb="FFFFFFFF"/>
      </top>
      <bottom style="medium">
        <color rgb="FFFFFFFF"/>
      </bottom>
    </border>
    <border>
      <top style="medium">
        <color rgb="FFFFFFFF"/>
      </top>
      <bottom style="medium">
        <color rgb="FFFFFFFF"/>
      </bottom>
    </border>
    <border>
      <right style="none">
        <color rgb="FF000000"/>
      </right>
      <top style="medium">
        <color rgb="FFFFFFFF"/>
      </top>
      <bottom style="medium">
        <color rgb="FFFFFFFF"/>
      </bottom>
    </border>
    <border>
      <right style="medium">
        <color rgb="FFFFFFFF"/>
      </right>
      <top style="medium">
        <color rgb="FFFFFFFF"/>
      </top>
      <bottom style="medium">
        <color rgb="FFFFFFFF"/>
      </bottom>
    </border>
    <border>
      <left style="medium">
        <color rgb="FFFFFFFF"/>
      </left>
      <right style="medium">
        <color rgb="FFFFFFFF"/>
      </right>
    </border>
    <border>
      <left style="medium">
        <color rgb="FFFFFFFF"/>
      </left>
      <right style="medium">
        <color rgb="FFFFFFFF"/>
      </right>
      <bottom style="medium">
        <color rgb="FFFFFFFF"/>
      </bottom>
    </border>
    <border>
      <top style="thin">
        <color rgb="FF000066"/>
      </top>
    </border>
    <border>
      <left style="thin">
        <color rgb="FF000066"/>
      </left>
      <top style="thin">
        <color rgb="FF000066"/>
      </top>
    </border>
    <border>
      <right style="thin">
        <color rgb="FF000066"/>
      </right>
      <top style="thin">
        <color rgb="FF000066"/>
      </top>
    </border>
    <border>
      <left style="thin">
        <color rgb="FF000066"/>
      </left>
      <bottom style="thin">
        <color rgb="FF000066"/>
      </bottom>
    </border>
    <border>
      <bottom style="thin">
        <color rgb="FF000066"/>
      </bottom>
    </border>
    <border>
      <right style="thin">
        <color rgb="FF000066"/>
      </right>
      <bottom style="thin">
        <color rgb="FF000066"/>
      </bottom>
    </border>
    <border>
      <left style="thin">
        <color rgb="FF000066"/>
      </left>
      <right style="thin">
        <color rgb="FF000066"/>
      </right>
      <top style="thin">
        <color rgb="FF000066"/>
      </top>
    </border>
    <border>
      <left style="thin">
        <color rgb="FF000066"/>
      </left>
      <right style="thin">
        <color rgb="FF000066"/>
      </right>
    </border>
    <border>
      <left style="thin">
        <color rgb="FF000066"/>
      </left>
      <right style="thin">
        <color rgb="FF000066"/>
      </right>
      <bottom style="thin">
        <color rgb="FF000066"/>
      </bottom>
    </border>
    <border>
      <right style="none">
        <color rgb="FF000000"/>
      </right>
      <bottom style="thin">
        <color rgb="FFFFFFFF"/>
      </bottom>
    </border>
    <border>
      <left style="medium">
        <color rgb="FFFFFFFF"/>
      </left>
      <right style="none">
        <color rgb="FF000000"/>
      </right>
      <top style="thin">
        <color rgb="FFFFFFFF"/>
      </top>
      <bottom style="thin">
        <color rgb="FF002060"/>
      </bottom>
    </border>
    <border>
      <left style="medium">
        <color rgb="FF003300"/>
      </left>
      <right style="none">
        <color rgb="FF000000"/>
      </right>
      <top style="thin">
        <color rgb="FF003300"/>
      </top>
      <bottom style="thin">
        <color rgb="FF003300"/>
      </bottom>
    </border>
    <border>
      <left style="medium">
        <color rgb="FF002060"/>
      </left>
      <right style="medium">
        <color rgb="FF002060"/>
      </right>
      <top style="thin">
        <color rgb="FF002060"/>
      </top>
      <bottom style="medium">
        <color rgb="FF002060"/>
      </bottom>
    </border>
    <border>
      <left style="none">
        <color rgb="FF000000"/>
      </left>
      <top style="none">
        <color rgb="FF000000"/>
      </top>
    </border>
    <border>
      <left style="medium">
        <color rgb="FF000066"/>
      </left>
      <right style="thin">
        <color rgb="FFFFFFFF"/>
      </right>
      <top style="thin">
        <color rgb="FF002060"/>
      </top>
      <bottom style="thin">
        <color rgb="FFFFFFFF"/>
      </bottom>
    </border>
    <border>
      <left style="thin">
        <color rgb="FFFFFFFF"/>
      </left>
      <top style="thin">
        <color rgb="FF002060"/>
      </top>
      <bottom style="thin">
        <color rgb="FFFFFFFF"/>
      </bottom>
    </border>
    <border>
      <top style="thin">
        <color rgb="FF002060"/>
      </top>
      <bottom style="thin">
        <color rgb="FFFFFFFF"/>
      </bottom>
    </border>
    <border>
      <right style="thin">
        <color rgb="FFFFFFFF"/>
      </right>
      <top style="thin">
        <color rgb="FF002060"/>
      </top>
      <bottom style="thin">
        <color rgb="FFFFFFFF"/>
      </bottom>
    </border>
    <border>
      <left style="thin">
        <color rgb="FFFFFFFF"/>
      </left>
      <right style="medium">
        <color rgb="FF000066"/>
      </right>
      <top style="thin">
        <color rgb="FF002060"/>
      </top>
      <bottom style="thin">
        <color rgb="FFFFFFFF"/>
      </bottom>
    </border>
    <border>
      <left style="none">
        <color rgb="FF000000"/>
      </left>
    </border>
    <border>
      <right style="none">
        <color rgb="FF000000"/>
      </right>
    </border>
    <border>
      <left style="medium">
        <color rgb="FF000066"/>
      </left>
      <top style="thin">
        <color rgb="FFFFFFFF"/>
      </top>
    </border>
    <border>
      <top style="thin">
        <color rgb="FFFFFFFF"/>
      </top>
    </border>
    <border>
      <right style="medium">
        <color rgb="FF000066"/>
      </right>
      <top style="thin">
        <color rgb="FFFFFFFF"/>
      </top>
    </border>
    <border>
      <left style="none">
        <color rgb="FF000000"/>
      </left>
      <bottom style="thin">
        <color rgb="FFFFFFFF"/>
      </bottom>
    </border>
    <border>
      <left style="medium">
        <color rgb="FF000066"/>
      </left>
      <bottom style="thin">
        <color rgb="FFFFFFFF"/>
      </bottom>
    </border>
    <border>
      <right style="medium">
        <color rgb="FF000066"/>
      </right>
      <bottom style="thin">
        <color rgb="FFFFFFFF"/>
      </bottom>
    </border>
    <border>
      <left style="medium">
        <color rgb="FFFFFFFF"/>
      </left>
      <right style="medium">
        <color rgb="FF002060"/>
      </right>
      <top style="thin">
        <color rgb="FFFFFFFF"/>
      </top>
      <bottom style="none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medium">
        <color rgb="FF000066"/>
      </right>
      <top style="thin">
        <color rgb="FFFFFFFF"/>
      </top>
      <bottom style="thin">
        <color rgb="FFFFFFFF"/>
      </bottom>
    </border>
    <border>
      <left style="medium">
        <color rgb="FF000066"/>
      </left>
      <top style="medium">
        <color rgb="FF002060"/>
      </top>
      <bottom style="thin">
        <color rgb="FF000066"/>
      </bottom>
    </border>
    <border>
      <top style="medium">
        <color rgb="FF002060"/>
      </top>
      <bottom style="thin">
        <color rgb="FF000066"/>
      </bottom>
    </border>
    <border>
      <right style="medium">
        <color rgb="FF000066"/>
      </right>
      <top style="medium">
        <color rgb="FF002060"/>
      </top>
      <bottom style="thin">
        <color rgb="FF000066"/>
      </bottom>
    </border>
    <border>
      <left style="medium">
        <color rgb="FF000066"/>
      </left>
      <right style="medium">
        <color rgb="FF000066"/>
      </right>
      <top style="thin">
        <color rgb="FF000066"/>
      </top>
      <bottom style="thin">
        <color rgb="FF000066"/>
      </bottom>
    </border>
    <border>
      <left style="medium">
        <color rgb="FF000066"/>
      </left>
      <top style="thin">
        <color rgb="FF000066"/>
      </top>
      <bottom style="thin">
        <color rgb="FF000066"/>
      </bottom>
    </border>
    <border>
      <top style="thin">
        <color rgb="FF000066"/>
      </top>
      <bottom style="thin">
        <color rgb="FF000066"/>
      </bottom>
    </border>
    <border>
      <right style="medium">
        <color rgb="FF000066"/>
      </right>
      <top style="thin">
        <color rgb="FF000066"/>
      </top>
      <bottom style="thin">
        <color rgb="FF000066"/>
      </bottom>
    </border>
    <border>
      <left style="medium">
        <color rgb="FF002060"/>
      </left>
      <top style="thin">
        <color rgb="FFFFFFFF"/>
      </top>
      <bottom style="none">
        <color rgb="FF000000"/>
      </bottom>
    </border>
    <border>
      <top style="thin">
        <color rgb="FFFFFFFF"/>
      </top>
      <bottom style="none">
        <color rgb="FF000000"/>
      </bottom>
    </border>
    <border>
      <right style="medium">
        <color rgb="FFFFFFFF"/>
      </right>
      <top style="thin">
        <color rgb="FFFFFFFF"/>
      </top>
      <bottom style="none">
        <color rgb="FF000000"/>
      </bottom>
    </border>
    <border>
      <left style="medium">
        <color rgb="FF000000"/>
      </left>
      <right style="medium">
        <color rgb="FFFFFFFF"/>
      </right>
      <top style="thin">
        <color rgb="FF000066"/>
      </top>
      <bottom style="medium">
        <color rgb="FF000000"/>
      </bottom>
    </border>
    <border>
      <left style="medium">
        <color rgb="FFFFFFFF"/>
      </left>
      <top style="thin">
        <color rgb="FF000066"/>
      </top>
      <bottom style="medium">
        <color rgb="FF000000"/>
      </bottom>
    </border>
    <border>
      <top style="thin">
        <color rgb="FF000066"/>
      </top>
      <bottom style="medium">
        <color rgb="FF000000"/>
      </bottom>
    </border>
    <border>
      <right style="medium">
        <color rgb="FFFFFFFF"/>
      </right>
      <top style="thin">
        <color rgb="FF000066"/>
      </top>
      <bottom style="medium">
        <color rgb="FF000000"/>
      </bottom>
    </border>
    <border>
      <left style="medium">
        <color rgb="FFFFFFFF"/>
      </left>
      <right style="medium">
        <color rgb="FF000000"/>
      </right>
      <top style="thin">
        <color rgb="FF000066"/>
      </top>
      <bottom style="medium">
        <color rgb="FF000000"/>
      </bottom>
    </border>
    <border>
      <left style="medium">
        <color rgb="FFFFFFFF"/>
      </left>
      <top style="medium">
        <color rgb="FFFFFFFF"/>
      </top>
    </border>
    <border>
      <right style="none">
        <color rgb="FF000000"/>
      </right>
      <top style="medium">
        <color rgb="FFFFFFFF"/>
      </top>
    </border>
    <border>
      <left style="medium">
        <color rgb="FFFFFFFF"/>
      </left>
    </border>
    <border>
      <left style="none">
        <color rgb="FF000000"/>
      </left>
      <bottom style="medium">
        <color rgb="FFFFFFFF"/>
      </bottom>
    </border>
    <border>
      <bottom style="medium">
        <color rgb="FFFFFFFF"/>
      </bottom>
    </border>
    <border>
      <right style="none">
        <color rgb="FF000000"/>
      </right>
      <bottom style="medium">
        <color rgb="FFFFFFFF"/>
      </bottom>
    </border>
    <border>
      <left style="none">
        <color rgb="FF000000"/>
      </left>
      <top style="medium">
        <color rgb="FFFFFFFF"/>
      </top>
    </border>
    <border>
      <top style="medium">
        <color rgb="FFFFFFFF"/>
      </top>
    </border>
    <border>
      <right style="medium">
        <color rgb="FFFFFFFF"/>
      </right>
      <top style="medium">
        <color rgb="FFFFFFFF"/>
      </top>
    </border>
    <border>
      <left style="medium">
        <color rgb="FFFFFFFF"/>
      </left>
      <top style="medium">
        <color rgb="FFFFFFFF"/>
      </top>
      <bottom style="thin">
        <color rgb="FFFFFFFF"/>
      </bottom>
    </border>
    <border>
      <top style="medium">
        <color rgb="FFFFFFFF"/>
      </top>
      <bottom style="thin">
        <color rgb="FFFFFFFF"/>
      </bottom>
    </border>
    <border>
      <right style="medium">
        <color rgb="FFFFFFFF"/>
      </right>
      <top style="medium">
        <color rgb="FFFFFFFF"/>
      </top>
      <bottom style="thin">
        <color rgb="FFFFFFFF"/>
      </bottom>
    </border>
    <border>
      <left style="none">
        <color rgb="FF000000"/>
      </left>
      <bottom style="medium">
        <color rgb="FF002060"/>
      </bottom>
    </border>
    <border>
      <right style="medium">
        <color rgb="FFFFFFFF"/>
      </right>
      <bottom style="medium">
        <color rgb="FF002060"/>
      </bottom>
    </border>
    <border>
      <left style="medium">
        <color rgb="FFFFFFFF"/>
      </left>
      <right style="medium">
        <color rgb="FFFFFFFF"/>
      </right>
      <top style="thin">
        <color rgb="FFFFFFFF"/>
      </top>
      <bottom style="medium">
        <color rgb="FF002060"/>
      </bottom>
    </border>
    <border>
      <left style="medium">
        <color rgb="FFFFFFFF"/>
      </left>
      <right style="none">
        <color rgb="FF000000"/>
      </right>
      <top style="thin">
        <color rgb="FFFFFFFF"/>
      </top>
      <bottom style="medium">
        <color rgb="FF002060"/>
      </bottom>
    </border>
    <border>
      <left style="medium">
        <color rgb="FFFFFFFF"/>
      </left>
      <bottom style="thin">
        <color rgb="FFFFFFFF"/>
      </bottom>
    </border>
    <border>
      <left style="medium">
        <color rgb="FF000066"/>
      </left>
      <top style="thin">
        <color rgb="FFFFFFFF"/>
      </top>
      <bottom style="thin">
        <color rgb="FFFFFFFF"/>
      </bottom>
    </border>
    <border>
      <right style="none">
        <color rgb="FF000000"/>
      </right>
      <top style="thin">
        <color rgb="FFFFFFFF"/>
      </top>
      <bottom style="thin">
        <color rgb="FFFFFFFF"/>
      </bottom>
    </border>
    <border>
      <left style="medium">
        <color rgb="FF002060"/>
      </left>
      <right style="medium">
        <color rgb="FF000066"/>
      </right>
      <top style="thin">
        <color rgb="FF002060"/>
      </top>
      <bottom style="thin">
        <color rgb="FF002060"/>
      </bottom>
    </border>
    <border>
      <left style="none">
        <color rgb="FF000000"/>
      </left>
      <right style="medium">
        <color rgb="FF002060"/>
      </right>
      <top style="medium">
        <color rgb="FF002060"/>
      </top>
      <bottom style="thin">
        <color rgb="FF002060"/>
      </bottom>
    </border>
    <border>
      <left style="medium">
        <color rgb="FF000066"/>
      </left>
      <top style="thin">
        <color rgb="FF000066"/>
      </top>
      <bottom style="medium">
        <color rgb="FF000066"/>
      </bottom>
    </border>
    <border>
      <right style="medium">
        <color rgb="FF000066"/>
      </right>
      <top style="thin">
        <color rgb="FF000066"/>
      </top>
      <bottom style="medium">
        <color rgb="FF000066"/>
      </bottom>
    </border>
    <border>
      <left style="medium">
        <color rgb="FF002060"/>
      </left>
      <right style="medium">
        <color rgb="FF002060"/>
      </right>
      <top style="medium">
        <color rgb="FF000066"/>
      </top>
      <bottom style="thin">
        <color rgb="FF002060"/>
      </bottom>
    </border>
    <border>
      <left style="medium">
        <color rgb="FF002060"/>
      </left>
      <right style="medium">
        <color rgb="FFFFFFFF"/>
      </right>
      <top style="none">
        <color rgb="FF000000"/>
      </top>
      <bottom style="medium">
        <color rgb="FF002060"/>
      </bottom>
    </border>
    <border>
      <left style="medium">
        <color rgb="FFFFFFFF"/>
      </left>
      <top style="none">
        <color rgb="FF000000"/>
      </top>
      <bottom style="medium">
        <color rgb="FF002060"/>
      </bottom>
    </border>
    <border>
      <top style="none">
        <color rgb="FF000000"/>
      </top>
      <bottom style="medium">
        <color rgb="FF002060"/>
      </bottom>
    </border>
    <border>
      <right style="medium">
        <color rgb="FFFFFFFF"/>
      </right>
      <top style="none">
        <color rgb="FF000000"/>
      </top>
      <bottom style="medium">
        <color rgb="FF002060"/>
      </bottom>
    </border>
    <border>
      <left style="medium">
        <color rgb="FFFFFFFF"/>
      </left>
      <right style="medium">
        <color rgb="FF002060"/>
      </right>
      <top style="none">
        <color rgb="FF000000"/>
      </top>
      <bottom style="medium">
        <color rgb="FF002060"/>
      </bottom>
    </border>
    <border>
      <left style="medium">
        <color rgb="FFFFFFFF"/>
      </left>
      <right style="medium">
        <color rgb="FFFFFFFF"/>
      </right>
      <top style="none">
        <color rgb="FF000000"/>
      </top>
      <bottom style="none">
        <color rgb="FF000000"/>
      </bottom>
    </border>
    <border>
      <left style="medium">
        <color rgb="FFFFFFFF"/>
      </left>
      <right style="medium">
        <color rgb="FF002060"/>
      </right>
      <top style="none">
        <color rgb="FF000000"/>
      </top>
      <bottom style="none">
        <color rgb="FF000000"/>
      </bottom>
    </border>
    <border>
      <left style="medium">
        <color rgb="FF000066"/>
      </left>
      <top style="medium">
        <color rgb="FF000066"/>
      </top>
      <bottom style="thin">
        <color rgb="FF000066"/>
      </bottom>
    </border>
    <border>
      <top style="medium">
        <color rgb="FF000066"/>
      </top>
      <bottom style="thin">
        <color rgb="FF000066"/>
      </bottom>
    </border>
    <border>
      <right style="medium">
        <color rgb="FF000066"/>
      </right>
      <top style="medium">
        <color rgb="FF000066"/>
      </top>
      <bottom style="thin">
        <color rgb="FF000066"/>
      </bottom>
    </border>
    <border>
      <left style="medium">
        <color rgb="FF000066"/>
      </left>
      <right style="medium">
        <color rgb="FF000066"/>
      </right>
      <top style="medium">
        <color rgb="FF000066"/>
      </top>
      <bottom style="thin">
        <color rgb="FF000066"/>
      </bottom>
    </border>
    <border>
      <left style="medium">
        <color rgb="FF000066"/>
      </left>
      <top style="thin">
        <color rgb="FF000066"/>
      </top>
      <bottom style="medium">
        <color rgb="FF002060"/>
      </bottom>
    </border>
    <border>
      <top style="thin">
        <color rgb="FF000066"/>
      </top>
      <bottom style="medium">
        <color rgb="FF002060"/>
      </bottom>
    </border>
    <border>
      <right style="medium">
        <color rgb="FF000066"/>
      </right>
      <top style="thin">
        <color rgb="FF000066"/>
      </top>
      <bottom style="medium">
        <color rgb="FF002060"/>
      </bottom>
    </border>
    <border>
      <left style="medium">
        <color rgb="FF000066"/>
      </left>
      <right style="medium">
        <color rgb="FF000066"/>
      </right>
      <top style="thin">
        <color rgb="FF000066"/>
      </top>
      <bottom style="medium">
        <color rgb="FF002060"/>
      </bottom>
    </border>
    <border>
      <left style="medium">
        <color rgb="FFFFFFFF"/>
      </left>
      <right style="medium">
        <color rgb="FFFFFFFF"/>
      </right>
      <top style="none">
        <color rgb="FF000000"/>
      </top>
      <bottom style="thin">
        <color rgb="FF002060"/>
      </bottom>
    </border>
    <border>
      <left style="medium">
        <color rgb="FFFFFFFF"/>
      </left>
      <right style="medium">
        <color rgb="FF002060"/>
      </right>
      <top style="none">
        <color rgb="FF000000"/>
      </top>
      <bottom style="thin">
        <color rgb="FF002060"/>
      </bottom>
    </border>
    <border>
      <left style="medium">
        <color rgb="FF000066"/>
      </left>
      <top style="medium">
        <color rgb="FF000066"/>
      </top>
    </border>
    <border>
      <top style="medium">
        <color rgb="FF000066"/>
      </top>
    </border>
    <border>
      <right style="medium">
        <color rgb="FF000066"/>
      </right>
      <top style="medium">
        <color rgb="FF000066"/>
      </top>
    </border>
    <border>
      <left style="medium">
        <color rgb="FF000066"/>
      </left>
      <bottom style="thin">
        <color rgb="FFFFFFFF"/>
      </bottom>
    </border>
    <border>
      <bottom style="thin">
        <color rgb="FFFFFFFF"/>
      </bottom>
    </border>
    <border>
      <right style="medium">
        <color rgb="FF000066"/>
      </right>
      <bottom style="thin">
        <color rgb="FFFFFFFF"/>
      </bottom>
    </border>
    <border>
      <left style="medium">
        <color rgb="FF000066"/>
      </left>
      <right style="medium">
        <color rgb="FFFFFFFF"/>
      </right>
      <top style="thin">
        <color rgb="FFFFFFFF"/>
      </top>
      <bottom style="thin">
        <color rgb="FF000066"/>
      </bottom>
    </border>
    <border>
      <left style="medium">
        <color rgb="FFFFFFFF"/>
      </left>
      <top style="thin">
        <color rgb="FFFFFFFF"/>
      </top>
      <bottom style="thin">
        <color rgb="FF000066"/>
      </bottom>
    </border>
    <border>
      <top style="thin">
        <color rgb="FFFFFFFF"/>
      </top>
      <bottom style="thin">
        <color rgb="FF000066"/>
      </bottom>
    </border>
    <border>
      <right style="medium">
        <color rgb="FF000066"/>
      </right>
      <top style="thin">
        <color rgb="FFFFFFFF"/>
      </top>
      <bottom style="thin">
        <color rgb="FF000066"/>
      </bottom>
    </border>
    <border>
      <left style="medium">
        <color rgb="FFFFFFFF"/>
      </left>
      <top style="thin">
        <color rgb="FF000066"/>
      </top>
      <bottom style="medium">
        <color rgb="FF000066"/>
      </bottom>
    </border>
    <border>
      <top style="thin">
        <color rgb="FF000066"/>
      </top>
      <bottom style="medium">
        <color rgb="FF000066"/>
      </bottom>
    </border>
    <border>
      <left style="medium">
        <color rgb="FF002060"/>
      </left>
      <right style="medium">
        <color rgb="FF002060"/>
      </right>
      <top style="none">
        <color rgb="FF000000"/>
      </top>
      <bottom style="none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none">
        <color rgb="FF000000"/>
      </top>
      <bottom style="thin">
        <color rgb="FF000000"/>
      </bottom>
    </border>
    <border>
      <left style="medium">
        <color rgb="FF003300"/>
      </left>
      <right style="medium">
        <color rgb="FF003300"/>
      </right>
      <top style="none">
        <color rgb="FF000000"/>
      </top>
      <bottom style="thin">
        <color rgb="FF003300"/>
      </bottom>
    </border>
    <border>
      <left style="medium">
        <color rgb="FF003300"/>
      </left>
      <right style="medium">
        <color rgb="FF003300"/>
      </right>
      <top style="thin">
        <color rgb="FF003300"/>
      </top>
      <bottom style="medium">
        <color rgb="FF003300"/>
      </bottom>
    </border>
    <border>
      <left style="medium">
        <color rgb="FFFFFFFF"/>
      </left>
      <right style="medium">
        <color rgb="FFFFFFFF"/>
      </right>
      <top style="medium">
        <color rgb="FFFFFFFF"/>
      </top>
      <bottom style="none">
        <color rgb="FF000000"/>
      </bottom>
    </border>
    <border>
      <left style="medium">
        <color rgb="FF003300"/>
      </left>
    </border>
    <border>
      <left style="medium">
        <color rgb="FF002060"/>
      </left>
      <right style="thin">
        <color rgb="FF002060"/>
      </right>
      <top style="thin">
        <color rgb="FF002060"/>
      </top>
      <bottom style="thin">
        <color rgb="FF002060"/>
      </bottom>
    </border>
    <border>
      <left style="medium">
        <color rgb="FF002060"/>
      </left>
      <top style="thin">
        <color rgb="FFFFFFFF"/>
      </top>
      <bottom style="medium">
        <color rgb="FF000066"/>
      </bottom>
    </border>
    <border>
      <top style="thin">
        <color rgb="FFFFFFFF"/>
      </top>
      <bottom style="medium">
        <color rgb="FF000066"/>
      </bottom>
    </border>
    <border>
      <right style="medium">
        <color rgb="FFFFFFFF"/>
      </right>
      <top style="thin">
        <color rgb="FFFFFFFF"/>
      </top>
      <bottom style="medium">
        <color rgb="FF000066"/>
      </bottom>
    </border>
    <border>
      <left style="medium">
        <color rgb="FF000066"/>
      </left>
      <top style="medium">
        <color rgb="FF000066"/>
      </top>
      <bottom style="medium">
        <color rgb="FF000066"/>
      </bottom>
    </border>
    <border>
      <top style="medium">
        <color rgb="FF000066"/>
      </top>
      <bottom style="medium">
        <color rgb="FF000066"/>
      </bottom>
    </border>
    <border>
      <right style="medium">
        <color rgb="FF000066"/>
      </right>
      <top style="medium">
        <color rgb="FF000066"/>
      </top>
      <bottom style="medium">
        <color rgb="FF000066"/>
      </bottom>
    </border>
    <border>
      <left style="medium">
        <color rgb="FF002060"/>
      </left>
      <top style="medium">
        <color rgb="FF000066"/>
      </top>
      <bottom style="thin">
        <color rgb="FF002060"/>
      </bottom>
    </border>
    <border>
      <top style="medium">
        <color rgb="FF000066"/>
      </top>
      <bottom style="thin">
        <color rgb="FF002060"/>
      </bottom>
    </border>
    <border>
      <right style="medium">
        <color rgb="FF002060"/>
      </right>
      <top style="medium">
        <color rgb="FF000066"/>
      </top>
      <bottom style="thin">
        <color rgb="FF002060"/>
      </bottom>
    </border>
    <border>
      <left style="medium">
        <color rgb="FF002060"/>
      </left>
      <right style="medium">
        <color rgb="FF002060"/>
      </right>
      <bottom style="thin">
        <color rgb="FF002060"/>
      </bottom>
    </border>
    <border>
      <left style="medium">
        <color rgb="FF002060"/>
      </left>
    </border>
    <border>
      <right style="medium">
        <color rgb="FF002060"/>
      </right>
    </border>
  </borders>
  <cellStyleXfs count="1">
    <xf numFmtId="0" fontId="0" fillId="0" borderId="0" xfId="0"/>
  </cellStyleXfs>
  <cellXfs count="625">
    <xf numFmtId="0" fontId="0" fillId="0" borderId="0" xfId="0"/>
    <xf numFmtId="164" fontId="1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3" fillId="3" borderId="3" xfId="0" applyNumberFormat="1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166" fontId="4" fillId="3" borderId="3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3" fontId="4" fillId="3" borderId="3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6" fillId="0" borderId="5" xfId="0" applyFont="1" applyBorder="1"/>
    <xf numFmtId="164" fontId="3" fillId="4" borderId="3" xfId="0" applyNumberFormat="1" applyFont="1" applyFill="1" applyBorder="1" applyAlignment="1">
      <alignment horizontal="center" vertical="center"/>
    </xf>
    <xf numFmtId="165" fontId="4" fillId="4" borderId="3" xfId="0" applyNumberFormat="1" applyFont="1" applyFill="1" applyBorder="1" applyAlignment="1">
      <alignment horizontal="center" vertical="center"/>
    </xf>
    <xf numFmtId="166" fontId="4" fillId="4" borderId="3" xfId="0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0" fontId="6" fillId="0" borderId="13" xfId="0" applyFont="1" applyBorder="1"/>
    <xf numFmtId="0" fontId="8" fillId="4" borderId="14" xfId="0" applyFont="1" applyFill="1" applyBorder="1" applyAlignment="1">
      <alignment horizontal="center" vertical="center"/>
    </xf>
    <xf numFmtId="0" fontId="6" fillId="0" borderId="15" xfId="0" applyFont="1" applyBorder="1"/>
    <xf numFmtId="0" fontId="6" fillId="0" borderId="16" xfId="0" applyFont="1" applyBorder="1"/>
    <xf numFmtId="0" fontId="9" fillId="0" borderId="0" xfId="0" applyFont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6" fillId="0" borderId="18" xfId="0" applyFont="1" applyBorder="1"/>
    <xf numFmtId="0" fontId="6" fillId="0" borderId="19" xfId="0" applyFont="1" applyBorder="1"/>
    <xf numFmtId="165" fontId="4" fillId="3" borderId="3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6" fillId="0" borderId="21" xfId="0" applyFont="1" applyBorder="1"/>
    <xf numFmtId="0" fontId="6" fillId="0" borderId="22" xfId="0" applyFont="1" applyBorder="1"/>
    <xf numFmtId="165" fontId="4" fillId="4" borderId="3" xfId="0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6" fillId="0" borderId="23" xfId="0" applyFont="1" applyBorder="1"/>
    <xf numFmtId="0" fontId="6" fillId="0" borderId="24" xfId="0" applyFont="1" applyBorder="1"/>
    <xf numFmtId="0" fontId="6" fillId="0" borderId="25" xfId="0" applyFont="1" applyBorder="1"/>
    <xf numFmtId="0" fontId="1" fillId="2" borderId="26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6" fillId="0" borderId="28" xfId="0" applyFont="1" applyBorder="1"/>
    <xf numFmtId="0" fontId="6" fillId="0" borderId="29" xfId="0" applyFont="1" applyBorder="1"/>
    <xf numFmtId="0" fontId="1" fillId="2" borderId="30" xfId="0" applyFont="1" applyFill="1" applyBorder="1" applyAlignment="1">
      <alignment horizontal="center" vertical="center"/>
    </xf>
    <xf numFmtId="0" fontId="3" fillId="4" borderId="31" xfId="0" applyFont="1" applyFill="1" applyBorder="1" applyAlignment="1">
      <alignment horizontal="center" vertical="center"/>
    </xf>
    <xf numFmtId="0" fontId="6" fillId="0" borderId="32" xfId="0" applyFont="1" applyBorder="1"/>
    <xf numFmtId="0" fontId="6" fillId="0" borderId="33" xfId="0" applyFont="1" applyBorder="1"/>
    <xf numFmtId="167" fontId="3" fillId="4" borderId="3" xfId="0" applyNumberFormat="1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167" fontId="3" fillId="3" borderId="3" xfId="0" applyNumberFormat="1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6" fillId="0" borderId="37" xfId="0" applyFont="1" applyBorder="1"/>
    <xf numFmtId="0" fontId="6" fillId="0" borderId="38" xfId="0" applyFont="1" applyBorder="1"/>
    <xf numFmtId="167" fontId="1" fillId="2" borderId="39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67" fontId="3" fillId="4" borderId="1" xfId="0" applyNumberFormat="1" applyFont="1" applyFill="1" applyBorder="1" applyAlignment="1">
      <alignment horizontal="center" vertical="center"/>
    </xf>
    <xf numFmtId="166" fontId="4" fillId="4" borderId="3" xfId="0" applyNumberFormat="1" applyFont="1" applyFill="1" applyBorder="1" applyAlignment="1">
      <alignment horizontal="center" vertical="center" wrapText="1"/>
    </xf>
    <xf numFmtId="14" fontId="4" fillId="3" borderId="3" xfId="0" applyNumberFormat="1" applyFont="1" applyFill="1" applyBorder="1" applyAlignment="1">
      <alignment horizontal="center" vertical="center"/>
    </xf>
    <xf numFmtId="14" fontId="4" fillId="4" borderId="3" xfId="0" applyNumberFormat="1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6" fillId="0" borderId="42" xfId="0" applyFont="1" applyBorder="1"/>
    <xf numFmtId="0" fontId="6" fillId="0" borderId="43" xfId="0" applyFont="1" applyBorder="1"/>
    <xf numFmtId="167" fontId="1" fillId="2" borderId="44" xfId="0" applyNumberFormat="1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horizontal="center" vertical="center"/>
    </xf>
    <xf numFmtId="0" fontId="4" fillId="5" borderId="48" xfId="0" applyFont="1" applyFill="1" applyBorder="1" applyAlignment="1">
      <alignment horizontal="center" vertical="center"/>
    </xf>
    <xf numFmtId="0" fontId="6" fillId="0" borderId="49" xfId="0" applyFont="1" applyBorder="1"/>
    <xf numFmtId="0" fontId="6" fillId="0" borderId="50" xfId="0" applyFont="1" applyBorder="1"/>
    <xf numFmtId="0" fontId="4" fillId="5" borderId="3" xfId="0" applyFont="1" applyFill="1" applyBorder="1" applyAlignment="1">
      <alignment horizontal="center" vertical="center"/>
    </xf>
    <xf numFmtId="10" fontId="4" fillId="5" borderId="51" xfId="0" applyNumberFormat="1" applyFont="1" applyFill="1" applyBorder="1" applyAlignment="1">
      <alignment horizontal="center" vertical="center"/>
    </xf>
    <xf numFmtId="0" fontId="4" fillId="5" borderId="52" xfId="0" applyFont="1" applyFill="1" applyBorder="1" applyAlignment="1">
      <alignment horizontal="center" vertical="center"/>
    </xf>
    <xf numFmtId="0" fontId="6" fillId="0" borderId="53" xfId="0" applyFont="1" applyBorder="1"/>
    <xf numFmtId="0" fontId="6" fillId="0" borderId="54" xfId="0" applyFont="1" applyBorder="1"/>
    <xf numFmtId="10" fontId="4" fillId="5" borderId="55" xfId="0" applyNumberFormat="1" applyFont="1" applyFill="1" applyBorder="1" applyAlignment="1">
      <alignment horizontal="center" vertical="center"/>
    </xf>
    <xf numFmtId="0" fontId="10" fillId="5" borderId="5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10" fontId="10" fillId="5" borderId="2" xfId="0" applyNumberFormat="1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10" fontId="4" fillId="6" borderId="51" xfId="0" applyNumberFormat="1" applyFont="1" applyFill="1" applyBorder="1" applyAlignment="1">
      <alignment horizontal="center" vertical="center"/>
    </xf>
    <xf numFmtId="0" fontId="10" fillId="6" borderId="52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10" fontId="10" fillId="6" borderId="2" xfId="0" applyNumberFormat="1" applyFont="1" applyFill="1" applyBorder="1" applyAlignment="1">
      <alignment horizontal="center" vertical="center"/>
    </xf>
    <xf numFmtId="0" fontId="4" fillId="7" borderId="52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10" fontId="4" fillId="7" borderId="56" xfId="0" applyNumberFormat="1" applyFont="1" applyFill="1" applyBorder="1" applyAlignment="1">
      <alignment horizontal="center" vertical="center"/>
    </xf>
    <xf numFmtId="0" fontId="4" fillId="8" borderId="52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10" fontId="4" fillId="8" borderId="56" xfId="0" applyNumberFormat="1" applyFont="1" applyFill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10" fontId="4" fillId="0" borderId="58" xfId="0" applyNumberFormat="1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6" fillId="0" borderId="60" xfId="0" applyFont="1" applyBorder="1"/>
    <xf numFmtId="0" fontId="6" fillId="0" borderId="61" xfId="0" applyFont="1" applyBorder="1"/>
    <xf numFmtId="0" fontId="4" fillId="0" borderId="62" xfId="0" applyFont="1" applyBorder="1" applyAlignment="1">
      <alignment horizontal="center" vertical="center"/>
    </xf>
    <xf numFmtId="10" fontId="4" fillId="0" borderId="63" xfId="0" applyNumberFormat="1" applyFont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6" fillId="0" borderId="64" xfId="0" applyFont="1" applyBorder="1"/>
    <xf numFmtId="0" fontId="1" fillId="2" borderId="65" xfId="0" applyFont="1" applyFill="1" applyBorder="1" applyAlignment="1">
      <alignment horizontal="center" vertical="center"/>
    </xf>
    <xf numFmtId="10" fontId="1" fillId="2" borderId="66" xfId="0" applyNumberFormat="1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center" vertical="center" wrapText="1"/>
    </xf>
    <xf numFmtId="10" fontId="4" fillId="3" borderId="3" xfId="0" applyNumberFormat="1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10" fontId="4" fillId="4" borderId="3" xfId="0" applyNumberFormat="1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horizontal="center" vertical="center"/>
    </xf>
    <xf numFmtId="0" fontId="1" fillId="2" borderId="68" xfId="0" applyFont="1" applyFill="1" applyBorder="1" applyAlignment="1">
      <alignment horizontal="center" vertical="center"/>
    </xf>
    <xf numFmtId="0" fontId="6" fillId="0" borderId="69" xfId="0" applyFont="1" applyBorder="1"/>
    <xf numFmtId="0" fontId="6" fillId="0" borderId="70" xfId="0" applyFont="1" applyBorder="1"/>
    <xf numFmtId="168" fontId="4" fillId="3" borderId="14" xfId="0" applyNumberFormat="1" applyFont="1" applyFill="1" applyBorder="1" applyAlignment="1">
      <alignment horizontal="center" vertical="center" wrapText="1"/>
    </xf>
    <xf numFmtId="168" fontId="4" fillId="4" borderId="14" xfId="0" applyNumberFormat="1" applyFont="1" applyFill="1" applyBorder="1" applyAlignment="1">
      <alignment horizontal="center" vertical="center" wrapText="1"/>
    </xf>
    <xf numFmtId="0" fontId="1" fillId="2" borderId="71" xfId="0" applyFont="1" applyFill="1" applyBorder="1" applyAlignment="1">
      <alignment horizontal="center" vertical="center"/>
    </xf>
    <xf numFmtId="168" fontId="1" fillId="2" borderId="72" xfId="0" applyNumberFormat="1" applyFont="1" applyFill="1" applyBorder="1" applyAlignment="1">
      <alignment horizontal="center" vertical="center"/>
    </xf>
    <xf numFmtId="14" fontId="4" fillId="3" borderId="3" xfId="0" applyNumberFormat="1" applyFont="1" applyFill="1" applyBorder="1" applyAlignment="1">
      <alignment horizontal="center" vertical="center"/>
    </xf>
    <xf numFmtId="14" fontId="4" fillId="4" borderId="3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64" fontId="7" fillId="9" borderId="2" xfId="0" applyNumberFormat="1" applyFont="1" applyFill="1" applyBorder="1" applyAlignment="1">
      <alignment horizontal="center"/>
    </xf>
    <xf numFmtId="1" fontId="7" fillId="9" borderId="2" xfId="0" applyNumberFormat="1" applyFont="1" applyFill="1" applyBorder="1" applyAlignment="1">
      <alignment horizontal="center"/>
    </xf>
    <xf numFmtId="166" fontId="7" fillId="9" borderId="2" xfId="0" applyNumberFormat="1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 wrapText="1"/>
    </xf>
    <xf numFmtId="3" fontId="7" fillId="9" borderId="2" xfId="0" applyNumberFormat="1" applyFont="1" applyFill="1" applyBorder="1" applyAlignment="1">
      <alignment horizontal="center"/>
    </xf>
    <xf numFmtId="166" fontId="1" fillId="2" borderId="1" xfId="0" applyNumberFormat="1" applyFont="1" applyFill="1" applyBorder="1" applyAlignment="1">
      <alignment horizontal="center" vertical="center"/>
    </xf>
    <xf numFmtId="0" fontId="1" fillId="2" borderId="73" xfId="0" applyFont="1" applyFill="1" applyBorder="1" applyAlignment="1">
      <alignment horizontal="center" vertical="center"/>
    </xf>
    <xf numFmtId="166" fontId="4" fillId="3" borderId="3" xfId="0" applyNumberFormat="1" applyFont="1" applyFill="1" applyBorder="1" applyAlignment="1">
      <alignment horizontal="center" vertical="center"/>
    </xf>
    <xf numFmtId="0" fontId="4" fillId="10" borderId="3" xfId="0" applyFont="1" applyFill="1" applyBorder="1" applyAlignment="1">
      <alignment horizontal="center" vertical="center"/>
    </xf>
    <xf numFmtId="0" fontId="4" fillId="3" borderId="74" xfId="0" applyFont="1" applyFill="1" applyBorder="1" applyAlignment="1">
      <alignment horizontal="center" vertical="center"/>
    </xf>
    <xf numFmtId="0" fontId="4" fillId="7" borderId="75" xfId="0" applyFont="1" applyFill="1" applyBorder="1" applyAlignment="1">
      <alignment horizontal="center"/>
    </xf>
    <xf numFmtId="0" fontId="4" fillId="3" borderId="76" xfId="0" applyFont="1" applyFill="1" applyBorder="1" applyAlignment="1">
      <alignment horizontal="center" vertical="center" wrapText="1"/>
    </xf>
    <xf numFmtId="1" fontId="4" fillId="3" borderId="3" xfId="0" applyNumberFormat="1" applyFont="1" applyFill="1" applyBorder="1" applyAlignment="1">
      <alignment horizontal="center" vertical="center" wrapText="1"/>
    </xf>
    <xf numFmtId="0" fontId="6" fillId="0" borderId="77" xfId="0" applyFont="1" applyBorder="1"/>
    <xf numFmtId="166" fontId="4" fillId="4" borderId="3" xfId="0" applyNumberFormat="1" applyFont="1" applyFill="1" applyBorder="1" applyAlignment="1">
      <alignment horizontal="center" vertical="center"/>
    </xf>
    <xf numFmtId="0" fontId="4" fillId="4" borderId="74" xfId="0" applyFont="1" applyFill="1" applyBorder="1" applyAlignment="1">
      <alignment horizontal="center" vertical="center"/>
    </xf>
    <xf numFmtId="0" fontId="4" fillId="7" borderId="78" xfId="0" applyFont="1" applyFill="1" applyBorder="1" applyAlignment="1">
      <alignment horizontal="center"/>
    </xf>
    <xf numFmtId="0" fontId="4" fillId="4" borderId="76" xfId="0" applyFont="1" applyFill="1" applyBorder="1" applyAlignment="1">
      <alignment horizontal="center" vertical="center" wrapText="1"/>
    </xf>
    <xf numFmtId="1" fontId="4" fillId="4" borderId="3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0" fontId="4" fillId="5" borderId="78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 wrapText="1"/>
    </xf>
    <xf numFmtId="0" fontId="4" fillId="8" borderId="81" xfId="0" applyFont="1" applyFill="1" applyBorder="1" applyAlignment="1">
      <alignment horizontal="center" vertical="center" wrapText="1"/>
    </xf>
    <xf numFmtId="0" fontId="4" fillId="4" borderId="82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6" fillId="0" borderId="83" xfId="0" applyFont="1" applyBorder="1"/>
    <xf numFmtId="0" fontId="6" fillId="0" borderId="84" xfId="0" applyFont="1" applyBorder="1"/>
    <xf numFmtId="0" fontId="6" fillId="0" borderId="85" xfId="0" applyFont="1" applyBorder="1"/>
    <xf numFmtId="0" fontId="15" fillId="3" borderId="14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/>
    </xf>
    <xf numFmtId="0" fontId="12" fillId="4" borderId="14" xfId="0" applyFont="1" applyFill="1" applyBorder="1" applyAlignment="1">
      <alignment horizontal="center" vertical="center"/>
    </xf>
    <xf numFmtId="167" fontId="12" fillId="4" borderId="3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167" fontId="12" fillId="3" borderId="3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 wrapText="1"/>
    </xf>
    <xf numFmtId="0" fontId="1" fillId="2" borderId="86" xfId="0" applyFont="1" applyFill="1" applyBorder="1" applyAlignment="1">
      <alignment horizontal="center" vertical="center"/>
    </xf>
    <xf numFmtId="0" fontId="6" fillId="0" borderId="87" xfId="0" applyFont="1" applyBorder="1"/>
    <xf numFmtId="0" fontId="6" fillId="0" borderId="88" xfId="0" applyFont="1" applyBorder="1"/>
    <xf numFmtId="0" fontId="1" fillId="2" borderId="89" xfId="0" applyFont="1" applyFill="1" applyBorder="1" applyAlignment="1">
      <alignment horizontal="center" vertical="center"/>
    </xf>
    <xf numFmtId="0" fontId="6" fillId="0" borderId="90" xfId="0" applyFont="1" applyBorder="1"/>
    <xf numFmtId="0" fontId="4" fillId="5" borderId="14" xfId="0" applyFont="1" applyFill="1" applyBorder="1" applyAlignment="1">
      <alignment horizontal="center" vertical="center"/>
    </xf>
    <xf numFmtId="10" fontId="4" fillId="5" borderId="3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4" fillId="6" borderId="14" xfId="0" applyFont="1" applyFill="1" applyBorder="1" applyAlignment="1">
      <alignment horizontal="center" vertical="center"/>
    </xf>
    <xf numFmtId="10" fontId="4" fillId="6" borderId="3" xfId="0" applyNumberFormat="1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/>
    </xf>
    <xf numFmtId="10" fontId="4" fillId="7" borderId="3" xfId="0" applyNumberFormat="1" applyFont="1" applyFill="1" applyBorder="1" applyAlignment="1">
      <alignment horizontal="center" vertical="center"/>
    </xf>
    <xf numFmtId="0" fontId="4" fillId="8" borderId="14" xfId="0" applyFont="1" applyFill="1" applyBorder="1" applyAlignment="1">
      <alignment horizontal="center" vertical="center"/>
    </xf>
    <xf numFmtId="10" fontId="4" fillId="8" borderId="3" xfId="0" applyNumberFormat="1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6" fillId="0" borderId="91" xfId="0" applyFont="1" applyBorder="1"/>
    <xf numFmtId="0" fontId="1" fillId="2" borderId="92" xfId="0" applyFont="1" applyFill="1" applyBorder="1" applyAlignment="1">
      <alignment horizontal="center" vertical="center"/>
    </xf>
    <xf numFmtId="10" fontId="1" fillId="2" borderId="93" xfId="0" applyNumberFormat="1" applyFont="1" applyFill="1" applyBorder="1" applyAlignment="1">
      <alignment horizontal="center" vertical="center"/>
    </xf>
    <xf numFmtId="0" fontId="4" fillId="6" borderId="81" xfId="0" applyFont="1" applyFill="1" applyBorder="1" applyAlignment="1">
      <alignment horizontal="center" vertical="center" wrapText="1"/>
    </xf>
    <xf numFmtId="1" fontId="4" fillId="4" borderId="16" xfId="0" applyNumberFormat="1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10" fontId="17" fillId="3" borderId="3" xfId="0" applyNumberFormat="1" applyFont="1" applyFill="1" applyBorder="1" applyAlignment="1">
      <alignment horizontal="center" vertical="center" wrapText="1"/>
    </xf>
    <xf numFmtId="0" fontId="17" fillId="4" borderId="14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10" fontId="17" fillId="4" borderId="3" xfId="0" applyNumberFormat="1" applyFont="1" applyFill="1" applyBorder="1" applyAlignment="1">
      <alignment horizontal="center" vertical="center" wrapText="1"/>
    </xf>
    <xf numFmtId="0" fontId="6" fillId="0" borderId="94" xfId="0" applyFont="1" applyBorder="1"/>
    <xf numFmtId="0" fontId="6" fillId="0" borderId="95" xfId="0" applyFont="1" applyBorder="1"/>
    <xf numFmtId="0" fontId="6" fillId="0" borderId="96" xfId="0" applyFont="1" applyBorder="1"/>
    <xf numFmtId="0" fontId="6" fillId="0" borderId="97" xfId="0" applyFont="1" applyBorder="1"/>
    <xf numFmtId="0" fontId="6" fillId="0" borderId="98" xfId="0" applyFont="1" applyBorder="1"/>
    <xf numFmtId="0" fontId="4" fillId="7" borderId="78" xfId="0" applyFont="1" applyFill="1" applyBorder="1" applyAlignment="1">
      <alignment horizontal="center"/>
    </xf>
    <xf numFmtId="2" fontId="17" fillId="4" borderId="14" xfId="0" applyNumberFormat="1" applyFont="1" applyFill="1" applyBorder="1" applyAlignment="1">
      <alignment horizontal="center" vertical="center" wrapText="1"/>
    </xf>
    <xf numFmtId="2" fontId="17" fillId="3" borderId="14" xfId="0" applyNumberFormat="1" applyFont="1" applyFill="1" applyBorder="1" applyAlignment="1">
      <alignment horizontal="center" vertical="center" wrapText="1"/>
    </xf>
    <xf numFmtId="0" fontId="1" fillId="2" borderId="99" xfId="0" applyFont="1" applyFill="1" applyBorder="1" applyAlignment="1">
      <alignment horizontal="center" vertical="center"/>
    </xf>
    <xf numFmtId="168" fontId="1" fillId="2" borderId="100" xfId="0" applyNumberFormat="1" applyFont="1" applyFill="1" applyBorder="1" applyAlignment="1">
      <alignment horizontal="center" vertical="center"/>
    </xf>
    <xf numFmtId="0" fontId="6" fillId="0" borderId="101" xfId="0" applyFont="1" applyBorder="1"/>
    <xf numFmtId="0" fontId="6" fillId="0" borderId="102" xfId="0" applyFont="1" applyBorder="1"/>
    <xf numFmtId="0" fontId="18" fillId="0" borderId="103" xfId="0" applyFont="1" applyBorder="1"/>
    <xf numFmtId="0" fontId="19" fillId="11" borderId="104" xfId="0" applyFont="1" applyFill="1" applyBorder="1" applyAlignment="1">
      <alignment horizontal="center"/>
    </xf>
    <xf numFmtId="0" fontId="6" fillId="0" borderId="105" xfId="0" applyFont="1" applyBorder="1"/>
    <xf numFmtId="0" fontId="6" fillId="0" borderId="106" xfId="0" applyFont="1" applyBorder="1"/>
    <xf numFmtId="0" fontId="1" fillId="11" borderId="107" xfId="0" applyFont="1" applyFill="1" applyBorder="1" applyAlignment="1">
      <alignment horizontal="center"/>
    </xf>
    <xf numFmtId="0" fontId="1" fillId="11" borderId="108" xfId="0" applyFont="1" applyFill="1" applyBorder="1" applyAlignment="1">
      <alignment horizontal="center"/>
    </xf>
    <xf numFmtId="0" fontId="1" fillId="11" borderId="109" xfId="0" applyFont="1" applyFill="1" applyBorder="1" applyAlignment="1">
      <alignment horizontal="center"/>
    </xf>
    <xf numFmtId="0" fontId="1" fillId="11" borderId="110" xfId="0" applyFont="1" applyFill="1" applyBorder="1" applyAlignment="1">
      <alignment horizontal="center"/>
    </xf>
    <xf numFmtId="0" fontId="1" fillId="11" borderId="111" xfId="0" applyFont="1" applyFill="1" applyBorder="1" applyAlignment="1">
      <alignment horizontal="center"/>
    </xf>
    <xf numFmtId="0" fontId="20" fillId="11" borderId="112" xfId="0" applyFont="1" applyFill="1" applyBorder="1" applyAlignment="1">
      <alignment horizontal="center" vertical="center"/>
    </xf>
    <xf numFmtId="0" fontId="21" fillId="4" borderId="113" xfId="0" applyFont="1" applyFill="1" applyBorder="1" applyAlignment="1">
      <alignment horizontal="center"/>
    </xf>
    <xf numFmtId="0" fontId="20" fillId="11" borderId="114" xfId="0" applyFont="1" applyFill="1" applyBorder="1" applyAlignment="1">
      <alignment horizontal="center" vertical="center"/>
    </xf>
    <xf numFmtId="0" fontId="22" fillId="3" borderId="115" xfId="0" applyFont="1" applyFill="1" applyBorder="1" applyAlignment="1">
      <alignment horizontal="center"/>
    </xf>
    <xf numFmtId="0" fontId="22" fillId="3" borderId="116" xfId="0" applyFont="1" applyFill="1" applyBorder="1" applyAlignment="1">
      <alignment horizontal="center"/>
    </xf>
    <xf numFmtId="0" fontId="23" fillId="0" borderId="0" xfId="0" applyFont="1"/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" fillId="11" borderId="112" xfId="0" applyFont="1" applyFill="1" applyBorder="1" applyAlignment="1">
      <alignment horizontal="center" vertical="center"/>
    </xf>
    <xf numFmtId="0" fontId="21" fillId="4" borderId="117" xfId="0" applyFont="1" applyFill="1" applyBorder="1" applyAlignment="1">
      <alignment horizontal="center"/>
    </xf>
    <xf numFmtId="0" fontId="21" fillId="4" borderId="118" xfId="0" applyFont="1" applyFill="1" applyBorder="1" applyAlignment="1">
      <alignment horizontal="center"/>
    </xf>
    <xf numFmtId="0" fontId="21" fillId="4" borderId="119" xfId="0" applyFont="1" applyFill="1" applyBorder="1" applyAlignment="1">
      <alignment horizontal="center"/>
    </xf>
    <xf numFmtId="0" fontId="21" fillId="4" borderId="120" xfId="0" applyFont="1" applyFill="1" applyBorder="1" applyAlignment="1">
      <alignment horizontal="center"/>
    </xf>
    <xf numFmtId="0" fontId="21" fillId="4" borderId="121" xfId="0" applyFont="1" applyFill="1" applyBorder="1" applyAlignment="1">
      <alignment horizontal="center"/>
    </xf>
    <xf numFmtId="0" fontId="21" fillId="3" borderId="117" xfId="0" applyFont="1" applyFill="1" applyBorder="1" applyAlignment="1">
      <alignment horizontal="center"/>
    </xf>
    <xf numFmtId="0" fontId="21" fillId="3" borderId="119" xfId="0" applyFont="1" applyFill="1" applyBorder="1" applyAlignment="1">
      <alignment horizontal="center"/>
    </xf>
    <xf numFmtId="0" fontId="21" fillId="3" borderId="120" xfId="0" applyFont="1" applyFill="1" applyBorder="1" applyAlignment="1">
      <alignment horizontal="center"/>
    </xf>
    <xf numFmtId="0" fontId="21" fillId="3" borderId="113" xfId="0" applyFont="1" applyFill="1" applyBorder="1" applyAlignment="1">
      <alignment horizontal="center"/>
    </xf>
    <xf numFmtId="0" fontId="21" fillId="4" borderId="122" xfId="0" applyFont="1" applyFill="1" applyBorder="1" applyAlignment="1">
      <alignment horizontal="center"/>
    </xf>
    <xf numFmtId="0" fontId="21" fillId="4" borderId="123" xfId="0" applyFont="1" applyFill="1" applyBorder="1" applyAlignment="1">
      <alignment horizontal="center"/>
    </xf>
    <xf numFmtId="0" fontId="21" fillId="4" borderId="124" xfId="0" applyFont="1" applyFill="1" applyBorder="1" applyAlignment="1">
      <alignment horizontal="center"/>
    </xf>
    <xf numFmtId="0" fontId="21" fillId="4" borderId="125" xfId="0" applyFont="1" applyFill="1" applyBorder="1" applyAlignment="1">
      <alignment horizontal="center"/>
    </xf>
    <xf numFmtId="0" fontId="1" fillId="11" borderId="126" xfId="0" applyFont="1" applyFill="1" applyBorder="1" applyAlignment="1">
      <alignment horizontal="center" vertical="center"/>
    </xf>
    <xf numFmtId="0" fontId="21" fillId="3" borderId="127" xfId="0" applyFont="1" applyFill="1" applyBorder="1" applyAlignment="1">
      <alignment horizontal="center"/>
    </xf>
    <xf numFmtId="0" fontId="21" fillId="3" borderId="128" xfId="0" applyFont="1" applyFill="1" applyBorder="1" applyAlignment="1">
      <alignment horizontal="center"/>
    </xf>
    <xf numFmtId="0" fontId="21" fillId="3" borderId="129" xfId="0" applyFont="1" applyFill="1" applyBorder="1" applyAlignment="1">
      <alignment horizontal="center"/>
    </xf>
    <xf numFmtId="0" fontId="21" fillId="4" borderId="130" xfId="0" applyFont="1" applyFill="1" applyBorder="1" applyAlignment="1">
      <alignment horizontal="center"/>
    </xf>
    <xf numFmtId="0" fontId="21" fillId="4" borderId="131" xfId="0" applyFont="1" applyFill="1" applyBorder="1" applyAlignment="1">
      <alignment horizontal="center"/>
    </xf>
    <xf numFmtId="0" fontId="21" fillId="4" borderId="132" xfId="0" applyFont="1" applyFill="1" applyBorder="1" applyAlignment="1">
      <alignment horizontal="center"/>
    </xf>
    <xf numFmtId="164" fontId="27" fillId="11" borderId="133" xfId="0" applyNumberFormat="1" applyFont="1" applyFill="1" applyBorder="1" applyAlignment="1">
      <alignment horizontal="center" vertical="center"/>
    </xf>
    <xf numFmtId="164" fontId="28" fillId="11" borderId="134" xfId="0" applyNumberFormat="1" applyFont="1" applyFill="1" applyBorder="1" applyAlignment="1">
      <alignment horizontal="center" vertical="center"/>
    </xf>
    <xf numFmtId="0" fontId="6" fillId="0" borderId="135" xfId="0" applyFont="1" applyBorder="1"/>
    <xf numFmtId="0" fontId="6" fillId="0" borderId="136" xfId="0" applyFont="1" applyBorder="1"/>
    <xf numFmtId="0" fontId="29" fillId="11" borderId="134" xfId="0" applyFont="1" applyFill="1" applyBorder="1" applyAlignment="1">
      <alignment horizontal="center" vertical="center"/>
    </xf>
    <xf numFmtId="0" fontId="6" fillId="0" borderId="137" xfId="0" applyFont="1" applyBorder="1"/>
    <xf numFmtId="0" fontId="6" fillId="0" borderId="138" xfId="0" applyFont="1" applyBorder="1"/>
    <xf numFmtId="0" fontId="6" fillId="0" borderId="139" xfId="0" applyFont="1" applyBorder="1"/>
    <xf numFmtId="0" fontId="28" fillId="11" borderId="134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140" xfId="0" applyFont="1" applyBorder="1" applyAlignment="1">
      <alignment horizontal="center" vertical="center"/>
    </xf>
    <xf numFmtId="0" fontId="23" fillId="0" borderId="141" xfId="0" applyFont="1" applyBorder="1" applyAlignment="1">
      <alignment horizontal="left" vertical="center"/>
    </xf>
    <xf numFmtId="0" fontId="6" fillId="0" borderId="140" xfId="0" applyFont="1" applyBorder="1"/>
    <xf numFmtId="0" fontId="6" fillId="0" borderId="142" xfId="0" applyFont="1" applyBorder="1"/>
    <xf numFmtId="0" fontId="6" fillId="0" borderId="143" xfId="0" applyFont="1" applyBorder="1"/>
    <xf numFmtId="0" fontId="6" fillId="0" borderId="144" xfId="0" applyFont="1" applyBorder="1"/>
    <xf numFmtId="0" fontId="6" fillId="0" borderId="145" xfId="0" applyFont="1" applyBorder="1"/>
    <xf numFmtId="0" fontId="10" fillId="0" borderId="141" xfId="0" applyFont="1" applyBorder="1" applyAlignment="1">
      <alignment horizontal="left" vertical="center" wrapText="1"/>
    </xf>
    <xf numFmtId="0" fontId="31" fillId="0" borderId="0" xfId="0" applyFont="1" applyAlignment="1">
      <alignment horizontal="right" vertical="center"/>
    </xf>
    <xf numFmtId="0" fontId="10" fillId="0" borderId="0" xfId="0" applyFont="1" applyAlignment="1">
      <alignment horizontal="left" vertical="center" wrapText="1"/>
    </xf>
    <xf numFmtId="0" fontId="32" fillId="0" borderId="146" xfId="0" applyFont="1" applyBorder="1" applyAlignment="1">
      <alignment horizontal="center" vertical="center"/>
    </xf>
    <xf numFmtId="0" fontId="6" fillId="0" borderId="147" xfId="0" applyFont="1" applyBorder="1"/>
    <xf numFmtId="0" fontId="6" fillId="0" borderId="148" xfId="0" applyFont="1" applyBorder="1"/>
    <xf numFmtId="0" fontId="33" fillId="0" borderId="0" xfId="0" applyFont="1" applyAlignment="1">
      <alignment horizontal="center"/>
    </xf>
    <xf numFmtId="0" fontId="19" fillId="11" borderId="20" xfId="0" applyFont="1" applyFill="1" applyBorder="1" applyAlignment="1">
      <alignment horizontal="center" vertical="center"/>
    </xf>
    <xf numFmtId="0" fontId="14" fillId="11" borderId="8" xfId="0" applyFont="1" applyFill="1" applyBorder="1" applyAlignment="1">
      <alignment horizontal="center" vertical="center" wrapText="1"/>
    </xf>
    <xf numFmtId="0" fontId="6" fillId="0" borderId="149" xfId="0" applyFont="1" applyBorder="1"/>
    <xf numFmtId="0" fontId="1" fillId="11" borderId="45" xfId="0" applyFont="1" applyFill="1" applyBorder="1" applyAlignment="1">
      <alignment horizontal="center" vertical="center"/>
    </xf>
    <xf numFmtId="0" fontId="1" fillId="11" borderId="123" xfId="0" applyFont="1" applyFill="1" applyBorder="1" applyAlignment="1">
      <alignment horizontal="center" vertical="center"/>
    </xf>
    <xf numFmtId="0" fontId="1" fillId="11" borderId="46" xfId="0" applyFont="1" applyFill="1" applyBorder="1" applyAlignment="1">
      <alignment horizontal="center" vertical="center"/>
    </xf>
    <xf numFmtId="0" fontId="1" fillId="11" borderId="150" xfId="0" applyFont="1" applyFill="1" applyBorder="1" applyAlignment="1">
      <alignment horizontal="center" vertical="center"/>
    </xf>
    <xf numFmtId="0" fontId="1" fillId="11" borderId="47" xfId="0" applyFont="1" applyFill="1" applyBorder="1" applyAlignment="1">
      <alignment horizontal="center" vertical="center"/>
    </xf>
    <xf numFmtId="0" fontId="1" fillId="11" borderId="26" xfId="0" applyFont="1" applyFill="1" applyBorder="1" applyAlignment="1">
      <alignment horizontal="center" vertical="center"/>
    </xf>
    <xf numFmtId="0" fontId="1" fillId="11" borderId="27" xfId="0" applyFont="1" applyFill="1" applyBorder="1" applyAlignment="1">
      <alignment horizontal="center" vertical="center"/>
    </xf>
    <xf numFmtId="0" fontId="1" fillId="11" borderId="30" xfId="0" applyFont="1" applyFill="1" applyBorder="1" applyAlignment="1">
      <alignment horizontal="center" vertical="center"/>
    </xf>
    <xf numFmtId="1" fontId="4" fillId="5" borderId="3" xfId="0" applyNumberFormat="1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1" fontId="4" fillId="6" borderId="3" xfId="0" applyNumberFormat="1" applyFont="1" applyFill="1" applyBorder="1" applyAlignment="1">
      <alignment horizontal="center" vertical="center"/>
    </xf>
    <xf numFmtId="1" fontId="4" fillId="7" borderId="3" xfId="0" applyNumberFormat="1" applyFont="1" applyFill="1" applyBorder="1" applyAlignment="1">
      <alignment horizontal="center" vertical="center"/>
    </xf>
    <xf numFmtId="1" fontId="4" fillId="8" borderId="3" xfId="0" applyNumberFormat="1" applyFont="1" applyFill="1" applyBorder="1" applyAlignment="1">
      <alignment horizontal="center" vertical="center"/>
    </xf>
    <xf numFmtId="1" fontId="4" fillId="8" borderId="151" xfId="0" applyNumberFormat="1" applyFont="1" applyFill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1" fontId="21" fillId="0" borderId="152" xfId="0" applyNumberFormat="1" applyFont="1" applyBorder="1" applyAlignment="1">
      <alignment horizontal="center" vertical="center"/>
    </xf>
    <xf numFmtId="0" fontId="1" fillId="11" borderId="31" xfId="0" applyFont="1" applyFill="1" applyBorder="1" applyAlignment="1">
      <alignment horizontal="center" vertical="center"/>
    </xf>
    <xf numFmtId="1" fontId="1" fillId="11" borderId="65" xfId="0" applyNumberFormat="1" applyFont="1" applyFill="1" applyBorder="1" applyAlignment="1">
      <alignment horizontal="center" vertical="center"/>
    </xf>
    <xf numFmtId="1" fontId="1" fillId="11" borderId="66" xfId="0" applyNumberFormat="1" applyFont="1" applyFill="1" applyBorder="1" applyAlignment="1">
      <alignment horizontal="center" vertical="center"/>
    </xf>
    <xf numFmtId="0" fontId="19" fillId="11" borderId="153" xfId="0" applyFont="1" applyFill="1" applyBorder="1" applyAlignment="1">
      <alignment horizontal="center" vertical="center"/>
    </xf>
    <xf numFmtId="0" fontId="27" fillId="11" borderId="154" xfId="0" applyFont="1" applyFill="1" applyBorder="1" applyAlignment="1">
      <alignment horizontal="center" vertical="center"/>
    </xf>
    <xf numFmtId="0" fontId="27" fillId="11" borderId="155" xfId="0" applyFont="1" applyFill="1" applyBorder="1" applyAlignment="1">
      <alignment horizontal="center" vertical="center"/>
    </xf>
    <xf numFmtId="0" fontId="6" fillId="0" borderId="156" xfId="0" applyFont="1" applyBorder="1"/>
    <xf numFmtId="0" fontId="6" fillId="0" borderId="157" xfId="0" applyFont="1" applyBorder="1"/>
    <xf numFmtId="167" fontId="27" fillId="11" borderId="158" xfId="0" applyNumberFormat="1" applyFont="1" applyFill="1" applyBorder="1" applyAlignment="1">
      <alignment horizontal="center" vertical="center"/>
    </xf>
    <xf numFmtId="0" fontId="6" fillId="0" borderId="159" xfId="0" applyFont="1" applyBorder="1"/>
    <xf numFmtId="0" fontId="6" fillId="0" borderId="160" xfId="0" applyFont="1" applyBorder="1"/>
    <xf numFmtId="0" fontId="14" fillId="11" borderId="161" xfId="0" applyFont="1" applyFill="1" applyBorder="1" applyAlignment="1">
      <alignment horizontal="center" vertical="center"/>
    </xf>
    <xf numFmtId="0" fontId="6" fillId="0" borderId="162" xfId="0" applyFont="1" applyBorder="1"/>
    <xf numFmtId="0" fontId="6" fillId="0" borderId="163" xfId="0" applyFont="1" applyBorder="1"/>
    <xf numFmtId="0" fontId="6" fillId="0" borderId="164" xfId="0" applyFont="1" applyBorder="1"/>
    <xf numFmtId="0" fontId="6" fillId="0" borderId="165" xfId="0" applyFont="1" applyBorder="1"/>
    <xf numFmtId="0" fontId="6" fillId="0" borderId="166" xfId="0" applyFont="1" applyBorder="1"/>
    <xf numFmtId="0" fontId="1" fillId="11" borderId="167" xfId="0" applyFont="1" applyFill="1" applyBorder="1" applyAlignment="1">
      <alignment horizontal="center" vertical="center"/>
    </xf>
    <xf numFmtId="0" fontId="1" fillId="11" borderId="168" xfId="0" applyFont="1" applyFill="1" applyBorder="1" applyAlignment="1">
      <alignment horizontal="center" vertical="center"/>
    </xf>
    <xf numFmtId="0" fontId="1" fillId="11" borderId="103" xfId="0" applyFont="1" applyFill="1" applyBorder="1" applyAlignment="1">
      <alignment horizontal="center" vertical="center"/>
    </xf>
    <xf numFmtId="0" fontId="6" fillId="0" borderId="169" xfId="0" applyFont="1" applyBorder="1"/>
    <xf numFmtId="0" fontId="6" fillId="0" borderId="170" xfId="0" applyFont="1" applyBorder="1"/>
    <xf numFmtId="0" fontId="1" fillId="11" borderId="171" xfId="0" applyFont="1" applyFill="1" applyBorder="1" applyAlignment="1">
      <alignment horizontal="center" vertical="center"/>
    </xf>
    <xf numFmtId="0" fontId="4" fillId="3" borderId="172" xfId="0" applyFont="1" applyFill="1" applyBorder="1" applyAlignment="1">
      <alignment horizontal="center" vertical="center"/>
    </xf>
    <xf numFmtId="0" fontId="6" fillId="0" borderId="173" xfId="0" applyFont="1" applyBorder="1"/>
    <xf numFmtId="0" fontId="6" fillId="0" borderId="174" xfId="0" applyFont="1" applyBorder="1"/>
    <xf numFmtId="1" fontId="4" fillId="3" borderId="175" xfId="0" applyNumberFormat="1" applyFont="1" applyFill="1" applyBorder="1" applyAlignment="1">
      <alignment horizontal="center" vertical="center"/>
    </xf>
    <xf numFmtId="0" fontId="3" fillId="3" borderId="81" xfId="0" applyFont="1" applyFill="1" applyBorder="1" applyAlignment="1">
      <alignment horizontal="center" vertical="center"/>
    </xf>
    <xf numFmtId="167" fontId="3" fillId="3" borderId="81" xfId="0" applyNumberFormat="1" applyFont="1" applyFill="1" applyBorder="1" applyAlignment="1">
      <alignment horizontal="center" vertical="center"/>
    </xf>
    <xf numFmtId="0" fontId="4" fillId="4" borderId="176" xfId="0" applyFont="1" applyFill="1" applyBorder="1" applyAlignment="1">
      <alignment horizontal="center" vertical="center"/>
    </xf>
    <xf numFmtId="0" fontId="6" fillId="0" borderId="177" xfId="0" applyFont="1" applyBorder="1"/>
    <xf numFmtId="0" fontId="6" fillId="0" borderId="178" xfId="0" applyFont="1" applyBorder="1"/>
    <xf numFmtId="1" fontId="4" fillId="4" borderId="175" xfId="0" applyNumberFormat="1" applyFont="1" applyFill="1" applyBorder="1" applyAlignment="1">
      <alignment horizontal="center" vertical="center"/>
    </xf>
    <xf numFmtId="0" fontId="4" fillId="3" borderId="176" xfId="0" applyFont="1" applyFill="1" applyBorder="1" applyAlignment="1">
      <alignment horizontal="center" vertical="center"/>
    </xf>
    <xf numFmtId="0" fontId="1" fillId="11" borderId="179" xfId="0" applyFont="1" applyFill="1" applyBorder="1" applyAlignment="1">
      <alignment horizontal="center" vertical="center"/>
    </xf>
    <xf numFmtId="0" fontId="6" fillId="0" borderId="180" xfId="0" applyFont="1" applyBorder="1"/>
    <xf numFmtId="0" fontId="6" fillId="0" borderId="181" xfId="0" applyFont="1" applyBorder="1"/>
    <xf numFmtId="0" fontId="8" fillId="3" borderId="31" xfId="0" applyFont="1" applyFill="1" applyBorder="1" applyAlignment="1">
      <alignment horizontal="center" vertical="center"/>
    </xf>
    <xf numFmtId="169" fontId="4" fillId="3" borderId="1" xfId="0" applyNumberFormat="1" applyFont="1" applyFill="1" applyBorder="1" applyAlignment="1">
      <alignment horizontal="center" vertical="center"/>
    </xf>
    <xf numFmtId="169" fontId="4" fillId="4" borderId="3" xfId="0" applyNumberFormat="1" applyFont="1" applyFill="1" applyBorder="1" applyAlignment="1">
      <alignment horizontal="center" vertical="center"/>
    </xf>
    <xf numFmtId="167" fontId="3" fillId="4" borderId="34" xfId="0" applyNumberFormat="1" applyFont="1" applyFill="1" applyBorder="1" applyAlignment="1">
      <alignment horizontal="center" vertical="center"/>
    </xf>
    <xf numFmtId="169" fontId="4" fillId="3" borderId="3" xfId="0" applyNumberFormat="1" applyFont="1" applyFill="1" applyBorder="1" applyAlignment="1">
      <alignment horizontal="center" vertical="center"/>
    </xf>
    <xf numFmtId="0" fontId="27" fillId="11" borderId="182" xfId="0" applyFont="1" applyFill="1" applyBorder="1" applyAlignment="1">
      <alignment horizontal="center" vertical="center"/>
    </xf>
    <xf numFmtId="0" fontId="27" fillId="11" borderId="183" xfId="0" applyFont="1" applyFill="1" applyBorder="1" applyAlignment="1">
      <alignment horizontal="center" vertical="center"/>
    </xf>
    <xf numFmtId="0" fontId="6" fillId="0" borderId="184" xfId="0" applyFont="1" applyBorder="1"/>
    <xf numFmtId="0" fontId="6" fillId="0" borderId="185" xfId="0" applyFont="1" applyBorder="1"/>
    <xf numFmtId="167" fontId="27" fillId="11" borderId="186" xfId="0" applyNumberFormat="1" applyFont="1" applyFill="1" applyBorder="1" applyAlignment="1">
      <alignment horizontal="center" vertical="center"/>
    </xf>
    <xf numFmtId="169" fontId="4" fillId="3" borderId="152" xfId="0" applyNumberFormat="1" applyFont="1" applyFill="1" applyBorder="1" applyAlignment="1">
      <alignment horizontal="center" vertical="center"/>
    </xf>
    <xf numFmtId="169" fontId="1" fillId="11" borderId="65" xfId="0" applyNumberFormat="1" applyFont="1" applyFill="1" applyBorder="1" applyAlignment="1">
      <alignment horizontal="center" vertical="center"/>
    </xf>
    <xf numFmtId="169" fontId="1" fillId="11" borderId="66" xfId="0" applyNumberFormat="1" applyFont="1" applyFill="1" applyBorder="1" applyAlignment="1">
      <alignment horizontal="center" vertical="center"/>
    </xf>
    <xf numFmtId="0" fontId="5" fillId="11" borderId="187" xfId="0" applyFont="1" applyFill="1" applyBorder="1" applyAlignment="1">
      <alignment horizontal="center" vertical="center" wrapText="1"/>
    </xf>
    <xf numFmtId="0" fontId="6" fillId="0" borderId="188" xfId="0" applyFont="1" applyBorder="1"/>
    <xf numFmtId="0" fontId="6" fillId="0" borderId="189" xfId="0" applyFont="1" applyBorder="1"/>
    <xf numFmtId="0" fontId="6" fillId="0" borderId="190" xfId="0" applyFont="1" applyBorder="1"/>
    <xf numFmtId="0" fontId="6" fillId="0" borderId="191" xfId="0" applyFont="1" applyBorder="1"/>
    <xf numFmtId="0" fontId="6" fillId="0" borderId="192" xfId="0" applyFont="1" applyBorder="1"/>
    <xf numFmtId="0" fontId="14" fillId="11" borderId="193" xfId="0" applyFont="1" applyFill="1" applyBorder="1" applyAlignment="1">
      <alignment horizontal="center" vertical="center"/>
    </xf>
    <xf numFmtId="0" fontId="6" fillId="0" borderId="194" xfId="0" applyFont="1" applyBorder="1"/>
    <xf numFmtId="0" fontId="6" fillId="0" borderId="195" xfId="0" applyFont="1" applyBorder="1"/>
    <xf numFmtId="0" fontId="1" fillId="11" borderId="196" xfId="0" applyFont="1" applyFill="1" applyBorder="1" applyAlignment="1">
      <alignment horizontal="center" vertical="center"/>
    </xf>
    <xf numFmtId="0" fontId="6" fillId="0" borderId="197" xfId="0" applyFont="1" applyBorder="1"/>
    <xf numFmtId="0" fontId="6" fillId="0" borderId="198" xfId="0" applyFont="1" applyBorder="1"/>
    <xf numFmtId="0" fontId="6" fillId="0" borderId="199" xfId="0" applyFont="1" applyBorder="1"/>
    <xf numFmtId="0" fontId="6" fillId="0" borderId="200" xfId="0" applyFont="1" applyBorder="1"/>
    <xf numFmtId="0" fontId="1" fillId="11" borderId="201" xfId="0" applyFont="1" applyFill="1" applyBorder="1" applyAlignment="1">
      <alignment horizontal="center" vertical="center"/>
    </xf>
    <xf numFmtId="0" fontId="1" fillId="11" borderId="202" xfId="0" applyFont="1" applyFill="1" applyBorder="1" applyAlignment="1">
      <alignment horizontal="center" vertical="center"/>
    </xf>
    <xf numFmtId="0" fontId="6" fillId="0" borderId="203" xfId="0" applyFont="1" applyBorder="1"/>
    <xf numFmtId="0" fontId="34" fillId="0" borderId="0" xfId="0" applyFont="1"/>
    <xf numFmtId="1" fontId="4" fillId="3" borderId="3" xfId="0" applyNumberFormat="1" applyFont="1" applyFill="1" applyBorder="1" applyAlignment="1">
      <alignment horizontal="center" vertical="center"/>
    </xf>
    <xf numFmtId="1" fontId="35" fillId="11" borderId="204" xfId="0" applyNumberFormat="1" applyFont="1" applyFill="1" applyBorder="1" applyAlignment="1">
      <alignment horizontal="center" vertical="center" wrapText="1"/>
    </xf>
    <xf numFmtId="0" fontId="6" fillId="0" borderId="205" xfId="0" applyFont="1" applyBorder="1"/>
    <xf numFmtId="1" fontId="4" fillId="4" borderId="3" xfId="0" applyNumberFormat="1" applyFont="1" applyFill="1" applyBorder="1" applyAlignment="1">
      <alignment horizontal="center" vertical="center"/>
    </xf>
    <xf numFmtId="1" fontId="4" fillId="3" borderId="206" xfId="0" applyNumberFormat="1" applyFont="1" applyFill="1" applyBorder="1" applyAlignment="1">
      <alignment horizontal="center" vertical="center"/>
    </xf>
    <xf numFmtId="1" fontId="4" fillId="4" borderId="206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166" fontId="20" fillId="2" borderId="207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/>
    </xf>
    <xf numFmtId="166" fontId="4" fillId="3" borderId="3" xfId="0" applyNumberFormat="1" applyFont="1" applyFill="1" applyBorder="1" applyAlignment="1">
      <alignment horizontal="center" vertical="center"/>
    </xf>
    <xf numFmtId="3" fontId="4" fillId="3" borderId="3" xfId="0" applyNumberFormat="1" applyFont="1" applyFill="1" applyBorder="1" applyAlignment="1">
      <alignment horizontal="center" vertical="center" wrapText="1"/>
    </xf>
    <xf numFmtId="0" fontId="1" fillId="11" borderId="208" xfId="0" applyFont="1" applyFill="1" applyBorder="1" applyAlignment="1">
      <alignment horizontal="center" vertical="center"/>
    </xf>
    <xf numFmtId="0" fontId="6" fillId="0" borderId="209" xfId="0" applyFont="1" applyBorder="1"/>
    <xf numFmtId="166" fontId="4" fillId="4" borderId="3" xfId="0" applyNumberFormat="1" applyFont="1" applyFill="1" applyBorder="1" applyAlignment="1">
      <alignment horizontal="center" vertical="center"/>
    </xf>
    <xf numFmtId="3" fontId="4" fillId="4" borderId="3" xfId="0" applyNumberFormat="1" applyFont="1" applyFill="1" applyBorder="1" applyAlignment="1">
      <alignment horizontal="center" vertical="center" wrapText="1"/>
    </xf>
    <xf numFmtId="0" fontId="3" fillId="3" borderId="210" xfId="0" applyFont="1" applyFill="1" applyBorder="1" applyAlignment="1">
      <alignment horizontal="center" vertical="center"/>
    </xf>
    <xf numFmtId="0" fontId="3" fillId="3" borderId="152" xfId="0" applyFont="1" applyFill="1" applyBorder="1" applyAlignment="1">
      <alignment horizontal="center" vertical="center"/>
    </xf>
    <xf numFmtId="0" fontId="1" fillId="11" borderId="79" xfId="0" applyFont="1" applyFill="1" applyBorder="1" applyAlignment="1">
      <alignment horizontal="center" vertical="center"/>
    </xf>
    <xf numFmtId="0" fontId="1" fillId="11" borderId="80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8" fillId="4" borderId="31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1" fillId="11" borderId="211" xfId="0" applyFont="1" applyFill="1" applyBorder="1" applyAlignment="1">
      <alignment horizontal="center" vertical="center"/>
    </xf>
    <xf numFmtId="0" fontId="1" fillId="11" borderId="212" xfId="0" applyFont="1" applyFill="1" applyBorder="1" applyAlignment="1">
      <alignment horizontal="center" vertical="center"/>
    </xf>
    <xf numFmtId="0" fontId="6" fillId="0" borderId="213" xfId="0" applyFont="1" applyBorder="1"/>
    <xf numFmtId="0" fontId="6" fillId="0" borderId="214" xfId="0" applyFont="1" applyBorder="1"/>
    <xf numFmtId="0" fontId="1" fillId="11" borderId="215" xfId="0" applyFont="1" applyFill="1" applyBorder="1" applyAlignment="1">
      <alignment horizontal="center" vertical="center"/>
    </xf>
    <xf numFmtId="0" fontId="27" fillId="11" borderId="35" xfId="0" applyFont="1" applyFill="1" applyBorder="1" applyAlignment="1">
      <alignment horizontal="center" vertical="center"/>
    </xf>
    <xf numFmtId="0" fontId="27" fillId="11" borderId="86" xfId="0" applyFont="1" applyFill="1" applyBorder="1" applyAlignment="1">
      <alignment horizontal="center" vertical="center"/>
    </xf>
    <xf numFmtId="167" fontId="27" fillId="11" borderId="39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 wrapText="1"/>
    </xf>
    <xf numFmtId="0" fontId="3" fillId="4" borderId="152" xfId="0" applyFont="1" applyFill="1" applyBorder="1" applyAlignment="1">
      <alignment horizontal="center" vertical="center"/>
    </xf>
    <xf numFmtId="167" fontId="3" fillId="4" borderId="152" xfId="0" applyNumberFormat="1" applyFont="1" applyFill="1" applyBorder="1" applyAlignment="1">
      <alignment horizontal="center" vertical="center"/>
    </xf>
    <xf numFmtId="0" fontId="14" fillId="11" borderId="8" xfId="0" applyFont="1" applyFill="1" applyBorder="1" applyAlignment="1">
      <alignment horizontal="center" vertical="center"/>
    </xf>
    <xf numFmtId="0" fontId="1" fillId="11" borderId="216" xfId="0" applyFont="1" applyFill="1" applyBorder="1" applyAlignment="1">
      <alignment horizontal="center" vertical="center"/>
    </xf>
    <xf numFmtId="0" fontId="1" fillId="11" borderId="217" xfId="0" applyFont="1" applyFill="1" applyBorder="1" applyAlignment="1">
      <alignment horizontal="center" vertical="center"/>
    </xf>
    <xf numFmtId="0" fontId="4" fillId="5" borderId="218" xfId="0" applyFont="1" applyFill="1" applyBorder="1" applyAlignment="1">
      <alignment horizontal="center" vertical="center"/>
    </xf>
    <xf numFmtId="0" fontId="6" fillId="0" borderId="219" xfId="0" applyFont="1" applyBorder="1"/>
    <xf numFmtId="0" fontId="6" fillId="0" borderId="220" xfId="0" applyFont="1" applyBorder="1"/>
    <xf numFmtId="0" fontId="4" fillId="5" borderId="221" xfId="0" applyFont="1" applyFill="1" applyBorder="1" applyAlignment="1">
      <alignment horizontal="center" vertical="center"/>
    </xf>
    <xf numFmtId="10" fontId="4" fillId="5" borderId="221" xfId="0" applyNumberFormat="1" applyFont="1" applyFill="1" applyBorder="1" applyAlignment="1">
      <alignment horizontal="center" vertical="center"/>
    </xf>
    <xf numFmtId="0" fontId="4" fillId="5" borderId="176" xfId="0" applyFont="1" applyFill="1" applyBorder="1" applyAlignment="1">
      <alignment horizontal="center" vertical="center"/>
    </xf>
    <xf numFmtId="0" fontId="4" fillId="5" borderId="175" xfId="0" applyFont="1" applyFill="1" applyBorder="1" applyAlignment="1">
      <alignment horizontal="center" vertical="center"/>
    </xf>
    <xf numFmtId="10" fontId="4" fillId="5" borderId="175" xfId="0" applyNumberFormat="1" applyFont="1" applyFill="1" applyBorder="1" applyAlignment="1">
      <alignment horizontal="center" vertical="center"/>
    </xf>
    <xf numFmtId="0" fontId="4" fillId="6" borderId="176" xfId="0" applyFont="1" applyFill="1" applyBorder="1" applyAlignment="1">
      <alignment horizontal="center" vertical="center"/>
    </xf>
    <xf numFmtId="0" fontId="4" fillId="6" borderId="175" xfId="0" applyFont="1" applyFill="1" applyBorder="1" applyAlignment="1">
      <alignment horizontal="center" vertical="center"/>
    </xf>
    <xf numFmtId="10" fontId="4" fillId="6" borderId="175" xfId="0" applyNumberFormat="1" applyFont="1" applyFill="1" applyBorder="1" applyAlignment="1">
      <alignment horizontal="center" vertical="center"/>
    </xf>
    <xf numFmtId="0" fontId="4" fillId="7" borderId="176" xfId="0" applyFont="1" applyFill="1" applyBorder="1" applyAlignment="1">
      <alignment horizontal="center" vertical="center"/>
    </xf>
    <xf numFmtId="0" fontId="4" fillId="7" borderId="175" xfId="0" applyFont="1" applyFill="1" applyBorder="1" applyAlignment="1">
      <alignment horizontal="center" vertical="center"/>
    </xf>
    <xf numFmtId="10" fontId="4" fillId="7" borderId="175" xfId="0" applyNumberFormat="1" applyFont="1" applyFill="1" applyBorder="1" applyAlignment="1">
      <alignment horizontal="center" vertical="center"/>
    </xf>
    <xf numFmtId="0" fontId="4" fillId="8" borderId="176" xfId="0" applyFont="1" applyFill="1" applyBorder="1" applyAlignment="1">
      <alignment horizontal="center" vertical="center"/>
    </xf>
    <xf numFmtId="0" fontId="4" fillId="8" borderId="175" xfId="0" applyFont="1" applyFill="1" applyBorder="1" applyAlignment="1">
      <alignment horizontal="center" vertical="center"/>
    </xf>
    <xf numFmtId="10" fontId="4" fillId="8" borderId="175" xfId="0" applyNumberFormat="1" applyFont="1" applyFill="1" applyBorder="1" applyAlignment="1">
      <alignment horizontal="center" vertical="center"/>
    </xf>
    <xf numFmtId="0" fontId="4" fillId="0" borderId="222" xfId="0" applyFont="1" applyBorder="1" applyAlignment="1">
      <alignment horizontal="center" vertical="center"/>
    </xf>
    <xf numFmtId="0" fontId="6" fillId="0" borderId="223" xfId="0" applyFont="1" applyBorder="1"/>
    <xf numFmtId="0" fontId="6" fillId="0" borderId="224" xfId="0" applyFont="1" applyBorder="1"/>
    <xf numFmtId="0" fontId="4" fillId="0" borderId="225" xfId="0" applyFont="1" applyBorder="1" applyAlignment="1">
      <alignment horizontal="center" vertical="center"/>
    </xf>
    <xf numFmtId="10" fontId="4" fillId="0" borderId="225" xfId="0" applyNumberFormat="1" applyFont="1" applyBorder="1" applyAlignment="1">
      <alignment horizontal="center" vertical="center"/>
    </xf>
    <xf numFmtId="0" fontId="1" fillId="11" borderId="65" xfId="0" applyFont="1" applyFill="1" applyBorder="1" applyAlignment="1">
      <alignment horizontal="center" vertical="center"/>
    </xf>
    <xf numFmtId="10" fontId="1" fillId="11" borderId="66" xfId="0" applyNumberFormat="1" applyFont="1" applyFill="1" applyBorder="1" applyAlignment="1">
      <alignment horizontal="center" vertical="center"/>
    </xf>
    <xf numFmtId="0" fontId="1" fillId="11" borderId="226" xfId="0" applyFont="1" applyFill="1" applyBorder="1" applyAlignment="1">
      <alignment horizontal="center" vertical="center"/>
    </xf>
    <xf numFmtId="0" fontId="1" fillId="11" borderId="227" xfId="0" applyFont="1" applyFill="1" applyBorder="1" applyAlignment="1">
      <alignment horizontal="center" vertical="center"/>
    </xf>
    <xf numFmtId="0" fontId="5" fillId="11" borderId="228" xfId="0" applyFont="1" applyFill="1" applyBorder="1" applyAlignment="1">
      <alignment horizontal="center" vertical="center"/>
    </xf>
    <xf numFmtId="0" fontId="6" fillId="0" borderId="229" xfId="0" applyFont="1" applyBorder="1"/>
    <xf numFmtId="0" fontId="6" fillId="0" borderId="230" xfId="0" applyFont="1" applyBorder="1"/>
    <xf numFmtId="0" fontId="6" fillId="0" borderId="231" xfId="0" applyFont="1" applyBorder="1"/>
    <xf numFmtId="0" fontId="6" fillId="0" borderId="232" xfId="0" applyFont="1" applyBorder="1"/>
    <xf numFmtId="0" fontId="6" fillId="0" borderId="233" xfId="0" applyFont="1" applyBorder="1"/>
    <xf numFmtId="0" fontId="1" fillId="11" borderId="234" xfId="0" applyFont="1" applyFill="1" applyBorder="1" applyAlignment="1">
      <alignment horizontal="center" vertical="center"/>
    </xf>
    <xf numFmtId="0" fontId="1" fillId="11" borderId="235" xfId="0" applyFont="1" applyFill="1" applyBorder="1" applyAlignment="1">
      <alignment horizontal="center" vertical="center"/>
    </xf>
    <xf numFmtId="0" fontId="6" fillId="0" borderId="236" xfId="0" applyFont="1" applyBorder="1"/>
    <xf numFmtId="0" fontId="6" fillId="0" borderId="237" xfId="0" applyFont="1" applyBorder="1"/>
    <xf numFmtId="0" fontId="4" fillId="4" borderId="175" xfId="0" applyFont="1" applyFill="1" applyBorder="1" applyAlignment="1">
      <alignment horizontal="center" vertical="center" wrapText="1"/>
    </xf>
    <xf numFmtId="168" fontId="4" fillId="4" borderId="176" xfId="0" applyNumberFormat="1" applyFont="1" applyFill="1" applyBorder="1" applyAlignment="1">
      <alignment horizontal="center" vertical="center" wrapText="1"/>
    </xf>
    <xf numFmtId="0" fontId="4" fillId="3" borderId="175" xfId="0" applyFont="1" applyFill="1" applyBorder="1" applyAlignment="1">
      <alignment horizontal="center" vertical="center" wrapText="1"/>
    </xf>
    <xf numFmtId="168" fontId="4" fillId="3" borderId="176" xfId="0" applyNumberFormat="1" applyFont="1" applyFill="1" applyBorder="1" applyAlignment="1">
      <alignment horizontal="center" vertical="center" wrapText="1"/>
    </xf>
    <xf numFmtId="0" fontId="1" fillId="11" borderId="130" xfId="0" applyFont="1" applyFill="1" applyBorder="1" applyAlignment="1">
      <alignment horizontal="center" vertical="center"/>
    </xf>
    <xf numFmtId="168" fontId="1" fillId="11" borderId="238" xfId="0" applyNumberFormat="1" applyFont="1" applyFill="1" applyBorder="1" applyAlignment="1">
      <alignment horizontal="center" vertical="center"/>
    </xf>
    <xf numFmtId="0" fontId="6" fillId="0" borderId="239" xfId="0" applyFont="1" applyBorder="1"/>
    <xf numFmtId="0" fontId="4" fillId="6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wrapText="1"/>
    </xf>
    <xf numFmtId="0" fontId="13" fillId="6" borderId="3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37" fillId="0" borderId="0" xfId="0" applyFont="1" applyAlignment="1">
      <alignment horizontal="center"/>
    </xf>
    <xf numFmtId="1" fontId="4" fillId="5" borderId="3" xfId="0" applyNumberFormat="1" applyFont="1" applyFill="1" applyBorder="1" applyAlignment="1">
      <alignment horizontal="center" vertical="center" wrapText="1"/>
    </xf>
    <xf numFmtId="166" fontId="3" fillId="4" borderId="3" xfId="0" applyNumberFormat="1" applyFont="1" applyFill="1" applyBorder="1" applyAlignment="1">
      <alignment horizontal="center" vertical="center"/>
    </xf>
    <xf numFmtId="166" fontId="7" fillId="9" borderId="2" xfId="0" applyNumberFormat="1" applyFont="1" applyFill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0" fontId="3" fillId="10" borderId="81" xfId="0" applyFont="1" applyFill="1" applyBorder="1" applyAlignment="1">
      <alignment horizontal="center" vertical="center" wrapText="1"/>
    </xf>
    <xf numFmtId="0" fontId="4" fillId="10" borderId="82" xfId="0" applyFont="1" applyFill="1" applyBorder="1" applyAlignment="1">
      <alignment horizontal="center" vertical="center" wrapText="1"/>
    </xf>
    <xf numFmtId="166" fontId="4" fillId="10" borderId="82" xfId="0" applyNumberFormat="1" applyFont="1" applyFill="1" applyBorder="1" applyAlignment="1">
      <alignment horizontal="center" vertical="center" wrapText="1"/>
    </xf>
    <xf numFmtId="0" fontId="4" fillId="12" borderId="82" xfId="0" applyFont="1" applyFill="1" applyBorder="1" applyAlignment="1">
      <alignment horizontal="center" vertical="center" wrapText="1"/>
    </xf>
    <xf numFmtId="0" fontId="3" fillId="4" borderId="81" xfId="0" applyFont="1" applyFill="1" applyBorder="1" applyAlignment="1">
      <alignment horizontal="center" vertical="center" wrapText="1"/>
    </xf>
    <xf numFmtId="166" fontId="4" fillId="4" borderId="82" xfId="0" applyNumberFormat="1" applyFont="1" applyFill="1" applyBorder="1" applyAlignment="1">
      <alignment horizontal="center" vertical="center" wrapText="1"/>
    </xf>
    <xf numFmtId="0" fontId="4" fillId="8" borderId="82" xfId="0" applyFont="1" applyFill="1" applyBorder="1" applyAlignment="1">
      <alignment horizontal="center" vertical="center" wrapText="1"/>
    </xf>
    <xf numFmtId="0" fontId="4" fillId="7" borderId="82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0" fontId="4" fillId="10" borderId="76" xfId="0" applyFont="1" applyFill="1" applyBorder="1" applyAlignment="1">
      <alignment horizontal="center" vertical="center" wrapText="1"/>
    </xf>
    <xf numFmtId="166" fontId="4" fillId="10" borderId="76" xfId="0" applyNumberFormat="1" applyFont="1" applyFill="1" applyBorder="1" applyAlignment="1">
      <alignment horizontal="center" vertical="center" wrapText="1"/>
    </xf>
    <xf numFmtId="0" fontId="4" fillId="13" borderId="76" xfId="0" applyFont="1" applyFill="1" applyBorder="1" applyAlignment="1">
      <alignment horizontal="center" vertical="center" wrapText="1"/>
    </xf>
    <xf numFmtId="0" fontId="4" fillId="13" borderId="82" xfId="0" applyFont="1" applyFill="1" applyBorder="1" applyAlignment="1">
      <alignment horizontal="center" vertical="center" wrapText="1"/>
    </xf>
    <xf numFmtId="0" fontId="13" fillId="4" borderId="82" xfId="0" applyFont="1" applyFill="1" applyBorder="1" applyAlignment="1">
      <alignment horizontal="center" vertical="center" wrapText="1"/>
    </xf>
    <xf numFmtId="0" fontId="13" fillId="10" borderId="82" xfId="0" applyFont="1" applyFill="1" applyBorder="1" applyAlignment="1">
      <alignment horizontal="center" vertical="center" wrapText="1"/>
    </xf>
    <xf numFmtId="0" fontId="3" fillId="10" borderId="82" xfId="0" applyFont="1" applyFill="1" applyBorder="1" applyAlignment="1">
      <alignment horizontal="center" vertical="center" wrapText="1"/>
    </xf>
    <xf numFmtId="166" fontId="3" fillId="10" borderId="82" xfId="0" applyNumberFormat="1" applyFont="1" applyFill="1" applyBorder="1" applyAlignment="1">
      <alignment horizontal="center" vertical="center" wrapText="1"/>
    </xf>
    <xf numFmtId="3" fontId="3" fillId="3" borderId="3" xfId="0" applyNumberFormat="1" applyFont="1" applyFill="1" applyBorder="1" applyAlignment="1">
      <alignment horizontal="center" vertical="center" wrapText="1"/>
    </xf>
    <xf numFmtId="0" fontId="4" fillId="6" borderId="82" xfId="0" applyFont="1" applyFill="1" applyBorder="1" applyAlignment="1">
      <alignment horizontal="center" vertical="center" wrapText="1"/>
    </xf>
    <xf numFmtId="0" fontId="4" fillId="5" borderId="82" xfId="0" applyFont="1" applyFill="1" applyBorder="1" applyAlignment="1">
      <alignment horizontal="center" vertical="center" wrapText="1"/>
    </xf>
    <xf numFmtId="0" fontId="3" fillId="10" borderId="240" xfId="0" applyFont="1" applyFill="1" applyBorder="1" applyAlignment="1">
      <alignment horizontal="center" vertical="center" wrapText="1"/>
    </xf>
    <xf numFmtId="0" fontId="3" fillId="4" borderId="241" xfId="0" applyFont="1" applyFill="1" applyBorder="1" applyAlignment="1">
      <alignment horizontal="center" vertical="center" wrapText="1"/>
    </xf>
    <xf numFmtId="0" fontId="3" fillId="10" borderId="242" xfId="0" applyFont="1" applyFill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center" vertical="center"/>
    </xf>
    <xf numFmtId="0" fontId="4" fillId="12" borderId="152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1" fontId="4" fillId="7" borderId="243" xfId="0" applyNumberFormat="1" applyFont="1" applyFill="1" applyBorder="1" applyAlignment="1">
      <alignment horizontal="center" vertical="center"/>
    </xf>
    <xf numFmtId="1" fontId="4" fillId="5" borderId="243" xfId="0" applyNumberFormat="1" applyFont="1" applyFill="1" applyBorder="1" applyAlignment="1">
      <alignment horizontal="center" vertical="center"/>
    </xf>
    <xf numFmtId="1" fontId="4" fillId="6" borderId="243" xfId="0" applyNumberFormat="1" applyFont="1" applyFill="1" applyBorder="1" applyAlignment="1">
      <alignment horizontal="center" vertical="center"/>
    </xf>
    <xf numFmtId="165" fontId="3" fillId="3" borderId="3" xfId="0" applyNumberFormat="1" applyFont="1" applyFill="1" applyBorder="1" applyAlignment="1">
      <alignment horizontal="center" vertical="center"/>
    </xf>
    <xf numFmtId="166" fontId="3" fillId="3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1" fontId="4" fillId="8" borderId="243" xfId="0" applyNumberFormat="1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165" fontId="3" fillId="4" borderId="3" xfId="0" applyNumberFormat="1" applyFont="1" applyFill="1" applyBorder="1" applyAlignment="1">
      <alignment horizontal="center" vertical="center"/>
    </xf>
    <xf numFmtId="3" fontId="3" fillId="4" borderId="3" xfId="0" applyNumberFormat="1" applyFont="1" applyFill="1" applyBorder="1" applyAlignment="1">
      <alignment horizontal="center" vertical="center" wrapText="1"/>
    </xf>
    <xf numFmtId="1" fontId="4" fillId="7" borderId="244" xfId="0" applyNumberFormat="1" applyFont="1" applyFill="1" applyBorder="1" applyAlignment="1">
      <alignment horizontal="center" vertical="center"/>
    </xf>
    <xf numFmtId="164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166" fontId="39" fillId="0" borderId="0" xfId="0" applyNumberFormat="1" applyFont="1" applyAlignment="1">
      <alignment horizontal="center"/>
    </xf>
    <xf numFmtId="3" fontId="39" fillId="0" borderId="0" xfId="0" applyNumberFormat="1" applyFont="1" applyAlignment="1">
      <alignment horizontal="center" vertical="center"/>
    </xf>
    <xf numFmtId="164" fontId="23" fillId="9" borderId="2" xfId="0" applyNumberFormat="1" applyFont="1" applyFill="1" applyBorder="1" applyAlignment="1">
      <alignment horizontal="center"/>
    </xf>
    <xf numFmtId="1" fontId="23" fillId="9" borderId="2" xfId="0" applyNumberFormat="1" applyFont="1" applyFill="1" applyBorder="1" applyAlignment="1">
      <alignment horizontal="center"/>
    </xf>
    <xf numFmtId="1" fontId="23" fillId="9" borderId="2" xfId="0" applyNumberFormat="1" applyFont="1" applyFill="1" applyBorder="1" applyAlignment="1">
      <alignment horizontal="center" vertical="center"/>
    </xf>
    <xf numFmtId="166" fontId="23" fillId="9" borderId="2" xfId="0" applyNumberFormat="1" applyFont="1" applyFill="1" applyBorder="1" applyAlignment="1">
      <alignment horizontal="center"/>
    </xf>
    <xf numFmtId="0" fontId="23" fillId="9" borderId="2" xfId="0" applyFont="1" applyFill="1" applyBorder="1" applyAlignment="1">
      <alignment horizontal="center"/>
    </xf>
    <xf numFmtId="0" fontId="23" fillId="9" borderId="2" xfId="0" applyFont="1" applyFill="1" applyBorder="1" applyAlignment="1">
      <alignment horizontal="center" wrapText="1"/>
    </xf>
    <xf numFmtId="3" fontId="23" fillId="9" borderId="2" xfId="0" applyNumberFormat="1" applyFont="1" applyFill="1" applyBorder="1" applyAlignment="1">
      <alignment horizontal="center" vertical="center"/>
    </xf>
    <xf numFmtId="164" fontId="1" fillId="11" borderId="109" xfId="0" applyNumberFormat="1" applyFont="1" applyFill="1" applyBorder="1" applyAlignment="1">
      <alignment horizontal="center" vertical="center"/>
    </xf>
    <xf numFmtId="1" fontId="1" fillId="11" borderId="245" xfId="0" applyNumberFormat="1" applyFont="1" applyFill="1" applyBorder="1" applyAlignment="1">
      <alignment horizontal="center" vertical="center"/>
    </xf>
    <xf numFmtId="166" fontId="1" fillId="11" borderId="245" xfId="0" applyNumberFormat="1" applyFont="1" applyFill="1" applyBorder="1" applyAlignment="1">
      <alignment horizontal="center" vertical="center"/>
    </xf>
    <xf numFmtId="0" fontId="5" fillId="11" borderId="109" xfId="0" applyFont="1" applyFill="1" applyBorder="1" applyAlignment="1">
      <alignment horizontal="center" vertical="center"/>
    </xf>
    <xf numFmtId="0" fontId="1" fillId="11" borderId="109" xfId="0" applyFont="1" applyFill="1" applyBorder="1" applyAlignment="1">
      <alignment horizontal="center" vertical="center"/>
    </xf>
    <xf numFmtId="166" fontId="1" fillId="11" borderId="109" xfId="0" applyNumberFormat="1" applyFont="1" applyFill="1" applyBorder="1" applyAlignment="1">
      <alignment horizontal="center" vertical="center"/>
    </xf>
    <xf numFmtId="1" fontId="1" fillId="11" borderId="2" xfId="0" applyNumberFormat="1" applyFont="1" applyFill="1" applyBorder="1" applyAlignment="1">
      <alignment horizontal="center" vertical="center"/>
    </xf>
    <xf numFmtId="3" fontId="1" fillId="11" borderId="2" xfId="0" applyNumberFormat="1" applyFont="1" applyFill="1" applyBorder="1" applyAlignment="1">
      <alignment horizontal="center" vertical="center"/>
    </xf>
    <xf numFmtId="0" fontId="4" fillId="8" borderId="243" xfId="0" applyFont="1" applyFill="1" applyBorder="1" applyAlignment="1">
      <alignment horizontal="center" vertical="center"/>
    </xf>
    <xf numFmtId="0" fontId="4" fillId="6" borderId="243" xfId="0" applyFont="1" applyFill="1" applyBorder="1" applyAlignment="1">
      <alignment horizontal="center" vertical="center"/>
    </xf>
    <xf numFmtId="0" fontId="4" fillId="7" borderId="243" xfId="0" applyFont="1" applyFill="1" applyBorder="1" applyAlignment="1">
      <alignment horizontal="center" vertical="center"/>
    </xf>
    <xf numFmtId="0" fontId="4" fillId="5" borderId="243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246" xfId="0" applyFont="1" applyBorder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" fontId="23" fillId="0" borderId="0" xfId="0" applyNumberFormat="1" applyFont="1" applyAlignment="1">
      <alignment horizontal="center"/>
    </xf>
    <xf numFmtId="166" fontId="23" fillId="0" borderId="0" xfId="0" applyNumberFormat="1" applyFont="1" applyAlignment="1">
      <alignment horizontal="center"/>
    </xf>
    <xf numFmtId="3" fontId="23" fillId="0" borderId="0" xfId="0" applyNumberFormat="1" applyFont="1" applyAlignment="1">
      <alignment horizontal="center"/>
    </xf>
    <xf numFmtId="1" fontId="10" fillId="5" borderId="247" xfId="0" applyNumberFormat="1" applyFont="1" applyFill="1" applyBorder="1" applyAlignment="1">
      <alignment horizontal="center"/>
    </xf>
    <xf numFmtId="1" fontId="10" fillId="7" borderId="247" xfId="0" applyNumberFormat="1" applyFont="1" applyFill="1" applyBorder="1" applyAlignment="1">
      <alignment horizontal="center"/>
    </xf>
    <xf numFmtId="0" fontId="33" fillId="0" borderId="0" xfId="0" applyFont="1"/>
    <xf numFmtId="1" fontId="10" fillId="6" borderId="247" xfId="0" applyNumberFormat="1" applyFont="1" applyFill="1" applyBorder="1" applyAlignment="1">
      <alignment horizontal="center"/>
    </xf>
    <xf numFmtId="1" fontId="10" fillId="8" borderId="247" xfId="0" applyNumberFormat="1" applyFont="1" applyFill="1" applyBorder="1" applyAlignment="1">
      <alignment horizontal="center"/>
    </xf>
    <xf numFmtId="165" fontId="13" fillId="4" borderId="3" xfId="0" applyNumberFormat="1" applyFont="1" applyFill="1" applyBorder="1" applyAlignment="1">
      <alignment horizontal="center" vertical="center"/>
    </xf>
    <xf numFmtId="165" fontId="13" fillId="3" borderId="3" xfId="0" applyNumberFormat="1" applyFont="1" applyFill="1" applyBorder="1" applyAlignment="1">
      <alignment horizontal="center" vertical="center"/>
    </xf>
    <xf numFmtId="0" fontId="1" fillId="11" borderId="248" xfId="0" applyFont="1" applyFill="1" applyBorder="1" applyAlignment="1">
      <alignment horizontal="center" vertical="center"/>
    </xf>
    <xf numFmtId="0" fontId="6" fillId="0" borderId="249" xfId="0" applyFont="1" applyBorder="1"/>
    <xf numFmtId="0" fontId="6" fillId="0" borderId="250" xfId="0" applyFont="1" applyBorder="1"/>
    <xf numFmtId="0" fontId="4" fillId="5" borderId="251" xfId="0" applyFont="1" applyFill="1" applyBorder="1" applyAlignment="1">
      <alignment horizontal="center" vertical="center"/>
    </xf>
    <xf numFmtId="0" fontId="6" fillId="0" borderId="252" xfId="0" applyFont="1" applyBorder="1"/>
    <xf numFmtId="0" fontId="6" fillId="0" borderId="253" xfId="0" applyFont="1" applyBorder="1"/>
    <xf numFmtId="0" fontId="4" fillId="6" borderId="218" xfId="0" applyFont="1" applyFill="1" applyBorder="1" applyAlignment="1">
      <alignment horizontal="center" vertical="center"/>
    </xf>
    <xf numFmtId="0" fontId="4" fillId="3" borderId="254" xfId="0" applyFont="1" applyFill="1" applyBorder="1" applyAlignment="1">
      <alignment horizontal="center" vertical="center" wrapText="1"/>
    </xf>
    <xf numFmtId="0" fontId="6" fillId="0" borderId="255" xfId="0" applyFont="1" applyBorder="1"/>
    <xf numFmtId="0" fontId="6" fillId="0" borderId="256" xfId="0" applyFont="1" applyBorder="1"/>
    <xf numFmtId="0" fontId="40" fillId="0" borderId="0" xfId="0" applyFont="1" applyAlignment="1">
      <alignment horizontal="center"/>
    </xf>
    <xf numFmtId="1" fontId="10" fillId="5" borderId="3" xfId="0" applyNumberFormat="1" applyFont="1" applyFill="1" applyBorder="1" applyAlignment="1">
      <alignment horizontal="center"/>
    </xf>
    <xf numFmtId="1" fontId="10" fillId="8" borderId="3" xfId="0" applyNumberFormat="1" applyFont="1" applyFill="1" applyBorder="1" applyAlignment="1">
      <alignment horizontal="center"/>
    </xf>
    <xf numFmtId="1" fontId="10" fillId="7" borderId="3" xfId="0" applyNumberFormat="1" applyFont="1" applyFill="1" applyBorder="1" applyAlignment="1">
      <alignment horizontal="center"/>
    </xf>
    <xf numFmtId="1" fontId="10" fillId="6" borderId="3" xfId="0" applyNumberFormat="1" applyFont="1" applyFill="1" applyBorder="1" applyAlignment="1">
      <alignment horizontal="center"/>
    </xf>
    <xf numFmtId="165" fontId="41" fillId="3" borderId="3" xfId="0" applyNumberFormat="1" applyFont="1" applyFill="1" applyBorder="1" applyAlignment="1">
      <alignment horizontal="center" vertical="center"/>
    </xf>
    <xf numFmtId="164" fontId="42" fillId="0" borderId="0" xfId="0" applyNumberFormat="1" applyFont="1" applyAlignment="1">
      <alignment horizontal="center"/>
    </xf>
    <xf numFmtId="165" fontId="23" fillId="0" borderId="0" xfId="0" applyNumberFormat="1" applyFont="1" applyAlignment="1">
      <alignment horizontal="center"/>
    </xf>
    <xf numFmtId="3" fontId="3" fillId="4" borderId="3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center"/>
    </xf>
    <xf numFmtId="164" fontId="44" fillId="0" borderId="0" xfId="0" applyNumberFormat="1" applyFont="1" applyAlignment="1">
      <alignment horizontal="center"/>
    </xf>
    <xf numFmtId="164" fontId="43" fillId="0" borderId="0" xfId="0" applyNumberFormat="1" applyFont="1" applyAlignment="1">
      <alignment horizontal="center"/>
    </xf>
    <xf numFmtId="166" fontId="43" fillId="0" borderId="0" xfId="0" applyNumberFormat="1" applyFont="1" applyAlignment="1">
      <alignment horizontal="center"/>
    </xf>
    <xf numFmtId="14" fontId="23" fillId="0" borderId="0" xfId="0" applyNumberFormat="1" applyFont="1" applyAlignment="1">
      <alignment horizontal="center"/>
    </xf>
    <xf numFmtId="0" fontId="23" fillId="0" borderId="219" xfId="0" applyFont="1" applyBorder="1" applyAlignment="1">
      <alignment horizontal="center" vertical="center"/>
    </xf>
    <xf numFmtId="0" fontId="23" fillId="0" borderId="220" xfId="0" applyFont="1" applyBorder="1" applyAlignment="1">
      <alignment horizontal="center" vertical="center"/>
    </xf>
    <xf numFmtId="0" fontId="23" fillId="0" borderId="177" xfId="0" applyFont="1" applyBorder="1" applyAlignment="1">
      <alignment horizontal="center" vertical="center"/>
    </xf>
    <xf numFmtId="0" fontId="23" fillId="0" borderId="178" xfId="0" applyFont="1" applyBorder="1" applyAlignment="1">
      <alignment horizontal="center" vertical="center"/>
    </xf>
    <xf numFmtId="0" fontId="10" fillId="0" borderId="177" xfId="0" applyFont="1" applyBorder="1" applyAlignment="1">
      <alignment horizontal="center" vertical="center"/>
    </xf>
    <xf numFmtId="0" fontId="10" fillId="0" borderId="178" xfId="0" applyFont="1" applyBorder="1" applyAlignment="1">
      <alignment horizontal="center" vertical="center"/>
    </xf>
    <xf numFmtId="0" fontId="10" fillId="0" borderId="239" xfId="0" applyFont="1" applyBorder="1" applyAlignment="1">
      <alignment horizontal="center" vertical="center"/>
    </xf>
    <xf numFmtId="0" fontId="10" fillId="0" borderId="209" xfId="0" applyFont="1" applyBorder="1" applyAlignment="1">
      <alignment horizontal="center" vertical="center"/>
    </xf>
    <xf numFmtId="14" fontId="43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164" fontId="1" fillId="11" borderId="1" xfId="0" applyNumberFormat="1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166" fontId="1" fillId="11" borderId="1" xfId="0" applyNumberFormat="1" applyFont="1" applyFill="1" applyBorder="1" applyAlignment="1">
      <alignment horizontal="center" vertical="center"/>
    </xf>
    <xf numFmtId="49" fontId="1" fillId="11" borderId="1" xfId="0" applyNumberFormat="1" applyFont="1" applyFill="1" applyBorder="1" applyAlignment="1">
      <alignment horizontal="center" vertical="center"/>
    </xf>
    <xf numFmtId="3" fontId="1" fillId="11" borderId="1" xfId="0" applyNumberFormat="1" applyFont="1" applyFill="1" applyBorder="1" applyAlignment="1">
      <alignment horizontal="center" vertical="center"/>
    </xf>
    <xf numFmtId="1" fontId="3" fillId="4" borderId="3" xfId="0" applyNumberFormat="1" applyFont="1" applyFill="1" applyBorder="1" applyAlignment="1">
      <alignment horizontal="center" vertical="center"/>
    </xf>
    <xf numFmtId="164" fontId="23" fillId="0" borderId="0" xfId="0" applyNumberFormat="1" applyFont="1" applyAlignment="1">
      <alignment horizontal="center" vertical="center" wrapText="1"/>
    </xf>
    <xf numFmtId="166" fontId="23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4" fontId="23" fillId="0" borderId="0" xfId="0" applyNumberFormat="1" applyFont="1" applyAlignment="1">
      <alignment horizontal="center" vertical="center" wrapText="1"/>
    </xf>
    <xf numFmtId="3" fontId="23" fillId="0" borderId="0" xfId="0" applyNumberFormat="1" applyFont="1" applyAlignment="1">
      <alignment horizontal="center" vertical="center" wrapText="1"/>
    </xf>
    <xf numFmtId="164" fontId="23" fillId="0" borderId="0" xfId="0" applyNumberFormat="1" applyFont="1" applyAlignment="1">
      <alignment horizontal="center" vertical="center"/>
    </xf>
    <xf numFmtId="166" fontId="23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3" fillId="3" borderId="3" xfId="0" applyNumberFormat="1" applyFont="1" applyFill="1" applyBorder="1" applyAlignment="1">
      <alignment horizontal="center" vertical="center"/>
    </xf>
    <xf numFmtId="166" fontId="45" fillId="0" borderId="0" xfId="0" applyNumberFormat="1" applyFont="1" applyAlignment="1">
      <alignment horizontal="center" vertical="center" wrapText="1"/>
    </xf>
    <xf numFmtId="14" fontId="46" fillId="0" borderId="0" xfId="0" applyNumberFormat="1" applyFont="1" applyAlignment="1">
      <alignment horizontal="center" vertical="center" wrapText="1"/>
    </xf>
    <xf numFmtId="3" fontId="47" fillId="0" borderId="0" xfId="0" applyNumberFormat="1" applyFont="1" applyAlignment="1">
      <alignment horizontal="center" vertical="center" wrapText="1"/>
    </xf>
    <xf numFmtId="166" fontId="48" fillId="0" borderId="0" xfId="0" applyNumberFormat="1" applyFont="1" applyAlignment="1">
      <alignment horizontal="center"/>
    </xf>
    <xf numFmtId="0" fontId="49" fillId="0" borderId="0" xfId="0" applyFont="1" applyAlignment="1">
      <alignment horizontal="center"/>
    </xf>
    <xf numFmtId="3" fontId="50" fillId="0" borderId="0" xfId="0" applyNumberFormat="1" applyFont="1" applyAlignment="1">
      <alignment horizontal="center"/>
    </xf>
    <xf numFmtId="166" fontId="3" fillId="3" borderId="3" xfId="0" applyNumberFormat="1" applyFont="1" applyFill="1" applyBorder="1" applyAlignment="1">
      <alignment horizontal="center" vertical="center"/>
    </xf>
    <xf numFmtId="166" fontId="23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center" vertical="top"/>
    </xf>
    <xf numFmtId="166" fontId="23" fillId="0" borderId="0" xfId="0" applyNumberFormat="1" applyFont="1" applyAlignment="1">
      <alignment horizontal="center"/>
    </xf>
    <xf numFmtId="14" fontId="3" fillId="4" borderId="3" xfId="0" applyNumberFormat="1" applyFont="1" applyFill="1" applyBorder="1" applyAlignment="1">
      <alignment horizontal="center" vertical="center"/>
    </xf>
    <xf numFmtId="165" fontId="3" fillId="3" borderId="3" xfId="0" applyNumberFormat="1" applyFont="1" applyFill="1" applyBorder="1" applyAlignment="1">
      <alignment horizontal="center" vertical="center"/>
    </xf>
    <xf numFmtId="165" fontId="3" fillId="3" borderId="257" xfId="0" applyNumberFormat="1" applyFont="1" applyFill="1" applyBorder="1" applyAlignment="1">
      <alignment horizontal="center" vertical="center"/>
    </xf>
    <xf numFmtId="14" fontId="3" fillId="3" borderId="258" xfId="0" applyNumberFormat="1" applyFont="1" applyFill="1" applyBorder="1" applyAlignment="1">
      <alignment horizontal="center" vertical="center"/>
    </xf>
    <xf numFmtId="0" fontId="6" fillId="0" borderId="259" xfId="0" applyFont="1" applyBorder="1"/>
    <xf numFmtId="166" fontId="4" fillId="4" borderId="3" xfId="0" applyNumberFormat="1" applyFont="1" applyFill="1" applyBorder="1" applyAlignment="1">
      <alignment horizontal="center" vertical="center"/>
    </xf>
    <xf numFmtId="165" fontId="4" fillId="4" borderId="3" xfId="0" applyNumberFormat="1" applyFont="1" applyFill="1" applyBorder="1" applyAlignment="1">
      <alignment horizontal="center" vertical="center" wrapText="1"/>
    </xf>
    <xf numFmtId="165" fontId="4" fillId="3" borderId="3" xfId="0" applyNumberFormat="1" applyFont="1" applyFill="1" applyBorder="1" applyAlignment="1">
      <alignment horizontal="center" vertical="center"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10" fillId="8" borderId="3" xfId="0" applyNumberFormat="1" applyFont="1" applyFill="1" applyBorder="1" applyAlignment="1">
      <alignment horizontal="center" vertical="center"/>
    </xf>
    <xf numFmtId="0" fontId="4" fillId="14" borderId="3" xfId="0" applyFont="1" applyFill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center" vertical="center" wrapText="1"/>
    </xf>
    <xf numFmtId="0" fontId="4" fillId="16" borderId="3" xfId="0" applyFont="1" applyFill="1" applyBorder="1" applyAlignment="1">
      <alignment horizontal="center" vertical="center" wrapText="1"/>
    </xf>
    <xf numFmtId="0" fontId="4" fillId="17" borderId="3" xfId="0" applyFont="1" applyFill="1" applyBorder="1" applyAlignment="1">
      <alignment horizontal="center" vertical="center" wrapText="1"/>
    </xf>
    <xf numFmtId="0" fontId="51" fillId="4" borderId="3" xfId="0" applyFont="1" applyFill="1" applyBorder="1" applyAlignment="1">
      <alignment horizontal="center" vertical="center"/>
    </xf>
    <xf numFmtId="0" fontId="4" fillId="18" borderId="3" xfId="0" applyFont="1" applyFill="1" applyBorder="1" applyAlignment="1">
      <alignment horizontal="center" vertical="center" wrapText="1"/>
    </xf>
    <xf numFmtId="0" fontId="4" fillId="19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theme" Target="theme/theme1.xml" TargetMode="Internal"/><Relationship Id="rId10" Type="http://schemas.openxmlformats.org/officeDocument/2006/relationships/chartsheet" Target="chartsheets/sheet2.xml" TargetMode="Internal"/><Relationship Id="rId11" Type="http://schemas.openxmlformats.org/officeDocument/2006/relationships/chartsheet" Target="chartsheets/sheet3.xml" TargetMode="Internal"/><Relationship Id="rId12" Type="http://schemas.openxmlformats.org/officeDocument/2006/relationships/chartsheet" Target="chartsheets/sheet4.xml" TargetMode="Internal"/><Relationship Id="rId13" Type="http://schemas.openxmlformats.org/officeDocument/2006/relationships/chartsheet" Target="chartsheets/sheet5.xml" TargetMode="Internal"/><Relationship Id="rId14" Type="http://schemas.openxmlformats.org/officeDocument/2006/relationships/chartsheet" Target="chartsheets/sheet6.xml" TargetMode="Internal"/><Relationship Id="rId15" Type="http://schemas.openxmlformats.org/officeDocument/2006/relationships/chartsheet" Target="chartsheets/sheet7.xml" TargetMode="Internal"/><Relationship Id="rId16" Type="http://schemas.openxmlformats.org/officeDocument/2006/relationships/chartsheet" Target="chartsheets/sheet8.xml" TargetMode="Internal"/><Relationship Id="rId17" Type="http://schemas.openxmlformats.org/officeDocument/2006/relationships/chartsheet" Target="chartsheets/sheet9.xml" TargetMode="Internal"/><Relationship Id="rId18" Type="http://schemas.openxmlformats.org/officeDocument/2006/relationships/chartsheet" Target="chartsheets/sheet10.xml" TargetMode="Internal"/><Relationship Id="rId19" Type="http://schemas.openxmlformats.org/officeDocument/2006/relationships/chartsheet" Target="chartsheets/sheet11.xml" TargetMode="Internal"/><Relationship Id="rId2" Type="http://schemas.openxmlformats.org/officeDocument/2006/relationships/styles" Target="styles.xml" TargetMode="Internal"/><Relationship Id="rId20" Type="http://schemas.openxmlformats.org/officeDocument/2006/relationships/worksheet" Target="worksheets/sheet6.xml" TargetMode="Internal"/><Relationship Id="rId21" Type="http://schemas.openxmlformats.org/officeDocument/2006/relationships/worksheet" Target="worksheets/sheet7.xml" TargetMode="Internal"/><Relationship Id="rId22" Type="http://schemas.openxmlformats.org/officeDocument/2006/relationships/worksheet" Target="worksheets/sheet8.xml" TargetMode="Internal"/><Relationship Id="rId23" Type="http://schemas.openxmlformats.org/officeDocument/2006/relationships/worksheet" Target="worksheets/sheet9.xml" TargetMode="Internal"/><Relationship Id="rId24" Type="http://schemas.openxmlformats.org/officeDocument/2006/relationships/worksheet" Target="worksheets/sheet10.xml" TargetMode="Internal"/><Relationship Id="rId25" Type="http://schemas.openxmlformats.org/officeDocument/2006/relationships/worksheet" Target="worksheets/sheet11.xml" TargetMode="Internal"/><Relationship Id="rId26" Type="http://schemas.openxmlformats.org/officeDocument/2006/relationships/worksheet" Target="worksheets/sheet12.xml" TargetMode="Internal"/><Relationship Id="rId27" Type="http://schemas.openxmlformats.org/officeDocument/2006/relationships/worksheet" Target="worksheets/sheet13.xml" TargetMode="Internal"/><Relationship Id="rId28" Type="http://schemas.openxmlformats.org/officeDocument/2006/relationships/worksheet" Target="worksheets/sheet14.xml" TargetMode="Internal"/><Relationship Id="rId29" Type="http://schemas.openxmlformats.org/officeDocument/2006/relationships/worksheet" Target="worksheets/sheet15.xml" TargetMode="Internal"/><Relationship Id="rId3" Type="http://schemas.openxmlformats.org/officeDocument/2006/relationships/sharedStrings" Target="sharedStrings.xml" TargetMode="Internal"/><Relationship Id="rId30" Type="http://schemas.openxmlformats.org/officeDocument/2006/relationships/worksheet" Target="worksheets/sheet16.xml" TargetMode="Internal"/><Relationship Id="rId31" Type="http://schemas.openxmlformats.org/officeDocument/2006/relationships/worksheet" Target="worksheets/sheet17.xml" TargetMode="Internal"/><Relationship Id="rId32" Type="http://schemas.openxmlformats.org/officeDocument/2006/relationships/worksheet" Target="worksheets/sheet18.xml" TargetMode="Internal"/><Relationship Id="rId33" Type="http://schemas.openxmlformats.org/officeDocument/2006/relationships/worksheet" Target="worksheets/sheet19.xml" TargetMode="Internal"/><Relationship Id="rId34" Type="http://schemas.openxmlformats.org/officeDocument/2006/relationships/worksheet" Target="worksheets/sheet20.xml" TargetMode="Internal"/><Relationship Id="rId35" Type="http://schemas.openxmlformats.org/officeDocument/2006/relationships/worksheet" Target="worksheets/sheet21.xml" TargetMode="Internal"/><Relationship Id="rId36" Type="http://schemas.openxmlformats.org/officeDocument/2006/relationships/worksheet" Target="worksheets/sheet22.xml" TargetMode="Internal"/><Relationship Id="rId37" Type="http://schemas.openxmlformats.org/officeDocument/2006/relationships/worksheet" Target="worksheets/sheet23.xml" TargetMode="Internal"/><Relationship Id="rId38" Type="http://schemas.openxmlformats.org/officeDocument/2006/relationships/worksheet" Target="worksheets/sheet24.xml" TargetMode="Internal"/><Relationship Id="rId39" Type="http://schemas.openxmlformats.org/officeDocument/2006/relationships/worksheet" Target="worksheets/sheet25.xml" TargetMode="Internal"/><Relationship Id="rId4" Type="http://schemas.openxmlformats.org/officeDocument/2006/relationships/worksheet" Target="worksheets/sheet1.xml" TargetMode="Internal"/><Relationship Id="rId40" Type="http://schemas.openxmlformats.org/officeDocument/2006/relationships/worksheet" Target="worksheets/sheet26.xml" TargetMode="Internal"/><Relationship Id="rId41" Type="http://schemas.openxmlformats.org/officeDocument/2006/relationships/worksheet" Target="worksheets/sheet27.xml" TargetMode="Internal"/><Relationship Id="rId42" Type="http://schemas.openxmlformats.org/officeDocument/2006/relationships/worksheet" Target="worksheets/sheet28.xml" TargetMode="Internal"/><Relationship Id="rId43" Type="http://customschemas.google.com/relationships/workbookmetadata" Target="metadata" TargetMode="Internal"/><Relationship Id="rId5" Type="http://schemas.openxmlformats.org/officeDocument/2006/relationships/worksheet" Target="worksheets/sheet2.xml" TargetMode="Internal"/><Relationship Id="rId6" Type="http://schemas.openxmlformats.org/officeDocument/2006/relationships/chartsheet" Target="chartsheets/sheet1.xml" TargetMode="Internal"/><Relationship Id="rId7" Type="http://schemas.openxmlformats.org/officeDocument/2006/relationships/worksheet" Target="worksheets/sheet3.xml" TargetMode="Internal"/><Relationship Id="rId8" Type="http://schemas.openxmlformats.org/officeDocument/2006/relationships/worksheet" Target="worksheets/sheet4.xml" TargetMode="Internal"/><Relationship Id="rId9" Type="http://schemas.openxmlformats.org/officeDocument/2006/relationships/worksheet" Target="worksheets/sheet5.xml" TargetMode="Internal"/></Relationships>
</file>

<file path=xl/charts/chart1.xml><?xml version="1.0" encoding="utf-8"?>
<c:chartSpace xmlns:a="http://schemas.openxmlformats.org/drawingml/2006/main" xmlns:c="http://schemas.openxmlformats.org/drawingml/2006/chart" xmlns:c14="http://schemas.microsoft.com/office/drawing/2007/8/2/chart" xmlns:mc="http://schemas.openxmlformats.org/markup-compatibility/2006" xmlns:mv="urn:schemas-microsoft-com:mac:vml" xmlns:r="http://schemas.openxmlformats.org/officeDocument/2006/relationships">
  <c:chart>
    <c:title>
      <c:tx>
        <c:rich>
          <a:bodyPr/>
          <a:lstStyle/>
          <a:p>
            <a:pPr lvl="0">
              <a:defRPr b="1" sz="3000">
                <a:solidFill>
                  <a:srgbClr val="000066"/>
                </a:solidFill>
                <a:latin typeface="Arial"/>
              </a:defRPr>
            </a:pPr>
            <a:r>
              <a:rPr b="1" sz="3000">
                <a:solidFill>
                  <a:srgbClr val="000066"/>
                </a:solidFill>
                <a:latin typeface="Arial"/>
              </a:rPr>
              <a:t>Registros de Agrotóxicos, Componentes e Afins</a:t>
            </a:r>
          </a:p>
        </c:rich>
      </c:tx>
      <c:overlay val="0"/>
    </c:title>
    <c:plotArea>
      <c:layout>
        <c:manualLayout>
          <c:xMode val="edge"/>
          <c:yMode val="edge"/>
          <c:x val="0.06509067357512953"/>
          <c:y val="0.01307180537522157"/>
          <c:w val="0.9141950166239649"/>
          <c:h val="0.9189076031051114"/>
        </c:manualLayout>
      </c:layout>
      <c:lineChart>
        <c:varyColors val="0"/>
        <c:ser>
          <c:idx val="0"/>
          <c:order val="0"/>
          <c:tx>
            <c:strRef>
              <c:f>Resumo!$B$23</c:f>
            </c:strRef>
          </c:tx>
          <c:spPr>
            <a:ln cmpd="sng" w="28575">
              <a:solidFill>
                <a:srgbClr val="002060">
                  <a:alpha val="100000"/>
                </a:srgbClr>
              </a:solidFill>
            </a:ln>
          </c:spPr>
          <c:marker>
            <c:symbol val="none"/>
            <c:size val="9"/>
          </c:marker>
          <c:dPt>
            <c:idx val="9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21"/>
            <c:marker>
              <c:symbol val="none"/>
            </c:marker>
          </c:dPt>
          <c:dLbls>
            <c:dLbl>
              <c:idx val="9"/>
              <c:tx>
                <c:rich>
                  <a:bodyPr/>
                  <a:lstStyle/>
                  <a:p>
                    <a:pPr lvl="0">
                      <a:defRPr b="1" i="0" sz="1000">
                        <a:solidFill>
                          <a:srgbClr val="000066"/>
                        </a:solidFill>
                        <a:latin typeface="Arial"/>
                      </a:defRPr>
                    </a:pPr>
                    <a:r>
                      <a:rPr b="1" i="0" sz="1000">
                        <a:solidFill>
                          <a:srgbClr val="000066"/>
                        </a:solidFill>
                        <a:latin typeface="Arial"/>
                      </a:rPr>
                      <a:t>137</a:t>
                    </a:r>
                  </a:p>
                </c:rich>
              </c:tx>
              <c:numFmt formatCode="General" sourceLinked="1"/>
              <c:txPr>
                <a:bodyPr/>
                <a:lstStyle/>
                <a:p>
                  <a:pPr lvl="0">
                    <a:defRPr b="1" i="0" sz="1200">
                      <a:solidFill>
                        <a:srgbClr val="000066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numFmt formatCode="General" sourceLinked="1"/>
              <c:txPr>
                <a:bodyPr/>
                <a:lstStyle/>
                <a:p>
                  <a:pPr lvl="0">
                    <a:defRPr b="1" i="0" sz="1600">
                      <a:solidFill>
                        <a:srgbClr val="000066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 i="0" sz="1200">
                    <a:solidFill>
                      <a:srgbClr val="000066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trendline>
            <c:name/>
            <c:spPr>
              <a:ln w="19050">
                <a:solidFill>
                  <a:srgbClr val="000000">
                    <a:alpha val="0"/>
                  </a:srgbClr>
                </a:solidFill>
              </a:ln>
            </c:spPr>
            <c:trendlineType val="linear"/>
            <c:dispRSqr val="0"/>
            <c:dispEq val="0"/>
          </c:trendline>
          <c:cat>
            <c:strRef>
              <c:f>Resumo!$C$9:$X$9</c:f>
            </c:strRef>
          </c:cat>
          <c:val>
            <c:numRef>
              <c:f>Resumo!$C$23:$X$23</c:f>
              <c:numCache/>
            </c:numRef>
          </c:val>
          <c:smooth val="0"/>
        </c:ser>
        <c:axId val="715734626"/>
        <c:axId val="1558675700"/>
      </c:lineChart>
      <c:catAx>
        <c:axId val="7157346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sz="1400">
                    <a:solidFill>
                      <a:srgbClr val="000066"/>
                    </a:solidFill>
                    <a:latin typeface="Arial"/>
                  </a:defRPr>
                </a:pPr>
                <a:r>
                  <a:rPr b="1" sz="1400">
                    <a:solidFill>
                      <a:srgbClr val="000066"/>
                    </a:solidFill>
                    <a:latin typeface="Arial"/>
                  </a:rPr>
                  <a:t>Ano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spPr/>
        <c:txPr>
          <a:bodyPr rot="0"/>
          <a:lstStyle/>
          <a:p>
            <a:pPr lvl="0">
              <a:defRPr b="1" i="0" sz="1400">
                <a:solidFill>
                  <a:srgbClr val="000066"/>
                </a:solidFill>
                <a:latin typeface="Arial"/>
              </a:defRPr>
            </a:pPr>
          </a:p>
        </c:txPr>
        <c:crossAx val="1558675700"/>
      </c:catAx>
      <c:valAx>
        <c:axId val="1558675700"/>
        <c:scaling>
          <c:max val="600.000000"/>
          <c:orientation val="minMax"/>
        </c:scaling>
        <c:delete val="0"/>
        <c:axPos val="l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 sz="1400">
                    <a:solidFill>
                      <a:srgbClr val="000066"/>
                    </a:solidFill>
                    <a:latin typeface="Arial"/>
                  </a:defRPr>
                </a:pPr>
                <a:r>
                  <a:rPr b="1" i="0" sz="1400">
                    <a:solidFill>
                      <a:srgbClr val="000066"/>
                    </a:solidFill>
                    <a:latin typeface="Arial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44533319094521226"/>
              <c:y val="0.350652661198814"/>
            </c:manualLayout>
          </c:layout>
          <c:overlay val="0"/>
        </c:title>
        <c:numFmt formatCode="General" sourceLinked="1"/>
        <c:majorTickMark val="cross"/>
        <c:minorTickMark val="cross"/>
        <c:tickLblPos val="nextTo"/>
        <c:spPr>
          <a:ln/>
        </c:spPr>
        <c:txPr>
          <a:bodyPr rot="0"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715734626"/>
      </c:valAx>
    </c:plotArea>
    <c:plotVisOnly val="1"/>
  </c:chart>
  <c:spPr>
    <a:solidFill>
      <a:srgbClr val="FFFFFF"/>
    </a:solidFill>
  </c:spPr>
</c:chartSpace>
</file>

<file path=xl/charts/chart10.xml><?xml version="1.0" encoding="utf-8"?>
<c:chartSpace xmlns:a="http://schemas.openxmlformats.org/drawingml/2006/main" xmlns:c="http://schemas.openxmlformats.org/drawingml/2006/chart" xmlns:c14="http://schemas.microsoft.com/office/drawing/2007/8/2/chart" xmlns:mc="http://schemas.openxmlformats.org/markup-compatibility/2006" xmlns:mv="urn:schemas-microsoft-com:mac:vml" xmlns:r="http://schemas.openxmlformats.org/officeDocument/2006/relationships">
  <c:chart>
    <c:plotArea>
      <c:layout>
        <c:manualLayout>
          <c:xMode val="edge"/>
          <c:yMode val="edge"/>
          <c:x val="0.07110126743390781"/>
          <c:y val="0.015133097836320946"/>
          <c:w val="0.8269692494176389"/>
          <c:h val="0.8823628260992268"/>
        </c:manualLayout>
      </c:layout>
      <c:barChart>
        <c:barDir val="col"/>
        <c:grouping val="stacked"/>
        <c:ser>
          <c:idx val="0"/>
          <c:order val="0"/>
          <c:tx>
            <c:v>2000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Outros'!$B$57:$B$80</c:f>
              <c:numCache/>
            </c:numRef>
          </c:val>
        </c:ser>
        <c:ser>
          <c:idx val="1"/>
          <c:order val="1"/>
          <c:tx>
            <c:v>2001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Outros'!$C$57:$C$80</c:f>
              <c:numCache/>
            </c:numRef>
          </c:val>
        </c:ser>
        <c:ser>
          <c:idx val="2"/>
          <c:order val="2"/>
          <c:tx>
            <c:v>2002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Outros'!$D$57:$D$80</c:f>
              <c:numCache/>
            </c:numRef>
          </c:val>
        </c:ser>
        <c:ser>
          <c:idx val="3"/>
          <c:order val="3"/>
          <c:tx>
            <c:v>2003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Outros'!$E$57:$E$80</c:f>
              <c:numCache/>
            </c:numRef>
          </c:val>
        </c:ser>
        <c:ser>
          <c:idx val="4"/>
          <c:order val="4"/>
          <c:tx>
            <c:v>2004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Outros'!$F$57:$F$80</c:f>
              <c:numCache/>
            </c:numRef>
          </c:val>
        </c:ser>
        <c:ser>
          <c:idx val="5"/>
          <c:order val="5"/>
          <c:tx>
            <c:v>2005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Outros'!$G$57:$G$80</c:f>
              <c:numCache/>
            </c:numRef>
          </c:val>
        </c:ser>
        <c:ser>
          <c:idx val="6"/>
          <c:order val="6"/>
          <c:tx>
            <c:v>2006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Outros'!$H$57:$H$80</c:f>
              <c:numCache/>
            </c:numRef>
          </c:val>
        </c:ser>
        <c:ser>
          <c:idx val="7"/>
          <c:order val="7"/>
          <c:tx>
            <c:v>2007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Outros'!$I$57:$I$80</c:f>
              <c:numCache/>
            </c:numRef>
          </c:val>
        </c:ser>
        <c:ser>
          <c:idx val="8"/>
          <c:order val="8"/>
          <c:tx>
            <c:v>2008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Outros'!$J$57:$J$80</c:f>
              <c:numCache/>
            </c:numRef>
          </c:val>
        </c:ser>
        <c:ser>
          <c:idx val="9"/>
          <c:order val="9"/>
          <c:tx>
            <c:v>2009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Outros'!$K$57:$K$80</c:f>
              <c:numCache/>
            </c:numRef>
          </c:val>
        </c:ser>
        <c:ser>
          <c:idx val="10"/>
          <c:order val="10"/>
          <c:tx>
            <c:v>2010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Outros'!$L$57:$L$80</c:f>
              <c:numCache/>
            </c:numRef>
          </c:val>
        </c:ser>
        <c:ser>
          <c:idx val="11"/>
          <c:order val="11"/>
          <c:tx>
            <c:v>2011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Outros'!$M$57:$M$80</c:f>
              <c:numCache/>
            </c:numRef>
          </c:val>
        </c:ser>
        <c:ser>
          <c:idx val="12"/>
          <c:order val="12"/>
          <c:tx>
            <c:v>2012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Outros'!$N$57:$N$80</c:f>
              <c:numCache/>
            </c:numRef>
          </c:val>
        </c:ser>
        <c:ser>
          <c:idx val="13"/>
          <c:order val="13"/>
          <c:tx>
            <c:v>2013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Outros'!$O$57:$O$80</c:f>
              <c:numCache/>
            </c:numRef>
          </c:val>
        </c:ser>
        <c:ser>
          <c:idx val="14"/>
          <c:order val="14"/>
          <c:tx>
            <c:v>2014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Outros'!$P$57:$P$80</c:f>
              <c:numCache/>
            </c:numRef>
          </c:val>
        </c:ser>
        <c:ser>
          <c:idx val="15"/>
          <c:order val="15"/>
          <c:tx>
            <c:v>2015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Outros'!$Q$57:$Q$80</c:f>
              <c:numCache/>
            </c:numRef>
          </c:val>
        </c:ser>
        <c:ser>
          <c:idx val="16"/>
          <c:order val="16"/>
          <c:tx>
            <c:v>2016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Outros'!$R$57:$R$80</c:f>
              <c:numCache/>
            </c:numRef>
          </c:val>
        </c:ser>
        <c:ser>
          <c:idx val="17"/>
          <c:order val="17"/>
          <c:tx>
            <c:v>2017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Outros'!$S$57:$S$80</c:f>
              <c:numCache/>
            </c:numRef>
          </c:val>
        </c:ser>
        <c:ser>
          <c:idx val="18"/>
          <c:order val="18"/>
          <c:tx>
            <c:v>2018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Outros'!$T$57:$T$80</c:f>
              <c:numCache/>
            </c:numRef>
          </c:val>
        </c:ser>
        <c:ser>
          <c:idx val="19"/>
          <c:order val="19"/>
          <c:tx>
            <c:v>2019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Outros'!$U$57:$U$80</c:f>
              <c:numCache/>
            </c:numRef>
          </c:val>
        </c:ser>
        <c:ser>
          <c:idx val="20"/>
          <c:order val="20"/>
          <c:tx>
            <c:v>2020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Outros'!$V$57:$V$80</c:f>
              <c:numCache/>
            </c:numRef>
          </c:val>
        </c:ser>
        <c:ser>
          <c:idx val="21"/>
          <c:order val="21"/>
          <c:tx>
            <c:v>2021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Outros'!$A$57:$A$80</c:f>
            </c:strRef>
          </c:cat>
          <c:val>
            <c:numRef>
              <c:f>'Tabela Geral 2020 e Outros'!$W$57:$W$80</c:f>
              <c:numCache/>
            </c:numRef>
          </c:val>
        </c:ser>
        <c:ser>
          <c:idx val="22"/>
          <c:order val="22"/>
          <c:cat>
            <c:strRef>
              <c:f>'Tabela Geral 2020 e Outros'!$A$57:$A$80</c:f>
            </c:strRef>
          </c:cat>
          <c:val>
            <c:numRef>
              <c:f>'Tabela Geral 2020 e Outros'!$X$57:$X$80</c:f>
              <c:numCache/>
            </c:numRef>
          </c:val>
        </c:ser>
        <c:ser>
          <c:idx val="23"/>
          <c:order val="23"/>
          <c:cat>
            <c:strRef>
              <c:f>'Tabela Geral 2020 e Outros'!$A$57:$A$80</c:f>
            </c:strRef>
          </c:cat>
          <c:val>
            <c:numRef>
              <c:f>'Tabela Geral 2020 e Outros'!$Y$57:$Y$80</c:f>
              <c:numCache/>
            </c:numRef>
          </c:val>
        </c:ser>
        <c:ser>
          <c:idx val="24"/>
          <c:order val="24"/>
          <c:cat>
            <c:strRef>
              <c:f>'Tabela Geral 2020 e Outros'!$A$57:$A$80</c:f>
            </c:strRef>
          </c:cat>
          <c:val>
            <c:numRef>
              <c:f>'Tabela Geral 2020 e Outros'!$Z$57:$Z$80</c:f>
              <c:numCache/>
            </c:numRef>
          </c:val>
        </c:ser>
        <c:overlap val="100"/>
        <c:axId val="1712030062"/>
        <c:axId val="1443459975"/>
      </c:barChart>
      <c:catAx>
        <c:axId val="171203006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 sz="1100">
                    <a:solidFill>
                      <a:srgbClr val="000066"/>
                    </a:solidFill>
                    <a:latin typeface="+mn-lt"/>
                  </a:defRPr>
                </a:pPr>
                <a:r>
                  <a:rPr b="1" i="0" sz="1100">
                    <a:solidFill>
                      <a:srgbClr val="000066"/>
                    </a:solidFill>
                    <a:latin typeface="+mn-lt"/>
                  </a:rPr>
                  <a:t>Ano de Protocolo dos Registros Aprovados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443459975"/>
      </c:catAx>
      <c:valAx>
        <c:axId val="14434599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1100">
                    <a:solidFill>
                      <a:srgbClr val="000066"/>
                    </a:solidFill>
                    <a:latin typeface="+mn-lt"/>
                  </a:defRPr>
                </a:pPr>
                <a:r>
                  <a:rPr b="1" i="0" sz="1100">
                    <a:solidFill>
                      <a:srgbClr val="000066"/>
                    </a:solidFill>
                    <a:latin typeface="+mn-lt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09873540931657992"/>
              <c:y val="0.4314265172294629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712030062"/>
      </c:valAx>
    </c:plotArea>
    <c:legend>
      <c:legendPos val="r"/>
      <c:legendEntry>
        <c:idx val="1"/>
        <c:txPr>
          <a:bodyPr/>
          <a:lstStyle/>
          <a:p>
            <a:pPr lvl="0">
              <a:defRPr b="1" i="0" sz="1000">
                <a:solidFill>
                  <a:srgbClr val="000066"/>
                </a:solidFill>
                <a:latin typeface="+mn-lt"/>
              </a:defRPr>
            </a:pPr>
          </a:p>
        </c:txPr>
      </c:legendEntry>
      <c:layout>
        <c:manualLayout>
          <c:xMode val="edge"/>
          <c:yMode val="edge"/>
          <c:x val="0.9149965870201032"/>
          <c:y val="0.16780022451923024"/>
        </c:manualLayout>
      </c:layout>
      <c:overlay val="0"/>
      <c:txPr>
        <a:bodyPr/>
        <a:lstStyle/>
        <a:p>
          <a:pPr lvl="0">
            <a:defRPr b="1" i="0" sz="1000">
              <a:solidFill>
                <a:srgbClr val="000066"/>
              </a:solidFill>
              <a:latin typeface="+mn-lt"/>
            </a:defRPr>
          </a:pPr>
        </a:p>
      </c:txPr>
    </c:legend>
    <c:plotVisOnly val="1"/>
  </c:chart>
</c:chartSpace>
</file>

<file path=xl/charts/chart11.xml><?xml version="1.0" encoding="utf-8"?>
<c:chartSpace xmlns:a="http://schemas.openxmlformats.org/drawingml/2006/main" xmlns:c="http://schemas.openxmlformats.org/drawingml/2006/chart" xmlns:c14="http://schemas.microsoft.com/office/drawing/2007/8/2/chart" xmlns:mc="http://schemas.openxmlformats.org/markup-compatibility/2006" xmlns:mv="urn:schemas-microsoft-com:mac:vml" xmlns:r="http://schemas.openxmlformats.org/officeDocument/2006/relationships">
  <c:chart>
    <c:plotArea>
      <c:layout>
        <c:manualLayout>
          <c:xMode val="edge"/>
          <c:yMode val="edge"/>
          <c:x val="0.06969076158652808"/>
          <c:y val="0.021259858093940764"/>
          <c:w val="0.8269692494176389"/>
          <c:h val="0.8823628260992268"/>
        </c:manualLayout>
      </c:layout>
      <c:lineChart>
        <c:varyColors val="0"/>
        <c:ser>
          <c:idx val="0"/>
          <c:order val="0"/>
          <c:tx>
            <c:v>Pedidos de Registro Submetidos e Aprovados Por Ano</c:v>
          </c:tx>
          <c:spPr>
            <a:ln cmpd="sng" w="28575">
              <a:solidFill>
                <a:srgbClr val="000066">
                  <a:alpha val="100000"/>
                </a:srgbClr>
              </a:solidFill>
            </a:ln>
          </c:spPr>
          <c:marker>
            <c:symbol val="none"/>
            <c:size val="9"/>
          </c:marker>
          <c:cat>
            <c:strRef>
              <c:f>'Tabela Geral 2020 e Outros'!$A$59:$A$80</c:f>
            </c:strRef>
          </c:cat>
          <c:val>
            <c:numRef>
              <c:f>'Tabela Geral 2020 e Outros'!$AA$59:$AA$80</c:f>
              <c:numCache/>
            </c:numRef>
          </c:val>
          <c:smooth val="0"/>
        </c:ser>
        <c:axId val="1895395670"/>
        <c:axId val="322418985"/>
      </c:lineChart>
      <c:catAx>
        <c:axId val="189539567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 sz="1100">
                    <a:solidFill>
                      <a:srgbClr val="000066"/>
                    </a:solidFill>
                    <a:latin typeface="+mn-lt"/>
                  </a:defRPr>
                </a:pPr>
                <a:r>
                  <a:rPr b="1" i="0" sz="1100">
                    <a:solidFill>
                      <a:srgbClr val="000066"/>
                    </a:solidFill>
                    <a:latin typeface="+mn-lt"/>
                  </a:rPr>
                  <a:t>Ano de Protocolo dos Registros Aprovados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322418985"/>
      </c:catAx>
      <c:valAx>
        <c:axId val="32241898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1100">
                    <a:solidFill>
                      <a:srgbClr val="000066"/>
                    </a:solidFill>
                    <a:latin typeface="+mn-lt"/>
                  </a:defRPr>
                </a:pPr>
                <a:r>
                  <a:rPr b="1" i="0" sz="1100">
                    <a:solidFill>
                      <a:srgbClr val="000066"/>
                    </a:solidFill>
                    <a:latin typeface="+mn-lt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09873540931657992"/>
              <c:y val="0.4314265172294629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895395670"/>
      </c:valAx>
    </c:plotArea>
    <c:legend>
      <c:legendPos val="b"/>
      <c:layout>
        <c:manualLayout>
          <c:xMode val="edge"/>
          <c:yMode val="edge"/>
          <c:x val="0.41567196387505717"/>
          <c:y val="0.5301123834367779"/>
        </c:manualLayout>
      </c:layout>
      <c:overlay val="0"/>
      <c:txPr>
        <a:bodyPr/>
        <a:lstStyle/>
        <a:p>
          <a:pPr lvl="0">
            <a:defRPr b="1" i="0" sz="1000">
              <a:solidFill>
                <a:srgbClr val="000066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c14="http://schemas.microsoft.com/office/drawing/2007/8/2/chart" xmlns:mc="http://schemas.openxmlformats.org/markup-compatibility/2006" xmlns:mv="urn:schemas-microsoft-com:mac:vml" xmlns:r="http://schemas.openxmlformats.org/officeDocument/2006/relationships">
  <c:chart>
    <c:title>
      <c:tx>
        <c:rich>
          <a:bodyPr/>
          <a:lstStyle/>
          <a:p>
            <a:pPr lvl="0">
              <a:defRPr b="1" i="0" sz="1800">
                <a:solidFill>
                  <a:srgbClr val="000066"/>
                </a:solidFill>
                <a:latin typeface="+mn-lt"/>
              </a:defRPr>
            </a:pPr>
            <a:r>
              <a:rPr b="1" i="0" sz="1800">
                <a:solidFill>
                  <a:srgbClr val="000066"/>
                </a:solidFill>
                <a:latin typeface="+mn-lt"/>
              </a:rPr>
              <a:t>Extratos Vegetais, Reguladores de Crescimento ou Agricultura Orgãnica)</a:t>
            </a:r>
          </a:p>
        </c:rich>
      </c:tx>
      <c:layout>
        <c:manualLayout>
          <c:xMode val="edge"/>
          <c:yMode val="edge"/>
          <c:x val="0.06188567051068461"/>
          <c:y val="0.01996108337756164"/>
        </c:manualLayout>
      </c:layout>
      <c:overlay val="0"/>
    </c:title>
    <c:plotArea>
      <c:layout>
        <c:manualLayout>
          <c:xMode val="edge"/>
          <c:yMode val="edge"/>
          <c:x val="0.06125604337061062"/>
          <c:y val="0.14044525553780707"/>
          <c:w val="0.9282135065965303"/>
          <c:h val="0.7902511064041408"/>
        </c:manualLayout>
      </c:layout>
      <c:barChart>
        <c:barDir val="col"/>
        <c:ser>
          <c:idx val="0"/>
          <c:order val="0"/>
          <c:tx>
            <c:v>Total - Baixo Risco (Bio + Bio/Org)</c:v>
          </c:tx>
          <c:spPr>
            <a:solidFill>
              <a:srgbClr val="000066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Pt>
            <c:idx val="7"/>
          </c:dPt>
          <c:dPt>
            <c:idx val="9"/>
          </c:dPt>
          <c:dPt>
            <c:idx val="10"/>
          </c:dPt>
          <c:dLbls>
            <c:dLbl>
              <c:idx val="0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numFmt formatCode="General" sourceLinked="1"/>
              <c:txPr>
                <a:bodyPr/>
                <a:lstStyle/>
                <a:p>
                  <a:pPr lvl="0">
                    <a:defRPr>
                      <a:solidFill>
                        <a:srgbClr val="FFFFFF"/>
                      </a:solidFill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txPr>
              <a:bodyPr/>
              <a:lstStyle/>
              <a:p>
                <a:pPr lvl="0">
                  <a:defRPr b="1" i="0" sz="1200">
                    <a:solidFill>
                      <a:srgbClr val="FFFFFF"/>
                    </a:solidFill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Resumo!$B$9:$X$9</c:f>
            </c:strRef>
          </c:cat>
          <c:val>
            <c:numRef>
              <c:f>Resumo!$B$20:$X$20</c:f>
              <c:numCache/>
            </c:numRef>
          </c:val>
        </c:ser>
        <c:axId val="1375989306"/>
        <c:axId val="1368663990"/>
      </c:barChart>
      <c:catAx>
        <c:axId val="137598930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368663990"/>
      </c:catAx>
      <c:valAx>
        <c:axId val="136866399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1100">
                    <a:solidFill>
                      <a:srgbClr val="000066"/>
                    </a:solidFill>
                    <a:latin typeface="+mn-lt"/>
                  </a:defRPr>
                </a:pPr>
                <a:r>
                  <a:rPr b="1" i="0" sz="1100">
                    <a:solidFill>
                      <a:srgbClr val="000066"/>
                    </a:solidFill>
                    <a:latin typeface="+mn-lt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0564409012100907"/>
              <c:y val="0.4649263377709512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375989306"/>
      </c:valAx>
    </c:plotArea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c14="http://schemas.microsoft.com/office/drawing/2007/8/2/chart" xmlns:mc="http://schemas.openxmlformats.org/markup-compatibility/2006" xmlns:mv="urn:schemas-microsoft-com:mac:vml" xmlns:r="http://schemas.openxmlformats.org/officeDocument/2006/relationships">
  <c:chart>
    <c:title>
      <c:tx>
        <c:rich>
          <a:bodyPr/>
          <a:lstStyle/>
          <a:p>
            <a:pPr lvl="0">
              <a:defRPr b="1">
                <a:solidFill>
                  <a:srgbClr val="002060"/>
                </a:solidFill>
                <a:latin typeface="Arial"/>
              </a:defRPr>
            </a:pPr>
            <a:r>
              <a:rPr b="1">
                <a:solidFill>
                  <a:srgbClr val="002060"/>
                </a:solidFill>
                <a:latin typeface="Arial"/>
              </a:rPr>
              <a:t>Produto fitossanitário com uso aprovado para a agricultura orgânica 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v>Bio/Org</c:v>
          </c:tx>
          <c:spPr>
            <a:solidFill>
              <a:srgbClr val="000066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 sz="1200">
                    <a:solidFill>
                      <a:srgbClr val="000066"/>
                    </a:solidFill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Resumo!$M$9:$X$9</c:f>
            </c:strRef>
          </c:cat>
          <c:val>
            <c:numRef>
              <c:f>Resumo!$M$19:$X$19</c:f>
              <c:numCache/>
            </c:numRef>
          </c:val>
        </c:ser>
        <c:axId val="1331249662"/>
        <c:axId val="81077724"/>
      </c:barChart>
      <c:catAx>
        <c:axId val="133124966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1400">
                <a:solidFill>
                  <a:srgbClr val="000066"/>
                </a:solidFill>
                <a:latin typeface="Arial"/>
              </a:defRPr>
            </a:pPr>
          </a:p>
        </c:txPr>
        <c:crossAx val="81077724"/>
      </c:catAx>
      <c:valAx>
        <c:axId val="810777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1" i="0" sz="1100">
                    <a:solidFill>
                      <a:srgbClr val="000066"/>
                    </a:solidFill>
                    <a:latin typeface="+mn-lt"/>
                  </a:defRPr>
                </a:pPr>
                <a:r>
                  <a:rPr b="1" i="0" sz="1100">
                    <a:solidFill>
                      <a:srgbClr val="000066"/>
                    </a:solidFill>
                    <a:latin typeface="+mn-lt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014081107400992251"/>
              <c:y val="0.464926386966299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400">
                <a:solidFill>
                  <a:srgbClr val="000066"/>
                </a:solidFill>
                <a:latin typeface="+mn-lt"/>
              </a:defRPr>
            </a:pPr>
          </a:p>
        </c:txPr>
        <c:crossAx val="1331249662"/>
      </c:valAx>
    </c:plotArea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c14="http://schemas.microsoft.com/office/drawing/2007/8/2/chart" xmlns:mc="http://schemas.openxmlformats.org/markup-compatibility/2006" xmlns:mv="urn:schemas-microsoft-com:mac:vml" xmlns:r="http://schemas.openxmlformats.org/officeDocument/2006/relationships">
  <c:chart>
    <c:title>
      <c:tx>
        <c:rich>
          <a:bodyPr/>
          <a:lstStyle/>
          <a:p>
            <a:pPr lvl="0">
              <a:defRPr b="1" i="0" sz="1600">
                <a:solidFill>
                  <a:schemeClr val="accent1"/>
                </a:solidFill>
                <a:latin typeface="+mn-lt"/>
              </a:defRPr>
            </a:pPr>
            <a:r>
              <a:rPr b="1" i="0" sz="1600">
                <a:solidFill>
                  <a:schemeClr val="accent1"/>
                </a:solidFill>
                <a:latin typeface="+mn-lt"/>
              </a:rPr>
              <a:t>Registro de Agrotóxicos e Afins - Por tipo</a:t>
            </a:r>
          </a:p>
        </c:rich>
      </c:tx>
      <c:layout>
        <c:manualLayout>
          <c:xMode val="edge"/>
          <c:yMode val="edge"/>
          <c:x val="0.11794591038613886"/>
          <c:y val="0.025017079799603884"/>
        </c:manualLayout>
      </c:layout>
      <c:overlay val="0"/>
    </c:title>
    <c:plotArea>
      <c:layout>
        <c:manualLayout>
          <c:xMode val="edge"/>
          <c:yMode val="edge"/>
          <c:x val="0.06844880650631445"/>
          <c:y val="0.09170749772741275"/>
          <c:w val="0.9152506359492754"/>
          <c:h val="0.5459901813247472"/>
        </c:manualLayout>
      </c:layout>
      <c:barChart>
        <c:barDir val="col"/>
        <c:grouping val="stacked"/>
        <c:ser>
          <c:idx val="0"/>
          <c:order val="0"/>
          <c:tx>
            <c:v>Bio/Org - Produto Formulado Biológico, Microbiológico, Bioquímico, Extrato Vegetal, Regulador de Crescimento ou Semioquímico, para a Agricultura Orgânica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Resumo!$B$9:$X$9</c:f>
            </c:strRef>
          </c:cat>
          <c:val>
            <c:numRef>
              <c:f>Resumo!$B$19:$X$19</c:f>
              <c:numCache/>
            </c:numRef>
          </c:val>
        </c:ser>
        <c:ser>
          <c:idx val="1"/>
          <c:order val="1"/>
          <c:tx>
            <c:v>Bio - Produto Formulado Biológico, Microbiológico, Bioquímico, Extrato Vegetal, Regulador de Crescimento ou Semioquímico; de Baixo Risco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Resumo!$B$9:$X$9</c:f>
            </c:strRef>
          </c:cat>
          <c:val>
            <c:numRef>
              <c:f>Resumo!$B$18:$X$18</c:f>
              <c:numCache/>
            </c:numRef>
          </c:val>
        </c:ser>
        <c:ser>
          <c:idx val="2"/>
          <c:order val="2"/>
          <c:tx>
            <c:v>PF/PTE - Produto Formulado a base de Produto Técnico Equivalente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Resumo!$B$9:$X$9</c:f>
            </c:strRef>
          </c:cat>
          <c:val>
            <c:numRef>
              <c:f>Resumo!$B$17:$X$17</c:f>
              <c:numCache/>
            </c:numRef>
          </c:val>
        </c:ser>
        <c:ser>
          <c:idx val="3"/>
          <c:order val="3"/>
          <c:tx>
            <c:v>PFN - Produto Formulado a Base de Ingrediente Ativo Novo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Resumo!$B$9:$X$9</c:f>
            </c:strRef>
          </c:cat>
          <c:val>
            <c:numRef>
              <c:f>Resumo!$B$16:$X$16</c:f>
              <c:numCache/>
            </c:numRef>
          </c:val>
        </c:ser>
        <c:ser>
          <c:idx val="4"/>
          <c:order val="4"/>
          <c:tx>
            <c:v>PF - Produto Formulado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Resumo!$B$9:$X$9</c:f>
            </c:strRef>
          </c:cat>
          <c:val>
            <c:numRef>
              <c:f>Resumo!$B$15:$X$15</c:f>
              <c:numCache/>
            </c:numRef>
          </c:val>
        </c:ser>
        <c:overlap val="100"/>
        <c:axId val="1504321679"/>
        <c:axId val="746913344"/>
      </c:barChart>
      <c:catAx>
        <c:axId val="15043216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746913344"/>
      </c:catAx>
      <c:valAx>
        <c:axId val="746913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1100">
                    <a:solidFill>
                      <a:srgbClr val="000066"/>
                    </a:solidFill>
                    <a:latin typeface="+mn-lt"/>
                  </a:defRPr>
                </a:pPr>
                <a:r>
                  <a:rPr b="1" i="0" sz="1100">
                    <a:solidFill>
                      <a:srgbClr val="000066"/>
                    </a:solidFill>
                    <a:latin typeface="+mn-lt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024678367363226714"/>
              <c:y val="0.27295295963195154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 rot="0"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504321679"/>
      </c:valAx>
    </c:plotArea>
    <c:legend>
      <c:legendPos val="b"/>
      <c:layout>
        <c:manualLayout>
          <c:xMode val="edge"/>
          <c:yMode val="edge"/>
          <c:x val="0.01778242641208393"/>
          <c:y val="0.6859786386237036"/>
        </c:manualLayout>
      </c:layout>
      <c:overlay val="0"/>
      <c:txPr>
        <a:bodyPr/>
        <a:lstStyle/>
        <a:p>
          <a:pPr lvl="0">
            <a:defRPr b="0" i="0" sz="1000">
              <a:solidFill>
                <a:srgbClr val="000066"/>
              </a:solidFill>
              <a:latin typeface="sans-serif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c14="http://schemas.microsoft.com/office/drawing/2007/8/2/chart" xmlns:mc="http://schemas.openxmlformats.org/markup-compatibility/2006" xmlns:mv="urn:schemas-microsoft-com:mac:vml" xmlns:r="http://schemas.openxmlformats.org/officeDocument/2006/relationships">
  <c:chart>
    <c:title>
      <c:tx>
        <c:rich>
          <a:bodyPr/>
          <a:lstStyle/>
          <a:p>
            <a:pPr lvl="0">
              <a:defRPr b="1" i="0" sz="1800">
                <a:solidFill>
                  <a:srgbClr val="000066"/>
                </a:solidFill>
                <a:latin typeface="+mn-lt"/>
              </a:defRPr>
            </a:pPr>
            <a:r>
              <a:rPr b="1" i="0" sz="1800">
                <a:solidFill>
                  <a:srgbClr val="000066"/>
                </a:solidFill>
                <a:latin typeface="+mn-lt"/>
              </a:rPr>
              <a:t>Produtos Técnicos e Pré-Misturas Registrados - Por Tipo</a:t>
            </a:r>
          </a:p>
        </c:rich>
      </c:tx>
      <c:layout>
        <c:manualLayout>
          <c:xMode val="edge"/>
          <c:yMode val="edge"/>
          <c:x val="0.046253561298439175"/>
          <c:y val="0.01740449169984378"/>
        </c:manualLayout>
      </c:layout>
      <c:overlay val="0"/>
    </c:title>
    <c:plotArea>
      <c:layout/>
      <c:barChart>
        <c:barDir val="col"/>
        <c:grouping val="stacked"/>
        <c:ser>
          <c:idx val="0"/>
          <c:order val="0"/>
          <c:tx>
            <c:v>PT - Produto Técnico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Resumo!$B$9:$W$9</c:f>
            </c:strRef>
          </c:cat>
          <c:val>
            <c:numRef>
              <c:f>Resumo!$B$10:$W$10</c:f>
              <c:numCache/>
            </c:numRef>
          </c:val>
        </c:ser>
        <c:ser>
          <c:idx val="1"/>
          <c:order val="1"/>
          <c:tx>
            <c:v>PTN - Produto Técnico Novo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Resumo!$B$9:$W$9</c:f>
            </c:strRef>
          </c:cat>
          <c:val>
            <c:numRef>
              <c:f>Resumo!$B$11:$W$11</c:f>
              <c:numCache/>
            </c:numRef>
          </c:val>
        </c:ser>
        <c:ser>
          <c:idx val="2"/>
          <c:order val="2"/>
          <c:tx>
            <c:v>PTE - Produto Técnico Equivalente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Resumo!$B$9:$W$9</c:f>
            </c:strRef>
          </c:cat>
          <c:val>
            <c:numRef>
              <c:f>Resumo!$B$12:$W$12</c:f>
              <c:numCache/>
            </c:numRef>
          </c:val>
        </c:ser>
        <c:ser>
          <c:idx val="3"/>
          <c:order val="3"/>
          <c:tx>
            <c:v>Pré-Mistura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Resumo!$B$9:$W$9</c:f>
            </c:strRef>
          </c:cat>
          <c:val>
            <c:numRef>
              <c:f>Resumo!$A$13:$W$13</c:f>
              <c:numCache/>
            </c:numRef>
          </c:val>
        </c:ser>
        <c:ser>
          <c:idx val="4"/>
          <c:order val="4"/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Resumo!$B$9:$W$9</c:f>
            </c:strRef>
          </c:cat>
          <c:val>
            <c:numRef>
              <c:f>Resumo!$A$14:$W$14</c:f>
              <c:numCache/>
            </c:numRef>
          </c:val>
        </c:ser>
        <c:overlap val="100"/>
        <c:axId val="889266895"/>
        <c:axId val="1865119402"/>
      </c:barChart>
      <c:catAx>
        <c:axId val="8892668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865119402"/>
      </c:catAx>
      <c:valAx>
        <c:axId val="186511940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1000">
                    <a:solidFill>
                      <a:srgbClr val="000066"/>
                    </a:solidFill>
                    <a:latin typeface="+mn-lt"/>
                  </a:defRPr>
                </a:pPr>
                <a:r>
                  <a:rPr b="1" i="0" sz="1000">
                    <a:solidFill>
                      <a:srgbClr val="000066"/>
                    </a:solidFill>
                    <a:latin typeface="+mn-lt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10373082073715624"/>
              <c:y val="0.391513111502732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 rot="0"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889266895"/>
      </c:valAx>
    </c:plotArea>
    <c:legend>
      <c:legendPos val="b"/>
      <c:overlay val="0"/>
      <c:txPr>
        <a:bodyPr/>
        <a:lstStyle/>
        <a:p>
          <a:pPr lvl="0">
            <a:defRPr b="1" i="0" sz="1200">
              <a:solidFill>
                <a:srgbClr val="000066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c14="http://schemas.microsoft.com/office/drawing/2007/8/2/chart" xmlns:mc="http://schemas.openxmlformats.org/markup-compatibility/2006" xmlns:mv="urn:schemas-microsoft-com:mac:vml" xmlns:r="http://schemas.openxmlformats.org/officeDocument/2006/relationships">
  <c:chart>
    <c:plotArea>
      <c:layout/>
      <c:barChart>
        <c:barDir val="col"/>
        <c:grouping val="stacked"/>
        <c:ser>
          <c:idx val="0"/>
          <c:order val="0"/>
          <c:tx>
            <c:v>Classe I - Extremamente tóxico</c:v>
          </c:tx>
          <c:spPr>
            <a:solidFill>
              <a:srgbClr val="D20A00">
                <a:alpha val="93725"/>
              </a:srgbClr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Outros'!$E$4:$Z$4</c:f>
              <c:numCache/>
            </c:numRef>
          </c:val>
        </c:ser>
        <c:ser>
          <c:idx val="1"/>
          <c:order val="1"/>
          <c:tx>
            <c:v>Categoria 1 - Produto Extremamente Tóxico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Outros'!$E$5:$Z$5</c:f>
              <c:numCache/>
            </c:numRef>
          </c:val>
        </c:ser>
        <c:ser>
          <c:idx val="2"/>
          <c:order val="2"/>
          <c:tx>
            <c:v>Categoria 2 - Produto Altamente Tóxico</c:v>
          </c:tx>
          <c:spPr>
            <a:solidFill>
              <a:srgbClr val="FF8181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Outros'!$E$6:$Z$6</c:f>
              <c:numCache/>
            </c:numRef>
          </c:val>
        </c:ser>
        <c:ser>
          <c:idx val="3"/>
          <c:order val="3"/>
          <c:tx>
            <c:v>Classe II - Altamente tóxico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Outros'!$E$7:$Z$7</c:f>
              <c:numCache/>
            </c:numRef>
          </c:val>
        </c:ser>
        <c:ser>
          <c:idx val="4"/>
          <c:order val="4"/>
          <c:tx>
            <c:v>Categoria 3 - Produto Moderadamente Tóxico</c:v>
          </c:tx>
          <c:spPr>
            <a:solidFill>
              <a:srgbClr val="FFFF7D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Outros'!$E$8:$Z$8</c:f>
              <c:numCache/>
            </c:numRef>
          </c:val>
        </c:ser>
        <c:ser>
          <c:idx val="5"/>
          <c:order val="5"/>
          <c:tx>
            <c:v>Classe III - Medianamente tóxico</c:v>
          </c:tx>
          <c:spPr>
            <a:solidFill>
              <a:srgbClr val="00B0F0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Outros'!$E$9:$Z$9</c:f>
              <c:numCache/>
            </c:numRef>
          </c:val>
        </c:ser>
        <c:ser>
          <c:idx val="6"/>
          <c:order val="6"/>
          <c:tx>
            <c:v>Categoria 4 - Produto Pouco Tóxico</c:v>
          </c:tx>
          <c:spPr>
            <a:solidFill>
              <a:srgbClr val="0070C0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Outros'!$E$10:$Z$10</c:f>
              <c:numCache/>
            </c:numRef>
          </c:val>
        </c:ser>
        <c:ser>
          <c:idx val="7"/>
          <c:order val="7"/>
          <c:tx>
            <c:v>Categoria 5 - Produto Improvável de Causar Dano Agudo</c:v>
          </c:tx>
          <c:spPr>
            <a:solidFill>
              <a:schemeClr val="accent2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Outros'!$E$11:$Z$11</c:f>
              <c:numCache/>
            </c:numRef>
          </c:val>
        </c:ser>
        <c:ser>
          <c:idx val="8"/>
          <c:order val="8"/>
          <c:tx>
            <c:v>Classe IV - Pouco tóxico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Outros'!$E$12:$Z$12</c:f>
              <c:numCache/>
            </c:numRef>
          </c:val>
        </c:ser>
        <c:ser>
          <c:idx val="9"/>
          <c:order val="9"/>
          <c:tx>
            <c:v>Não classificado - Produto Não Classificado</c:v>
          </c:tx>
          <c:spPr>
            <a:solidFill>
              <a:srgbClr val="92D050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Outros'!$E$13:$Z$13</c:f>
              <c:numCache/>
            </c:numRef>
          </c:val>
        </c:ser>
        <c:ser>
          <c:idx val="10"/>
          <c:order val="10"/>
          <c:tx>
            <c:v>Não determinada devido à natureza do produto (Inimigos naturais)</c:v>
          </c:tx>
          <c:spPr>
            <a:solidFill>
              <a:srgbClr val="CCFF33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Outros'!$E$14:$Z$14</c:f>
              <c:numCache/>
            </c:numRef>
          </c:val>
        </c:ser>
        <c:ser>
          <c:idx val="11"/>
          <c:order val="11"/>
          <c:tx>
            <c:v>O perfil toxicológico foi considerado equivalente ao produto técnico de referência</c:v>
          </c:tx>
          <c:spPr>
            <a:solidFill>
              <a:schemeClr val="accent6">
                <a:lumOff val="30000"/>
              </a:schemeClr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Outros'!$E$3:$Z$3</c:f>
            </c:strRef>
          </c:cat>
          <c:val>
            <c:numRef>
              <c:f>'Tabela Geral 2020 e Outros'!$E$15:$Z$15</c:f>
              <c:numCache/>
            </c:numRef>
          </c:val>
        </c:ser>
        <c:overlap val="100"/>
        <c:axId val="1292770722"/>
        <c:axId val="1005532759"/>
      </c:barChart>
      <c:catAx>
        <c:axId val="12927707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Arial"/>
              </a:defRPr>
            </a:pPr>
          </a:p>
        </c:txPr>
        <c:crossAx val="1005532759"/>
      </c:catAx>
      <c:valAx>
        <c:axId val="1005532759"/>
        <c:scaling>
          <c:min val="0.000000"/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1100">
                    <a:solidFill>
                      <a:srgbClr val="000066"/>
                    </a:solidFill>
                    <a:latin typeface="+mn-lt"/>
                  </a:defRPr>
                </a:pPr>
                <a:r>
                  <a:rPr b="1" i="0" sz="1100">
                    <a:solidFill>
                      <a:srgbClr val="000066"/>
                    </a:solidFill>
                    <a:latin typeface="+mn-lt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12699202772270407"/>
              <c:y val="0.3361690883204163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292770722"/>
      </c:valAx>
    </c:plotArea>
    <c:legend>
      <c:legendPos val="b"/>
      <c:overlay val="0"/>
      <c:txPr>
        <a:bodyPr/>
        <a:lstStyle/>
        <a:p>
          <a:pPr lvl="0">
            <a:defRPr b="1" i="0" sz="900">
              <a:solidFill>
                <a:srgbClr val="000066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c14="http://schemas.microsoft.com/office/drawing/2007/8/2/chart" xmlns:mc="http://schemas.openxmlformats.org/markup-compatibility/2006" xmlns:mv="urn:schemas-microsoft-com:mac:vml" xmlns:r="http://schemas.openxmlformats.org/officeDocument/2006/relationships">
  <c:chart>
    <c:plotArea>
      <c:layout/>
      <c:barChart>
        <c:barDir val="col"/>
        <c:grouping val="stacked"/>
        <c:ser>
          <c:idx val="0"/>
          <c:order val="0"/>
          <c:tx>
            <c:v>Classe I - Produto altamente perigoso ao meio ambiente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Outros'!$E$22:$Z$22</c:f>
            </c:strRef>
          </c:cat>
          <c:val>
            <c:numRef>
              <c:f>'Tabela Geral 2020 e Outros'!$E$23:$Z$23</c:f>
              <c:numCache/>
            </c:numRef>
          </c:val>
        </c:ser>
        <c:ser>
          <c:idx val="1"/>
          <c:order val="1"/>
          <c:tx>
            <c:v>Classe II - Produto muito perigoso ao meio ambiente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Outros'!$E$22:$Z$22</c:f>
            </c:strRef>
          </c:cat>
          <c:val>
            <c:numRef>
              <c:f>'Tabela Geral 2020 e Outros'!$E$24:$Z$24</c:f>
              <c:numCache/>
            </c:numRef>
          </c:val>
        </c:ser>
        <c:ser>
          <c:idx val="2"/>
          <c:order val="2"/>
          <c:tx>
            <c:v>Classe III - Produto perigoso ao meio ambiente</c:v>
          </c:tx>
          <c:spPr>
            <a:solidFill>
              <a:srgbClr val="00B0F0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Outros'!$E$22:$Z$22</c:f>
            </c:strRef>
          </c:cat>
          <c:val>
            <c:numRef>
              <c:f>'Tabela Geral 2020 e Outros'!$E$25:$Z$25</c:f>
              <c:numCache/>
            </c:numRef>
          </c:val>
        </c:ser>
        <c:ser>
          <c:idx val="3"/>
          <c:order val="3"/>
          <c:tx>
            <c:v>Classe IV - Produto pouco perigoso ao meio ambiente</c:v>
          </c:tx>
          <c:spPr>
            <a:solidFill>
              <a:srgbClr val="05AB0D"/>
            </a:solidFill>
            <a:ln cmpd="sng">
              <a:solidFill>
                <a:srgbClr val="000000"/>
              </a:solidFill>
            </a:ln>
          </c:spPr>
          <c:cat>
            <c:strRef>
              <c:f>'Tabela Geral 2020 e Outros'!$E$22:$Z$22</c:f>
            </c:strRef>
          </c:cat>
          <c:val>
            <c:numRef>
              <c:f>'Tabela Geral 2020 e Outros'!$E$26:$Z$26</c:f>
              <c:numCache/>
            </c:numRef>
          </c:val>
        </c:ser>
        <c:overlap val="100"/>
        <c:axId val="641445822"/>
        <c:axId val="381808046"/>
      </c:barChart>
      <c:catAx>
        <c:axId val="6414458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Arial"/>
              </a:defRPr>
            </a:pPr>
          </a:p>
        </c:txPr>
        <c:crossAx val="381808046"/>
      </c:catAx>
      <c:valAx>
        <c:axId val="38180804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1100">
                    <a:solidFill>
                      <a:srgbClr val="000066"/>
                    </a:solidFill>
                    <a:latin typeface="+mn-lt"/>
                  </a:defRPr>
                </a:pPr>
                <a:r>
                  <a:rPr b="1" i="0" sz="1100">
                    <a:solidFill>
                      <a:srgbClr val="000066"/>
                    </a:solidFill>
                    <a:latin typeface="+mn-lt"/>
                  </a:rPr>
                  <a:t>Registros Aprovados</a:t>
                </a:r>
              </a:p>
            </c:rich>
          </c:tx>
          <c:layout>
            <c:manualLayout>
              <c:xMode val="edge"/>
              <c:yMode val="edge"/>
              <c:x val="0.008464328631002592"/>
              <c:y val="0.3697472691518937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641445822"/>
      </c:valAx>
    </c:plotArea>
    <c:legend>
      <c:legendPos val="b"/>
      <c:legendEntry>
        <c:idx val="0"/>
        <c:txPr>
          <a:bodyPr/>
          <a:lstStyle/>
          <a:p>
            <a:pPr lvl="0">
              <a:defRPr b="1" i="0" sz="1200">
                <a:solidFill>
                  <a:srgbClr val="000066"/>
                </a:solidFill>
                <a:latin typeface="+mn-lt"/>
              </a:defRPr>
            </a:pPr>
          </a:p>
        </c:txPr>
      </c:legendEntry>
      <c:overlay val="0"/>
      <c:txPr>
        <a:bodyPr/>
        <a:lstStyle/>
        <a:p>
          <a:pPr lvl="0">
            <a:defRPr b="1" i="0" sz="1200">
              <a:solidFill>
                <a:srgbClr val="000066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c14="http://schemas.microsoft.com/office/drawing/2007/8/2/chart" xmlns:mc="http://schemas.openxmlformats.org/markup-compatibility/2006" xmlns:mv="urn:schemas-microsoft-com:mac:vml" xmlns:r="http://schemas.openxmlformats.org/officeDocument/2006/relationships">
  <c:chart>
    <c:plotArea>
      <c:layout/>
      <c:lineChart>
        <c:ser>
          <c:idx val="0"/>
          <c:order val="0"/>
          <c:tx>
            <c:v>PTN - Produto Técnico Novo</c:v>
          </c:tx>
          <c:spPr>
            <a:ln cmpd="sng" w="19050">
              <a:solidFill>
                <a:schemeClr val="accent2"/>
              </a:solidFill>
            </a:ln>
          </c:spPr>
          <c:marker>
            <c:symbol val="circle"/>
            <c:size val="6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cat>
            <c:strRef>
              <c:f>'Tabela Geral 2020 e Outros'!$E$32:$Z$32</c:f>
            </c:strRef>
          </c:cat>
          <c:val>
            <c:numRef>
              <c:f>'Tabela Geral 2020 e Outros'!$E$34:$Z$34</c:f>
              <c:numCache/>
            </c:numRef>
          </c:val>
          <c:smooth val="0"/>
        </c:ser>
        <c:ser>
          <c:idx val="1"/>
          <c:order val="1"/>
          <c:tx>
            <c:v>PTE - Produto Técnico Equivalente</c:v>
          </c:tx>
          <c:spPr>
            <a:ln cmpd="sng" w="19050">
              <a:solidFill>
                <a:schemeClr val="accent4"/>
              </a:solidFill>
            </a:ln>
          </c:spPr>
          <c:marker>
            <c:symbol val="circle"/>
            <c:size val="6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cat>
            <c:strRef>
              <c:f>'Tabela Geral 2020 e Outros'!$E$32:$Z$32</c:f>
            </c:strRef>
          </c:cat>
          <c:val>
            <c:numRef>
              <c:f>'Tabela Geral 2020 e Outros'!$E$35:$Z$35</c:f>
              <c:numCache/>
            </c:numRef>
          </c:val>
          <c:smooth val="0"/>
        </c:ser>
        <c:ser>
          <c:idx val="2"/>
          <c:order val="2"/>
          <c:tx>
            <c:v>PF - Produto Formulado</c:v>
          </c:tx>
          <c:spPr>
            <a:ln cmpd="sng" w="19050">
              <a:solidFill>
                <a:schemeClr val="accent6"/>
              </a:solidFill>
            </a:ln>
          </c:spPr>
          <c:marker>
            <c:symbol val="circle"/>
            <c:size val="6"/>
            <c:spPr>
              <a:solidFill>
                <a:schemeClr val="accent6"/>
              </a:solidFill>
              <a:ln cmpd="sng">
                <a:solidFill>
                  <a:schemeClr val="accent6"/>
                </a:solidFill>
              </a:ln>
            </c:spPr>
          </c:marker>
          <c:cat>
            <c:strRef>
              <c:f>'Tabela Geral 2020 e Outros'!$E$32:$Z$32</c:f>
            </c:strRef>
          </c:cat>
          <c:val>
            <c:numRef>
              <c:f>'Tabela Geral 2020 e Outros'!$E$37:$Z$37</c:f>
              <c:numCache/>
            </c:numRef>
          </c:val>
          <c:smooth val="0"/>
        </c:ser>
        <c:ser>
          <c:idx val="3"/>
          <c:order val="3"/>
          <c:tx>
            <c:v>PFN - Produto Formulado a Base de Ingrediente Ativo Novo</c:v>
          </c:tx>
          <c:spPr>
            <a:ln cmpd="sng" w="19050">
              <a:solidFill>
                <a:schemeClr val="accent4"/>
              </a:solidFill>
            </a:ln>
          </c:spPr>
          <c:marker>
            <c:symbol val="circle"/>
            <c:size val="6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cat>
            <c:strRef>
              <c:f>'Tabela Geral 2020 e Outros'!$E$32:$Z$32</c:f>
            </c:strRef>
          </c:cat>
          <c:val>
            <c:numRef>
              <c:f>'Tabela Geral 2020 e Outros'!$E$38:$Z$38</c:f>
              <c:numCache/>
            </c:numRef>
          </c:val>
          <c:smooth val="0"/>
        </c:ser>
        <c:ser>
          <c:idx val="4"/>
          <c:order val="4"/>
          <c:tx>
            <c:v>PF/PTE - Produto Formulado a Base de Produto Técnico Equivalente</c:v>
          </c:tx>
          <c:spPr>
            <a:ln cmpd="sng" w="19050">
              <a:solidFill>
                <a:schemeClr val="accent3"/>
              </a:solidFill>
            </a:ln>
          </c:spPr>
          <c:marker>
            <c:symbol val="circle"/>
            <c:size val="6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cat>
            <c:strRef>
              <c:f>'Tabela Geral 2020 e Outros'!$E$32:$Z$32</c:f>
            </c:strRef>
          </c:cat>
          <c:val>
            <c:numRef>
              <c:f>'Tabela Geral 2020 e Outros'!$E$39:$Z$39</c:f>
              <c:numCache/>
            </c:numRef>
          </c:val>
          <c:smooth val="0"/>
        </c:ser>
        <c:ser>
          <c:idx val="5"/>
          <c:order val="5"/>
          <c:tx>
            <c:v>Bio - Produto Formulado Biológico, Microbiológico, Bioquímico, Extrato Vegetal, Regulador de Crescimento ou Semioquímico; de Baixo Risco</c:v>
          </c:tx>
          <c:spPr>
            <a:ln cmpd="sng" w="19050">
              <a:solidFill>
                <a:schemeClr val="accent2"/>
              </a:solidFill>
            </a:ln>
          </c:spPr>
          <c:marker>
            <c:symbol val="circle"/>
            <c:size val="6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cat>
            <c:strRef>
              <c:f>'Tabela Geral 2020 e Outros'!$E$32:$Z$32</c:f>
            </c:strRef>
          </c:cat>
          <c:val>
            <c:numRef>
              <c:f>'Tabela Geral 2020 e Outros'!$E$40:$Z$40</c:f>
              <c:numCache/>
            </c:numRef>
          </c:val>
          <c:smooth val="0"/>
        </c:ser>
        <c:ser>
          <c:idx val="6"/>
          <c:order val="6"/>
          <c:tx>
            <c:v>Bio/Org - Produto Formulado Biológico, Microbiológico, Bioquímico, Extrato Vegetal, Regulador de Crescimento ou Semioquímico, para a Agricultura Orgânica</c:v>
          </c:tx>
          <c:spPr>
            <a:ln cmpd="sng" w="19050">
              <a:solidFill>
                <a:schemeClr val="accent3"/>
              </a:solidFill>
            </a:ln>
          </c:spPr>
          <c:marker>
            <c:symbol val="circle"/>
            <c:size val="6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cat>
            <c:strRef>
              <c:f>'Tabela Geral 2020 e Outros'!$E$32:$Z$32</c:f>
            </c:strRef>
          </c:cat>
          <c:val>
            <c:numRef>
              <c:f>'Tabela Geral 2020 e Outros'!$E$41:$Z$41</c:f>
              <c:numCache/>
            </c:numRef>
          </c:val>
          <c:smooth val="0"/>
        </c:ser>
        <c:ser>
          <c:idx val="7"/>
          <c:order val="7"/>
          <c:tx>
            <c:v>Média Geral</c:v>
          </c:tx>
          <c:spPr>
            <a:ln cmpd="sng" w="19050">
              <a:solidFill>
                <a:schemeClr val="accent5"/>
              </a:solidFill>
            </a:ln>
          </c:spPr>
          <c:marker>
            <c:symbol val="circle"/>
            <c:size val="6"/>
            <c:spPr>
              <a:solidFill>
                <a:schemeClr val="accent5"/>
              </a:solidFill>
              <a:ln cmpd="sng">
                <a:solidFill>
                  <a:schemeClr val="accent5"/>
                </a:solidFill>
              </a:ln>
            </c:spPr>
          </c:marker>
          <c:cat>
            <c:strRef>
              <c:f>'Tabela Geral 2020 e Outros'!$E$32:$Z$32</c:f>
            </c:strRef>
          </c:cat>
          <c:val>
            <c:numRef>
              <c:f>'Tabela Geral 2020 e Outros'!$E$42:$Z$42</c:f>
              <c:numCache/>
            </c:numRef>
          </c:val>
          <c:smooth val="0"/>
        </c:ser>
        <c:axId val="1856652811"/>
        <c:axId val="1207680273"/>
      </c:lineChart>
      <c:catAx>
        <c:axId val="18566528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207680273"/>
      </c:catAx>
      <c:valAx>
        <c:axId val="120768027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 sz="1100">
                    <a:solidFill>
                      <a:srgbClr val="000066"/>
                    </a:solidFill>
                    <a:latin typeface="+mn-lt"/>
                  </a:defRPr>
                </a:pPr>
                <a:r>
                  <a:rPr b="1" i="0" sz="1100">
                    <a:solidFill>
                      <a:srgbClr val="000066"/>
                    </a:solidFill>
                    <a:latin typeface="+mn-lt"/>
                  </a:rPr>
                  <a:t>Tempo de Tramitação, Em Meses</a:t>
                </a:r>
              </a:p>
            </c:rich>
          </c:tx>
          <c:layout>
            <c:manualLayout>
              <c:xMode val="edge"/>
              <c:yMode val="edge"/>
              <c:x val="0.009875050069503025"/>
              <c:y val="0.2071644532278764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856652811"/>
      </c:valAx>
    </c:plotArea>
    <c:legend>
      <c:legendPos val="b"/>
      <c:overlay val="0"/>
      <c:txPr>
        <a:bodyPr/>
        <a:lstStyle/>
        <a:p>
          <a:pPr lvl="0">
            <a:defRPr b="1" i="0" sz="900">
              <a:solidFill>
                <a:srgbClr val="000066"/>
              </a:solidFill>
              <a:latin typeface="+mn-lt"/>
            </a:defRPr>
          </a:pPr>
        </a:p>
      </c:txPr>
    </c:legend>
    <c:plotVisOnly val="1"/>
  </c:chart>
  <c:spPr>
    <a:solidFill>
      <a:schemeClr val="lt1"/>
    </a:solidFill>
  </c:spPr>
</c:chartSpace>
</file>

<file path=xl/charts/chart9.xml><?xml version="1.0" encoding="utf-8"?>
<c:chartSpace xmlns:a="http://schemas.openxmlformats.org/drawingml/2006/main" xmlns:c="http://schemas.openxmlformats.org/drawingml/2006/chart" xmlns:c14="http://schemas.microsoft.com/office/drawing/2007/8/2/chart" xmlns:mc="http://schemas.openxmlformats.org/markup-compatibility/2006" xmlns:mv="urn:schemas-microsoft-com:mac:vml" xmlns:r="http://schemas.openxmlformats.org/officeDocument/2006/relationships">
  <c:chart>
    <c:title>
      <c:tx>
        <c:rich>
          <a:bodyPr/>
          <a:lstStyle/>
          <a:p>
            <a:pPr lvl="0">
              <a:defRPr b="0" i="0" sz="1700">
                <a:solidFill>
                  <a:srgbClr val="000066"/>
                </a:solidFill>
                <a:latin typeface="+mn-lt"/>
              </a:defRPr>
            </a:pPr>
            <a:r>
              <a:rPr b="0" i="0" sz="1700">
                <a:solidFill>
                  <a:srgbClr val="000066"/>
                </a:solidFill>
                <a:latin typeface="+mn-lt"/>
              </a:rPr>
              <a:t>Sazonalidade do Registros de Agrotóxicos, Componentes e Afins</a:t>
            </a:r>
          </a:p>
        </c:rich>
      </c:tx>
      <c:layout>
        <c:manualLayout>
          <c:xMode val="edge"/>
          <c:yMode val="edge"/>
          <c:x val="0.038786120649092586"/>
          <c:y val="0.018371757577666886"/>
        </c:manualLayout>
      </c:layout>
      <c:overlay val="0"/>
    </c:title>
    <c:plotArea>
      <c:layout/>
      <c:barChart>
        <c:barDir val="col"/>
        <c:ser>
          <c:idx val="0"/>
          <c:order val="0"/>
          <c:tx>
            <c:v>2000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'2000'!$P$47:$P$58</c:f>
              <c:numCache/>
            </c:numRef>
          </c:val>
        </c:ser>
        <c:ser>
          <c:idx val="1"/>
          <c:order val="1"/>
          <c:tx>
            <c:v>2001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'2001'!$P$47:$P$58</c:f>
              <c:numCache/>
            </c:numRef>
          </c:val>
        </c:ser>
        <c:ser>
          <c:idx val="2"/>
          <c:order val="2"/>
          <c:tx>
            <c:v>2002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'2002'!$P$47:$P$58</c:f>
              <c:numCache/>
            </c:numRef>
          </c:val>
        </c:ser>
        <c:ser>
          <c:idx val="3"/>
          <c:order val="3"/>
          <c:tx>
            <c:v>2003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'2003'!$P$47:$P$58</c:f>
              <c:numCache/>
            </c:numRef>
          </c:val>
        </c:ser>
        <c:ser>
          <c:idx val="4"/>
          <c:order val="4"/>
          <c:tx>
            <c:v>2004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'2004'!$P$47:$P$58</c:f>
              <c:numCache/>
            </c:numRef>
          </c:val>
        </c:ser>
        <c:ser>
          <c:idx val="5"/>
          <c:order val="5"/>
          <c:tx>
            <c:v>2005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'2005'!$P$47:$P$58</c:f>
              <c:numCache/>
            </c:numRef>
          </c:val>
        </c:ser>
        <c:ser>
          <c:idx val="6"/>
          <c:order val="6"/>
          <c:tx>
            <c:v>2006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'2006'!$P$47:$P$58</c:f>
              <c:numCache/>
            </c:numRef>
          </c:val>
        </c:ser>
        <c:ser>
          <c:idx val="7"/>
          <c:order val="7"/>
          <c:tx>
            <c:v>2007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'2007'!$P$47:$P$58</c:f>
              <c:numCache/>
            </c:numRef>
          </c:val>
        </c:ser>
        <c:ser>
          <c:idx val="8"/>
          <c:order val="8"/>
          <c:tx>
            <c:v>2008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'2008'!$P$47:$P$58</c:f>
              <c:numCache/>
            </c:numRef>
          </c:val>
        </c:ser>
        <c:ser>
          <c:idx val="9"/>
          <c:order val="9"/>
          <c:tx>
            <c:v>2009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'2009'!$P$47:$P$58</c:f>
              <c:numCache/>
            </c:numRef>
          </c:val>
        </c:ser>
        <c:ser>
          <c:idx val="10"/>
          <c:order val="10"/>
          <c:tx>
            <c:v>2010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'2010'!$P$47:$P$58</c:f>
              <c:numCache/>
            </c:numRef>
          </c:val>
        </c:ser>
        <c:ser>
          <c:idx val="11"/>
          <c:order val="11"/>
          <c:tx>
            <c:v>2011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'2011'!$P$47:$P$58</c:f>
              <c:numCache/>
            </c:numRef>
          </c:val>
        </c:ser>
        <c:ser>
          <c:idx val="12"/>
          <c:order val="12"/>
          <c:tx>
            <c:v>2012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'2012'!$P$47:$P$58</c:f>
              <c:numCache/>
            </c:numRef>
          </c:val>
        </c:ser>
        <c:ser>
          <c:idx val="13"/>
          <c:order val="13"/>
          <c:tx>
            <c:v>2013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'2013'!$P$47:$P$58</c:f>
              <c:numCache/>
            </c:numRef>
          </c:val>
        </c:ser>
        <c:ser>
          <c:idx val="14"/>
          <c:order val="14"/>
          <c:tx>
            <c:v>2014</c:v>
          </c:tx>
          <c:spPr>
            <a:solidFill>
              <a:schemeClr val="accent5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'2014'!$P$47:$P$58</c:f>
              <c:numCache/>
            </c:numRef>
          </c:val>
        </c:ser>
        <c:ser>
          <c:idx val="15"/>
          <c:order val="15"/>
          <c:tx>
            <c:v>2015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'2015'!$P$47:$P$58</c:f>
              <c:numCache/>
            </c:numRef>
          </c:val>
        </c:ser>
        <c:ser>
          <c:idx val="16"/>
          <c:order val="16"/>
          <c:tx>
            <c:v>2016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'2016'!$P$47:$P$58</c:f>
              <c:numCache/>
            </c:numRef>
          </c:val>
        </c:ser>
        <c:ser>
          <c:idx val="17"/>
          <c:order val="17"/>
          <c:tx>
            <c:v>2017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'2017'!$P$47:$P$58</c:f>
              <c:numCache/>
            </c:numRef>
          </c:val>
        </c:ser>
        <c:ser>
          <c:idx val="18"/>
          <c:order val="18"/>
          <c:tx>
            <c:v>2018</c:v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'2018'!$P$47:$P$58</c:f>
              <c:numCache/>
            </c:numRef>
          </c:val>
        </c:ser>
        <c:ser>
          <c:idx val="19"/>
          <c:order val="19"/>
          <c:tx>
            <c:v>2019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'2019'!$P$47:$P$58</c:f>
              <c:numCache/>
            </c:numRef>
          </c:val>
        </c:ser>
        <c:ser>
          <c:idx val="20"/>
          <c:order val="20"/>
          <c:tx>
            <c:v>2020</c:v>
          </c:tx>
          <c:spPr>
            <a:solidFill>
              <a:schemeClr val="accent4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'2020'!$P$47:$P$58</c:f>
              <c:numCache/>
            </c:numRef>
          </c:val>
        </c:ser>
        <c:ser>
          <c:idx val="21"/>
          <c:order val="21"/>
          <c:tx>
            <c:v>2021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'2019'!$O$47:$O$58</c:f>
            </c:strRef>
          </c:cat>
          <c:val>
            <c:numRef>
              <c:f>'Tabela Geral 2020 e Outros'!$AC$23:$AC$34</c:f>
              <c:numCache/>
            </c:numRef>
          </c:val>
        </c:ser>
        <c:axId val="1823863310"/>
        <c:axId val="1418794770"/>
      </c:barChart>
      <c:catAx>
        <c:axId val="18238633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418794770"/>
      </c:catAx>
      <c:valAx>
        <c:axId val="141879477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100">
                <a:solidFill>
                  <a:srgbClr val="000066"/>
                </a:solidFill>
                <a:latin typeface="+mn-lt"/>
              </a:defRPr>
            </a:pPr>
          </a:p>
        </c:txPr>
        <c:crossAx val="1823863310"/>
      </c:valAx>
    </c:plotArea>
    <c:legend>
      <c:legendPos val="r"/>
      <c:layout>
        <c:manualLayout>
          <c:xMode val="edge"/>
          <c:yMode val="edge"/>
          <c:x val="0.9274876891763149"/>
          <c:y val="0.13719352560375037"/>
        </c:manualLayout>
      </c:layout>
      <c:overlay val="0"/>
      <c:txPr>
        <a:bodyPr/>
        <a:lstStyle/>
        <a:p>
          <a:pPr lvl="0">
            <a:defRPr b="1" i="0" sz="1100">
              <a:solidFill>
                <a:srgbClr val="000066"/>
              </a:solidFill>
              <a:latin typeface="+mn-lt"/>
            </a:defRPr>
          </a:pPr>
        </a:p>
      </c:txPr>
    </c:legend>
    <c:plotVisOnly val="1"/>
  </c:chart>
</c:chartSpace>
</file>

<file path=xl/chart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 TargetMode="Internal"/></Relationships>
</file>

<file path=xl/chart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 TargetMode="Internal"/></Relationships>
</file>

<file path=xl/chart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 TargetMode="Internal"/></Relationships>
</file>

<file path=xl/chart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 TargetMode="Internal"/></Relationships>
</file>

<file path=xl/chart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 TargetMode="Internal"/></Relationships>
</file>

<file path=xl/chart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 TargetMode="Internal"/></Relationships>
</file>

<file path=xl/chart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 TargetMode="Internal"/></Relationships>
</file>

<file path=xl/chart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 TargetMode="Internal"/></Relationships>
</file>

<file path=xl/chart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 TargetMode="Internal"/></Relationships>
</file>

<file path=xl/chart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 TargetMode="Internal"/></Relationships>
</file>

<file path=xl/chart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 TargetMode="Internal"/></Relationships>
</file>

<file path=xl/chartsheets/sheet1.xml><?xml version="1.0" encoding="utf-8"?>
<chart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Views>
    <sheetView workbookViewId="0">
      <selection pane="topLeft" activeCell="M179" sqref="M179"/>
    </sheetView>
  </sheetViews>
  <drawing r:id="rId1"/>
</chartsheet>
</file>

<file path=xl/chartsheets/sheet10.xml><?xml version="1.0" encoding="utf-8"?>
<chart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Views>
    <sheetView workbookViewId="0">
      <selection pane="topLeft" activeCell="A1"/>
    </sheetView>
  </sheetViews>
  <drawing r:id="rId1"/>
</chartsheet>
</file>

<file path=xl/chartsheets/sheet11.xml><?xml version="1.0" encoding="utf-8"?>
<chart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Views>
    <sheetView workbookViewId="0">
      <selection pane="topLeft" activeCell="A1"/>
    </sheetView>
  </sheetViews>
  <drawing r:id="rId1"/>
</chartsheet>
</file>

<file path=xl/chartsheets/sheet2.xml><?xml version="1.0" encoding="utf-8"?>
<chart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Views>
    <sheetView workbookViewId="0">
      <selection pane="topLeft" activeCell="A1"/>
    </sheetView>
  </sheetViews>
  <drawing r:id="rId1"/>
</chartsheet>
</file>

<file path=xl/chartsheets/sheet3.xml><?xml version="1.0" encoding="utf-8"?>
<chart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Views>
    <sheetView workbookViewId="0">
      <selection pane="topLeft" activeCell="A1"/>
    </sheetView>
  </sheetViews>
  <drawing r:id="rId1"/>
</chartsheet>
</file>

<file path=xl/chartsheets/sheet4.xml><?xml version="1.0" encoding="utf-8"?>
<chart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Views>
    <sheetView workbookViewId="0">
      <selection pane="topLeft" activeCell="A1"/>
    </sheetView>
  </sheetViews>
  <drawing r:id="rId1"/>
</chartsheet>
</file>

<file path=xl/chartsheets/sheet5.xml><?xml version="1.0" encoding="utf-8"?>
<chart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Views>
    <sheetView workbookViewId="0">
      <selection pane="topLeft" activeCell="A1"/>
    </sheetView>
  </sheetViews>
  <drawing r:id="rId1"/>
</chartsheet>
</file>

<file path=xl/chartsheets/sheet6.xml><?xml version="1.0" encoding="utf-8"?>
<chart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Views>
    <sheetView workbookViewId="0">
      <selection pane="topLeft" activeCell="A1"/>
    </sheetView>
  </sheetViews>
  <drawing r:id="rId1"/>
</chartsheet>
</file>

<file path=xl/chartsheets/sheet7.xml><?xml version="1.0" encoding="utf-8"?>
<chart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Views>
    <sheetView workbookViewId="0">
      <selection pane="topLeft" activeCell="A1"/>
    </sheetView>
  </sheetViews>
  <drawing r:id="rId1"/>
</chartsheet>
</file>

<file path=xl/chartsheets/sheet8.xml><?xml version="1.0" encoding="utf-8"?>
<chart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Views>
    <sheetView workbookViewId="0">
      <selection pane="topLeft" activeCell="A1"/>
    </sheetView>
  </sheetViews>
  <drawing r:id="rId1"/>
</chartsheet>
</file>

<file path=xl/chartsheets/sheet9.xml><?xml version="1.0" encoding="utf-8"?>
<chart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Views>
    <sheetView workbookViewId="0">
      <selection pane="topLeft" activeCell="A1"/>
    </sheetView>
  </sheetViews>
  <drawing r:id="rId1"/>
</chartsheet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gif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gif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gif"/><Relationship Id="rId2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Chart2.png"/><Relationship Id="rId2" Type="http://schemas.openxmlformats.org/officeDocument/2006/relationships/image" Target="../media/image4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19050</xdr:colOff>
      <xdr:row>0</xdr:row>
      <xdr:rowOff>161925</xdr:rowOff>
    </xdr:from>
    <xdr:ext cx="4410075" cy="11144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389783274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556188489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114744066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595714971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062767843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006583070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310300622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28575</xdr:colOff>
      <xdr:row>0</xdr:row>
      <xdr:rowOff>200025</xdr:rowOff>
    </xdr:from>
    <xdr:ext cx="6791325" cy="33337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378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389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409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28575</xdr:colOff>
      <xdr:row>0</xdr:row>
      <xdr:rowOff>257175</xdr:rowOff>
    </xdr:from>
    <xdr:ext cx="6791325" cy="219075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324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378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171450</xdr:colOff>
      <xdr:row>1</xdr:row>
      <xdr:rowOff>95250</xdr:rowOff>
    </xdr:from>
    <xdr:ext cx="5448300" cy="10001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</xdr:row>
      <xdr:rowOff>0</xdr:rowOff>
    </xdr:from>
    <xdr:ext cx="47625" cy="190500"/>
    <xdr:pic>
      <xdr:nvPicPr>
        <xdr:cNvPr id="0" name="image2.gif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28575</xdr:colOff>
      <xdr:row>1</xdr:row>
      <xdr:rowOff>123825</xdr:rowOff>
    </xdr:from>
    <xdr:ext cx="6791325" cy="140017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151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38100" cy="152400"/>
    <xdr:pic>
      <xdr:nvPicPr>
        <xdr:cNvPr descr="http://sistemas.agricultura.gov.br/infra_css/imagens/espaco.gif" id="0" name="image2.gif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19050</xdr:colOff>
      <xdr:row>2</xdr:row>
      <xdr:rowOff>38100</xdr:rowOff>
    </xdr:from>
    <xdr:ext cx="5924550" cy="12954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66675</xdr:colOff>
      <xdr:row>1</xdr:row>
      <xdr:rowOff>133350</xdr:rowOff>
    </xdr:from>
    <xdr:ext cx="5924550" cy="1362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381000</xdr:colOff>
      <xdr:row>1</xdr:row>
      <xdr:rowOff>171450</xdr:rowOff>
    </xdr:from>
    <xdr:ext cx="5657850" cy="1514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190500</xdr:colOff>
      <xdr:row>1</xdr:row>
      <xdr:rowOff>190500</xdr:rowOff>
    </xdr:from>
    <xdr:ext cx="6515100" cy="14478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1</xdr:row>
      <xdr:rowOff>123825</xdr:rowOff>
    </xdr:from>
    <xdr:ext cx="5915025" cy="14573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2</xdr:row>
      <xdr:rowOff>38100</xdr:rowOff>
    </xdr:from>
    <xdr:ext cx="5915025" cy="14097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2</xdr:row>
      <xdr:rowOff>38100</xdr:rowOff>
    </xdr:from>
    <xdr:ext cx="5915025" cy="13811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180975</xdr:colOff>
      <xdr:row>2</xdr:row>
      <xdr:rowOff>38100</xdr:rowOff>
    </xdr:from>
    <xdr:ext cx="5915025" cy="14382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85725</xdr:colOff>
      <xdr:row>1</xdr:row>
      <xdr:rowOff>19050</xdr:rowOff>
    </xdr:from>
    <xdr:ext cx="6534150" cy="15240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869517397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142875</xdr:colOff>
      <xdr:row>1</xdr:row>
      <xdr:rowOff>76200</xdr:rowOff>
    </xdr:from>
    <xdr:ext cx="6867525" cy="1371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666750</xdr:colOff>
      <xdr:row>1</xdr:row>
      <xdr:rowOff>200025</xdr:rowOff>
    </xdr:from>
    <xdr:ext cx="7010400" cy="13049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180975</xdr:colOff>
      <xdr:row>1</xdr:row>
      <xdr:rowOff>171450</xdr:rowOff>
    </xdr:from>
    <xdr:ext cx="6686550" cy="6762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85725</xdr:colOff>
      <xdr:row>1</xdr:row>
      <xdr:rowOff>123825</xdr:rowOff>
    </xdr:from>
    <xdr:ext cx="6305550" cy="1419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209550</xdr:colOff>
      <xdr:row>2</xdr:row>
      <xdr:rowOff>28575</xdr:rowOff>
    </xdr:from>
    <xdr:ext cx="6448425" cy="1352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704850</xdr:colOff>
      <xdr:row>5</xdr:row>
      <xdr:rowOff>180975</xdr:rowOff>
    </xdr:from>
    <xdr:ext cx="14163675" cy="6505575"/>
    <xdr:pic>
      <xdr:nvPicPr>
        <xdr:cNvPr id="712187894" name="Chart2" title="Gráfico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95250</xdr:colOff>
      <xdr:row>5</xdr:row>
      <xdr:rowOff>180975</xdr:rowOff>
    </xdr:from>
    <xdr:ext cx="4191000" cy="771525"/>
    <xdr:pic>
      <xdr:nvPicPr>
        <xdr:cNvPr id="0" name="image4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609600</xdr:colOff>
      <xdr:row>0</xdr:row>
      <xdr:rowOff>123825</xdr:rowOff>
    </xdr:from>
    <xdr:ext cx="1990725" cy="1381125"/>
    <xdr:pic>
      <xdr:nvPicPr>
        <xdr:cNvPr id="0" name="image3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495300</xdr:colOff>
      <xdr:row>0</xdr:row>
      <xdr:rowOff>123825</xdr:rowOff>
    </xdr:from>
    <xdr:ext cx="4191000" cy="771525"/>
    <xdr:pic>
      <xdr:nvPicPr>
        <xdr:cNvPr id="0" name="image4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1453519629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2108036858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absoluteAnchor>
    <xdr:pos x="0" y="0"/>
    <xdr:ext cx="8610600" cy="6276975"/>
    <xdr:graphicFrame>
      <xdr:nvGraphicFramePr>
        <xdr:cNvPr id="830287268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 TargetMode="Interna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 TargetMode="Interna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 TargetMode="Interna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 TargetMode="Interna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 TargetMode="Interna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 TargetMode="Interna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 TargetMode="Interna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 TargetMode="Interna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 TargetMode="Interna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 TargetMode="Interna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 TargetMode="In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 TargetMode="Interna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 TargetMode="Interna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 TargetMode="Interna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3.xml" TargetMode="Interna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4.xml" TargetMode="Interna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5.xml" TargetMode="Interna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6.xml" TargetMode="Interna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7.xml" TargetMode="Interna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8.xml" TargetMode="Interna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9.xml" TargetMode="In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 TargetMode="In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 TargetMode="In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 TargetMode="In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 TargetMode="In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 TargetMode="Interna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 TargetMode="Interna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 TargetMode="Internal"/></Relationships>
</file>

<file path=xl/worksheets/sheet1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 fitToPage="1"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40" sqref="I140"/>
    </sheetView>
  </sheetViews>
  <sheetFormatPr baseColWidth="8" defaultColWidth="14.43" defaultRowHeight="15"/>
  <cols>
    <col min="1" max="1" width="16.14" customWidth="1"/>
    <col min="2" max="2" width="23.86" customWidth="1"/>
    <col min="3" max="4" width="22.86" customWidth="1"/>
    <col min="5" max="5" width="47.71" customWidth="1"/>
    <col min="6" max="6" width="27.29" customWidth="1"/>
    <col min="7" max="7" width="12.29" customWidth="1"/>
    <col min="8" max="8" width="20.29" customWidth="1"/>
    <col min="9" max="9" width="24.71" customWidth="1"/>
    <col min="10" max="10" width="6" customWidth="1"/>
    <col min="11" max="11" width="77.43" customWidth="1"/>
    <col min="12" max="12" width="57.86" customWidth="1"/>
    <col min="13" max="13" width="38.29" customWidth="1"/>
    <col min="14" max="14" width="7.71" customWidth="1"/>
    <col min="15" max="15" width="24.86" customWidth="1"/>
    <col min="16" max="16" width="9.86" customWidth="1"/>
    <col min="17" max="17" width="3.43" customWidth="1"/>
    <col min="18" max="18" width="39.29" customWidth="1"/>
    <col min="19" max="19" width="24.57" customWidth="1"/>
    <col min="20" max="20" width="11" customWidth="1"/>
    <col min="21" max="26" width="8.71" customWidth="1"/>
  </cols>
  <sheetData>
    <row ht="12.75" customHeight="1" r="1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6" t="s">
        <v>12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ht="12.75" customHeight="1" r="2">
      <c r="A2" s="8" t="s">
        <v>13</v>
      </c>
      <c r="B2" s="9" t="s">
        <v>14</v>
      </c>
      <c r="C2" s="9">
        <v>2014</v>
      </c>
      <c r="D2" s="10">
        <v>41913</v>
      </c>
      <c r="E2" s="11" t="s">
        <v>15</v>
      </c>
      <c r="F2" s="12" t="s">
        <v>16</v>
      </c>
      <c r="G2" s="12" t="s">
        <v>17</v>
      </c>
      <c r="H2" s="11" t="s">
        <v>18</v>
      </c>
      <c r="I2" s="10">
        <v>44588</v>
      </c>
      <c r="J2" s="12">
        <v>1</v>
      </c>
      <c r="K2" s="12" t="s">
        <v>19</v>
      </c>
      <c r="L2" s="12" t="s">
        <v>20</v>
      </c>
      <c r="M2" s="13">
        <f>I2-D2</f>
        <v>2675</v>
      </c>
      <c r="N2" s="7"/>
      <c r="O2" s="14" t="s">
        <v>21</v>
      </c>
      <c r="P2" s="15"/>
      <c r="Q2" s="7"/>
      <c r="R2" s="7"/>
      <c r="S2" s="7"/>
      <c r="T2" s="7"/>
      <c r="U2" s="7"/>
      <c r="V2" s="7"/>
      <c r="W2" s="7"/>
      <c r="X2" s="7"/>
      <c r="Y2" s="7"/>
      <c r="Z2" s="7"/>
    </row>
    <row ht="15" customHeight="1" r="3">
      <c r="A3" s="16" t="s">
        <v>22</v>
      </c>
      <c r="B3" s="17" t="s">
        <v>23</v>
      </c>
      <c r="C3" s="17">
        <v>2015</v>
      </c>
      <c r="D3" s="18">
        <v>42177</v>
      </c>
      <c r="E3" s="19" t="s">
        <v>24</v>
      </c>
      <c r="F3" s="19" t="s">
        <v>16</v>
      </c>
      <c r="G3" s="20" t="s">
        <v>17</v>
      </c>
      <c r="H3" s="20" t="s">
        <v>25</v>
      </c>
      <c r="I3" s="18">
        <v>44588</v>
      </c>
      <c r="J3" s="19">
        <v>1</v>
      </c>
      <c r="K3" s="19" t="s">
        <v>19</v>
      </c>
      <c r="L3" s="19" t="s">
        <v>20</v>
      </c>
      <c r="M3" s="21">
        <f>I3-D3</f>
        <v>2411</v>
      </c>
      <c r="N3" s="22"/>
      <c r="O3" s="23" t="s">
        <v>26</v>
      </c>
      <c r="P3" s="23">
        <f>COUNTIF($G$2:$G$351,"PT")</f>
        <v>0</v>
      </c>
      <c r="Q3" s="22"/>
      <c r="R3" s="22"/>
      <c r="S3" s="22"/>
      <c r="T3" s="22"/>
      <c r="U3" s="22"/>
      <c r="V3" s="22"/>
      <c r="W3" s="22"/>
      <c r="X3" s="22"/>
      <c r="Y3" s="22"/>
      <c r="Z3" s="22"/>
    </row>
    <row ht="15" customHeight="1" r="4">
      <c r="A4" s="8" t="s">
        <v>27</v>
      </c>
      <c r="B4" s="9" t="s">
        <v>28</v>
      </c>
      <c r="C4" s="9">
        <v>2017</v>
      </c>
      <c r="D4" s="10">
        <v>42961</v>
      </c>
      <c r="E4" s="11" t="s">
        <v>29</v>
      </c>
      <c r="F4" s="12" t="s">
        <v>16</v>
      </c>
      <c r="G4" s="12" t="s">
        <v>17</v>
      </c>
      <c r="H4" s="11" t="s">
        <v>25</v>
      </c>
      <c r="I4" s="10">
        <v>44588</v>
      </c>
      <c r="J4" s="12">
        <v>1</v>
      </c>
      <c r="K4" s="12" t="s">
        <v>19</v>
      </c>
      <c r="L4" s="12" t="s">
        <v>20</v>
      </c>
      <c r="M4" s="13">
        <f>I4-D4</f>
        <v>1627</v>
      </c>
      <c r="N4" s="22"/>
      <c r="O4" s="24" t="s">
        <v>30</v>
      </c>
      <c r="P4" s="24">
        <f>COUNTIF($G2:$G$351,"PTN")</f>
        <v>3</v>
      </c>
      <c r="Q4" s="22"/>
      <c r="R4" s="22"/>
      <c r="S4" s="22"/>
      <c r="T4" s="22"/>
      <c r="U4" s="22"/>
      <c r="V4" s="22"/>
      <c r="W4" s="22"/>
      <c r="X4" s="22"/>
      <c r="Y4" s="22"/>
      <c r="Z4" s="22"/>
    </row>
    <row ht="15" customHeight="1" r="5">
      <c r="A5" s="16" t="s">
        <v>31</v>
      </c>
      <c r="B5" s="17" t="s">
        <v>32</v>
      </c>
      <c r="C5" s="17">
        <v>2016</v>
      </c>
      <c r="D5" s="18">
        <v>42467</v>
      </c>
      <c r="E5" s="19" t="s">
        <v>33</v>
      </c>
      <c r="F5" s="19" t="s">
        <v>34</v>
      </c>
      <c r="G5" s="20" t="s">
        <v>17</v>
      </c>
      <c r="H5" s="20" t="s">
        <v>25</v>
      </c>
      <c r="I5" s="18">
        <v>44588</v>
      </c>
      <c r="J5" s="19">
        <v>1</v>
      </c>
      <c r="K5" s="19" t="s">
        <v>19</v>
      </c>
      <c r="L5" s="19" t="s">
        <v>20</v>
      </c>
      <c r="M5" s="21">
        <f>I5-D5</f>
        <v>2121</v>
      </c>
      <c r="N5" s="22"/>
      <c r="O5" s="23" t="s">
        <v>35</v>
      </c>
      <c r="P5" s="23">
        <f>COUNTIF($G$2:$G$351,"PTE")</f>
        <v>136</v>
      </c>
      <c r="Q5" s="22"/>
      <c r="R5" s="22"/>
      <c r="S5" s="22"/>
      <c r="T5" s="22"/>
      <c r="U5" s="22"/>
      <c r="V5" s="22"/>
      <c r="W5" s="22"/>
      <c r="X5" s="22"/>
      <c r="Y5" s="22"/>
      <c r="Z5" s="22"/>
    </row>
    <row ht="15" customHeight="1" r="6">
      <c r="A6" s="8" t="s">
        <v>36</v>
      </c>
      <c r="B6" s="9" t="s">
        <v>37</v>
      </c>
      <c r="C6" s="9">
        <v>2017</v>
      </c>
      <c r="D6" s="10">
        <v>42842</v>
      </c>
      <c r="E6" s="11" t="s">
        <v>38</v>
      </c>
      <c r="F6" s="12" t="s">
        <v>16</v>
      </c>
      <c r="G6" s="12" t="s">
        <v>17</v>
      </c>
      <c r="H6" s="11" t="s">
        <v>39</v>
      </c>
      <c r="I6" s="10">
        <v>44588</v>
      </c>
      <c r="J6" s="12">
        <v>1</v>
      </c>
      <c r="K6" s="12" t="s">
        <v>19</v>
      </c>
      <c r="L6" s="12" t="s">
        <v>20</v>
      </c>
      <c r="M6" s="13">
        <f>I6-D6</f>
        <v>1746</v>
      </c>
      <c r="N6" s="22"/>
      <c r="O6" s="24" t="s">
        <v>40</v>
      </c>
      <c r="P6" s="24">
        <f>COUNTIF($G$2:$G$351,"Pré-Mistura")</f>
        <v>0</v>
      </c>
      <c r="Q6" s="22"/>
      <c r="R6" s="22"/>
      <c r="S6" s="22"/>
      <c r="T6" s="22"/>
      <c r="U6" s="22"/>
      <c r="V6" s="22"/>
      <c r="W6" s="22"/>
      <c r="X6" s="22"/>
      <c r="Y6" s="22"/>
      <c r="Z6" s="22"/>
    </row>
    <row ht="15" customHeight="1" r="7">
      <c r="A7" s="16" t="s">
        <v>41</v>
      </c>
      <c r="B7" s="17" t="s">
        <v>42</v>
      </c>
      <c r="C7" s="17">
        <v>2021</v>
      </c>
      <c r="D7" s="18">
        <v>44335</v>
      </c>
      <c r="E7" s="19" t="s">
        <v>43</v>
      </c>
      <c r="F7" s="19" t="s">
        <v>16</v>
      </c>
      <c r="G7" s="20" t="s">
        <v>17</v>
      </c>
      <c r="H7" s="20" t="s">
        <v>44</v>
      </c>
      <c r="I7" s="18">
        <v>44588</v>
      </c>
      <c r="J7" s="19">
        <v>1</v>
      </c>
      <c r="K7" s="19" t="s">
        <v>19</v>
      </c>
      <c r="L7" s="19" t="s">
        <v>20</v>
      </c>
      <c r="M7" s="21">
        <f>I7-D7</f>
        <v>253</v>
      </c>
      <c r="N7" s="22"/>
      <c r="O7" s="25" t="s">
        <v>45</v>
      </c>
      <c r="P7" s="26">
        <f>SUM(P3:P6)</f>
        <v>139</v>
      </c>
      <c r="Q7" s="22"/>
      <c r="R7" s="22"/>
      <c r="S7" s="22"/>
      <c r="T7" s="22"/>
      <c r="U7" s="22"/>
      <c r="V7" s="22"/>
      <c r="W7" s="22"/>
      <c r="X7" s="22"/>
      <c r="Y7" s="22"/>
      <c r="Z7" s="22"/>
    </row>
    <row ht="15" customHeight="1" r="8">
      <c r="A8" s="8" t="s">
        <v>46</v>
      </c>
      <c r="B8" s="9" t="s">
        <v>47</v>
      </c>
      <c r="C8" s="9">
        <v>2020</v>
      </c>
      <c r="D8" s="10">
        <v>43934</v>
      </c>
      <c r="E8" s="11" t="s">
        <v>48</v>
      </c>
      <c r="F8" s="12" t="s">
        <v>49</v>
      </c>
      <c r="G8" s="12" t="s">
        <v>17</v>
      </c>
      <c r="H8" s="11" t="s">
        <v>50</v>
      </c>
      <c r="I8" s="10">
        <v>44588</v>
      </c>
      <c r="J8" s="12">
        <v>1</v>
      </c>
      <c r="K8" s="12" t="s">
        <v>19</v>
      </c>
      <c r="L8" s="12" t="s">
        <v>51</v>
      </c>
      <c r="M8" s="13">
        <f>I8-D8</f>
        <v>654</v>
      </c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ht="15" customHeight="1" r="9">
      <c r="A9" s="16" t="s">
        <v>52</v>
      </c>
      <c r="B9" s="17" t="s">
        <v>53</v>
      </c>
      <c r="C9" s="17">
        <v>2017</v>
      </c>
      <c r="D9" s="18">
        <v>42814</v>
      </c>
      <c r="E9" s="19" t="s">
        <v>54</v>
      </c>
      <c r="F9" s="19" t="s">
        <v>49</v>
      </c>
      <c r="G9" s="20" t="s">
        <v>17</v>
      </c>
      <c r="H9" s="20" t="s">
        <v>55</v>
      </c>
      <c r="I9" s="18">
        <v>44588</v>
      </c>
      <c r="J9" s="19">
        <v>1</v>
      </c>
      <c r="K9" s="19" t="s">
        <v>19</v>
      </c>
      <c r="L9" s="19" t="s">
        <v>51</v>
      </c>
      <c r="M9" s="21">
        <f>I9-D9</f>
        <v>1774</v>
      </c>
      <c r="N9" s="22"/>
      <c r="O9" s="27" t="s">
        <v>56</v>
      </c>
      <c r="P9" s="28"/>
      <c r="Q9" s="28"/>
      <c r="R9" s="28"/>
      <c r="S9" s="29"/>
      <c r="T9" s="22"/>
      <c r="U9" s="22"/>
      <c r="V9" s="22"/>
      <c r="W9" s="22"/>
      <c r="X9" s="22"/>
      <c r="Y9" s="22"/>
      <c r="Z9" s="22"/>
    </row>
    <row ht="15" customHeight="1" r="10">
      <c r="A10" s="8" t="s">
        <v>57</v>
      </c>
      <c r="B10" s="9" t="s">
        <v>58</v>
      </c>
      <c r="C10" s="9">
        <v>2016</v>
      </c>
      <c r="D10" s="10">
        <v>42702</v>
      </c>
      <c r="E10" s="11" t="s">
        <v>59</v>
      </c>
      <c r="F10" s="12" t="s">
        <v>49</v>
      </c>
      <c r="G10" s="12" t="s">
        <v>17</v>
      </c>
      <c r="H10" s="11" t="s">
        <v>60</v>
      </c>
      <c r="I10" s="10">
        <v>44588</v>
      </c>
      <c r="J10" s="12">
        <v>1</v>
      </c>
      <c r="K10" s="12" t="s">
        <v>19</v>
      </c>
      <c r="L10" s="12" t="s">
        <v>51</v>
      </c>
      <c r="M10" s="13">
        <f>I10-D10</f>
        <v>1886</v>
      </c>
      <c r="N10" s="22"/>
      <c r="O10" s="30"/>
      <c r="P10" s="31"/>
      <c r="Q10" s="31"/>
      <c r="R10" s="31"/>
      <c r="S10" s="32"/>
      <c r="T10" s="22"/>
      <c r="U10" s="22"/>
      <c r="V10" s="22"/>
      <c r="W10" s="22"/>
      <c r="X10" s="22"/>
      <c r="Y10" s="22"/>
      <c r="Z10" s="22"/>
    </row>
    <row ht="15" customHeight="1" r="11">
      <c r="A11" s="16" t="s">
        <v>61</v>
      </c>
      <c r="B11" s="17" t="s">
        <v>62</v>
      </c>
      <c r="C11" s="17">
        <v>2015</v>
      </c>
      <c r="D11" s="18">
        <v>42100</v>
      </c>
      <c r="E11" s="19" t="s">
        <v>63</v>
      </c>
      <c r="F11" s="19" t="s">
        <v>64</v>
      </c>
      <c r="G11" s="20" t="s">
        <v>17</v>
      </c>
      <c r="H11" s="20" t="s">
        <v>65</v>
      </c>
      <c r="I11" s="18">
        <v>44588</v>
      </c>
      <c r="J11" s="19">
        <v>1</v>
      </c>
      <c r="K11" s="19" t="s">
        <v>19</v>
      </c>
      <c r="L11" s="19" t="s">
        <v>51</v>
      </c>
      <c r="M11" s="21">
        <f>I11-D11</f>
        <v>2488</v>
      </c>
      <c r="N11" s="22"/>
      <c r="O11" s="33" t="s">
        <v>66</v>
      </c>
      <c r="P11" s="34"/>
      <c r="Q11" s="34"/>
      <c r="R11" s="34"/>
      <c r="S11" s="35"/>
      <c r="T11" s="22"/>
      <c r="U11" s="22"/>
      <c r="V11" s="22"/>
      <c r="W11" s="22"/>
      <c r="X11" s="22"/>
      <c r="Y11" s="22"/>
      <c r="Z11" s="22"/>
    </row>
    <row ht="15" customHeight="1" r="12">
      <c r="A12" s="8" t="s">
        <v>67</v>
      </c>
      <c r="B12" s="9" t="s">
        <v>68</v>
      </c>
      <c r="C12" s="9">
        <v>2015</v>
      </c>
      <c r="D12" s="10">
        <v>42193</v>
      </c>
      <c r="E12" s="11" t="s">
        <v>69</v>
      </c>
      <c r="F12" s="12" t="s">
        <v>70</v>
      </c>
      <c r="G12" s="12" t="s">
        <v>17</v>
      </c>
      <c r="H12" s="11" t="s">
        <v>71</v>
      </c>
      <c r="I12" s="10">
        <v>44588</v>
      </c>
      <c r="J12" s="12">
        <v>1</v>
      </c>
      <c r="K12" s="12" t="s">
        <v>19</v>
      </c>
      <c r="L12" s="12" t="s">
        <v>51</v>
      </c>
      <c r="M12" s="13">
        <f>I12-D12</f>
        <v>2395</v>
      </c>
      <c r="N12" s="36"/>
      <c r="O12" s="37" t="s">
        <v>72</v>
      </c>
      <c r="P12" s="34"/>
      <c r="Q12" s="34"/>
      <c r="R12" s="34"/>
      <c r="S12" s="35"/>
      <c r="T12" s="22"/>
      <c r="U12" s="22"/>
      <c r="V12" s="22"/>
      <c r="W12" s="22"/>
      <c r="X12" s="22"/>
      <c r="Y12" s="22"/>
      <c r="Z12" s="22"/>
    </row>
    <row ht="15" customHeight="1" r="13">
      <c r="A13" s="16" t="s">
        <v>73</v>
      </c>
      <c r="B13" s="17" t="s">
        <v>74</v>
      </c>
      <c r="C13" s="17">
        <v>2016</v>
      </c>
      <c r="D13" s="18">
        <v>42580</v>
      </c>
      <c r="E13" s="19" t="s">
        <v>75</v>
      </c>
      <c r="F13" s="19" t="s">
        <v>76</v>
      </c>
      <c r="G13" s="20" t="s">
        <v>17</v>
      </c>
      <c r="H13" s="20" t="s">
        <v>77</v>
      </c>
      <c r="I13" s="18">
        <v>44588</v>
      </c>
      <c r="J13" s="19">
        <v>1</v>
      </c>
      <c r="K13" s="19" t="s">
        <v>19</v>
      </c>
      <c r="L13" s="19" t="s">
        <v>51</v>
      </c>
      <c r="M13" s="21">
        <f>I13-D13</f>
        <v>2008</v>
      </c>
      <c r="N13" s="36"/>
      <c r="O13" s="33" t="s">
        <v>78</v>
      </c>
      <c r="P13" s="34"/>
      <c r="Q13" s="34"/>
      <c r="R13" s="34"/>
      <c r="S13" s="35"/>
      <c r="T13" s="22"/>
      <c r="U13" s="22"/>
      <c r="V13" s="22"/>
      <c r="W13" s="22"/>
      <c r="X13" s="22"/>
      <c r="Y13" s="22"/>
      <c r="Z13" s="22"/>
    </row>
    <row ht="15" customHeight="1" r="14">
      <c r="A14" s="8" t="s">
        <v>79</v>
      </c>
      <c r="B14" s="9" t="s">
        <v>80</v>
      </c>
      <c r="C14" s="9">
        <v>2014</v>
      </c>
      <c r="D14" s="10">
        <v>41717</v>
      </c>
      <c r="E14" s="11" t="s">
        <v>81</v>
      </c>
      <c r="F14" s="12" t="s">
        <v>82</v>
      </c>
      <c r="G14" s="12" t="s">
        <v>17</v>
      </c>
      <c r="H14" s="11" t="s">
        <v>83</v>
      </c>
      <c r="I14" s="10">
        <v>44588</v>
      </c>
      <c r="J14" s="12">
        <v>1</v>
      </c>
      <c r="K14" s="12" t="s">
        <v>19</v>
      </c>
      <c r="L14" s="12" t="s">
        <v>20</v>
      </c>
      <c r="M14" s="13">
        <f>I14-D14</f>
        <v>2871</v>
      </c>
      <c r="N14" s="22"/>
      <c r="O14" s="38" t="s">
        <v>84</v>
      </c>
      <c r="P14" s="39"/>
      <c r="Q14" s="39"/>
      <c r="R14" s="39"/>
      <c r="S14" s="40"/>
      <c r="T14" s="22"/>
      <c r="U14" s="22"/>
      <c r="V14" s="22"/>
      <c r="W14" s="22"/>
      <c r="X14" s="22"/>
      <c r="Y14" s="22"/>
      <c r="Z14" s="22"/>
    </row>
    <row ht="15" customHeight="1" r="15">
      <c r="A15" s="16" t="s">
        <v>85</v>
      </c>
      <c r="B15" s="17" t="s">
        <v>86</v>
      </c>
      <c r="C15" s="17">
        <v>2016</v>
      </c>
      <c r="D15" s="18">
        <v>42564</v>
      </c>
      <c r="E15" s="19" t="s">
        <v>87</v>
      </c>
      <c r="F15" s="19" t="s">
        <v>88</v>
      </c>
      <c r="G15" s="20" t="s">
        <v>17</v>
      </c>
      <c r="H15" s="20" t="s">
        <v>89</v>
      </c>
      <c r="I15" s="18">
        <v>44588</v>
      </c>
      <c r="J15" s="19">
        <v>1</v>
      </c>
      <c r="K15" s="19" t="s">
        <v>19</v>
      </c>
      <c r="L15" s="19" t="s">
        <v>51</v>
      </c>
      <c r="M15" s="21">
        <f>I15-D15</f>
        <v>2024</v>
      </c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ht="15" customHeight="1" r="16">
      <c r="A16" s="8" t="s">
        <v>90</v>
      </c>
      <c r="B16" s="41" t="s">
        <v>91</v>
      </c>
      <c r="C16" s="41">
        <v>2018</v>
      </c>
      <c r="D16" s="10">
        <v>43410</v>
      </c>
      <c r="E16" s="42" t="s">
        <v>92</v>
      </c>
      <c r="F16" s="43" t="s">
        <v>93</v>
      </c>
      <c r="G16" s="43" t="s">
        <v>17</v>
      </c>
      <c r="H16" s="42" t="s">
        <v>94</v>
      </c>
      <c r="I16" s="10">
        <v>44610</v>
      </c>
      <c r="J16" s="43">
        <v>2</v>
      </c>
      <c r="K16" s="12" t="s">
        <v>19</v>
      </c>
      <c r="L16" s="12" t="s">
        <v>20</v>
      </c>
      <c r="M16" s="13">
        <f>I16-D16</f>
        <v>1200</v>
      </c>
      <c r="N16" s="22"/>
      <c r="O16" s="44" t="s">
        <v>95</v>
      </c>
      <c r="P16" s="45"/>
      <c r="Q16" s="45"/>
      <c r="R16" s="45"/>
      <c r="S16" s="46"/>
      <c r="T16" s="22"/>
      <c r="U16" s="22"/>
      <c r="V16" s="22"/>
      <c r="W16" s="22"/>
      <c r="X16" s="22"/>
      <c r="Y16" s="22"/>
      <c r="Z16" s="22"/>
    </row>
    <row ht="15" customHeight="1" r="17">
      <c r="A17" s="16" t="s">
        <v>96</v>
      </c>
      <c r="B17" s="47" t="s">
        <v>97</v>
      </c>
      <c r="C17" s="47">
        <v>2019</v>
      </c>
      <c r="D17" s="18">
        <v>43819</v>
      </c>
      <c r="E17" s="48" t="s">
        <v>98</v>
      </c>
      <c r="F17" s="48" t="s">
        <v>99</v>
      </c>
      <c r="G17" s="20" t="s">
        <v>17</v>
      </c>
      <c r="H17" s="49" t="s">
        <v>100</v>
      </c>
      <c r="I17" s="18">
        <v>44610</v>
      </c>
      <c r="J17" s="48">
        <v>2</v>
      </c>
      <c r="K17" s="19" t="s">
        <v>19</v>
      </c>
      <c r="L17" s="19" t="s">
        <v>20</v>
      </c>
      <c r="M17" s="21">
        <f>I17-D17</f>
        <v>791</v>
      </c>
      <c r="N17" s="22"/>
      <c r="O17" s="50"/>
      <c r="P17" s="51"/>
      <c r="Q17" s="51"/>
      <c r="R17" s="51"/>
      <c r="S17" s="52"/>
      <c r="T17" s="22"/>
      <c r="U17" s="22"/>
      <c r="V17" s="22"/>
      <c r="W17" s="22"/>
      <c r="X17" s="22"/>
      <c r="Y17" s="22"/>
      <c r="Z17" s="22"/>
    </row>
    <row ht="15" customHeight="1" r="18">
      <c r="A18" s="8" t="s">
        <v>101</v>
      </c>
      <c r="B18" s="42" t="s">
        <v>102</v>
      </c>
      <c r="C18" s="41">
        <v>2015</v>
      </c>
      <c r="D18" s="10">
        <v>42334</v>
      </c>
      <c r="E18" s="42" t="s">
        <v>103</v>
      </c>
      <c r="F18" s="43" t="s">
        <v>99</v>
      </c>
      <c r="G18" s="43" t="s">
        <v>17</v>
      </c>
      <c r="H18" s="42" t="s">
        <v>104</v>
      </c>
      <c r="I18" s="10">
        <v>44610</v>
      </c>
      <c r="J18" s="43">
        <v>2</v>
      </c>
      <c r="K18" s="12" t="s">
        <v>19</v>
      </c>
      <c r="L18" s="12" t="s">
        <v>20</v>
      </c>
      <c r="M18" s="13">
        <f>I18-D18</f>
        <v>2276</v>
      </c>
      <c r="N18" s="22"/>
      <c r="O18" s="53" t="s">
        <v>105</v>
      </c>
      <c r="P18" s="54" t="s">
        <v>106</v>
      </c>
      <c r="Q18" s="55"/>
      <c r="R18" s="56"/>
      <c r="S18" s="57" t="s">
        <v>107</v>
      </c>
      <c r="T18" s="22"/>
      <c r="U18" s="22"/>
      <c r="V18" s="22"/>
      <c r="W18" s="22"/>
      <c r="X18" s="22"/>
      <c r="Y18" s="22"/>
      <c r="Z18" s="22"/>
    </row>
    <row ht="15" customHeight="1" r="19">
      <c r="A19" s="16" t="s">
        <v>108</v>
      </c>
      <c r="B19" s="47" t="s">
        <v>109</v>
      </c>
      <c r="C19" s="47">
        <v>2014</v>
      </c>
      <c r="D19" s="18">
        <v>41912</v>
      </c>
      <c r="E19" s="48" t="s">
        <v>110</v>
      </c>
      <c r="F19" s="48" t="s">
        <v>99</v>
      </c>
      <c r="G19" s="20" t="s">
        <v>17</v>
      </c>
      <c r="H19" s="49" t="s">
        <v>65</v>
      </c>
      <c r="I19" s="18">
        <v>44610</v>
      </c>
      <c r="J19" s="48">
        <v>2</v>
      </c>
      <c r="K19" s="19" t="s">
        <v>19</v>
      </c>
      <c r="L19" s="19" t="s">
        <v>20</v>
      </c>
      <c r="M19" s="21">
        <f>I19-D19</f>
        <v>2698</v>
      </c>
      <c r="N19" s="22"/>
      <c r="O19" s="23">
        <v>2009</v>
      </c>
      <c r="P19" s="58">
        <f>COUNTIF($C$2:$C$351,"2009")</f>
        <v>0</v>
      </c>
      <c r="Q19" s="59"/>
      <c r="R19" s="60"/>
      <c r="S19" s="61">
        <f>(P19/P33)</f>
        <v>0</v>
      </c>
      <c r="T19" s="22"/>
      <c r="U19" s="22"/>
      <c r="V19" s="22"/>
      <c r="W19" s="22"/>
      <c r="X19" s="22"/>
      <c r="Y19" s="22"/>
      <c r="Z19" s="22"/>
    </row>
    <row ht="15" customHeight="1" r="20">
      <c r="A20" s="8" t="s">
        <v>111</v>
      </c>
      <c r="B20" s="41" t="s">
        <v>112</v>
      </c>
      <c r="C20" s="41">
        <v>2015</v>
      </c>
      <c r="D20" s="10">
        <v>42271</v>
      </c>
      <c r="E20" s="42" t="s">
        <v>113</v>
      </c>
      <c r="F20" s="43" t="s">
        <v>114</v>
      </c>
      <c r="G20" s="43" t="s">
        <v>30</v>
      </c>
      <c r="H20" s="42" t="s">
        <v>115</v>
      </c>
      <c r="I20" s="10">
        <v>44610</v>
      </c>
      <c r="J20" s="43">
        <v>2</v>
      </c>
      <c r="K20" s="43" t="s">
        <v>116</v>
      </c>
      <c r="L20" s="12" t="s">
        <v>51</v>
      </c>
      <c r="M20" s="13">
        <f>I20-D20</f>
        <v>2339</v>
      </c>
      <c r="N20" s="22"/>
      <c r="O20" s="24">
        <v>2010</v>
      </c>
      <c r="P20" s="62">
        <f>COUNTIF($C$2:$C$351,"2010")</f>
        <v>1</v>
      </c>
      <c r="Q20" s="34"/>
      <c r="R20" s="35"/>
      <c r="S20" s="63">
        <f>(P20/P33)</f>
        <v>0.00719424460431655</v>
      </c>
      <c r="T20" s="22"/>
      <c r="U20" s="22"/>
      <c r="V20" s="22"/>
      <c r="W20" s="22"/>
      <c r="X20" s="22"/>
      <c r="Y20" s="22"/>
      <c r="Z20" s="22"/>
    </row>
    <row ht="15" customHeight="1" r="21">
      <c r="A21" s="16" t="s">
        <v>117</v>
      </c>
      <c r="B21" s="47" t="s">
        <v>118</v>
      </c>
      <c r="C21" s="47">
        <v>2015</v>
      </c>
      <c r="D21" s="18">
        <v>42249</v>
      </c>
      <c r="E21" s="48" t="s">
        <v>119</v>
      </c>
      <c r="F21" s="48" t="s">
        <v>120</v>
      </c>
      <c r="G21" s="20" t="s">
        <v>17</v>
      </c>
      <c r="H21" s="49" t="s">
        <v>121</v>
      </c>
      <c r="I21" s="18">
        <v>44610</v>
      </c>
      <c r="J21" s="48">
        <v>2</v>
      </c>
      <c r="K21" s="19" t="s">
        <v>19</v>
      </c>
      <c r="L21" s="19" t="s">
        <v>51</v>
      </c>
      <c r="M21" s="21">
        <f>I21-D21</f>
        <v>2361</v>
      </c>
      <c r="N21" s="22"/>
      <c r="O21" s="23">
        <v>2011</v>
      </c>
      <c r="P21" s="64">
        <f>COUNTIF($C$2:$C$351,"2011")</f>
        <v>1</v>
      </c>
      <c r="Q21" s="34"/>
      <c r="R21" s="35"/>
      <c r="S21" s="61">
        <f>(P21/P33)</f>
        <v>0.00719424460431655</v>
      </c>
      <c r="T21" s="22"/>
      <c r="U21" s="22"/>
      <c r="V21" s="22"/>
      <c r="W21" s="22"/>
      <c r="X21" s="22"/>
      <c r="Y21" s="22"/>
      <c r="Z21" s="22"/>
    </row>
    <row ht="15" customHeight="1" r="22">
      <c r="A22" s="8" t="s">
        <v>122</v>
      </c>
      <c r="B22" s="41" t="s">
        <v>123</v>
      </c>
      <c r="C22" s="41">
        <v>2019</v>
      </c>
      <c r="D22" s="10">
        <v>43647</v>
      </c>
      <c r="E22" s="42" t="s">
        <v>124</v>
      </c>
      <c r="F22" s="43" t="s">
        <v>99</v>
      </c>
      <c r="G22" s="43" t="s">
        <v>17</v>
      </c>
      <c r="H22" s="42" t="s">
        <v>125</v>
      </c>
      <c r="I22" s="10">
        <v>44610</v>
      </c>
      <c r="J22" s="43">
        <v>2</v>
      </c>
      <c r="K22" s="12" t="s">
        <v>19</v>
      </c>
      <c r="L22" s="12" t="s">
        <v>20</v>
      </c>
      <c r="M22" s="13">
        <f>I22-D22</f>
        <v>963</v>
      </c>
      <c r="N22" s="22"/>
      <c r="O22" s="24">
        <v>2012</v>
      </c>
      <c r="P22" s="62">
        <f>COUNTIF($C$2:$C$351,"2012")</f>
        <v>1</v>
      </c>
      <c r="Q22" s="34"/>
      <c r="R22" s="35"/>
      <c r="S22" s="63">
        <f>(P22/P33)</f>
        <v>0.00719424460431655</v>
      </c>
      <c r="T22" s="22"/>
      <c r="U22" s="22"/>
      <c r="V22" s="22"/>
      <c r="W22" s="22"/>
      <c r="X22" s="22"/>
      <c r="Y22" s="22"/>
      <c r="Z22" s="22"/>
    </row>
    <row ht="15" customHeight="1" r="23">
      <c r="A23" s="16" t="s">
        <v>126</v>
      </c>
      <c r="B23" s="47" t="s">
        <v>127</v>
      </c>
      <c r="C23" s="47">
        <v>2019</v>
      </c>
      <c r="D23" s="18">
        <v>43476</v>
      </c>
      <c r="E23" s="48" t="s">
        <v>128</v>
      </c>
      <c r="F23" s="48" t="s">
        <v>88</v>
      </c>
      <c r="G23" s="20" t="s">
        <v>17</v>
      </c>
      <c r="H23" s="49" t="s">
        <v>94</v>
      </c>
      <c r="I23" s="18">
        <v>44610</v>
      </c>
      <c r="J23" s="48">
        <v>2</v>
      </c>
      <c r="K23" s="19" t="s">
        <v>19</v>
      </c>
      <c r="L23" s="19" t="s">
        <v>51</v>
      </c>
      <c r="M23" s="21">
        <f>I23-D23</f>
        <v>1134</v>
      </c>
      <c r="N23" s="22"/>
      <c r="O23" s="23">
        <v>2013</v>
      </c>
      <c r="P23" s="64">
        <f>COUNTIF($C$2:$C$351,"2013")</f>
        <v>5</v>
      </c>
      <c r="Q23" s="34"/>
      <c r="R23" s="35"/>
      <c r="S23" s="61">
        <f>(P23/P33)</f>
        <v>0.0359712230215827</v>
      </c>
      <c r="T23" s="22"/>
      <c r="U23" s="22"/>
      <c r="V23" s="22"/>
      <c r="W23" s="22"/>
      <c r="X23" s="22"/>
      <c r="Y23" s="22"/>
      <c r="Z23" s="22"/>
    </row>
    <row ht="15" customHeight="1" r="24">
      <c r="A24" s="8" t="s">
        <v>129</v>
      </c>
      <c r="B24" s="41" t="s">
        <v>130</v>
      </c>
      <c r="C24" s="41">
        <v>2015</v>
      </c>
      <c r="D24" s="10">
        <v>42124</v>
      </c>
      <c r="E24" s="42" t="s">
        <v>131</v>
      </c>
      <c r="F24" s="43" t="s">
        <v>99</v>
      </c>
      <c r="G24" s="43" t="s">
        <v>17</v>
      </c>
      <c r="H24" s="42" t="s">
        <v>132</v>
      </c>
      <c r="I24" s="10">
        <v>44610</v>
      </c>
      <c r="J24" s="43">
        <v>2</v>
      </c>
      <c r="K24" s="12" t="s">
        <v>19</v>
      </c>
      <c r="L24" s="12" t="s">
        <v>20</v>
      </c>
      <c r="M24" s="13">
        <f>I24-D24</f>
        <v>2486</v>
      </c>
      <c r="N24" s="22"/>
      <c r="O24" s="24">
        <v>2014</v>
      </c>
      <c r="P24" s="62">
        <f>COUNTIF($C$2:$C$351,"2014")</f>
        <v>12</v>
      </c>
      <c r="Q24" s="34"/>
      <c r="R24" s="35"/>
      <c r="S24" s="63">
        <f>(P24/P33)</f>
        <v>0.0863309352517986</v>
      </c>
      <c r="T24" s="22"/>
      <c r="U24" s="22"/>
      <c r="V24" s="22"/>
      <c r="W24" s="22"/>
      <c r="X24" s="22"/>
      <c r="Y24" s="22"/>
      <c r="Z24" s="22"/>
    </row>
    <row ht="15" customHeight="1" r="25">
      <c r="A25" s="16" t="s">
        <v>133</v>
      </c>
      <c r="B25" s="47" t="s">
        <v>134</v>
      </c>
      <c r="C25" s="47">
        <v>2015</v>
      </c>
      <c r="D25" s="18">
        <v>42359</v>
      </c>
      <c r="E25" s="48" t="s">
        <v>135</v>
      </c>
      <c r="F25" s="48" t="s">
        <v>136</v>
      </c>
      <c r="G25" s="20" t="s">
        <v>17</v>
      </c>
      <c r="H25" s="49" t="s">
        <v>137</v>
      </c>
      <c r="I25" s="18">
        <v>44610</v>
      </c>
      <c r="J25" s="48">
        <v>2</v>
      </c>
      <c r="K25" s="19" t="s">
        <v>19</v>
      </c>
      <c r="L25" s="19" t="s">
        <v>20</v>
      </c>
      <c r="M25" s="21">
        <f>I25-D25</f>
        <v>2251</v>
      </c>
      <c r="N25" s="22"/>
      <c r="O25" s="23">
        <v>2015</v>
      </c>
      <c r="P25" s="64">
        <f>COUNTIF($C$2:$C$351,"2015")</f>
        <v>27</v>
      </c>
      <c r="Q25" s="34"/>
      <c r="R25" s="35"/>
      <c r="S25" s="61">
        <f>(P25/P33)</f>
        <v>0.194244604316547</v>
      </c>
      <c r="T25" s="22"/>
      <c r="U25" s="22"/>
      <c r="V25" s="22"/>
      <c r="W25" s="22"/>
      <c r="X25" s="22"/>
      <c r="Y25" s="22"/>
      <c r="Z25" s="22"/>
    </row>
    <row ht="15" customHeight="1" r="26">
      <c r="A26" s="8" t="s">
        <v>138</v>
      </c>
      <c r="B26" s="41" t="s">
        <v>139</v>
      </c>
      <c r="C26" s="41">
        <v>2018</v>
      </c>
      <c r="D26" s="10">
        <v>43382</v>
      </c>
      <c r="E26" s="42" t="s">
        <v>140</v>
      </c>
      <c r="F26" s="43" t="s">
        <v>64</v>
      </c>
      <c r="G26" s="43" t="s">
        <v>17</v>
      </c>
      <c r="H26" s="42" t="s">
        <v>137</v>
      </c>
      <c r="I26" s="10">
        <v>44610</v>
      </c>
      <c r="J26" s="43">
        <v>2</v>
      </c>
      <c r="K26" s="12" t="s">
        <v>19</v>
      </c>
      <c r="L26" s="12" t="s">
        <v>51</v>
      </c>
      <c r="M26" s="13">
        <f>I26-D26</f>
        <v>1228</v>
      </c>
      <c r="N26" s="22"/>
      <c r="O26" s="24">
        <v>2016</v>
      </c>
      <c r="P26" s="62">
        <f>COUNTIF($C$2:$C$351,"2016")</f>
        <v>25</v>
      </c>
      <c r="Q26" s="34"/>
      <c r="R26" s="35"/>
      <c r="S26" s="63">
        <f>(P26/P33)</f>
        <v>0.179856115107914</v>
      </c>
      <c r="T26" s="22"/>
      <c r="U26" s="22"/>
      <c r="V26" s="22"/>
      <c r="W26" s="22"/>
      <c r="X26" s="22"/>
      <c r="Y26" s="22"/>
      <c r="Z26" s="22"/>
    </row>
    <row ht="15" customHeight="1" r="27">
      <c r="A27" s="16" t="s">
        <v>141</v>
      </c>
      <c r="B27" s="47" t="s">
        <v>142</v>
      </c>
      <c r="C27" s="47">
        <v>2016</v>
      </c>
      <c r="D27" s="18">
        <v>42450</v>
      </c>
      <c r="E27" s="48" t="s">
        <v>143</v>
      </c>
      <c r="F27" s="48" t="s">
        <v>144</v>
      </c>
      <c r="G27" s="20" t="s">
        <v>17</v>
      </c>
      <c r="H27" s="49" t="s">
        <v>25</v>
      </c>
      <c r="I27" s="18">
        <v>44610</v>
      </c>
      <c r="J27" s="48">
        <v>2</v>
      </c>
      <c r="K27" s="19" t="s">
        <v>19</v>
      </c>
      <c r="L27" s="19" t="s">
        <v>51</v>
      </c>
      <c r="M27" s="21">
        <f>I27-D27</f>
        <v>2160</v>
      </c>
      <c r="N27" s="22"/>
      <c r="O27" s="23">
        <v>2017</v>
      </c>
      <c r="P27" s="64">
        <f>COUNTIF($C$2:$C$351,"2017")</f>
        <v>11</v>
      </c>
      <c r="Q27" s="34"/>
      <c r="R27" s="35"/>
      <c r="S27" s="61">
        <f>(P27/P33)</f>
        <v>0.079136690647482</v>
      </c>
      <c r="T27" s="22"/>
      <c r="U27" s="22"/>
      <c r="V27" s="22"/>
      <c r="W27" s="22"/>
      <c r="X27" s="22"/>
      <c r="Y27" s="22"/>
      <c r="Z27" s="22"/>
    </row>
    <row ht="15" customHeight="1" r="28">
      <c r="A28" s="8" t="s">
        <v>145</v>
      </c>
      <c r="B28" s="41" t="s">
        <v>146</v>
      </c>
      <c r="C28" s="41">
        <v>2018</v>
      </c>
      <c r="D28" s="10">
        <v>43383</v>
      </c>
      <c r="E28" s="42" t="s">
        <v>147</v>
      </c>
      <c r="F28" s="43" t="s">
        <v>93</v>
      </c>
      <c r="G28" s="43" t="s">
        <v>17</v>
      </c>
      <c r="H28" s="42" t="s">
        <v>25</v>
      </c>
      <c r="I28" s="10">
        <v>44610</v>
      </c>
      <c r="J28" s="43">
        <v>2</v>
      </c>
      <c r="K28" s="12" t="s">
        <v>19</v>
      </c>
      <c r="L28" s="12" t="s">
        <v>20</v>
      </c>
      <c r="M28" s="13">
        <f>I28-D28</f>
        <v>1227</v>
      </c>
      <c r="N28" s="22"/>
      <c r="O28" s="24">
        <v>2018</v>
      </c>
      <c r="P28" s="62">
        <f>COUNTIF($C$2:$C$351,"2018")</f>
        <v>15</v>
      </c>
      <c r="Q28" s="34"/>
      <c r="R28" s="35"/>
      <c r="S28" s="63">
        <f>(P28/P33)</f>
        <v>0.107913669064748</v>
      </c>
      <c r="T28" s="22"/>
      <c r="U28" s="22"/>
      <c r="V28" s="22"/>
      <c r="W28" s="22"/>
      <c r="X28" s="22"/>
      <c r="Y28" s="22"/>
      <c r="Z28" s="22"/>
    </row>
    <row ht="15" customHeight="1" r="29">
      <c r="A29" s="16" t="s">
        <v>148</v>
      </c>
      <c r="B29" s="47" t="s">
        <v>149</v>
      </c>
      <c r="C29" s="47">
        <v>2017</v>
      </c>
      <c r="D29" s="18">
        <v>42808</v>
      </c>
      <c r="E29" s="48" t="s">
        <v>150</v>
      </c>
      <c r="F29" s="48" t="s">
        <v>88</v>
      </c>
      <c r="G29" s="20" t="s">
        <v>17</v>
      </c>
      <c r="H29" s="49" t="s">
        <v>25</v>
      </c>
      <c r="I29" s="18">
        <v>44610</v>
      </c>
      <c r="J29" s="48">
        <v>2</v>
      </c>
      <c r="K29" s="19" t="s">
        <v>19</v>
      </c>
      <c r="L29" s="19" t="s">
        <v>51</v>
      </c>
      <c r="M29" s="21">
        <f>I29-D29</f>
        <v>1802</v>
      </c>
      <c r="N29" s="22"/>
      <c r="O29" s="23">
        <v>2019</v>
      </c>
      <c r="P29" s="64">
        <f>COUNTIF($C$2:$C$351,"2019")</f>
        <v>13</v>
      </c>
      <c r="Q29" s="34"/>
      <c r="R29" s="35"/>
      <c r="S29" s="61">
        <f>(P29/P33)</f>
        <v>0.0935251798561151</v>
      </c>
      <c r="T29" s="22"/>
      <c r="U29" s="22"/>
      <c r="V29" s="22"/>
      <c r="W29" s="22"/>
      <c r="X29" s="22"/>
      <c r="Y29" s="22"/>
      <c r="Z29" s="22"/>
    </row>
    <row ht="15" customHeight="1" r="30">
      <c r="A30" s="8" t="s">
        <v>151</v>
      </c>
      <c r="B30" s="41" t="s">
        <v>152</v>
      </c>
      <c r="C30" s="41">
        <v>2013</v>
      </c>
      <c r="D30" s="10">
        <v>41543</v>
      </c>
      <c r="E30" s="42" t="s">
        <v>153</v>
      </c>
      <c r="F30" s="43" t="s">
        <v>154</v>
      </c>
      <c r="G30" s="43" t="s">
        <v>17</v>
      </c>
      <c r="H30" s="42" t="s">
        <v>77</v>
      </c>
      <c r="I30" s="10">
        <v>44610</v>
      </c>
      <c r="J30" s="43">
        <v>2</v>
      </c>
      <c r="K30" s="12" t="s">
        <v>19</v>
      </c>
      <c r="L30" s="12" t="s">
        <v>20</v>
      </c>
      <c r="M30" s="13">
        <f>I30-D30</f>
        <v>3067</v>
      </c>
      <c r="N30" s="22"/>
      <c r="O30" s="24">
        <v>2020</v>
      </c>
      <c r="P30" s="62">
        <f>COUNTIF($C$2:$C$351,"2020")</f>
        <v>17</v>
      </c>
      <c r="Q30" s="34"/>
      <c r="R30" s="35"/>
      <c r="S30" s="63">
        <f>(P30/P33)</f>
        <v>0.122302158273381</v>
      </c>
      <c r="T30" s="22"/>
      <c r="U30" s="22"/>
      <c r="V30" s="22"/>
      <c r="W30" s="22"/>
      <c r="X30" s="22"/>
      <c r="Y30" s="22"/>
      <c r="Z30" s="22"/>
    </row>
    <row ht="15" customHeight="1" r="31">
      <c r="A31" s="16" t="s">
        <v>155</v>
      </c>
      <c r="B31" s="47" t="s">
        <v>156</v>
      </c>
      <c r="C31" s="47">
        <v>2016</v>
      </c>
      <c r="D31" s="18">
        <v>42576</v>
      </c>
      <c r="E31" s="48" t="s">
        <v>157</v>
      </c>
      <c r="F31" s="48" t="s">
        <v>158</v>
      </c>
      <c r="G31" s="20" t="s">
        <v>17</v>
      </c>
      <c r="H31" s="49" t="s">
        <v>137</v>
      </c>
      <c r="I31" s="18">
        <v>44610</v>
      </c>
      <c r="J31" s="48">
        <v>2</v>
      </c>
      <c r="K31" s="19" t="s">
        <v>19</v>
      </c>
      <c r="L31" s="19" t="s">
        <v>51</v>
      </c>
      <c r="M31" s="21">
        <f>I31-D31</f>
        <v>2034</v>
      </c>
      <c r="N31" s="22"/>
      <c r="O31" s="65">
        <v>2021</v>
      </c>
      <c r="P31" s="64">
        <f>COUNTIF($C$2:$C$351,"2021")</f>
        <v>11</v>
      </c>
      <c r="Q31" s="34"/>
      <c r="R31" s="35"/>
      <c r="S31" s="61">
        <f>(P31/P33)</f>
        <v>0.079136690647482</v>
      </c>
      <c r="T31" s="22"/>
      <c r="U31" s="22"/>
      <c r="V31" s="22"/>
      <c r="W31" s="22"/>
      <c r="X31" s="22"/>
      <c r="Y31" s="22"/>
      <c r="Z31" s="22"/>
    </row>
    <row ht="15" customHeight="1" r="32">
      <c r="A32" s="8" t="s">
        <v>159</v>
      </c>
      <c r="B32" s="41" t="s">
        <v>160</v>
      </c>
      <c r="C32" s="41">
        <v>2014</v>
      </c>
      <c r="D32" s="10">
        <v>41997</v>
      </c>
      <c r="E32" s="42" t="s">
        <v>161</v>
      </c>
      <c r="F32" s="43" t="s">
        <v>162</v>
      </c>
      <c r="G32" s="43" t="s">
        <v>17</v>
      </c>
      <c r="H32" s="42" t="s">
        <v>137</v>
      </c>
      <c r="I32" s="10">
        <v>44610</v>
      </c>
      <c r="J32" s="43">
        <v>2</v>
      </c>
      <c r="K32" s="12" t="s">
        <v>19</v>
      </c>
      <c r="L32" s="12" t="s">
        <v>51</v>
      </c>
      <c r="M32" s="13">
        <f>I32-D32</f>
        <v>2613</v>
      </c>
      <c r="N32" s="22"/>
      <c r="O32" s="24">
        <v>2022</v>
      </c>
      <c r="P32" s="62">
        <f>COUNTIF($C$2:$C$351,"2022")</f>
        <v>0</v>
      </c>
      <c r="Q32" s="34"/>
      <c r="R32" s="35"/>
      <c r="S32" s="63">
        <f>(P32/P33)</f>
        <v>0</v>
      </c>
      <c r="T32" s="22"/>
      <c r="U32" s="22"/>
      <c r="V32" s="22"/>
      <c r="W32" s="22"/>
      <c r="X32" s="22"/>
      <c r="Y32" s="22"/>
      <c r="Z32" s="22"/>
    </row>
    <row ht="15" customHeight="1" r="33">
      <c r="A33" s="16" t="s">
        <v>163</v>
      </c>
      <c r="B33" s="47" t="s">
        <v>164</v>
      </c>
      <c r="C33" s="47">
        <v>2019</v>
      </c>
      <c r="D33" s="18">
        <v>43665</v>
      </c>
      <c r="E33" s="48" t="s">
        <v>165</v>
      </c>
      <c r="F33" s="48" t="s">
        <v>88</v>
      </c>
      <c r="G33" s="49" t="s">
        <v>17</v>
      </c>
      <c r="H33" s="49" t="s">
        <v>137</v>
      </c>
      <c r="I33" s="18">
        <v>44610</v>
      </c>
      <c r="J33" s="48">
        <v>2</v>
      </c>
      <c r="K33" s="19" t="s">
        <v>19</v>
      </c>
      <c r="L33" s="19" t="s">
        <v>51</v>
      </c>
      <c r="M33" s="21">
        <f>I33-D33</f>
        <v>945</v>
      </c>
      <c r="N33" s="22"/>
      <c r="O33" s="66" t="s">
        <v>166</v>
      </c>
      <c r="P33" s="67">
        <f>SUM(P19:R31)</f>
        <v>139</v>
      </c>
      <c r="Q33" s="68"/>
      <c r="R33" s="69"/>
      <c r="S33" s="70">
        <f>SUM(S19:S32)</f>
        <v>1</v>
      </c>
      <c r="T33" s="22"/>
      <c r="U33" s="22"/>
      <c r="V33" s="22"/>
      <c r="W33" s="22"/>
      <c r="X33" s="22"/>
      <c r="Y33" s="22"/>
      <c r="Z33" s="22"/>
    </row>
    <row ht="15" customHeight="1" r="34">
      <c r="A34" s="8" t="s">
        <v>167</v>
      </c>
      <c r="B34" s="41" t="s">
        <v>168</v>
      </c>
      <c r="C34" s="41">
        <v>2018</v>
      </c>
      <c r="D34" s="10">
        <v>43292</v>
      </c>
      <c r="E34" s="42" t="s">
        <v>169</v>
      </c>
      <c r="F34" s="43" t="s">
        <v>93</v>
      </c>
      <c r="G34" s="43" t="s">
        <v>17</v>
      </c>
      <c r="H34" s="42" t="s">
        <v>137</v>
      </c>
      <c r="I34" s="10">
        <v>44610</v>
      </c>
      <c r="J34" s="43">
        <v>2</v>
      </c>
      <c r="K34" s="12" t="s">
        <v>19</v>
      </c>
      <c r="L34" s="12" t="s">
        <v>20</v>
      </c>
      <c r="M34" s="13">
        <f>I34-D34</f>
        <v>1318</v>
      </c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ht="15" customHeight="1" r="35">
      <c r="A35" s="16" t="s">
        <v>170</v>
      </c>
      <c r="B35" s="47" t="s">
        <v>171</v>
      </c>
      <c r="C35" s="47">
        <v>2017</v>
      </c>
      <c r="D35" s="18">
        <v>43000</v>
      </c>
      <c r="E35" s="48" t="s">
        <v>172</v>
      </c>
      <c r="F35" s="48" t="s">
        <v>99</v>
      </c>
      <c r="G35" s="20" t="s">
        <v>17</v>
      </c>
      <c r="H35" s="49" t="s">
        <v>137</v>
      </c>
      <c r="I35" s="18">
        <v>44610</v>
      </c>
      <c r="J35" s="48">
        <v>2</v>
      </c>
      <c r="K35" s="19" t="s">
        <v>19</v>
      </c>
      <c r="L35" s="19" t="s">
        <v>20</v>
      </c>
      <c r="M35" s="21">
        <f>I35-D35</f>
        <v>1610</v>
      </c>
      <c r="N35" s="22"/>
      <c r="O35" s="27" t="s">
        <v>173</v>
      </c>
      <c r="P35" s="28"/>
      <c r="Q35" s="28"/>
      <c r="R35" s="28"/>
      <c r="S35" s="29"/>
      <c r="T35" s="22"/>
      <c r="U35" s="22"/>
      <c r="V35" s="22"/>
      <c r="W35" s="22"/>
      <c r="X35" s="22"/>
      <c r="Y35" s="22"/>
      <c r="Z35" s="22"/>
    </row>
    <row ht="15" customHeight="1" r="36">
      <c r="A36" s="8" t="s">
        <v>174</v>
      </c>
      <c r="B36" s="41" t="s">
        <v>175</v>
      </c>
      <c r="C36" s="41">
        <v>2015</v>
      </c>
      <c r="D36" s="10">
        <v>42027</v>
      </c>
      <c r="E36" s="42" t="s">
        <v>176</v>
      </c>
      <c r="F36" s="43" t="s">
        <v>99</v>
      </c>
      <c r="G36" s="43" t="s">
        <v>17</v>
      </c>
      <c r="H36" s="42" t="s">
        <v>18</v>
      </c>
      <c r="I36" s="10">
        <v>44610</v>
      </c>
      <c r="J36" s="43">
        <v>2</v>
      </c>
      <c r="K36" s="12" t="s">
        <v>19</v>
      </c>
      <c r="L36" s="12" t="s">
        <v>20</v>
      </c>
      <c r="M36" s="13">
        <f>I36-D36</f>
        <v>2583</v>
      </c>
      <c r="N36" s="22"/>
      <c r="O36" s="50"/>
      <c r="P36" s="51"/>
      <c r="Q36" s="51"/>
      <c r="R36" s="51"/>
      <c r="S36" s="52"/>
      <c r="T36" s="22"/>
      <c r="U36" s="22"/>
      <c r="V36" s="22"/>
      <c r="W36" s="22"/>
      <c r="X36" s="22"/>
      <c r="Y36" s="22"/>
      <c r="Z36" s="22"/>
    </row>
    <row ht="15" customHeight="1" r="37">
      <c r="A37" s="16" t="s">
        <v>177</v>
      </c>
      <c r="B37" s="47" t="s">
        <v>178</v>
      </c>
      <c r="C37" s="47">
        <v>2014</v>
      </c>
      <c r="D37" s="18">
        <v>41995</v>
      </c>
      <c r="E37" s="48" t="s">
        <v>179</v>
      </c>
      <c r="F37" s="48" t="s">
        <v>180</v>
      </c>
      <c r="G37" s="49" t="s">
        <v>17</v>
      </c>
      <c r="H37" s="49" t="s">
        <v>181</v>
      </c>
      <c r="I37" s="18">
        <v>44610</v>
      </c>
      <c r="J37" s="48">
        <v>2</v>
      </c>
      <c r="K37" s="19" t="s">
        <v>19</v>
      </c>
      <c r="L37" s="19" t="s">
        <v>51</v>
      </c>
      <c r="M37" s="21">
        <f>I37-D37</f>
        <v>2615</v>
      </c>
      <c r="N37" s="22"/>
      <c r="O37" s="53" t="s">
        <v>182</v>
      </c>
      <c r="P37" s="54" t="s">
        <v>106</v>
      </c>
      <c r="Q37" s="55"/>
      <c r="R37" s="56"/>
      <c r="S37" s="57" t="s">
        <v>107</v>
      </c>
      <c r="T37" s="22"/>
      <c r="U37" s="22"/>
      <c r="V37" s="22"/>
      <c r="W37" s="22"/>
      <c r="X37" s="22"/>
      <c r="Y37" s="22"/>
      <c r="Z37" s="22"/>
    </row>
    <row ht="15" customHeight="1" r="38">
      <c r="A38" s="8" t="s">
        <v>183</v>
      </c>
      <c r="B38" s="41" t="s">
        <v>184</v>
      </c>
      <c r="C38" s="41">
        <v>2017</v>
      </c>
      <c r="D38" s="10">
        <v>43090</v>
      </c>
      <c r="E38" s="42" t="s">
        <v>185</v>
      </c>
      <c r="F38" s="43" t="s">
        <v>186</v>
      </c>
      <c r="G38" s="43" t="s">
        <v>17</v>
      </c>
      <c r="H38" s="42" t="s">
        <v>187</v>
      </c>
      <c r="I38" s="10">
        <v>44610</v>
      </c>
      <c r="J38" s="43">
        <v>2</v>
      </c>
      <c r="K38" s="12" t="s">
        <v>19</v>
      </c>
      <c r="L38" s="12" t="s">
        <v>20</v>
      </c>
      <c r="M38" s="13">
        <f>I38-D38</f>
        <v>1520</v>
      </c>
      <c r="N38" s="22"/>
      <c r="O38" s="71" t="s">
        <v>188</v>
      </c>
      <c r="P38" s="58">
        <f>COUNTIF($J$2:$J$351,"1")</f>
        <v>14</v>
      </c>
      <c r="Q38" s="59"/>
      <c r="R38" s="60"/>
      <c r="S38" s="72">
        <f>(P38/P50)</f>
        <v>0.106060606060606</v>
      </c>
      <c r="T38" s="22"/>
      <c r="U38" s="22"/>
      <c r="V38" s="22"/>
      <c r="W38" s="22"/>
      <c r="X38" s="22"/>
      <c r="Y38" s="22"/>
      <c r="Z38" s="22"/>
    </row>
    <row ht="15" customHeight="1" r="39">
      <c r="A39" s="16" t="s">
        <v>189</v>
      </c>
      <c r="B39" s="47" t="s">
        <v>190</v>
      </c>
      <c r="C39" s="47">
        <v>2020</v>
      </c>
      <c r="D39" s="18">
        <v>43850</v>
      </c>
      <c r="E39" s="48" t="s">
        <v>191</v>
      </c>
      <c r="F39" s="48" t="s">
        <v>192</v>
      </c>
      <c r="G39" s="49" t="s">
        <v>17</v>
      </c>
      <c r="H39" s="49" t="s">
        <v>44</v>
      </c>
      <c r="I39" s="18">
        <v>44610</v>
      </c>
      <c r="J39" s="48">
        <v>2</v>
      </c>
      <c r="K39" s="19" t="s">
        <v>19</v>
      </c>
      <c r="L39" s="19" t="s">
        <v>20</v>
      </c>
      <c r="M39" s="21">
        <f>I39-D39</f>
        <v>760</v>
      </c>
      <c r="N39" s="22"/>
      <c r="O39" s="24" t="s">
        <v>193</v>
      </c>
      <c r="P39" s="62">
        <f>COUNTIF($J$23:$J$351,"2")</f>
        <v>18</v>
      </c>
      <c r="Q39" s="34"/>
      <c r="R39" s="35"/>
      <c r="S39" s="63">
        <f>(P39/P50)</f>
        <v>0.136363636363636</v>
      </c>
      <c r="T39" s="22"/>
      <c r="U39" s="22"/>
      <c r="V39" s="22"/>
      <c r="W39" s="22"/>
      <c r="X39" s="22"/>
      <c r="Y39" s="22"/>
      <c r="Z39" s="22"/>
    </row>
    <row ht="15" customHeight="1" r="40">
      <c r="A40" s="8" t="s">
        <v>194</v>
      </c>
      <c r="B40" s="41" t="s">
        <v>195</v>
      </c>
      <c r="C40" s="41">
        <v>2013</v>
      </c>
      <c r="D40" s="10">
        <v>41564</v>
      </c>
      <c r="E40" s="42" t="s">
        <v>196</v>
      </c>
      <c r="F40" s="43" t="s">
        <v>162</v>
      </c>
      <c r="G40" s="43" t="s">
        <v>17</v>
      </c>
      <c r="H40" s="42" t="s">
        <v>71</v>
      </c>
      <c r="I40" s="10">
        <v>44610</v>
      </c>
      <c r="J40" s="43">
        <v>2</v>
      </c>
      <c r="K40" s="12" t="s">
        <v>19</v>
      </c>
      <c r="L40" s="12" t="s">
        <v>51</v>
      </c>
      <c r="M40" s="13">
        <f>I40-D40</f>
        <v>3046</v>
      </c>
      <c r="N40" s="22"/>
      <c r="O40" s="23" t="s">
        <v>197</v>
      </c>
      <c r="P40" s="64">
        <f>COUNTIF($J$2:$J$351,"3")</f>
        <v>4</v>
      </c>
      <c r="Q40" s="34"/>
      <c r="R40" s="35"/>
      <c r="S40" s="61">
        <f>(P40/P50)</f>
        <v>0.0303030303030303</v>
      </c>
      <c r="T40" s="22"/>
      <c r="U40" s="22"/>
      <c r="V40" s="22"/>
      <c r="W40" s="22"/>
      <c r="X40" s="22"/>
      <c r="Y40" s="22"/>
      <c r="Z40" s="22"/>
    </row>
    <row ht="15" customHeight="1" r="41">
      <c r="A41" s="16" t="s">
        <v>198</v>
      </c>
      <c r="B41" s="47" t="s">
        <v>199</v>
      </c>
      <c r="C41" s="47">
        <v>2010</v>
      </c>
      <c r="D41" s="18">
        <v>40241</v>
      </c>
      <c r="E41" s="48" t="s">
        <v>200</v>
      </c>
      <c r="F41" s="48" t="s">
        <v>201</v>
      </c>
      <c r="G41" s="49" t="s">
        <v>30</v>
      </c>
      <c r="H41" s="49" t="s">
        <v>202</v>
      </c>
      <c r="I41" s="73">
        <v>44634</v>
      </c>
      <c r="J41" s="48">
        <v>3</v>
      </c>
      <c r="K41" s="48" t="s">
        <v>203</v>
      </c>
      <c r="L41" s="19" t="s">
        <v>20</v>
      </c>
      <c r="M41" s="21">
        <f>I41-D41</f>
        <v>4393</v>
      </c>
      <c r="N41" s="22"/>
      <c r="O41" s="24" t="s">
        <v>204</v>
      </c>
      <c r="P41" s="62">
        <f>COUNTIF($J$2:$J$351,"4")</f>
        <v>22</v>
      </c>
      <c r="Q41" s="34"/>
      <c r="R41" s="35"/>
      <c r="S41" s="63">
        <f>(P41/P50)</f>
        <v>0.166666666666667</v>
      </c>
      <c r="T41" s="22"/>
      <c r="U41" s="22"/>
      <c r="V41" s="22"/>
      <c r="W41" s="22"/>
      <c r="X41" s="22"/>
      <c r="Y41" s="22"/>
      <c r="Z41" s="22"/>
    </row>
    <row ht="15" customHeight="1" r="42">
      <c r="A42" s="8" t="s">
        <v>205</v>
      </c>
      <c r="B42" s="41" t="s">
        <v>206</v>
      </c>
      <c r="C42" s="41">
        <v>2016</v>
      </c>
      <c r="D42" s="74">
        <v>42734</v>
      </c>
      <c r="E42" s="42" t="s">
        <v>207</v>
      </c>
      <c r="F42" s="43" t="s">
        <v>208</v>
      </c>
      <c r="G42" s="43" t="s">
        <v>17</v>
      </c>
      <c r="H42" s="42" t="s">
        <v>209</v>
      </c>
      <c r="I42" s="43" t="s">
        <v>210</v>
      </c>
      <c r="J42" s="43">
        <v>3</v>
      </c>
      <c r="K42" s="43" t="s">
        <v>19</v>
      </c>
      <c r="L42" s="43" t="s">
        <v>20</v>
      </c>
      <c r="M42" s="13" t="e">
        <f>I42-D42</f>
        <v>#VALUE!</v>
      </c>
      <c r="N42" s="36"/>
      <c r="O42" s="23" t="s">
        <v>211</v>
      </c>
      <c r="P42" s="64">
        <f>COUNTIF($J$2:$J$351,"5")</f>
        <v>47</v>
      </c>
      <c r="Q42" s="34"/>
      <c r="R42" s="35"/>
      <c r="S42" s="61">
        <f>(P42/P50)</f>
        <v>0.356060606060606</v>
      </c>
      <c r="T42" s="22"/>
      <c r="U42" s="22"/>
      <c r="V42" s="22"/>
      <c r="W42" s="22"/>
      <c r="X42" s="22"/>
      <c r="Y42" s="22"/>
      <c r="Z42" s="22"/>
    </row>
    <row ht="15" customHeight="1" r="43">
      <c r="A43" s="16" t="s">
        <v>212</v>
      </c>
      <c r="B43" s="47" t="s">
        <v>213</v>
      </c>
      <c r="C43" s="47">
        <v>2016</v>
      </c>
      <c r="D43" s="75">
        <v>42648</v>
      </c>
      <c r="E43" s="48" t="s">
        <v>214</v>
      </c>
      <c r="F43" s="48" t="s">
        <v>88</v>
      </c>
      <c r="G43" s="49" t="s">
        <v>17</v>
      </c>
      <c r="H43" s="49" t="s">
        <v>39</v>
      </c>
      <c r="I43" s="48" t="s">
        <v>215</v>
      </c>
      <c r="J43" s="48">
        <v>3</v>
      </c>
      <c r="K43" s="19" t="s">
        <v>19</v>
      </c>
      <c r="L43" s="19" t="s">
        <v>51</v>
      </c>
      <c r="M43" s="21" t="e">
        <f>I43-D43</f>
        <v>#VALUE!</v>
      </c>
      <c r="N43" s="22"/>
      <c r="O43" s="24" t="s">
        <v>216</v>
      </c>
      <c r="P43" s="62">
        <f>COUNTIF($J$2:$J$351,"6")</f>
        <v>27</v>
      </c>
      <c r="Q43" s="34"/>
      <c r="R43" s="35"/>
      <c r="S43" s="63">
        <f>(P43/P50)</f>
        <v>0.204545454545455</v>
      </c>
      <c r="T43" s="22"/>
      <c r="U43" s="22"/>
      <c r="V43" s="22"/>
      <c r="W43" s="22"/>
      <c r="X43" s="22"/>
      <c r="Y43" s="22"/>
      <c r="Z43" s="22"/>
    </row>
    <row ht="15" customHeight="1" r="44">
      <c r="A44" s="8" t="s">
        <v>217</v>
      </c>
      <c r="B44" s="41" t="s">
        <v>218</v>
      </c>
      <c r="C44" s="41">
        <v>2020</v>
      </c>
      <c r="D44" s="43" t="s">
        <v>219</v>
      </c>
      <c r="E44" s="42" t="s">
        <v>220</v>
      </c>
      <c r="F44" s="43" t="s">
        <v>162</v>
      </c>
      <c r="G44" s="43" t="s">
        <v>17</v>
      </c>
      <c r="H44" s="42" t="s">
        <v>125</v>
      </c>
      <c r="I44" s="43" t="s">
        <v>215</v>
      </c>
      <c r="J44" s="43">
        <v>3</v>
      </c>
      <c r="K44" s="12" t="s">
        <v>19</v>
      </c>
      <c r="L44" s="12" t="s">
        <v>51</v>
      </c>
      <c r="M44" s="13" t="e">
        <f>I44-D44</f>
        <v>#VALUE!</v>
      </c>
      <c r="N44" s="22"/>
      <c r="O44" s="23" t="s">
        <v>221</v>
      </c>
      <c r="P44" s="64">
        <f>COUNTIF($J$2:$J$351,"7")</f>
        <v>0</v>
      </c>
      <c r="Q44" s="34"/>
      <c r="R44" s="35"/>
      <c r="S44" s="61">
        <f>(P44/P50)</f>
        <v>0</v>
      </c>
      <c r="T44" s="22"/>
      <c r="U44" s="22"/>
      <c r="V44" s="22"/>
      <c r="W44" s="22"/>
      <c r="X44" s="22"/>
      <c r="Y44" s="22"/>
      <c r="Z44" s="22"/>
    </row>
    <row ht="15" customHeight="1" r="45">
      <c r="A45" s="16" t="s">
        <v>222</v>
      </c>
      <c r="B45" s="47" t="s">
        <v>223</v>
      </c>
      <c r="C45" s="47">
        <v>2014</v>
      </c>
      <c r="D45" s="75">
        <v>41800</v>
      </c>
      <c r="E45" s="48" t="s">
        <v>224</v>
      </c>
      <c r="F45" s="48" t="s">
        <v>136</v>
      </c>
      <c r="G45" s="49" t="s">
        <v>17</v>
      </c>
      <c r="H45" s="49" t="s">
        <v>225</v>
      </c>
      <c r="I45" s="75">
        <v>44565</v>
      </c>
      <c r="J45" s="48">
        <v>4</v>
      </c>
      <c r="K45" s="19" t="s">
        <v>19</v>
      </c>
      <c r="L45" s="19" t="s">
        <v>20</v>
      </c>
      <c r="M45" s="21">
        <f>I45-D45</f>
        <v>2765</v>
      </c>
      <c r="N45" s="22"/>
      <c r="O45" s="24" t="s">
        <v>226</v>
      </c>
      <c r="P45" s="62">
        <f>COUNTIF($J$2:$J$351,"8")</f>
        <v>0</v>
      </c>
      <c r="Q45" s="34"/>
      <c r="R45" s="35"/>
      <c r="S45" s="63">
        <f>(P45/P50)</f>
        <v>0</v>
      </c>
      <c r="T45" s="22"/>
      <c r="U45" s="22"/>
      <c r="V45" s="22"/>
      <c r="W45" s="22"/>
      <c r="X45" s="22"/>
      <c r="Y45" s="22"/>
      <c r="Z45" s="22"/>
    </row>
    <row ht="15" customHeight="1" r="46">
      <c r="A46" s="8" t="s">
        <v>227</v>
      </c>
      <c r="B46" s="41" t="s">
        <v>228</v>
      </c>
      <c r="C46" s="41">
        <v>2016</v>
      </c>
      <c r="D46" s="43" t="s">
        <v>229</v>
      </c>
      <c r="E46" s="42" t="s">
        <v>230</v>
      </c>
      <c r="F46" s="43" t="s">
        <v>70</v>
      </c>
      <c r="G46" s="43" t="s">
        <v>17</v>
      </c>
      <c r="H46" s="42" t="s">
        <v>25</v>
      </c>
      <c r="I46" s="74">
        <v>44565</v>
      </c>
      <c r="J46" s="43">
        <v>4</v>
      </c>
      <c r="K46" s="12" t="s">
        <v>19</v>
      </c>
      <c r="L46" s="12" t="s">
        <v>51</v>
      </c>
      <c r="M46" s="13" t="e">
        <f>I46-D46</f>
        <v>#VALUE!</v>
      </c>
      <c r="N46" s="22"/>
      <c r="O46" s="23" t="s">
        <v>231</v>
      </c>
      <c r="P46" s="64">
        <f>COUNTIF($J$2:$J$351,"9")</f>
        <v>0</v>
      </c>
      <c r="Q46" s="34"/>
      <c r="R46" s="35"/>
      <c r="S46" s="61">
        <f>(P46/P50)</f>
        <v>0</v>
      </c>
      <c r="T46" s="22"/>
      <c r="U46" s="22"/>
      <c r="V46" s="22"/>
      <c r="W46" s="22"/>
      <c r="X46" s="22"/>
      <c r="Y46" s="22"/>
      <c r="Z46" s="22"/>
    </row>
    <row ht="15" customHeight="1" r="47">
      <c r="A47" s="16" t="s">
        <v>232</v>
      </c>
      <c r="B47" s="47" t="s">
        <v>233</v>
      </c>
      <c r="C47" s="47">
        <v>2020</v>
      </c>
      <c r="D47" s="48" t="s">
        <v>234</v>
      </c>
      <c r="E47" s="48" t="s">
        <v>235</v>
      </c>
      <c r="F47" s="48" t="s">
        <v>236</v>
      </c>
      <c r="G47" s="49" t="s">
        <v>17</v>
      </c>
      <c r="H47" s="49" t="s">
        <v>44</v>
      </c>
      <c r="I47" s="75">
        <v>44565</v>
      </c>
      <c r="J47" s="48">
        <v>4</v>
      </c>
      <c r="K47" s="19" t="s">
        <v>19</v>
      </c>
      <c r="L47" s="19" t="s">
        <v>20</v>
      </c>
      <c r="M47" s="21" t="e">
        <f>I47-D47</f>
        <v>#VALUE!</v>
      </c>
      <c r="N47" s="22"/>
      <c r="O47" s="24" t="s">
        <v>237</v>
      </c>
      <c r="P47" s="62">
        <f>COUNTIF($J$2:$J$351,"10")</f>
        <v>0</v>
      </c>
      <c r="Q47" s="34"/>
      <c r="R47" s="35"/>
      <c r="S47" s="63">
        <f>(P47/P50)</f>
        <v>0</v>
      </c>
      <c r="T47" s="22"/>
      <c r="U47" s="22"/>
      <c r="V47" s="22"/>
      <c r="W47" s="22"/>
      <c r="X47" s="22"/>
      <c r="Y47" s="22"/>
      <c r="Z47" s="22"/>
    </row>
    <row ht="15" customHeight="1" r="48">
      <c r="A48" s="8" t="s">
        <v>238</v>
      </c>
      <c r="B48" s="41" t="s">
        <v>239</v>
      </c>
      <c r="C48" s="41">
        <v>2014</v>
      </c>
      <c r="D48" s="43" t="s">
        <v>240</v>
      </c>
      <c r="E48" s="42" t="s">
        <v>241</v>
      </c>
      <c r="F48" s="43" t="s">
        <v>242</v>
      </c>
      <c r="G48" s="43" t="s">
        <v>17</v>
      </c>
      <c r="H48" s="42" t="s">
        <v>137</v>
      </c>
      <c r="I48" s="74">
        <v>44899</v>
      </c>
      <c r="J48" s="43">
        <v>4</v>
      </c>
      <c r="K48" s="43" t="s">
        <v>19</v>
      </c>
      <c r="L48" s="43" t="s">
        <v>20</v>
      </c>
      <c r="M48" s="13" t="e">
        <f>I48-D48</f>
        <v>#VALUE!</v>
      </c>
      <c r="N48" s="22"/>
      <c r="O48" s="23" t="s">
        <v>243</v>
      </c>
      <c r="P48" s="64">
        <f>COUNTIF($J$2:$J$351,"11")</f>
        <v>0</v>
      </c>
      <c r="Q48" s="34"/>
      <c r="R48" s="35"/>
      <c r="S48" s="61">
        <f>(P48/P50)</f>
        <v>0</v>
      </c>
      <c r="T48" s="22"/>
      <c r="U48" s="22"/>
      <c r="V48" s="22"/>
      <c r="W48" s="22"/>
      <c r="X48" s="22"/>
      <c r="Y48" s="22"/>
      <c r="Z48" s="22"/>
    </row>
    <row ht="15" customHeight="1" r="49">
      <c r="A49" s="16" t="s">
        <v>244</v>
      </c>
      <c r="B49" s="47" t="s">
        <v>245</v>
      </c>
      <c r="C49" s="47">
        <v>2018</v>
      </c>
      <c r="D49" s="75">
        <v>43323</v>
      </c>
      <c r="E49" s="48" t="s">
        <v>246</v>
      </c>
      <c r="F49" s="48" t="s">
        <v>247</v>
      </c>
      <c r="G49" s="49" t="s">
        <v>17</v>
      </c>
      <c r="H49" s="49" t="s">
        <v>137</v>
      </c>
      <c r="I49" s="75">
        <v>44899</v>
      </c>
      <c r="J49" s="48">
        <v>4</v>
      </c>
      <c r="K49" s="19" t="s">
        <v>19</v>
      </c>
      <c r="L49" s="19" t="s">
        <v>20</v>
      </c>
      <c r="M49" s="21">
        <f>I49-D49</f>
        <v>1576</v>
      </c>
      <c r="N49" s="22"/>
      <c r="O49" s="24" t="s">
        <v>248</v>
      </c>
      <c r="P49" s="62">
        <f>COUNTIF($J$2:$J$351,"12")</f>
        <v>0</v>
      </c>
      <c r="Q49" s="34"/>
      <c r="R49" s="35"/>
      <c r="S49" s="63">
        <f>(P49/P50)</f>
        <v>0</v>
      </c>
      <c r="T49" s="22"/>
      <c r="U49" s="22"/>
      <c r="V49" s="22"/>
      <c r="W49" s="22"/>
      <c r="X49" s="22"/>
      <c r="Y49" s="22"/>
      <c r="Z49" s="22"/>
    </row>
    <row ht="15" customHeight="1" r="50">
      <c r="A50" s="8" t="s">
        <v>249</v>
      </c>
      <c r="B50" s="41" t="s">
        <v>250</v>
      </c>
      <c r="C50" s="41">
        <v>2015</v>
      </c>
      <c r="D50" s="74">
        <v>42013</v>
      </c>
      <c r="E50" s="42" t="s">
        <v>251</v>
      </c>
      <c r="F50" s="43" t="s">
        <v>252</v>
      </c>
      <c r="G50" s="43" t="s">
        <v>17</v>
      </c>
      <c r="H50" s="42" t="s">
        <v>137</v>
      </c>
      <c r="I50" s="74">
        <v>44899</v>
      </c>
      <c r="J50" s="43">
        <v>4</v>
      </c>
      <c r="K50" s="43" t="s">
        <v>19</v>
      </c>
      <c r="L50" s="12" t="s">
        <v>51</v>
      </c>
      <c r="M50" s="13">
        <f>I50-D50</f>
        <v>2886</v>
      </c>
      <c r="N50" s="22"/>
      <c r="O50" s="76" t="s">
        <v>253</v>
      </c>
      <c r="P50" s="77">
        <f>SUM(P38:R49)</f>
        <v>132</v>
      </c>
      <c r="Q50" s="78"/>
      <c r="R50" s="79"/>
      <c r="S50" s="80">
        <f>SUM(S38:S49)</f>
        <v>1</v>
      </c>
      <c r="T50" s="22"/>
      <c r="U50" s="22"/>
      <c r="V50" s="22"/>
      <c r="W50" s="22"/>
      <c r="X50" s="22"/>
      <c r="Y50" s="22"/>
      <c r="Z50" s="22"/>
    </row>
    <row ht="15" customHeight="1" r="51">
      <c r="A51" s="16" t="s">
        <v>254</v>
      </c>
      <c r="B51" s="47" t="s">
        <v>255</v>
      </c>
      <c r="C51" s="47">
        <v>2014</v>
      </c>
      <c r="D51" s="75">
        <v>41709</v>
      </c>
      <c r="E51" s="48" t="s">
        <v>256</v>
      </c>
      <c r="F51" s="48" t="s">
        <v>236</v>
      </c>
      <c r="G51" s="49" t="s">
        <v>17</v>
      </c>
      <c r="H51" s="49" t="s">
        <v>83</v>
      </c>
      <c r="I51" s="75">
        <v>44899</v>
      </c>
      <c r="J51" s="48">
        <v>4</v>
      </c>
      <c r="K51" s="19" t="s">
        <v>19</v>
      </c>
      <c r="L51" s="19" t="s">
        <v>20</v>
      </c>
      <c r="M51" s="21">
        <f>I51-D51</f>
        <v>3190</v>
      </c>
      <c r="N51" s="36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ht="15" customHeight="1" r="52">
      <c r="A52" s="8" t="s">
        <v>257</v>
      </c>
      <c r="B52" s="41" t="s">
        <v>258</v>
      </c>
      <c r="C52" s="41">
        <v>2014</v>
      </c>
      <c r="D52" s="43" t="s">
        <v>259</v>
      </c>
      <c r="E52" s="42" t="s">
        <v>260</v>
      </c>
      <c r="F52" s="43" t="s">
        <v>261</v>
      </c>
      <c r="G52" s="43" t="s">
        <v>17</v>
      </c>
      <c r="H52" s="42" t="s">
        <v>181</v>
      </c>
      <c r="I52" s="74">
        <v>44899</v>
      </c>
      <c r="J52" s="43">
        <v>4</v>
      </c>
      <c r="K52" s="43" t="s">
        <v>19</v>
      </c>
      <c r="L52" s="43" t="s">
        <v>20</v>
      </c>
      <c r="M52" s="13" t="e">
        <f>I52-D52</f>
        <v>#VALUE!</v>
      </c>
      <c r="N52" s="22"/>
      <c r="O52" s="27" t="s">
        <v>262</v>
      </c>
      <c r="P52" s="28"/>
      <c r="Q52" s="28"/>
      <c r="R52" s="28"/>
      <c r="S52" s="28"/>
      <c r="T52" s="29"/>
      <c r="U52" s="22"/>
      <c r="V52" s="22"/>
      <c r="W52" s="22"/>
      <c r="X52" s="22"/>
      <c r="Y52" s="22"/>
      <c r="Z52" s="22"/>
    </row>
    <row ht="15" customHeight="1" r="53">
      <c r="A53" s="16" t="s">
        <v>263</v>
      </c>
      <c r="B53" s="47" t="s">
        <v>264</v>
      </c>
      <c r="C53" s="47">
        <v>2015</v>
      </c>
      <c r="D53" s="75">
        <v>42160</v>
      </c>
      <c r="E53" s="48" t="s">
        <v>265</v>
      </c>
      <c r="F53" s="48" t="s">
        <v>236</v>
      </c>
      <c r="G53" s="49" t="s">
        <v>17</v>
      </c>
      <c r="H53" s="49" t="s">
        <v>181</v>
      </c>
      <c r="I53" s="75">
        <v>44899</v>
      </c>
      <c r="J53" s="48">
        <v>4</v>
      </c>
      <c r="K53" s="19" t="s">
        <v>19</v>
      </c>
      <c r="L53" s="19" t="s">
        <v>20</v>
      </c>
      <c r="M53" s="21">
        <f>I53-D53</f>
        <v>2739</v>
      </c>
      <c r="N53" s="22"/>
      <c r="O53" s="50"/>
      <c r="P53" s="51"/>
      <c r="Q53" s="51"/>
      <c r="R53" s="51"/>
      <c r="S53" s="51"/>
      <c r="T53" s="52"/>
      <c r="U53" s="22"/>
      <c r="V53" s="22"/>
      <c r="W53" s="22"/>
      <c r="X53" s="22"/>
      <c r="Y53" s="22"/>
      <c r="Z53" s="22"/>
    </row>
    <row ht="15" customHeight="1" r="54">
      <c r="A54" s="8" t="s">
        <v>266</v>
      </c>
      <c r="B54" s="41" t="s">
        <v>267</v>
      </c>
      <c r="C54" s="41">
        <v>2018</v>
      </c>
      <c r="D54" s="74">
        <v>43283</v>
      </c>
      <c r="E54" s="42" t="s">
        <v>268</v>
      </c>
      <c r="F54" s="43" t="s">
        <v>236</v>
      </c>
      <c r="G54" s="43" t="s">
        <v>17</v>
      </c>
      <c r="H54" s="42" t="s">
        <v>269</v>
      </c>
      <c r="I54" s="74">
        <v>44899</v>
      </c>
      <c r="J54" s="43">
        <v>4</v>
      </c>
      <c r="K54" s="43" t="s">
        <v>19</v>
      </c>
      <c r="L54" s="43" t="s">
        <v>20</v>
      </c>
      <c r="M54" s="13">
        <f>I54-D54</f>
        <v>1616</v>
      </c>
      <c r="N54" s="22"/>
      <c r="O54" s="81" t="s">
        <v>270</v>
      </c>
      <c r="P54" s="55"/>
      <c r="Q54" s="55"/>
      <c r="R54" s="56"/>
      <c r="S54" s="82" t="s">
        <v>271</v>
      </c>
      <c r="T54" s="83" t="s">
        <v>107</v>
      </c>
      <c r="U54" s="22"/>
      <c r="V54" s="22"/>
      <c r="W54" s="22"/>
      <c r="X54" s="22"/>
      <c r="Y54" s="22"/>
      <c r="Z54" s="22"/>
    </row>
    <row ht="15" customHeight="1" r="55">
      <c r="A55" s="16" t="s">
        <v>272</v>
      </c>
      <c r="B55" s="47" t="s">
        <v>273</v>
      </c>
      <c r="C55" s="47">
        <v>2015</v>
      </c>
      <c r="D55" s="48" t="s">
        <v>274</v>
      </c>
      <c r="E55" s="48" t="s">
        <v>275</v>
      </c>
      <c r="F55" s="48" t="s">
        <v>276</v>
      </c>
      <c r="G55" s="49" t="s">
        <v>17</v>
      </c>
      <c r="H55" s="49" t="s">
        <v>277</v>
      </c>
      <c r="I55" s="75">
        <v>44899</v>
      </c>
      <c r="J55" s="48">
        <v>4</v>
      </c>
      <c r="K55" s="19" t="s">
        <v>19</v>
      </c>
      <c r="L55" s="19" t="s">
        <v>51</v>
      </c>
      <c r="M55" s="21" t="e">
        <f>I55-D55</f>
        <v>#VALUE!</v>
      </c>
      <c r="N55" s="22"/>
      <c r="O55" s="84" t="s">
        <v>278</v>
      </c>
      <c r="P55" s="85"/>
      <c r="Q55" s="85"/>
      <c r="R55" s="86"/>
      <c r="S55" s="87">
        <f>COUNTIF($K$2:$K$486,"Classe I - Extremamente tóxico")</f>
        <v>0</v>
      </c>
      <c r="T55" s="88">
        <f>(S55/S66)</f>
        <v>0</v>
      </c>
      <c r="U55" s="22"/>
      <c r="V55" s="22"/>
      <c r="W55" s="22"/>
      <c r="X55" s="22"/>
      <c r="Y55" s="22"/>
      <c r="Z55" s="22"/>
    </row>
    <row ht="15" customHeight="1" r="56">
      <c r="A56" s="8" t="s">
        <v>279</v>
      </c>
      <c r="B56" s="41" t="s">
        <v>280</v>
      </c>
      <c r="C56" s="41">
        <v>2021</v>
      </c>
      <c r="D56" s="43" t="s">
        <v>281</v>
      </c>
      <c r="E56" s="42" t="s">
        <v>282</v>
      </c>
      <c r="F56" s="43" t="s">
        <v>283</v>
      </c>
      <c r="G56" s="43" t="s">
        <v>17</v>
      </c>
      <c r="H56" s="42" t="s">
        <v>77</v>
      </c>
      <c r="I56" s="74">
        <v>44899</v>
      </c>
      <c r="J56" s="43">
        <v>4</v>
      </c>
      <c r="K56" s="43" t="s">
        <v>19</v>
      </c>
      <c r="L56" s="12" t="s">
        <v>51</v>
      </c>
      <c r="M56" s="13" t="e">
        <f>I56-D56</f>
        <v>#VALUE!</v>
      </c>
      <c r="N56" s="22"/>
      <c r="O56" s="89" t="s">
        <v>284</v>
      </c>
      <c r="P56" s="90"/>
      <c r="Q56" s="90"/>
      <c r="R56" s="91"/>
      <c r="S56" s="87">
        <f>COUNTIF($K$2:$K$486,"Categoria 1 - Produto Extremamente Tóxico")</f>
        <v>0</v>
      </c>
      <c r="T56" s="92">
        <f>(S56/S66)</f>
        <v>0</v>
      </c>
      <c r="U56" s="22"/>
      <c r="V56" s="22"/>
      <c r="W56" s="22"/>
      <c r="X56" s="22"/>
      <c r="Y56" s="22"/>
      <c r="Z56" s="22"/>
    </row>
    <row ht="15" customHeight="1" r="57">
      <c r="A57" s="16" t="s">
        <v>285</v>
      </c>
      <c r="B57" s="47" t="s">
        <v>286</v>
      </c>
      <c r="C57" s="47">
        <v>2015</v>
      </c>
      <c r="D57" s="48" t="s">
        <v>287</v>
      </c>
      <c r="E57" s="48" t="s">
        <v>288</v>
      </c>
      <c r="F57" s="48" t="s">
        <v>236</v>
      </c>
      <c r="G57" s="49" t="s">
        <v>17</v>
      </c>
      <c r="H57" s="49" t="s">
        <v>132</v>
      </c>
      <c r="I57" s="75">
        <v>44899</v>
      </c>
      <c r="J57" s="48">
        <v>4</v>
      </c>
      <c r="K57" s="19" t="s">
        <v>19</v>
      </c>
      <c r="L57" s="19" t="s">
        <v>20</v>
      </c>
      <c r="M57" s="21" t="e">
        <f>I57-D57</f>
        <v>#VALUE!</v>
      </c>
      <c r="N57" s="22"/>
      <c r="O57" s="93" t="s">
        <v>289</v>
      </c>
      <c r="P57" s="90"/>
      <c r="Q57" s="90"/>
      <c r="R57" s="91"/>
      <c r="S57" s="94">
        <f>COUNTIF($K$2:$K$486,"Categoria 2 - Produto Altamente Tóxico")</f>
        <v>0</v>
      </c>
      <c r="T57" s="95">
        <f>(S57/S66)</f>
        <v>0</v>
      </c>
      <c r="U57" s="22"/>
      <c r="V57" s="22"/>
      <c r="W57" s="22"/>
      <c r="X57" s="22"/>
      <c r="Y57" s="22"/>
      <c r="Z57" s="22"/>
    </row>
    <row ht="15" customHeight="1" r="58">
      <c r="A58" s="8" t="s">
        <v>290</v>
      </c>
      <c r="B58" s="41" t="s">
        <v>291</v>
      </c>
      <c r="C58" s="41">
        <v>2016</v>
      </c>
      <c r="D58" s="43" t="s">
        <v>292</v>
      </c>
      <c r="E58" s="42" t="s">
        <v>293</v>
      </c>
      <c r="F58" s="43" t="s">
        <v>236</v>
      </c>
      <c r="G58" s="43" t="s">
        <v>17</v>
      </c>
      <c r="H58" s="42" t="s">
        <v>294</v>
      </c>
      <c r="I58" s="74">
        <v>44899</v>
      </c>
      <c r="J58" s="43">
        <v>4</v>
      </c>
      <c r="K58" s="43" t="s">
        <v>19</v>
      </c>
      <c r="L58" s="43" t="s">
        <v>20</v>
      </c>
      <c r="M58" s="13" t="e">
        <f>I58-D58</f>
        <v>#VALUE!</v>
      </c>
      <c r="N58" s="22"/>
      <c r="O58" s="96" t="s">
        <v>295</v>
      </c>
      <c r="P58" s="90"/>
      <c r="Q58" s="90"/>
      <c r="R58" s="91"/>
      <c r="S58" s="97">
        <f>COUNTIF($K$2:$K$486,"Classe II - Altamente tóxico")</f>
        <v>0</v>
      </c>
      <c r="T58" s="98">
        <f>(S58/S66)</f>
        <v>0</v>
      </c>
      <c r="U58" s="22"/>
      <c r="V58" s="22"/>
      <c r="W58" s="22"/>
      <c r="X58" s="22"/>
      <c r="Y58" s="22"/>
      <c r="Z58" s="22"/>
    </row>
    <row ht="15" customHeight="1" r="59">
      <c r="A59" s="16" t="s">
        <v>296</v>
      </c>
      <c r="B59" s="47" t="s">
        <v>297</v>
      </c>
      <c r="C59" s="47">
        <v>2020</v>
      </c>
      <c r="D59" s="48" t="s">
        <v>298</v>
      </c>
      <c r="E59" s="48" t="s">
        <v>299</v>
      </c>
      <c r="F59" s="48" t="s">
        <v>300</v>
      </c>
      <c r="G59" s="49" t="s">
        <v>17</v>
      </c>
      <c r="H59" s="49" t="s">
        <v>77</v>
      </c>
      <c r="I59" s="75">
        <v>44899</v>
      </c>
      <c r="J59" s="48">
        <v>4</v>
      </c>
      <c r="K59" s="19" t="s">
        <v>19</v>
      </c>
      <c r="L59" s="19" t="s">
        <v>51</v>
      </c>
      <c r="M59" s="21" t="e">
        <f>I59-D59</f>
        <v>#VALUE!</v>
      </c>
      <c r="N59" s="22"/>
      <c r="O59" s="99" t="s">
        <v>301</v>
      </c>
      <c r="P59" s="90"/>
      <c r="Q59" s="90"/>
      <c r="R59" s="91"/>
      <c r="S59" s="100">
        <f>COUNTIF($K$2:$K$486,"Categoria 3 - Produto Moderadamente Tóxico")</f>
        <v>0</v>
      </c>
      <c r="T59" s="101">
        <f>(S59/S66)</f>
        <v>0</v>
      </c>
      <c r="U59" s="22"/>
      <c r="V59" s="22"/>
      <c r="W59" s="22"/>
      <c r="X59" s="22"/>
      <c r="Y59" s="22"/>
      <c r="Z59" s="22"/>
    </row>
    <row ht="15" customHeight="1" r="60">
      <c r="A60" s="8" t="s">
        <v>302</v>
      </c>
      <c r="B60" s="41" t="s">
        <v>303</v>
      </c>
      <c r="C60" s="41">
        <v>2020</v>
      </c>
      <c r="D60" s="43" t="s">
        <v>304</v>
      </c>
      <c r="E60" s="42" t="s">
        <v>305</v>
      </c>
      <c r="F60" s="43" t="s">
        <v>306</v>
      </c>
      <c r="G60" s="43" t="s">
        <v>17</v>
      </c>
      <c r="H60" s="42" t="s">
        <v>307</v>
      </c>
      <c r="I60" s="74">
        <v>44899</v>
      </c>
      <c r="J60" s="43">
        <v>4</v>
      </c>
      <c r="K60" s="43" t="s">
        <v>19</v>
      </c>
      <c r="L60" s="43" t="s">
        <v>20</v>
      </c>
      <c r="M60" s="13" t="e">
        <f>I60-D60</f>
        <v>#VALUE!</v>
      </c>
      <c r="N60" s="22"/>
      <c r="O60" s="102" t="s">
        <v>308</v>
      </c>
      <c r="P60" s="90"/>
      <c r="Q60" s="90"/>
      <c r="R60" s="91"/>
      <c r="S60" s="103">
        <f>COUNTIF($K$2:$K$486,"Classe III - Medianamente tóxico")</f>
        <v>0</v>
      </c>
      <c r="T60" s="104">
        <f>(S60/S66)</f>
        <v>0</v>
      </c>
      <c r="U60" s="22"/>
      <c r="V60" s="22"/>
      <c r="W60" s="22"/>
      <c r="X60" s="22"/>
      <c r="Y60" s="22"/>
      <c r="Z60" s="22"/>
    </row>
    <row ht="15" customHeight="1" r="61">
      <c r="A61" s="16" t="s">
        <v>309</v>
      </c>
      <c r="B61" s="47" t="s">
        <v>310</v>
      </c>
      <c r="C61" s="47">
        <v>2019</v>
      </c>
      <c r="D61" s="75">
        <v>43627</v>
      </c>
      <c r="E61" s="48" t="s">
        <v>311</v>
      </c>
      <c r="F61" s="48" t="s">
        <v>192</v>
      </c>
      <c r="G61" s="49" t="s">
        <v>17</v>
      </c>
      <c r="H61" s="49" t="s">
        <v>312</v>
      </c>
      <c r="I61" s="75">
        <v>44899</v>
      </c>
      <c r="J61" s="48">
        <v>4</v>
      </c>
      <c r="K61" s="19" t="s">
        <v>19</v>
      </c>
      <c r="L61" s="19" t="s">
        <v>20</v>
      </c>
      <c r="M61" s="21">
        <f>I61-D61</f>
        <v>1272</v>
      </c>
      <c r="N61" s="22"/>
      <c r="O61" s="102" t="s">
        <v>313</v>
      </c>
      <c r="P61" s="90"/>
      <c r="Q61" s="90"/>
      <c r="R61" s="91"/>
      <c r="S61" s="103">
        <f>COUNTIF($K$2:$K$486,"Categoria 4 - Produto Pouco Tóxico")</f>
        <v>0</v>
      </c>
      <c r="T61" s="104">
        <f>(S61/S66)</f>
        <v>0</v>
      </c>
      <c r="U61" s="22"/>
      <c r="V61" s="22"/>
      <c r="W61" s="22"/>
      <c r="X61" s="22"/>
      <c r="Y61" s="22"/>
      <c r="Z61" s="22"/>
    </row>
    <row ht="15" customHeight="1" r="62">
      <c r="A62" s="8" t="s">
        <v>314</v>
      </c>
      <c r="B62" s="41" t="s">
        <v>315</v>
      </c>
      <c r="C62" s="41">
        <v>2013</v>
      </c>
      <c r="D62" s="43" t="s">
        <v>316</v>
      </c>
      <c r="E62" s="42" t="s">
        <v>317</v>
      </c>
      <c r="F62" s="43" t="s">
        <v>318</v>
      </c>
      <c r="G62" s="43" t="s">
        <v>17</v>
      </c>
      <c r="H62" s="42" t="s">
        <v>209</v>
      </c>
      <c r="I62" s="74">
        <v>44899</v>
      </c>
      <c r="J62" s="43">
        <v>4</v>
      </c>
      <c r="K62" s="43" t="s">
        <v>19</v>
      </c>
      <c r="L62" s="12" t="s">
        <v>51</v>
      </c>
      <c r="M62" s="13" t="e">
        <f>I62-D62</f>
        <v>#VALUE!</v>
      </c>
      <c r="N62" s="22"/>
      <c r="O62" s="102" t="s">
        <v>319</v>
      </c>
      <c r="P62" s="90"/>
      <c r="Q62" s="90"/>
      <c r="R62" s="91"/>
      <c r="S62" s="103">
        <f>COUNTIF($K$2:$K$486,"Categoria 5 - Produto Improvável de Causar Dano Agudo")</f>
        <v>0</v>
      </c>
      <c r="T62" s="104">
        <f>(S62/S66)</f>
        <v>0</v>
      </c>
      <c r="U62" s="22"/>
      <c r="V62" s="22"/>
      <c r="W62" s="22"/>
      <c r="X62" s="22"/>
      <c r="Y62" s="22"/>
      <c r="Z62" s="22"/>
    </row>
    <row ht="15" customHeight="1" r="63">
      <c r="A63" s="16" t="s">
        <v>320</v>
      </c>
      <c r="B63" s="47" t="s">
        <v>321</v>
      </c>
      <c r="C63" s="47">
        <v>2017</v>
      </c>
      <c r="D63" s="48" t="s">
        <v>322</v>
      </c>
      <c r="E63" s="48" t="s">
        <v>323</v>
      </c>
      <c r="F63" s="48" t="s">
        <v>283</v>
      </c>
      <c r="G63" s="49" t="s">
        <v>17</v>
      </c>
      <c r="H63" s="49" t="s">
        <v>44</v>
      </c>
      <c r="I63" s="75">
        <v>44899</v>
      </c>
      <c r="J63" s="48">
        <v>4</v>
      </c>
      <c r="K63" s="19" t="s">
        <v>19</v>
      </c>
      <c r="L63" s="19" t="s">
        <v>51</v>
      </c>
      <c r="M63" s="21" t="e">
        <f>I63-D63</f>
        <v>#VALUE!</v>
      </c>
      <c r="N63" s="22"/>
      <c r="O63" s="105" t="s">
        <v>324</v>
      </c>
      <c r="P63" s="90"/>
      <c r="Q63" s="90"/>
      <c r="R63" s="91"/>
      <c r="S63" s="106">
        <f>COUNTIF($K$2:$K$486,"Classe IV - Pouco tóxico")</f>
        <v>0</v>
      </c>
      <c r="T63" s="107">
        <f>(S63/S66)</f>
        <v>0</v>
      </c>
      <c r="U63" s="22"/>
      <c r="V63" s="22"/>
      <c r="W63" s="22"/>
      <c r="X63" s="22"/>
      <c r="Y63" s="22"/>
      <c r="Z63" s="22"/>
    </row>
    <row ht="15" customHeight="1" r="64">
      <c r="A64" s="8" t="s">
        <v>325</v>
      </c>
      <c r="B64" s="41" t="s">
        <v>326</v>
      </c>
      <c r="C64" s="41">
        <v>2016</v>
      </c>
      <c r="D64" s="43" t="s">
        <v>327</v>
      </c>
      <c r="E64" s="42" t="s">
        <v>328</v>
      </c>
      <c r="F64" s="43" t="s">
        <v>283</v>
      </c>
      <c r="G64" s="43" t="s">
        <v>17</v>
      </c>
      <c r="H64" s="42" t="s">
        <v>39</v>
      </c>
      <c r="I64" s="74">
        <v>44899</v>
      </c>
      <c r="J64" s="43">
        <v>4</v>
      </c>
      <c r="K64" s="43" t="s">
        <v>19</v>
      </c>
      <c r="L64" s="12" t="s">
        <v>51</v>
      </c>
      <c r="M64" s="13" t="e">
        <f>I64-D64</f>
        <v>#VALUE!</v>
      </c>
      <c r="N64" s="22"/>
      <c r="O64" s="108" t="s">
        <v>329</v>
      </c>
      <c r="P64" s="90"/>
      <c r="Q64" s="90"/>
      <c r="R64" s="91"/>
      <c r="S64" s="109">
        <f>COUNTIF($K$2:$K$486,"Produto não classificado")</f>
        <v>0</v>
      </c>
      <c r="T64" s="110">
        <f>(S64/S66)</f>
        <v>0</v>
      </c>
      <c r="U64" s="22"/>
      <c r="V64" s="22"/>
      <c r="W64" s="22"/>
      <c r="X64" s="22"/>
      <c r="Y64" s="22"/>
      <c r="Z64" s="22"/>
    </row>
    <row ht="15" customHeight="1" r="65">
      <c r="A65" s="16" t="s">
        <v>330</v>
      </c>
      <c r="B65" s="47" t="s">
        <v>331</v>
      </c>
      <c r="C65" s="47">
        <v>2015</v>
      </c>
      <c r="D65" s="48" t="s">
        <v>332</v>
      </c>
      <c r="E65" s="48" t="s">
        <v>333</v>
      </c>
      <c r="F65" s="48" t="s">
        <v>334</v>
      </c>
      <c r="G65" s="49" t="s">
        <v>17</v>
      </c>
      <c r="H65" s="49" t="s">
        <v>335</v>
      </c>
      <c r="I65" s="75">
        <v>44899</v>
      </c>
      <c r="J65" s="48">
        <v>4</v>
      </c>
      <c r="K65" s="19" t="s">
        <v>19</v>
      </c>
      <c r="L65" s="19" t="s">
        <v>51</v>
      </c>
      <c r="M65" s="21" t="e">
        <f>I65-D65</f>
        <v>#VALUE!</v>
      </c>
      <c r="N65" s="22"/>
      <c r="O65" s="111" t="s">
        <v>336</v>
      </c>
      <c r="P65" s="112"/>
      <c r="Q65" s="112"/>
      <c r="R65" s="113"/>
      <c r="S65" s="114">
        <f>COUNTIF($K$2:$K$486,"O perfil toxicológico foi considerado equivalente ao produto técnico de referência.")</f>
        <v>136</v>
      </c>
      <c r="T65" s="115">
        <f>(S65/S66)</f>
        <v>1</v>
      </c>
      <c r="U65" s="22"/>
      <c r="V65" s="22"/>
      <c r="W65" s="22"/>
      <c r="X65" s="22"/>
      <c r="Y65" s="22"/>
      <c r="Z65" s="22"/>
    </row>
    <row ht="15" customHeight="1" r="66">
      <c r="A66" s="8" t="s">
        <v>337</v>
      </c>
      <c r="B66" s="41" t="s">
        <v>338</v>
      </c>
      <c r="C66" s="41">
        <v>2020</v>
      </c>
      <c r="D66" s="43" t="s">
        <v>339</v>
      </c>
      <c r="E66" s="42" t="s">
        <v>340</v>
      </c>
      <c r="F66" s="43" t="s">
        <v>306</v>
      </c>
      <c r="G66" s="43" t="s">
        <v>17</v>
      </c>
      <c r="H66" s="42" t="s">
        <v>307</v>
      </c>
      <c r="I66" s="74">
        <v>44899</v>
      </c>
      <c r="J66" s="43">
        <v>4</v>
      </c>
      <c r="K66" s="43" t="s">
        <v>19</v>
      </c>
      <c r="L66" s="43" t="s">
        <v>20</v>
      </c>
      <c r="M66" s="13" t="e">
        <f>I66-D66</f>
        <v>#VALUE!</v>
      </c>
      <c r="N66" s="22"/>
      <c r="O66" s="116" t="s">
        <v>253</v>
      </c>
      <c r="P66" s="59"/>
      <c r="Q66" s="59"/>
      <c r="R66" s="117"/>
      <c r="S66" s="118">
        <f>SUM(S55:S65)</f>
        <v>136</v>
      </c>
      <c r="T66" s="119">
        <f>(S66/S66)</f>
        <v>1</v>
      </c>
      <c r="U66" s="22"/>
      <c r="V66" s="22"/>
      <c r="W66" s="22"/>
      <c r="X66" s="22"/>
      <c r="Y66" s="22"/>
      <c r="Z66" s="22"/>
    </row>
    <row ht="15" customHeight="1" r="67">
      <c r="A67" s="16" t="s">
        <v>341</v>
      </c>
      <c r="B67" s="47" t="s">
        <v>342</v>
      </c>
      <c r="C67" s="47">
        <v>2020</v>
      </c>
      <c r="D67" s="48" t="s">
        <v>343</v>
      </c>
      <c r="E67" s="48" t="s">
        <v>344</v>
      </c>
      <c r="F67" s="48" t="s">
        <v>283</v>
      </c>
      <c r="G67" s="49" t="s">
        <v>17</v>
      </c>
      <c r="H67" s="49" t="s">
        <v>345</v>
      </c>
      <c r="I67" s="48" t="s">
        <v>346</v>
      </c>
      <c r="J67" s="48">
        <v>5</v>
      </c>
      <c r="K67" s="19" t="s">
        <v>19</v>
      </c>
      <c r="L67" s="19" t="s">
        <v>51</v>
      </c>
      <c r="M67" s="21" t="e">
        <f>I67-D67</f>
        <v>#VALUE!</v>
      </c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ht="15" customHeight="1" r="68">
      <c r="A68" s="8" t="s">
        <v>347</v>
      </c>
      <c r="B68" s="41" t="s">
        <v>348</v>
      </c>
      <c r="C68" s="41">
        <v>2020</v>
      </c>
      <c r="D68" s="43" t="s">
        <v>349</v>
      </c>
      <c r="E68" s="42" t="s">
        <v>350</v>
      </c>
      <c r="F68" s="43" t="s">
        <v>351</v>
      </c>
      <c r="G68" s="43" t="s">
        <v>17</v>
      </c>
      <c r="H68" s="42" t="s">
        <v>345</v>
      </c>
      <c r="I68" s="43" t="s">
        <v>346</v>
      </c>
      <c r="J68" s="43">
        <v>5</v>
      </c>
      <c r="K68" s="43" t="s">
        <v>19</v>
      </c>
      <c r="L68" s="12" t="s">
        <v>51</v>
      </c>
      <c r="M68" s="13" t="e">
        <f>I68-D68</f>
        <v>#VALUE!</v>
      </c>
      <c r="N68" s="22"/>
      <c r="O68" s="27" t="s">
        <v>11</v>
      </c>
      <c r="P68" s="28"/>
      <c r="Q68" s="28"/>
      <c r="R68" s="28"/>
      <c r="S68" s="28"/>
      <c r="T68" s="29"/>
      <c r="U68" s="22"/>
      <c r="V68" s="22"/>
      <c r="W68" s="22"/>
      <c r="X68" s="22"/>
      <c r="Y68" s="22"/>
      <c r="Z68" s="22"/>
    </row>
    <row ht="15" customHeight="1" r="69">
      <c r="A69" s="16" t="s">
        <v>352</v>
      </c>
      <c r="B69" s="47" t="s">
        <v>353</v>
      </c>
      <c r="C69" s="47">
        <v>2015</v>
      </c>
      <c r="D69" s="75">
        <v>42014</v>
      </c>
      <c r="E69" s="48" t="s">
        <v>354</v>
      </c>
      <c r="F69" s="48" t="s">
        <v>306</v>
      </c>
      <c r="G69" s="49" t="s">
        <v>17</v>
      </c>
      <c r="H69" s="49" t="s">
        <v>137</v>
      </c>
      <c r="I69" s="48" t="s">
        <v>346</v>
      </c>
      <c r="J69" s="48">
        <v>5</v>
      </c>
      <c r="K69" s="19" t="s">
        <v>19</v>
      </c>
      <c r="L69" s="19" t="s">
        <v>20</v>
      </c>
      <c r="M69" s="21" t="e">
        <f>I69-D69</f>
        <v>#VALUE!</v>
      </c>
      <c r="N69" s="22"/>
      <c r="O69" s="50"/>
      <c r="P69" s="51"/>
      <c r="Q69" s="51"/>
      <c r="R69" s="51"/>
      <c r="S69" s="51"/>
      <c r="T69" s="52"/>
      <c r="U69" s="22"/>
      <c r="V69" s="22"/>
      <c r="W69" s="22"/>
      <c r="X69" s="22"/>
      <c r="Y69" s="22"/>
      <c r="Z69" s="22"/>
    </row>
    <row ht="15" customHeight="1" r="70">
      <c r="A70" s="8" t="s">
        <v>355</v>
      </c>
      <c r="B70" s="41" t="s">
        <v>356</v>
      </c>
      <c r="C70" s="41">
        <v>2017</v>
      </c>
      <c r="D70" s="43" t="s">
        <v>357</v>
      </c>
      <c r="E70" s="42" t="s">
        <v>358</v>
      </c>
      <c r="F70" s="43" t="s">
        <v>276</v>
      </c>
      <c r="G70" s="43" t="s">
        <v>17</v>
      </c>
      <c r="H70" s="42" t="s">
        <v>137</v>
      </c>
      <c r="I70" s="43" t="s">
        <v>346</v>
      </c>
      <c r="J70" s="43">
        <v>5</v>
      </c>
      <c r="K70" s="43" t="s">
        <v>19</v>
      </c>
      <c r="L70" s="12" t="s">
        <v>51</v>
      </c>
      <c r="M70" s="13" t="e">
        <f>I70-D70</f>
        <v>#VALUE!</v>
      </c>
      <c r="N70" s="22"/>
      <c r="O70" s="81" t="s">
        <v>270</v>
      </c>
      <c r="P70" s="55"/>
      <c r="Q70" s="55"/>
      <c r="R70" s="56"/>
      <c r="S70" s="82" t="s">
        <v>271</v>
      </c>
      <c r="T70" s="83" t="s">
        <v>107</v>
      </c>
      <c r="U70" s="22"/>
      <c r="V70" s="22"/>
      <c r="W70" s="22"/>
      <c r="X70" s="22"/>
      <c r="Y70" s="22"/>
      <c r="Z70" s="22"/>
    </row>
    <row ht="15" customHeight="1" r="71">
      <c r="A71" s="16" t="s">
        <v>359</v>
      </c>
      <c r="B71" s="47" t="s">
        <v>360</v>
      </c>
      <c r="C71" s="47">
        <v>2015</v>
      </c>
      <c r="D71" s="75">
        <v>42102</v>
      </c>
      <c r="E71" s="48" t="s">
        <v>361</v>
      </c>
      <c r="F71" s="48" t="s">
        <v>362</v>
      </c>
      <c r="G71" s="49" t="s">
        <v>17</v>
      </c>
      <c r="H71" s="49" t="s">
        <v>363</v>
      </c>
      <c r="I71" s="48" t="s">
        <v>346</v>
      </c>
      <c r="J71" s="48">
        <v>5</v>
      </c>
      <c r="K71" s="19" t="s">
        <v>19</v>
      </c>
      <c r="L71" s="48" t="s">
        <v>364</v>
      </c>
      <c r="M71" s="21" t="e">
        <f>I71-D71</f>
        <v>#VALUE!</v>
      </c>
      <c r="N71" s="22"/>
      <c r="O71" s="120" t="s">
        <v>365</v>
      </c>
      <c r="P71" s="59"/>
      <c r="Q71" s="59"/>
      <c r="R71" s="60"/>
      <c r="S71" s="11">
        <f>COUNTIF($L$2:$L$351,"Classe I - Produto altamente perigoso ao meio ambiente")</f>
        <v>1</v>
      </c>
      <c r="T71" s="121">
        <f>(S71/S75)</f>
        <v>0.00740740740740741</v>
      </c>
      <c r="U71" s="22"/>
      <c r="V71" s="22"/>
      <c r="W71" s="22"/>
      <c r="X71" s="22"/>
      <c r="Y71" s="22"/>
      <c r="Z71" s="22"/>
    </row>
    <row ht="15" customHeight="1" r="72">
      <c r="A72" s="8" t="s">
        <v>366</v>
      </c>
      <c r="B72" s="41" t="s">
        <v>367</v>
      </c>
      <c r="C72" s="41">
        <v>2021</v>
      </c>
      <c r="D72" s="43" t="s">
        <v>368</v>
      </c>
      <c r="E72" s="42" t="s">
        <v>369</v>
      </c>
      <c r="F72" s="43" t="s">
        <v>370</v>
      </c>
      <c r="G72" s="43" t="s">
        <v>17</v>
      </c>
      <c r="H72" s="42" t="s">
        <v>94</v>
      </c>
      <c r="I72" s="43" t="s">
        <v>346</v>
      </c>
      <c r="J72" s="43">
        <v>5</v>
      </c>
      <c r="K72" s="43" t="s">
        <v>19</v>
      </c>
      <c r="L72" s="12" t="s">
        <v>51</v>
      </c>
      <c r="M72" s="13" t="e">
        <f>I72-D72</f>
        <v>#VALUE!</v>
      </c>
      <c r="N72" s="22"/>
      <c r="O72" s="122" t="s">
        <v>371</v>
      </c>
      <c r="P72" s="34"/>
      <c r="Q72" s="34"/>
      <c r="R72" s="35"/>
      <c r="S72" s="20">
        <f>COUNTIF($L$2:$L$351,"Classe II - Produto muito perigoso ao meio ambiente")</f>
        <v>69</v>
      </c>
      <c r="T72" s="123">
        <f>(S72/S75)</f>
        <v>0.511111111111111</v>
      </c>
      <c r="U72" s="22"/>
      <c r="V72" s="22"/>
      <c r="W72" s="22"/>
      <c r="X72" s="22"/>
      <c r="Y72" s="22"/>
      <c r="Z72" s="22"/>
    </row>
    <row ht="15" customHeight="1" r="73">
      <c r="A73" s="16" t="s">
        <v>372</v>
      </c>
      <c r="B73" s="47" t="s">
        <v>373</v>
      </c>
      <c r="C73" s="47">
        <v>2018</v>
      </c>
      <c r="D73" s="48" t="s">
        <v>374</v>
      </c>
      <c r="E73" s="48" t="s">
        <v>375</v>
      </c>
      <c r="F73" s="48" t="s">
        <v>334</v>
      </c>
      <c r="G73" s="49" t="s">
        <v>17</v>
      </c>
      <c r="H73" s="49" t="s">
        <v>345</v>
      </c>
      <c r="I73" s="48" t="s">
        <v>346</v>
      </c>
      <c r="J73" s="48">
        <v>5</v>
      </c>
      <c r="K73" s="19" t="s">
        <v>19</v>
      </c>
      <c r="L73" s="19" t="s">
        <v>51</v>
      </c>
      <c r="M73" s="21" t="e">
        <f>I73-D73</f>
        <v>#VALUE!</v>
      </c>
      <c r="N73" s="22"/>
      <c r="O73" s="124" t="s">
        <v>376</v>
      </c>
      <c r="P73" s="34"/>
      <c r="Q73" s="34"/>
      <c r="R73" s="35"/>
      <c r="S73" s="11">
        <f>COUNTIF($L$2:$L$351,"Classe III - Produto perigoso ao meio ambiente")</f>
        <v>60</v>
      </c>
      <c r="T73" s="121">
        <f>(S73/S75)</f>
        <v>0.444444444444444</v>
      </c>
      <c r="U73" s="22"/>
      <c r="V73" s="22"/>
      <c r="W73" s="22"/>
      <c r="X73" s="22"/>
      <c r="Y73" s="22"/>
      <c r="Z73" s="22"/>
    </row>
    <row ht="15" customHeight="1" r="74">
      <c r="A74" s="8" t="s">
        <v>377</v>
      </c>
      <c r="B74" s="41" t="s">
        <v>378</v>
      </c>
      <c r="C74" s="41">
        <v>2015</v>
      </c>
      <c r="D74" s="74">
        <v>42075</v>
      </c>
      <c r="E74" s="42" t="s">
        <v>379</v>
      </c>
      <c r="F74" s="43" t="s">
        <v>99</v>
      </c>
      <c r="G74" s="43" t="s">
        <v>17</v>
      </c>
      <c r="H74" s="42" t="s">
        <v>181</v>
      </c>
      <c r="I74" s="43" t="s">
        <v>346</v>
      </c>
      <c r="J74" s="43">
        <v>5</v>
      </c>
      <c r="K74" s="43" t="s">
        <v>19</v>
      </c>
      <c r="L74" s="43" t="s">
        <v>20</v>
      </c>
      <c r="M74" s="13" t="e">
        <f>I74-D74</f>
        <v>#VALUE!</v>
      </c>
      <c r="N74" s="22"/>
      <c r="O74" s="125" t="s">
        <v>380</v>
      </c>
      <c r="P74" s="39"/>
      <c r="Q74" s="39"/>
      <c r="R74" s="40"/>
      <c r="S74" s="20">
        <f>COUNTIF($L$2:$L$351,"Classe IV - Produto pouco perigoso ao meio ambiente")</f>
        <v>5</v>
      </c>
      <c r="T74" s="123">
        <f>(S74/S75)</f>
        <v>0.037037037037037</v>
      </c>
      <c r="U74" s="22"/>
      <c r="V74" s="22"/>
      <c r="W74" s="22"/>
      <c r="X74" s="22"/>
      <c r="Y74" s="22"/>
      <c r="Z74" s="22"/>
    </row>
    <row ht="15" customHeight="1" r="75">
      <c r="A75" s="16" t="s">
        <v>381</v>
      </c>
      <c r="B75" s="47" t="s">
        <v>382</v>
      </c>
      <c r="C75" s="47">
        <v>2021</v>
      </c>
      <c r="D75" s="48" t="s">
        <v>383</v>
      </c>
      <c r="E75" s="48" t="s">
        <v>384</v>
      </c>
      <c r="F75" s="48" t="s">
        <v>236</v>
      </c>
      <c r="G75" s="49" t="s">
        <v>17</v>
      </c>
      <c r="H75" s="49" t="s">
        <v>55</v>
      </c>
      <c r="I75" s="48" t="s">
        <v>346</v>
      </c>
      <c r="J75" s="48">
        <v>5</v>
      </c>
      <c r="K75" s="19" t="s">
        <v>19</v>
      </c>
      <c r="L75" s="19" t="s">
        <v>20</v>
      </c>
      <c r="M75" s="21" t="e">
        <f>I75-D75</f>
        <v>#VALUE!</v>
      </c>
      <c r="N75" s="22"/>
      <c r="O75" s="116" t="s">
        <v>253</v>
      </c>
      <c r="P75" s="59"/>
      <c r="Q75" s="59"/>
      <c r="R75" s="117"/>
      <c r="S75" s="118">
        <f>SUM(S71:S74)</f>
        <v>135</v>
      </c>
      <c r="T75" s="119">
        <f>(S75/S75)</f>
        <v>1</v>
      </c>
      <c r="U75" s="22"/>
      <c r="V75" s="22"/>
      <c r="W75" s="22"/>
      <c r="X75" s="22"/>
      <c r="Y75" s="22"/>
      <c r="Z75" s="22"/>
    </row>
    <row ht="15" customHeight="1" r="76">
      <c r="A76" s="8" t="s">
        <v>385</v>
      </c>
      <c r="B76" s="41" t="s">
        <v>386</v>
      </c>
      <c r="C76" s="41">
        <v>2019</v>
      </c>
      <c r="D76" s="43" t="s">
        <v>387</v>
      </c>
      <c r="E76" s="42" t="s">
        <v>388</v>
      </c>
      <c r="F76" s="43" t="s">
        <v>306</v>
      </c>
      <c r="G76" s="43" t="s">
        <v>17</v>
      </c>
      <c r="H76" s="42" t="s">
        <v>55</v>
      </c>
      <c r="I76" s="43" t="s">
        <v>346</v>
      </c>
      <c r="J76" s="43">
        <v>5</v>
      </c>
      <c r="K76" s="43" t="s">
        <v>19</v>
      </c>
      <c r="L76" s="43" t="s">
        <v>20</v>
      </c>
      <c r="M76" s="13" t="e">
        <f>I76-D76</f>
        <v>#VALUE!</v>
      </c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ht="15" customHeight="1" r="77">
      <c r="A77" s="16" t="s">
        <v>389</v>
      </c>
      <c r="B77" s="48" t="s">
        <v>390</v>
      </c>
      <c r="C77" s="47">
        <v>2015</v>
      </c>
      <c r="D77" s="48" t="s">
        <v>391</v>
      </c>
      <c r="E77" s="48" t="s">
        <v>392</v>
      </c>
      <c r="F77" s="48" t="s">
        <v>99</v>
      </c>
      <c r="G77" s="49" t="s">
        <v>17</v>
      </c>
      <c r="H77" s="49" t="s">
        <v>55</v>
      </c>
      <c r="I77" s="48" t="s">
        <v>346</v>
      </c>
      <c r="J77" s="48">
        <v>5</v>
      </c>
      <c r="K77" s="19" t="s">
        <v>19</v>
      </c>
      <c r="L77" s="19" t="s">
        <v>20</v>
      </c>
      <c r="M77" s="21" t="e">
        <f>I77-D77</f>
        <v>#VALUE!</v>
      </c>
      <c r="N77" s="22"/>
      <c r="O77" s="27" t="s">
        <v>393</v>
      </c>
      <c r="P77" s="28"/>
      <c r="Q77" s="28"/>
      <c r="R77" s="29"/>
      <c r="S77" s="22"/>
      <c r="T77" s="22"/>
      <c r="U77" s="22"/>
      <c r="V77" s="22"/>
      <c r="W77" s="22"/>
      <c r="X77" s="22"/>
      <c r="Y77" s="22"/>
      <c r="Z77" s="22"/>
    </row>
    <row ht="15" customHeight="1" r="78">
      <c r="A78" s="8" t="s">
        <v>394</v>
      </c>
      <c r="B78" s="41" t="s">
        <v>395</v>
      </c>
      <c r="C78" s="41">
        <v>2021</v>
      </c>
      <c r="D78" s="43" t="s">
        <v>396</v>
      </c>
      <c r="E78" s="42" t="s">
        <v>397</v>
      </c>
      <c r="F78" s="43" t="s">
        <v>370</v>
      </c>
      <c r="G78" s="43" t="s">
        <v>17</v>
      </c>
      <c r="H78" s="42" t="s">
        <v>132</v>
      </c>
      <c r="I78" s="43" t="s">
        <v>346</v>
      </c>
      <c r="J78" s="43">
        <v>5</v>
      </c>
      <c r="K78" s="43" t="s">
        <v>19</v>
      </c>
      <c r="L78" s="12" t="s">
        <v>51</v>
      </c>
      <c r="M78" s="13" t="e">
        <f>I78-D78</f>
        <v>#VALUE!</v>
      </c>
      <c r="N78" s="22"/>
      <c r="O78" s="50"/>
      <c r="P78" s="51"/>
      <c r="Q78" s="51"/>
      <c r="R78" s="52"/>
      <c r="S78" s="22"/>
      <c r="T78" s="22"/>
      <c r="U78" s="22"/>
      <c r="V78" s="22"/>
      <c r="W78" s="22"/>
      <c r="X78" s="22"/>
      <c r="Y78" s="22"/>
      <c r="Z78" s="22"/>
    </row>
    <row ht="15" customHeight="1" r="79">
      <c r="A79" s="16" t="s">
        <v>398</v>
      </c>
      <c r="B79" s="47" t="s">
        <v>399</v>
      </c>
      <c r="C79" s="47">
        <v>2015</v>
      </c>
      <c r="D79" s="48" t="s">
        <v>400</v>
      </c>
      <c r="E79" s="48" t="s">
        <v>401</v>
      </c>
      <c r="F79" s="48" t="s">
        <v>99</v>
      </c>
      <c r="G79" s="49" t="s">
        <v>17</v>
      </c>
      <c r="H79" s="49" t="s">
        <v>132</v>
      </c>
      <c r="I79" s="48" t="s">
        <v>346</v>
      </c>
      <c r="J79" s="48">
        <v>5</v>
      </c>
      <c r="K79" s="19" t="s">
        <v>19</v>
      </c>
      <c r="L79" s="19" t="s">
        <v>20</v>
      </c>
      <c r="M79" s="21" t="e">
        <f>I79-D79</f>
        <v>#VALUE!</v>
      </c>
      <c r="N79" s="22"/>
      <c r="O79" s="126" t="s">
        <v>402</v>
      </c>
      <c r="P79" s="127" t="s">
        <v>403</v>
      </c>
      <c r="Q79" s="128"/>
      <c r="R79" s="129"/>
      <c r="S79" s="22"/>
      <c r="T79" s="22"/>
      <c r="U79" s="22"/>
      <c r="V79" s="22"/>
      <c r="W79" s="22"/>
      <c r="X79" s="22"/>
      <c r="Y79" s="22"/>
      <c r="Z79" s="22"/>
    </row>
    <row ht="15" customHeight="1" r="80">
      <c r="A80" s="8" t="s">
        <v>404</v>
      </c>
      <c r="B80" s="41" t="s">
        <v>405</v>
      </c>
      <c r="C80" s="41">
        <v>2020</v>
      </c>
      <c r="D80" s="74">
        <v>44112</v>
      </c>
      <c r="E80" s="42" t="s">
        <v>406</v>
      </c>
      <c r="F80" s="43" t="s">
        <v>351</v>
      </c>
      <c r="G80" s="43" t="s">
        <v>17</v>
      </c>
      <c r="H80" s="42" t="s">
        <v>132</v>
      </c>
      <c r="I80" s="43" t="s">
        <v>346</v>
      </c>
      <c r="J80" s="43">
        <v>5</v>
      </c>
      <c r="K80" s="43" t="s">
        <v>19</v>
      </c>
      <c r="L80" s="12" t="s">
        <v>51</v>
      </c>
      <c r="M80" s="13" t="e">
        <f>I80-D80</f>
        <v>#VALUE!</v>
      </c>
      <c r="N80" s="22"/>
      <c r="O80" s="11" t="s">
        <v>407</v>
      </c>
      <c r="P80" s="130" t="e">
        <f>AVERAGEIF(G2:G351,"PT",M2:M351)</f>
        <v>#DIV/0!</v>
      </c>
      <c r="Q80" s="34"/>
      <c r="R80" s="35"/>
      <c r="S80" s="22"/>
      <c r="T80" s="22"/>
      <c r="U80" s="22"/>
      <c r="V80" s="22"/>
      <c r="W80" s="22"/>
      <c r="X80" s="22"/>
      <c r="Y80" s="22"/>
      <c r="Z80" s="22"/>
    </row>
    <row ht="15" customHeight="1" r="81">
      <c r="A81" s="16" t="s">
        <v>408</v>
      </c>
      <c r="B81" s="47" t="s">
        <v>409</v>
      </c>
      <c r="C81" s="47">
        <v>2020</v>
      </c>
      <c r="D81" s="48" t="s">
        <v>410</v>
      </c>
      <c r="E81" s="48" t="s">
        <v>411</v>
      </c>
      <c r="F81" s="48" t="s">
        <v>412</v>
      </c>
      <c r="G81" s="49" t="s">
        <v>17</v>
      </c>
      <c r="H81" s="49" t="s">
        <v>132</v>
      </c>
      <c r="I81" s="48" t="s">
        <v>346</v>
      </c>
      <c r="J81" s="48">
        <v>5</v>
      </c>
      <c r="K81" s="19" t="s">
        <v>19</v>
      </c>
      <c r="L81" s="48" t="s">
        <v>413</v>
      </c>
      <c r="M81" s="21" t="e">
        <f>I81-D81</f>
        <v>#VALUE!</v>
      </c>
      <c r="N81" s="22"/>
      <c r="O81" s="20" t="s">
        <v>30</v>
      </c>
      <c r="P81" s="131" t="e">
        <f>AVERAGEIF(G2:G351,"PTN",M2:M351)</f>
        <v>#VALUE!</v>
      </c>
      <c r="Q81" s="34"/>
      <c r="R81" s="35"/>
      <c r="S81" s="22"/>
      <c r="T81" s="22"/>
      <c r="U81" s="22"/>
      <c r="V81" s="22"/>
      <c r="W81" s="22"/>
      <c r="X81" s="22"/>
      <c r="Y81" s="22"/>
      <c r="Z81" s="22"/>
    </row>
    <row ht="15" customHeight="1" r="82">
      <c r="A82" s="8" t="s">
        <v>414</v>
      </c>
      <c r="B82" s="41" t="s">
        <v>415</v>
      </c>
      <c r="C82" s="41">
        <v>2016</v>
      </c>
      <c r="D82" s="74">
        <v>42685</v>
      </c>
      <c r="E82" s="42" t="s">
        <v>416</v>
      </c>
      <c r="F82" s="43" t="s">
        <v>412</v>
      </c>
      <c r="G82" s="43" t="s">
        <v>17</v>
      </c>
      <c r="H82" s="42" t="s">
        <v>25</v>
      </c>
      <c r="I82" s="43" t="s">
        <v>346</v>
      </c>
      <c r="J82" s="43">
        <v>5</v>
      </c>
      <c r="K82" s="43" t="s">
        <v>19</v>
      </c>
      <c r="L82" s="43" t="s">
        <v>413</v>
      </c>
      <c r="M82" s="13" t="e">
        <f>I82-D82</f>
        <v>#VALUE!</v>
      </c>
      <c r="N82" s="22"/>
      <c r="O82" s="11" t="s">
        <v>17</v>
      </c>
      <c r="P82" s="130" t="e">
        <f>AVERAGEIF(G2:G351,"PTE",M2:M351)</f>
        <v>#VALUE!</v>
      </c>
      <c r="Q82" s="34"/>
      <c r="R82" s="35"/>
      <c r="S82" s="22"/>
      <c r="T82" s="22"/>
      <c r="U82" s="22"/>
      <c r="V82" s="22"/>
      <c r="W82" s="22"/>
      <c r="X82" s="22"/>
      <c r="Y82" s="22"/>
      <c r="Z82" s="22"/>
    </row>
    <row ht="15" customHeight="1" r="83">
      <c r="A83" s="16" t="s">
        <v>417</v>
      </c>
      <c r="B83" s="47" t="s">
        <v>418</v>
      </c>
      <c r="C83" s="47">
        <v>2019</v>
      </c>
      <c r="D83" s="48" t="s">
        <v>419</v>
      </c>
      <c r="E83" s="48" t="s">
        <v>420</v>
      </c>
      <c r="F83" s="48" t="s">
        <v>412</v>
      </c>
      <c r="G83" s="49" t="s">
        <v>17</v>
      </c>
      <c r="H83" s="49" t="s">
        <v>421</v>
      </c>
      <c r="I83" s="48" t="s">
        <v>346</v>
      </c>
      <c r="J83" s="48">
        <v>5</v>
      </c>
      <c r="K83" s="19" t="s">
        <v>19</v>
      </c>
      <c r="L83" s="48" t="s">
        <v>413</v>
      </c>
      <c r="M83" s="21" t="e">
        <f>I83-D83</f>
        <v>#VALUE!</v>
      </c>
      <c r="N83" s="22"/>
      <c r="O83" s="20" t="s">
        <v>40</v>
      </c>
      <c r="P83" s="131" t="e">
        <f>AVERAGEIF(G2:G351,"Pré-Mistura",M2:M351)</f>
        <v>#DIV/0!</v>
      </c>
      <c r="Q83" s="34"/>
      <c r="R83" s="35"/>
      <c r="S83" s="22"/>
      <c r="T83" s="22"/>
      <c r="U83" s="22"/>
      <c r="V83" s="22"/>
      <c r="W83" s="22"/>
      <c r="X83" s="22"/>
      <c r="Y83" s="22"/>
      <c r="Z83" s="22"/>
    </row>
    <row ht="15" customHeight="1" r="84">
      <c r="A84" s="8" t="s">
        <v>422</v>
      </c>
      <c r="B84" s="41" t="s">
        <v>423</v>
      </c>
      <c r="C84" s="41">
        <v>2021</v>
      </c>
      <c r="D84" s="43" t="s">
        <v>424</v>
      </c>
      <c r="E84" s="42" t="s">
        <v>425</v>
      </c>
      <c r="F84" s="43" t="s">
        <v>412</v>
      </c>
      <c r="G84" s="43" t="s">
        <v>17</v>
      </c>
      <c r="H84" s="42" t="s">
        <v>187</v>
      </c>
      <c r="I84" s="43" t="s">
        <v>346</v>
      </c>
      <c r="J84" s="43">
        <v>5</v>
      </c>
      <c r="K84" s="43" t="s">
        <v>19</v>
      </c>
      <c r="L84" s="43" t="s">
        <v>413</v>
      </c>
      <c r="M84" s="13" t="e">
        <f>I84-D84</f>
        <v>#VALUE!</v>
      </c>
      <c r="N84" s="22"/>
      <c r="O84" s="132" t="s">
        <v>426</v>
      </c>
      <c r="P84" s="133">
        <f>AVERAGEIF(M2:M351,"&gt;0",M2:M351)</f>
        <v>2069.53846153846</v>
      </c>
      <c r="Q84" s="39"/>
      <c r="R84" s="40"/>
      <c r="S84" s="22"/>
      <c r="T84" s="22"/>
      <c r="U84" s="22"/>
      <c r="V84" s="22"/>
      <c r="W84" s="22"/>
      <c r="X84" s="22"/>
      <c r="Y84" s="22"/>
      <c r="Z84" s="22"/>
    </row>
    <row ht="15" customHeight="1" r="85">
      <c r="A85" s="16" t="s">
        <v>427</v>
      </c>
      <c r="B85" s="47" t="s">
        <v>428</v>
      </c>
      <c r="C85" s="47">
        <v>2014</v>
      </c>
      <c r="D85" s="75">
        <v>41707</v>
      </c>
      <c r="E85" s="48" t="s">
        <v>429</v>
      </c>
      <c r="F85" s="48" t="s">
        <v>430</v>
      </c>
      <c r="G85" s="49" t="s">
        <v>17</v>
      </c>
      <c r="H85" s="49" t="s">
        <v>132</v>
      </c>
      <c r="I85" s="48" t="s">
        <v>346</v>
      </c>
      <c r="J85" s="48">
        <v>5</v>
      </c>
      <c r="K85" s="19" t="s">
        <v>19</v>
      </c>
      <c r="L85" s="19" t="s">
        <v>51</v>
      </c>
      <c r="M85" s="21" t="e">
        <f>I85-D85</f>
        <v>#VALUE!</v>
      </c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ht="15" customHeight="1" r="86">
      <c r="A86" s="8" t="s">
        <v>431</v>
      </c>
      <c r="B86" s="41" t="s">
        <v>432</v>
      </c>
      <c r="C86" s="41">
        <v>2021</v>
      </c>
      <c r="D86" s="43" t="s">
        <v>433</v>
      </c>
      <c r="E86" s="42" t="s">
        <v>434</v>
      </c>
      <c r="F86" s="43" t="s">
        <v>88</v>
      </c>
      <c r="G86" s="43" t="s">
        <v>17</v>
      </c>
      <c r="H86" s="42" t="s">
        <v>202</v>
      </c>
      <c r="I86" s="43" t="s">
        <v>346</v>
      </c>
      <c r="J86" s="43">
        <v>5</v>
      </c>
      <c r="K86" s="43" t="s">
        <v>19</v>
      </c>
      <c r="L86" s="12" t="s">
        <v>51</v>
      </c>
      <c r="M86" s="13" t="e">
        <f>I86-D86</f>
        <v>#VALUE!</v>
      </c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ht="15" customHeight="1" r="87">
      <c r="A87" s="16" t="s">
        <v>435</v>
      </c>
      <c r="B87" s="47" t="s">
        <v>436</v>
      </c>
      <c r="C87" s="47">
        <v>2016</v>
      </c>
      <c r="D87" s="48" t="s">
        <v>437</v>
      </c>
      <c r="E87" s="48" t="s">
        <v>438</v>
      </c>
      <c r="F87" s="48" t="s">
        <v>99</v>
      </c>
      <c r="G87" s="49" t="s">
        <v>17</v>
      </c>
      <c r="H87" s="49" t="s">
        <v>83</v>
      </c>
      <c r="I87" s="48" t="s">
        <v>346</v>
      </c>
      <c r="J87" s="48">
        <v>5</v>
      </c>
      <c r="K87" s="19" t="s">
        <v>19</v>
      </c>
      <c r="L87" s="19" t="s">
        <v>20</v>
      </c>
      <c r="M87" s="21" t="e">
        <f>I87-D87</f>
        <v>#VALUE!</v>
      </c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ht="15" customHeight="1" r="88">
      <c r="A88" s="8" t="s">
        <v>439</v>
      </c>
      <c r="B88" s="41" t="s">
        <v>440</v>
      </c>
      <c r="C88" s="41">
        <v>2018</v>
      </c>
      <c r="D88" s="74">
        <v>43196</v>
      </c>
      <c r="E88" s="42" t="s">
        <v>441</v>
      </c>
      <c r="F88" s="43" t="s">
        <v>442</v>
      </c>
      <c r="G88" s="43" t="s">
        <v>17</v>
      </c>
      <c r="H88" s="42" t="s">
        <v>94</v>
      </c>
      <c r="I88" s="43" t="s">
        <v>346</v>
      </c>
      <c r="J88" s="43">
        <v>5</v>
      </c>
      <c r="K88" s="43" t="s">
        <v>19</v>
      </c>
      <c r="L88" s="12" t="s">
        <v>51</v>
      </c>
      <c r="M88" s="13" t="e">
        <f>I88-D88</f>
        <v>#VALUE!</v>
      </c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ht="15" customHeight="1" r="89">
      <c r="A89" s="16" t="s">
        <v>443</v>
      </c>
      <c r="B89" s="47" t="s">
        <v>444</v>
      </c>
      <c r="C89" s="47">
        <v>2013</v>
      </c>
      <c r="D89" s="48" t="s">
        <v>445</v>
      </c>
      <c r="E89" s="48" t="s">
        <v>446</v>
      </c>
      <c r="F89" s="48" t="s">
        <v>442</v>
      </c>
      <c r="G89" s="49" t="s">
        <v>17</v>
      </c>
      <c r="H89" s="49" t="s">
        <v>209</v>
      </c>
      <c r="I89" s="48" t="s">
        <v>346</v>
      </c>
      <c r="J89" s="48">
        <v>5</v>
      </c>
      <c r="K89" s="19" t="s">
        <v>19</v>
      </c>
      <c r="L89" s="19" t="s">
        <v>51</v>
      </c>
      <c r="M89" s="21" t="e">
        <f>I89-D89</f>
        <v>#VALUE!</v>
      </c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ht="15" customHeight="1" r="90">
      <c r="A90" s="8" t="s">
        <v>447</v>
      </c>
      <c r="B90" s="41" t="s">
        <v>448</v>
      </c>
      <c r="C90" s="41">
        <v>2021</v>
      </c>
      <c r="D90" s="43" t="s">
        <v>449</v>
      </c>
      <c r="E90" s="42" t="s">
        <v>450</v>
      </c>
      <c r="F90" s="43" t="s">
        <v>451</v>
      </c>
      <c r="G90" s="43" t="s">
        <v>17</v>
      </c>
      <c r="H90" s="42" t="s">
        <v>55</v>
      </c>
      <c r="I90" s="43" t="s">
        <v>346</v>
      </c>
      <c r="J90" s="43">
        <v>5</v>
      </c>
      <c r="K90" s="43" t="s">
        <v>19</v>
      </c>
      <c r="L90" s="43" t="s">
        <v>20</v>
      </c>
      <c r="M90" s="13" t="e">
        <f>I90-D90</f>
        <v>#VALUE!</v>
      </c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ht="15" customHeight="1" r="91">
      <c r="A91" s="16" t="s">
        <v>452</v>
      </c>
      <c r="B91" s="47" t="s">
        <v>453</v>
      </c>
      <c r="C91" s="47">
        <v>2019</v>
      </c>
      <c r="D91" s="48" t="s">
        <v>454</v>
      </c>
      <c r="E91" s="48" t="s">
        <v>455</v>
      </c>
      <c r="F91" s="48" t="s">
        <v>456</v>
      </c>
      <c r="G91" s="49" t="s">
        <v>17</v>
      </c>
      <c r="H91" s="49" t="s">
        <v>104</v>
      </c>
      <c r="I91" s="48" t="s">
        <v>346</v>
      </c>
      <c r="J91" s="48">
        <v>5</v>
      </c>
      <c r="K91" s="19" t="s">
        <v>19</v>
      </c>
      <c r="L91" s="19" t="s">
        <v>51</v>
      </c>
      <c r="M91" s="21" t="e">
        <f>I91-D91</f>
        <v>#VALUE!</v>
      </c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ht="15" customHeight="1" r="92">
      <c r="A92" s="8" t="s">
        <v>457</v>
      </c>
      <c r="B92" s="41" t="s">
        <v>458</v>
      </c>
      <c r="C92" s="41">
        <v>2020</v>
      </c>
      <c r="D92" s="43" t="s">
        <v>339</v>
      </c>
      <c r="E92" s="42" t="s">
        <v>459</v>
      </c>
      <c r="F92" s="43" t="s">
        <v>306</v>
      </c>
      <c r="G92" s="43" t="s">
        <v>17</v>
      </c>
      <c r="H92" s="42" t="s">
        <v>44</v>
      </c>
      <c r="I92" s="43" t="s">
        <v>346</v>
      </c>
      <c r="J92" s="43">
        <v>5</v>
      </c>
      <c r="K92" s="43" t="s">
        <v>19</v>
      </c>
      <c r="L92" s="43" t="s">
        <v>20</v>
      </c>
      <c r="M92" s="13" t="e">
        <f>I92-D92</f>
        <v>#VALUE!</v>
      </c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ht="15" customHeight="1" r="93">
      <c r="A93" s="16" t="s">
        <v>460</v>
      </c>
      <c r="B93" s="47" t="s">
        <v>461</v>
      </c>
      <c r="C93" s="47">
        <v>2021</v>
      </c>
      <c r="D93" s="48" t="s">
        <v>462</v>
      </c>
      <c r="E93" s="48" t="s">
        <v>463</v>
      </c>
      <c r="F93" s="48" t="s">
        <v>464</v>
      </c>
      <c r="G93" s="49" t="s">
        <v>17</v>
      </c>
      <c r="H93" s="49" t="s">
        <v>465</v>
      </c>
      <c r="I93" s="48" t="s">
        <v>346</v>
      </c>
      <c r="J93" s="48">
        <v>5</v>
      </c>
      <c r="K93" s="19" t="s">
        <v>19</v>
      </c>
      <c r="L93" s="19" t="s">
        <v>20</v>
      </c>
      <c r="M93" s="21" t="e">
        <f>I93-D93</f>
        <v>#VALUE!</v>
      </c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ht="15" customHeight="1" r="94">
      <c r="A94" s="8" t="s">
        <v>466</v>
      </c>
      <c r="B94" s="41" t="s">
        <v>467</v>
      </c>
      <c r="C94" s="41">
        <v>2019</v>
      </c>
      <c r="D94" s="43" t="s">
        <v>468</v>
      </c>
      <c r="E94" s="42" t="s">
        <v>469</v>
      </c>
      <c r="F94" s="43" t="s">
        <v>300</v>
      </c>
      <c r="G94" s="43" t="s">
        <v>17</v>
      </c>
      <c r="H94" s="42" t="s">
        <v>77</v>
      </c>
      <c r="I94" s="43" t="s">
        <v>346</v>
      </c>
      <c r="J94" s="43">
        <v>5</v>
      </c>
      <c r="K94" s="43" t="s">
        <v>19</v>
      </c>
      <c r="L94" s="12" t="s">
        <v>51</v>
      </c>
      <c r="M94" s="13" t="e">
        <f>I94-D94</f>
        <v>#VALUE!</v>
      </c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ht="15" customHeight="1" r="95">
      <c r="A95" s="16" t="s">
        <v>470</v>
      </c>
      <c r="B95" s="47" t="s">
        <v>471</v>
      </c>
      <c r="C95" s="47">
        <v>2021</v>
      </c>
      <c r="D95" s="48" t="s">
        <v>472</v>
      </c>
      <c r="E95" s="48" t="s">
        <v>473</v>
      </c>
      <c r="F95" s="48" t="s">
        <v>49</v>
      </c>
      <c r="G95" s="49" t="s">
        <v>17</v>
      </c>
      <c r="H95" s="49" t="s">
        <v>77</v>
      </c>
      <c r="I95" s="48" t="s">
        <v>346</v>
      </c>
      <c r="J95" s="48">
        <v>5</v>
      </c>
      <c r="K95" s="19" t="s">
        <v>19</v>
      </c>
      <c r="L95" s="19" t="s">
        <v>51</v>
      </c>
      <c r="M95" s="21" t="e">
        <f>I95-D95</f>
        <v>#VALUE!</v>
      </c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ht="15" customHeight="1" r="96">
      <c r="A96" s="8" t="s">
        <v>474</v>
      </c>
      <c r="B96" s="41" t="s">
        <v>475</v>
      </c>
      <c r="C96" s="41">
        <v>2020</v>
      </c>
      <c r="D96" s="74">
        <v>43962</v>
      </c>
      <c r="E96" s="42" t="s">
        <v>476</v>
      </c>
      <c r="F96" s="43" t="s">
        <v>49</v>
      </c>
      <c r="G96" s="43" t="s">
        <v>17</v>
      </c>
      <c r="H96" s="42" t="s">
        <v>44</v>
      </c>
      <c r="I96" s="43" t="s">
        <v>346</v>
      </c>
      <c r="J96" s="43">
        <v>5</v>
      </c>
      <c r="K96" s="43" t="s">
        <v>19</v>
      </c>
      <c r="L96" s="12" t="s">
        <v>51</v>
      </c>
      <c r="M96" s="13" t="e">
        <f>I96-D96</f>
        <v>#VALUE!</v>
      </c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ht="15" customHeight="1" r="97">
      <c r="A97" s="16" t="s">
        <v>477</v>
      </c>
      <c r="B97" s="47" t="s">
        <v>478</v>
      </c>
      <c r="C97" s="47">
        <v>2018</v>
      </c>
      <c r="D97" s="48" t="s">
        <v>479</v>
      </c>
      <c r="E97" s="48" t="s">
        <v>480</v>
      </c>
      <c r="F97" s="48" t="s">
        <v>276</v>
      </c>
      <c r="G97" s="49" t="s">
        <v>17</v>
      </c>
      <c r="H97" s="49" t="s">
        <v>225</v>
      </c>
      <c r="I97" s="48" t="s">
        <v>346</v>
      </c>
      <c r="J97" s="48">
        <v>5</v>
      </c>
      <c r="K97" s="19" t="s">
        <v>19</v>
      </c>
      <c r="L97" s="19" t="s">
        <v>51</v>
      </c>
      <c r="M97" s="21" t="e">
        <f>I97-D97</f>
        <v>#VALUE!</v>
      </c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ht="15" customHeight="1" r="98">
      <c r="A98" s="8" t="s">
        <v>481</v>
      </c>
      <c r="B98" s="41" t="s">
        <v>482</v>
      </c>
      <c r="C98" s="41">
        <v>2020</v>
      </c>
      <c r="D98" s="43" t="s">
        <v>483</v>
      </c>
      <c r="E98" s="42" t="s">
        <v>484</v>
      </c>
      <c r="F98" s="43" t="s">
        <v>162</v>
      </c>
      <c r="G98" s="43" t="s">
        <v>17</v>
      </c>
      <c r="H98" s="42" t="s">
        <v>485</v>
      </c>
      <c r="I98" s="43" t="s">
        <v>346</v>
      </c>
      <c r="J98" s="43">
        <v>5</v>
      </c>
      <c r="K98" s="43" t="s">
        <v>19</v>
      </c>
      <c r="L98" s="12" t="s">
        <v>51</v>
      </c>
      <c r="M98" s="13" t="e">
        <f>I98-D98</f>
        <v>#VALUE!</v>
      </c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ht="15" customHeight="1" r="99">
      <c r="A99" s="16" t="s">
        <v>486</v>
      </c>
      <c r="B99" s="47" t="s">
        <v>487</v>
      </c>
      <c r="C99" s="47">
        <v>2015</v>
      </c>
      <c r="D99" s="75">
        <v>42097</v>
      </c>
      <c r="E99" s="48" t="s">
        <v>488</v>
      </c>
      <c r="F99" s="48" t="s">
        <v>430</v>
      </c>
      <c r="G99" s="49" t="s">
        <v>17</v>
      </c>
      <c r="H99" s="49" t="s">
        <v>39</v>
      </c>
      <c r="I99" s="48" t="s">
        <v>346</v>
      </c>
      <c r="J99" s="48">
        <v>5</v>
      </c>
      <c r="K99" s="19" t="s">
        <v>19</v>
      </c>
      <c r="L99" s="19" t="s">
        <v>51</v>
      </c>
      <c r="M99" s="21" t="e">
        <f>I99-D99</f>
        <v>#VALUE!</v>
      </c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ht="15" customHeight="1" r="100">
      <c r="A100" s="8" t="s">
        <v>489</v>
      </c>
      <c r="B100" s="41" t="s">
        <v>490</v>
      </c>
      <c r="C100" s="41">
        <v>2019</v>
      </c>
      <c r="D100" s="43" t="s">
        <v>491</v>
      </c>
      <c r="E100" s="42" t="s">
        <v>492</v>
      </c>
      <c r="F100" s="43" t="s">
        <v>99</v>
      </c>
      <c r="G100" s="43" t="s">
        <v>17</v>
      </c>
      <c r="H100" s="42" t="s">
        <v>187</v>
      </c>
      <c r="I100" s="43" t="s">
        <v>346</v>
      </c>
      <c r="J100" s="43">
        <v>5</v>
      </c>
      <c r="K100" s="43" t="s">
        <v>19</v>
      </c>
      <c r="L100" s="43" t="s">
        <v>20</v>
      </c>
      <c r="M100" s="13" t="e">
        <f>I100-D100</f>
        <v>#VALUE!</v>
      </c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ht="15" customHeight="1" r="101">
      <c r="A101" s="16" t="s">
        <v>493</v>
      </c>
      <c r="B101" s="47" t="s">
        <v>494</v>
      </c>
      <c r="C101" s="47">
        <v>2015</v>
      </c>
      <c r="D101" s="48" t="s">
        <v>495</v>
      </c>
      <c r="E101" s="48" t="s">
        <v>496</v>
      </c>
      <c r="F101" s="48" t="s">
        <v>497</v>
      </c>
      <c r="G101" s="49" t="s">
        <v>17</v>
      </c>
      <c r="H101" s="49" t="s">
        <v>18</v>
      </c>
      <c r="I101" s="48" t="s">
        <v>346</v>
      </c>
      <c r="J101" s="48">
        <v>5</v>
      </c>
      <c r="K101" s="19" t="s">
        <v>19</v>
      </c>
      <c r="L101" s="19" t="s">
        <v>51</v>
      </c>
      <c r="M101" s="21" t="e">
        <f>I101-D101</f>
        <v>#VALUE!</v>
      </c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ht="15" customHeight="1" r="102">
      <c r="A102" s="8" t="s">
        <v>498</v>
      </c>
      <c r="B102" s="41" t="s">
        <v>499</v>
      </c>
      <c r="C102" s="41">
        <v>2016</v>
      </c>
      <c r="D102" s="43" t="s">
        <v>500</v>
      </c>
      <c r="E102" s="42" t="s">
        <v>501</v>
      </c>
      <c r="F102" s="43" t="s">
        <v>442</v>
      </c>
      <c r="G102" s="43" t="s">
        <v>17</v>
      </c>
      <c r="H102" s="42" t="s">
        <v>115</v>
      </c>
      <c r="I102" s="43" t="s">
        <v>346</v>
      </c>
      <c r="J102" s="43">
        <v>5</v>
      </c>
      <c r="K102" s="43" t="s">
        <v>19</v>
      </c>
      <c r="L102" s="12" t="s">
        <v>51</v>
      </c>
      <c r="M102" s="13" t="e">
        <f>I102-D102</f>
        <v>#VALUE!</v>
      </c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ht="15" customHeight="1" r="103">
      <c r="A103" s="16" t="s">
        <v>502</v>
      </c>
      <c r="B103" s="47" t="s">
        <v>503</v>
      </c>
      <c r="C103" s="47">
        <v>2018</v>
      </c>
      <c r="D103" s="48" t="s">
        <v>504</v>
      </c>
      <c r="E103" s="48" t="s">
        <v>505</v>
      </c>
      <c r="F103" s="48" t="s">
        <v>99</v>
      </c>
      <c r="G103" s="49" t="s">
        <v>17</v>
      </c>
      <c r="H103" s="49" t="s">
        <v>506</v>
      </c>
      <c r="I103" s="48" t="s">
        <v>346</v>
      </c>
      <c r="J103" s="48">
        <v>5</v>
      </c>
      <c r="K103" s="19" t="s">
        <v>19</v>
      </c>
      <c r="L103" s="19" t="s">
        <v>20</v>
      </c>
      <c r="M103" s="21" t="e">
        <f>I103-D103</f>
        <v>#VALUE!</v>
      </c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ht="15" customHeight="1" r="104">
      <c r="A104" s="8" t="s">
        <v>507</v>
      </c>
      <c r="B104" s="41" t="s">
        <v>508</v>
      </c>
      <c r="C104" s="41">
        <v>2018</v>
      </c>
      <c r="D104" s="43" t="s">
        <v>509</v>
      </c>
      <c r="E104" s="42" t="s">
        <v>510</v>
      </c>
      <c r="F104" s="43" t="s">
        <v>300</v>
      </c>
      <c r="G104" s="43" t="s">
        <v>17</v>
      </c>
      <c r="H104" s="42" t="s">
        <v>55</v>
      </c>
      <c r="I104" s="43" t="s">
        <v>346</v>
      </c>
      <c r="J104" s="43">
        <v>5</v>
      </c>
      <c r="K104" s="43" t="s">
        <v>19</v>
      </c>
      <c r="L104" s="12" t="s">
        <v>51</v>
      </c>
      <c r="M104" s="13" t="e">
        <f>I104-D104</f>
        <v>#VALUE!</v>
      </c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ht="15" customHeight="1" r="105">
      <c r="A105" s="16" t="s">
        <v>511</v>
      </c>
      <c r="B105" s="47" t="s">
        <v>512</v>
      </c>
      <c r="C105" s="47">
        <v>2016</v>
      </c>
      <c r="D105" s="48" t="s">
        <v>513</v>
      </c>
      <c r="E105" s="48" t="s">
        <v>514</v>
      </c>
      <c r="F105" s="48" t="s">
        <v>497</v>
      </c>
      <c r="G105" s="49" t="s">
        <v>17</v>
      </c>
      <c r="H105" s="49" t="s">
        <v>294</v>
      </c>
      <c r="I105" s="48" t="s">
        <v>346</v>
      </c>
      <c r="J105" s="48">
        <v>5</v>
      </c>
      <c r="K105" s="19" t="s">
        <v>19</v>
      </c>
      <c r="L105" s="19" t="s">
        <v>51</v>
      </c>
      <c r="M105" s="21" t="e">
        <f>I105-D105</f>
        <v>#VALUE!</v>
      </c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ht="15" customHeight="1" r="106">
      <c r="A106" s="8" t="s">
        <v>515</v>
      </c>
      <c r="B106" s="41" t="s">
        <v>516</v>
      </c>
      <c r="C106" s="41">
        <v>2014</v>
      </c>
      <c r="D106" s="43" t="s">
        <v>517</v>
      </c>
      <c r="E106" s="42" t="s">
        <v>518</v>
      </c>
      <c r="F106" s="43" t="s">
        <v>519</v>
      </c>
      <c r="G106" s="43" t="s">
        <v>17</v>
      </c>
      <c r="H106" s="42" t="s">
        <v>100</v>
      </c>
      <c r="I106" s="43" t="s">
        <v>346</v>
      </c>
      <c r="J106" s="43">
        <v>5</v>
      </c>
      <c r="K106" s="43" t="s">
        <v>19</v>
      </c>
      <c r="L106" s="12" t="s">
        <v>51</v>
      </c>
      <c r="M106" s="13" t="e">
        <f>I106-D106</f>
        <v>#VALUE!</v>
      </c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ht="15" customHeight="1" r="107">
      <c r="A107" s="16" t="s">
        <v>520</v>
      </c>
      <c r="B107" s="47" t="s">
        <v>521</v>
      </c>
      <c r="C107" s="47">
        <v>2015</v>
      </c>
      <c r="D107" s="48" t="s">
        <v>522</v>
      </c>
      <c r="E107" s="48" t="s">
        <v>523</v>
      </c>
      <c r="F107" s="48" t="s">
        <v>519</v>
      </c>
      <c r="G107" s="49" t="s">
        <v>17</v>
      </c>
      <c r="H107" s="49" t="s">
        <v>104</v>
      </c>
      <c r="I107" s="48" t="s">
        <v>346</v>
      </c>
      <c r="J107" s="48">
        <v>5</v>
      </c>
      <c r="K107" s="19" t="s">
        <v>19</v>
      </c>
      <c r="L107" s="19" t="s">
        <v>51</v>
      </c>
      <c r="M107" s="21" t="e">
        <f>I107-D107</f>
        <v>#VALUE!</v>
      </c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ht="15" customHeight="1" r="108">
      <c r="A108" s="8" t="s">
        <v>524</v>
      </c>
      <c r="B108" s="41" t="s">
        <v>525</v>
      </c>
      <c r="C108" s="41">
        <v>2016</v>
      </c>
      <c r="D108" s="43" t="s">
        <v>526</v>
      </c>
      <c r="E108" s="42" t="s">
        <v>527</v>
      </c>
      <c r="F108" s="43" t="s">
        <v>208</v>
      </c>
      <c r="G108" s="43" t="s">
        <v>17</v>
      </c>
      <c r="H108" s="42" t="s">
        <v>77</v>
      </c>
      <c r="I108" s="43" t="s">
        <v>346</v>
      </c>
      <c r="J108" s="43">
        <v>5</v>
      </c>
      <c r="K108" s="43" t="s">
        <v>19</v>
      </c>
      <c r="L108" s="12" t="s">
        <v>51</v>
      </c>
      <c r="M108" s="13" t="e">
        <f>I108-D108</f>
        <v>#VALUE!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ht="15" customHeight="1" r="109">
      <c r="A109" s="16" t="s">
        <v>528</v>
      </c>
      <c r="B109" s="47" t="s">
        <v>529</v>
      </c>
      <c r="C109" s="47">
        <v>2016</v>
      </c>
      <c r="D109" s="75">
        <v>42437</v>
      </c>
      <c r="E109" s="48" t="s">
        <v>530</v>
      </c>
      <c r="F109" s="48" t="s">
        <v>519</v>
      </c>
      <c r="G109" s="49" t="s">
        <v>17</v>
      </c>
      <c r="H109" s="49" t="s">
        <v>104</v>
      </c>
      <c r="I109" s="48" t="s">
        <v>346</v>
      </c>
      <c r="J109" s="48">
        <v>5</v>
      </c>
      <c r="K109" s="19" t="s">
        <v>19</v>
      </c>
      <c r="L109" s="19" t="s">
        <v>51</v>
      </c>
      <c r="M109" s="21" t="e">
        <f>I109-D109</f>
        <v>#VALUE!</v>
      </c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ht="15" customHeight="1" r="110">
      <c r="A110" s="8" t="s">
        <v>531</v>
      </c>
      <c r="B110" s="41" t="s">
        <v>532</v>
      </c>
      <c r="C110" s="41">
        <v>2020</v>
      </c>
      <c r="D110" s="74">
        <v>44140</v>
      </c>
      <c r="E110" s="42" t="s">
        <v>533</v>
      </c>
      <c r="F110" s="43" t="s">
        <v>534</v>
      </c>
      <c r="G110" s="43" t="s">
        <v>17</v>
      </c>
      <c r="H110" s="42" t="s">
        <v>44</v>
      </c>
      <c r="I110" s="43" t="s">
        <v>535</v>
      </c>
      <c r="J110" s="43">
        <v>5</v>
      </c>
      <c r="K110" s="43" t="s">
        <v>19</v>
      </c>
      <c r="L110" s="12" t="s">
        <v>51</v>
      </c>
      <c r="M110" s="13" t="e">
        <f>I110-D110</f>
        <v>#VALUE!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ht="15" customHeight="1" r="111">
      <c r="A111" s="16" t="s">
        <v>536</v>
      </c>
      <c r="B111" s="47" t="s">
        <v>537</v>
      </c>
      <c r="C111" s="47">
        <v>2016</v>
      </c>
      <c r="D111" s="75">
        <v>42676</v>
      </c>
      <c r="E111" s="48" t="s">
        <v>538</v>
      </c>
      <c r="F111" s="48" t="s">
        <v>464</v>
      </c>
      <c r="G111" s="49" t="s">
        <v>17</v>
      </c>
      <c r="H111" s="49" t="s">
        <v>39</v>
      </c>
      <c r="I111" s="48" t="s">
        <v>346</v>
      </c>
      <c r="J111" s="48">
        <v>5</v>
      </c>
      <c r="K111" s="19" t="s">
        <v>19</v>
      </c>
      <c r="L111" s="19" t="s">
        <v>20</v>
      </c>
      <c r="M111" s="21" t="e">
        <f>I111-D111</f>
        <v>#VALUE!</v>
      </c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ht="15" customHeight="1" r="112">
      <c r="A112" s="8" t="s">
        <v>539</v>
      </c>
      <c r="B112" s="41" t="s">
        <v>540</v>
      </c>
      <c r="C112" s="41">
        <v>2014</v>
      </c>
      <c r="D112" s="74">
        <v>41889</v>
      </c>
      <c r="E112" s="42" t="s">
        <v>541</v>
      </c>
      <c r="F112" s="43" t="s">
        <v>542</v>
      </c>
      <c r="G112" s="43" t="s">
        <v>17</v>
      </c>
      <c r="H112" s="42" t="s">
        <v>543</v>
      </c>
      <c r="I112" s="43" t="s">
        <v>535</v>
      </c>
      <c r="J112" s="43">
        <v>5</v>
      </c>
      <c r="K112" s="43" t="s">
        <v>19</v>
      </c>
      <c r="L112" s="43" t="s">
        <v>20</v>
      </c>
      <c r="M112" s="13" t="e">
        <f>I112-D112</f>
        <v>#VALUE!</v>
      </c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ht="15" customHeight="1" r="113">
      <c r="A113" s="16" t="s">
        <v>544</v>
      </c>
      <c r="B113" s="47" t="s">
        <v>545</v>
      </c>
      <c r="C113" s="47">
        <v>2018</v>
      </c>
      <c r="D113" s="48" t="s">
        <v>546</v>
      </c>
      <c r="E113" s="48" t="s">
        <v>547</v>
      </c>
      <c r="F113" s="48" t="s">
        <v>136</v>
      </c>
      <c r="G113" s="49" t="s">
        <v>17</v>
      </c>
      <c r="H113" s="49" t="s">
        <v>100</v>
      </c>
      <c r="I113" s="48" t="s">
        <v>346</v>
      </c>
      <c r="J113" s="48">
        <v>5</v>
      </c>
      <c r="K113" s="19" t="s">
        <v>19</v>
      </c>
      <c r="L113" s="19" t="s">
        <v>20</v>
      </c>
      <c r="M113" s="21" t="e">
        <f>I113-D113</f>
        <v>#VALUE!</v>
      </c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ht="15" customHeight="1" r="114">
      <c r="A114" s="8" t="s">
        <v>548</v>
      </c>
      <c r="B114" s="41" t="s">
        <v>549</v>
      </c>
      <c r="C114" s="41">
        <v>2016</v>
      </c>
      <c r="D114" s="43" t="s">
        <v>550</v>
      </c>
      <c r="E114" s="42" t="s">
        <v>551</v>
      </c>
      <c r="F114" s="43" t="s">
        <v>64</v>
      </c>
      <c r="G114" s="43" t="s">
        <v>17</v>
      </c>
      <c r="H114" s="42" t="s">
        <v>25</v>
      </c>
      <c r="I114" s="74">
        <v>44567</v>
      </c>
      <c r="J114" s="43">
        <v>6</v>
      </c>
      <c r="K114" s="43" t="s">
        <v>19</v>
      </c>
      <c r="L114" s="12" t="s">
        <v>51</v>
      </c>
      <c r="M114" s="13" t="e">
        <f>I114-D114</f>
        <v>#VALUE!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ht="15" customHeight="1" r="115">
      <c r="A115" s="16" t="s">
        <v>552</v>
      </c>
      <c r="B115" s="47" t="s">
        <v>553</v>
      </c>
      <c r="C115" s="47">
        <v>2015</v>
      </c>
      <c r="D115" s="48" t="s">
        <v>554</v>
      </c>
      <c r="E115" s="48" t="s">
        <v>555</v>
      </c>
      <c r="F115" s="48" t="s">
        <v>64</v>
      </c>
      <c r="G115" s="49" t="s">
        <v>17</v>
      </c>
      <c r="H115" s="49" t="s">
        <v>25</v>
      </c>
      <c r="I115" s="75">
        <v>44567</v>
      </c>
      <c r="J115" s="48">
        <v>6</v>
      </c>
      <c r="K115" s="19" t="s">
        <v>19</v>
      </c>
      <c r="L115" s="19" t="s">
        <v>51</v>
      </c>
      <c r="M115" s="21" t="e">
        <f>I115-D115</f>
        <v>#VALUE!</v>
      </c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ht="15" customHeight="1" r="116">
      <c r="A116" s="8" t="s">
        <v>556</v>
      </c>
      <c r="B116" s="41" t="s">
        <v>557</v>
      </c>
      <c r="C116" s="41">
        <v>2015</v>
      </c>
      <c r="D116" s="43" t="s">
        <v>558</v>
      </c>
      <c r="E116" s="42" t="s">
        <v>559</v>
      </c>
      <c r="F116" s="43" t="s">
        <v>64</v>
      </c>
      <c r="G116" s="43" t="s">
        <v>17</v>
      </c>
      <c r="H116" s="42" t="s">
        <v>132</v>
      </c>
      <c r="I116" s="74">
        <v>44567</v>
      </c>
      <c r="J116" s="43">
        <v>6</v>
      </c>
      <c r="K116" s="43" t="s">
        <v>19</v>
      </c>
      <c r="L116" s="12" t="s">
        <v>51</v>
      </c>
      <c r="M116" s="13" t="e">
        <f>I116-D116</f>
        <v>#VALUE!</v>
      </c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ht="15" customHeight="1" r="117">
      <c r="A117" s="16" t="s">
        <v>560</v>
      </c>
      <c r="B117" s="47" t="s">
        <v>561</v>
      </c>
      <c r="C117" s="47">
        <v>2015</v>
      </c>
      <c r="D117" s="48" t="s">
        <v>562</v>
      </c>
      <c r="E117" s="48" t="s">
        <v>563</v>
      </c>
      <c r="F117" s="48" t="s">
        <v>564</v>
      </c>
      <c r="G117" s="49" t="s">
        <v>17</v>
      </c>
      <c r="H117" s="49" t="s">
        <v>294</v>
      </c>
      <c r="I117" s="75">
        <v>44567</v>
      </c>
      <c r="J117" s="48">
        <v>6</v>
      </c>
      <c r="K117" s="19" t="s">
        <v>19</v>
      </c>
      <c r="L117" s="19" t="s">
        <v>51</v>
      </c>
      <c r="M117" s="21" t="e">
        <f>I117-D117</f>
        <v>#VALUE!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ht="15" customHeight="1" r="118">
      <c r="A118" s="8" t="s">
        <v>565</v>
      </c>
      <c r="B118" s="41" t="s">
        <v>566</v>
      </c>
      <c r="C118" s="41">
        <v>2016</v>
      </c>
      <c r="D118" s="43" t="s">
        <v>567</v>
      </c>
      <c r="E118" s="42" t="s">
        <v>568</v>
      </c>
      <c r="F118" s="43" t="s">
        <v>99</v>
      </c>
      <c r="G118" s="43" t="s">
        <v>17</v>
      </c>
      <c r="H118" s="42" t="s">
        <v>294</v>
      </c>
      <c r="I118" s="74">
        <v>44567</v>
      </c>
      <c r="J118" s="43">
        <v>6</v>
      </c>
      <c r="K118" s="43" t="s">
        <v>19</v>
      </c>
      <c r="L118" s="43" t="s">
        <v>20</v>
      </c>
      <c r="M118" s="13" t="e">
        <f>I118-D118</f>
        <v>#VALUE!</v>
      </c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ht="15" customHeight="1" r="119">
      <c r="A119" s="16" t="s">
        <v>569</v>
      </c>
      <c r="B119" s="47" t="s">
        <v>570</v>
      </c>
      <c r="C119" s="47">
        <v>2015</v>
      </c>
      <c r="D119" s="75">
        <v>42339</v>
      </c>
      <c r="E119" s="48" t="s">
        <v>571</v>
      </c>
      <c r="F119" s="48" t="s">
        <v>99</v>
      </c>
      <c r="G119" s="49" t="s">
        <v>17</v>
      </c>
      <c r="H119" s="49" t="s">
        <v>137</v>
      </c>
      <c r="I119" s="75">
        <v>44567</v>
      </c>
      <c r="J119" s="48">
        <v>6</v>
      </c>
      <c r="K119" s="19" t="s">
        <v>19</v>
      </c>
      <c r="L119" s="19" t="s">
        <v>20</v>
      </c>
      <c r="M119" s="21">
        <f>I119-D119</f>
        <v>2228</v>
      </c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ht="15" customHeight="1" r="120">
      <c r="A120" s="8" t="s">
        <v>572</v>
      </c>
      <c r="B120" s="41" t="s">
        <v>573</v>
      </c>
      <c r="C120" s="41">
        <v>2016</v>
      </c>
      <c r="D120" s="43" t="s">
        <v>574</v>
      </c>
      <c r="E120" s="42" t="s">
        <v>575</v>
      </c>
      <c r="F120" s="43" t="s">
        <v>99</v>
      </c>
      <c r="G120" s="43" t="s">
        <v>17</v>
      </c>
      <c r="H120" s="42" t="s">
        <v>55</v>
      </c>
      <c r="I120" s="74">
        <v>44567</v>
      </c>
      <c r="J120" s="43">
        <v>6</v>
      </c>
      <c r="K120" s="43" t="s">
        <v>19</v>
      </c>
      <c r="L120" s="43" t="s">
        <v>20</v>
      </c>
      <c r="M120" s="13" t="e">
        <f>I120-D120</f>
        <v>#VALUE!</v>
      </c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ht="15" customHeight="1" r="121">
      <c r="A121" s="16" t="s">
        <v>576</v>
      </c>
      <c r="B121" s="47" t="s">
        <v>577</v>
      </c>
      <c r="C121" s="47">
        <v>2015</v>
      </c>
      <c r="D121" s="48" t="s">
        <v>578</v>
      </c>
      <c r="E121" s="48" t="s">
        <v>579</v>
      </c>
      <c r="F121" s="48" t="s">
        <v>99</v>
      </c>
      <c r="G121" s="49" t="s">
        <v>17</v>
      </c>
      <c r="H121" s="49" t="s">
        <v>25</v>
      </c>
      <c r="I121" s="75">
        <v>44567</v>
      </c>
      <c r="J121" s="48">
        <v>6</v>
      </c>
      <c r="K121" s="19" t="s">
        <v>19</v>
      </c>
      <c r="L121" s="19" t="s">
        <v>20</v>
      </c>
      <c r="M121" s="21" t="e">
        <f>I121-D121</f>
        <v>#VALUE!</v>
      </c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ht="15" customHeight="1" r="122">
      <c r="A122" s="8" t="s">
        <v>580</v>
      </c>
      <c r="B122" s="41" t="s">
        <v>581</v>
      </c>
      <c r="C122" s="41">
        <v>2017</v>
      </c>
      <c r="D122" s="43" t="s">
        <v>582</v>
      </c>
      <c r="E122" s="42" t="s">
        <v>583</v>
      </c>
      <c r="F122" s="43" t="s">
        <v>584</v>
      </c>
      <c r="G122" s="43" t="s">
        <v>17</v>
      </c>
      <c r="H122" s="42" t="s">
        <v>44</v>
      </c>
      <c r="I122" s="74">
        <v>44567</v>
      </c>
      <c r="J122" s="43">
        <v>6</v>
      </c>
      <c r="K122" s="43" t="s">
        <v>19</v>
      </c>
      <c r="L122" s="12" t="s">
        <v>51</v>
      </c>
      <c r="M122" s="13" t="e">
        <f>I122-D122</f>
        <v>#VALUE!</v>
      </c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ht="15" customHeight="1" r="123">
      <c r="A123" s="16" t="s">
        <v>585</v>
      </c>
      <c r="B123" s="47" t="s">
        <v>586</v>
      </c>
      <c r="C123" s="47">
        <v>2017</v>
      </c>
      <c r="D123" s="48" t="s">
        <v>587</v>
      </c>
      <c r="E123" s="48" t="s">
        <v>588</v>
      </c>
      <c r="F123" s="48" t="s">
        <v>584</v>
      </c>
      <c r="G123" s="49" t="s">
        <v>17</v>
      </c>
      <c r="H123" s="49" t="s">
        <v>25</v>
      </c>
      <c r="I123" s="75">
        <v>44567</v>
      </c>
      <c r="J123" s="48">
        <v>6</v>
      </c>
      <c r="K123" s="19" t="s">
        <v>19</v>
      </c>
      <c r="L123" s="19" t="s">
        <v>51</v>
      </c>
      <c r="M123" s="21" t="e">
        <f>I123-D123</f>
        <v>#VALUE!</v>
      </c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ht="15" customHeight="1" r="124">
      <c r="A124" s="8" t="s">
        <v>589</v>
      </c>
      <c r="B124" s="41" t="s">
        <v>590</v>
      </c>
      <c r="C124" s="41">
        <v>2019</v>
      </c>
      <c r="D124" s="43" t="s">
        <v>591</v>
      </c>
      <c r="E124" s="42" t="s">
        <v>592</v>
      </c>
      <c r="F124" s="43" t="s">
        <v>412</v>
      </c>
      <c r="G124" s="43" t="s">
        <v>17</v>
      </c>
      <c r="H124" s="42" t="s">
        <v>485</v>
      </c>
      <c r="I124" s="74">
        <v>44567</v>
      </c>
      <c r="J124" s="43">
        <v>6</v>
      </c>
      <c r="K124" s="43" t="s">
        <v>19</v>
      </c>
      <c r="L124" s="43" t="s">
        <v>413</v>
      </c>
      <c r="M124" s="13" t="e">
        <f>I124-D124</f>
        <v>#VALUE!</v>
      </c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ht="15" customHeight="1" r="125">
      <c r="A125" s="16" t="s">
        <v>593</v>
      </c>
      <c r="B125" s="47" t="s">
        <v>594</v>
      </c>
      <c r="C125" s="47">
        <v>2018</v>
      </c>
      <c r="D125" s="48" t="s">
        <v>504</v>
      </c>
      <c r="E125" s="48" t="s">
        <v>595</v>
      </c>
      <c r="F125" s="48" t="s">
        <v>93</v>
      </c>
      <c r="G125" s="49" t="s">
        <v>17</v>
      </c>
      <c r="H125" s="49" t="s">
        <v>187</v>
      </c>
      <c r="I125" s="75">
        <v>44567</v>
      </c>
      <c r="J125" s="48">
        <v>6</v>
      </c>
      <c r="K125" s="19" t="s">
        <v>19</v>
      </c>
      <c r="L125" s="19" t="s">
        <v>20</v>
      </c>
      <c r="M125" s="21" t="e">
        <f>I125-D125</f>
        <v>#VALUE!</v>
      </c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ht="15" customHeight="1" r="126">
      <c r="A126" s="8" t="s">
        <v>596</v>
      </c>
      <c r="B126" s="41" t="s">
        <v>597</v>
      </c>
      <c r="C126" s="41">
        <v>2016</v>
      </c>
      <c r="D126" s="43" t="s">
        <v>598</v>
      </c>
      <c r="E126" s="42" t="s">
        <v>599</v>
      </c>
      <c r="F126" s="43" t="s">
        <v>351</v>
      </c>
      <c r="G126" s="43" t="s">
        <v>17</v>
      </c>
      <c r="H126" s="42" t="s">
        <v>71</v>
      </c>
      <c r="I126" s="74">
        <v>44567</v>
      </c>
      <c r="J126" s="43">
        <v>6</v>
      </c>
      <c r="K126" s="43" t="s">
        <v>19</v>
      </c>
      <c r="L126" s="12" t="s">
        <v>51</v>
      </c>
      <c r="M126" s="13" t="e">
        <f>I126-D126</f>
        <v>#VALUE!</v>
      </c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ht="15" customHeight="1" r="127">
      <c r="A127" s="16" t="s">
        <v>600</v>
      </c>
      <c r="B127" s="47" t="s">
        <v>601</v>
      </c>
      <c r="C127" s="47">
        <v>2016</v>
      </c>
      <c r="D127" s="48" t="s">
        <v>602</v>
      </c>
      <c r="E127" s="48" t="s">
        <v>603</v>
      </c>
      <c r="F127" s="48" t="s">
        <v>370</v>
      </c>
      <c r="G127" s="49" t="s">
        <v>17</v>
      </c>
      <c r="H127" s="49" t="s">
        <v>77</v>
      </c>
      <c r="I127" s="75">
        <v>44567</v>
      </c>
      <c r="J127" s="48">
        <v>6</v>
      </c>
      <c r="K127" s="19" t="s">
        <v>19</v>
      </c>
      <c r="L127" s="19" t="s">
        <v>51</v>
      </c>
      <c r="M127" s="21" t="e">
        <f>I127-D127</f>
        <v>#VALUE!</v>
      </c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ht="15" customHeight="1" r="128">
      <c r="A128" s="8" t="s">
        <v>604</v>
      </c>
      <c r="B128" s="41" t="s">
        <v>605</v>
      </c>
      <c r="C128" s="41">
        <v>2016</v>
      </c>
      <c r="D128" s="74">
        <v>42525</v>
      </c>
      <c r="E128" s="42" t="s">
        <v>606</v>
      </c>
      <c r="F128" s="43" t="s">
        <v>370</v>
      </c>
      <c r="G128" s="43" t="s">
        <v>17</v>
      </c>
      <c r="H128" s="42" t="s">
        <v>294</v>
      </c>
      <c r="I128" s="74">
        <v>44567</v>
      </c>
      <c r="J128" s="43">
        <v>6</v>
      </c>
      <c r="K128" s="43" t="s">
        <v>19</v>
      </c>
      <c r="L128" s="12" t="s">
        <v>51</v>
      </c>
      <c r="M128" s="13">
        <f>I128-D128</f>
        <v>2042</v>
      </c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ht="15" customHeight="1" r="129">
      <c r="A129" s="16" t="s">
        <v>607</v>
      </c>
      <c r="B129" s="47" t="s">
        <v>608</v>
      </c>
      <c r="C129" s="47">
        <v>2020</v>
      </c>
      <c r="D129" s="48" t="s">
        <v>304</v>
      </c>
      <c r="E129" s="48" t="s">
        <v>609</v>
      </c>
      <c r="F129" s="48" t="s">
        <v>442</v>
      </c>
      <c r="G129" s="49" t="s">
        <v>17</v>
      </c>
      <c r="H129" s="49" t="s">
        <v>25</v>
      </c>
      <c r="I129" s="75">
        <v>44567</v>
      </c>
      <c r="J129" s="48">
        <v>6</v>
      </c>
      <c r="K129" s="19" t="s">
        <v>19</v>
      </c>
      <c r="L129" s="19" t="s">
        <v>51</v>
      </c>
      <c r="M129" s="21" t="e">
        <f>I129-D129</f>
        <v>#VALUE!</v>
      </c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ht="15" customHeight="1" r="130">
      <c r="A130" s="8" t="s">
        <v>610</v>
      </c>
      <c r="B130" s="41" t="s">
        <v>611</v>
      </c>
      <c r="C130" s="41">
        <v>2013</v>
      </c>
      <c r="D130" s="74">
        <v>41343</v>
      </c>
      <c r="E130" s="42" t="s">
        <v>612</v>
      </c>
      <c r="F130" s="43" t="s">
        <v>154</v>
      </c>
      <c r="G130" s="43" t="s">
        <v>17</v>
      </c>
      <c r="H130" s="42" t="s">
        <v>465</v>
      </c>
      <c r="I130" s="74">
        <v>44567</v>
      </c>
      <c r="J130" s="43">
        <v>6</v>
      </c>
      <c r="K130" s="43" t="s">
        <v>19</v>
      </c>
      <c r="L130" s="43" t="s">
        <v>20</v>
      </c>
      <c r="M130" s="13">
        <f>I130-D130</f>
        <v>3224</v>
      </c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ht="15" customHeight="1" r="131">
      <c r="A131" s="16" t="s">
        <v>613</v>
      </c>
      <c r="B131" s="47" t="s">
        <v>614</v>
      </c>
      <c r="C131" s="47">
        <v>2018</v>
      </c>
      <c r="D131" s="48" t="s">
        <v>615</v>
      </c>
      <c r="E131" s="48" t="s">
        <v>616</v>
      </c>
      <c r="F131" s="48" t="s">
        <v>442</v>
      </c>
      <c r="G131" s="49" t="s">
        <v>17</v>
      </c>
      <c r="H131" s="49" t="s">
        <v>132</v>
      </c>
      <c r="I131" s="75">
        <v>44567</v>
      </c>
      <c r="J131" s="48">
        <v>6</v>
      </c>
      <c r="K131" s="19" t="s">
        <v>19</v>
      </c>
      <c r="L131" s="19" t="s">
        <v>51</v>
      </c>
      <c r="M131" s="21" t="e">
        <f>I131-D131</f>
        <v>#VALUE!</v>
      </c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ht="15" customHeight="1" r="132">
      <c r="A132" s="8" t="s">
        <v>617</v>
      </c>
      <c r="B132" s="41" t="s">
        <v>618</v>
      </c>
      <c r="C132" s="41">
        <v>2012</v>
      </c>
      <c r="D132" s="74">
        <v>40978</v>
      </c>
      <c r="E132" s="42" t="s">
        <v>619</v>
      </c>
      <c r="F132" s="43" t="s">
        <v>261</v>
      </c>
      <c r="G132" s="43" t="s">
        <v>17</v>
      </c>
      <c r="H132" s="42" t="s">
        <v>71</v>
      </c>
      <c r="I132" s="74">
        <v>44567</v>
      </c>
      <c r="J132" s="43">
        <v>6</v>
      </c>
      <c r="K132" s="43" t="s">
        <v>19</v>
      </c>
      <c r="L132" s="43" t="s">
        <v>20</v>
      </c>
      <c r="M132" s="13">
        <f>I132-D132</f>
        <v>3589</v>
      </c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ht="15" customHeight="1" r="133">
      <c r="A133" s="16" t="s">
        <v>620</v>
      </c>
      <c r="B133" s="47" t="s">
        <v>621</v>
      </c>
      <c r="C133" s="47">
        <v>2016</v>
      </c>
      <c r="D133" s="75">
        <v>42431</v>
      </c>
      <c r="E133" s="48" t="s">
        <v>622</v>
      </c>
      <c r="F133" s="48" t="s">
        <v>136</v>
      </c>
      <c r="G133" s="49" t="s">
        <v>17</v>
      </c>
      <c r="H133" s="49" t="s">
        <v>137</v>
      </c>
      <c r="I133" s="75">
        <v>44567</v>
      </c>
      <c r="J133" s="48">
        <v>6</v>
      </c>
      <c r="K133" s="19" t="s">
        <v>19</v>
      </c>
      <c r="L133" s="19" t="s">
        <v>20</v>
      </c>
      <c r="M133" s="21">
        <f>I133-D133</f>
        <v>2136</v>
      </c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ht="15" customHeight="1" r="134">
      <c r="A134" s="8" t="s">
        <v>623</v>
      </c>
      <c r="B134" s="9" t="s">
        <v>22366</v>
      </c>
      <c r="C134" s="9">
        <v>2018</v>
      </c>
      <c r="D134" s="134" t="s">
        <v>22369</v>
      </c>
      <c r="E134" s="11" t="s">
        <v>22367</v>
      </c>
      <c r="F134" s="12" t="s">
        <v>22370</v>
      </c>
      <c r="G134" s="12" t="s">
        <v>30</v>
      </c>
      <c r="H134" s="11" t="s">
        <v>22371</v>
      </c>
      <c r="I134" s="134" t="s">
        <v>22372</v>
      </c>
      <c r="J134" s="12">
        <v>6</v>
      </c>
      <c r="K134" s="12" t="s">
        <v>22373</v>
      </c>
      <c r="L134" s="12" t="s">
        <v>22374</v>
      </c>
      <c r="M134" s="13" t="e">
        <f>I134-D134</f>
        <v>#VALUE!</v>
      </c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ht="15" customHeight="1" r="135">
      <c r="A135" s="16" t="s">
        <v>624</v>
      </c>
      <c r="B135" s="17" t="s">
        <v>22376</v>
      </c>
      <c r="C135" s="17">
        <v>2021</v>
      </c>
      <c r="D135" s="135" t="s">
        <v>22378</v>
      </c>
      <c r="E135" s="19" t="s">
        <v>22380</v>
      </c>
      <c r="F135" s="19" t="s">
        <v>49</v>
      </c>
      <c r="G135" s="20" t="s">
        <v>17</v>
      </c>
      <c r="H135" s="20" t="s">
        <v>22382</v>
      </c>
      <c r="I135" s="135" t="s">
        <v>22383</v>
      </c>
      <c r="J135" s="19">
        <v>6</v>
      </c>
      <c r="K135" s="19" t="s">
        <v>19</v>
      </c>
      <c r="L135" s="19" t="s">
        <v>22384</v>
      </c>
      <c r="M135" s="21" t="e">
        <f>I135-D135</f>
        <v>#VALUE!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ht="15" customHeight="1" r="136">
      <c r="A136" s="8" t="s">
        <v>625</v>
      </c>
      <c r="B136" s="9" t="s">
        <v>22390</v>
      </c>
      <c r="C136" s="9">
        <v>2017</v>
      </c>
      <c r="D136" s="134" t="s">
        <v>22392</v>
      </c>
      <c r="E136" s="11" t="s">
        <v>22386</v>
      </c>
      <c r="F136" s="12" t="s">
        <v>22387</v>
      </c>
      <c r="G136" s="12" t="s">
        <v>17</v>
      </c>
      <c r="H136" s="11" t="s">
        <v>22388</v>
      </c>
      <c r="I136" s="134" t="s">
        <v>22383</v>
      </c>
      <c r="J136" s="12">
        <v>6</v>
      </c>
      <c r="K136" s="43" t="s">
        <v>19</v>
      </c>
      <c r="L136" s="43" t="s">
        <v>20</v>
      </c>
      <c r="M136" s="13" t="e">
        <f>I136-D136</f>
        <v>#VALUE!</v>
      </c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ht="15" customHeight="1" r="137">
      <c r="A137" s="16" t="s">
        <v>626</v>
      </c>
      <c r="B137" s="17" t="s">
        <v>22397</v>
      </c>
      <c r="C137" s="17">
        <v>2020</v>
      </c>
      <c r="D137" s="135" t="s">
        <v>22399</v>
      </c>
      <c r="E137" s="19" t="s">
        <v>22394</v>
      </c>
      <c r="F137" s="19" t="s">
        <v>22395</v>
      </c>
      <c r="G137" s="20" t="s">
        <v>17</v>
      </c>
      <c r="H137" s="20" t="s">
        <v>22401</v>
      </c>
      <c r="I137" s="135" t="s">
        <v>22383</v>
      </c>
      <c r="J137" s="19">
        <v>6</v>
      </c>
      <c r="K137" s="19" t="s">
        <v>19</v>
      </c>
      <c r="L137" s="19" t="s">
        <v>22384</v>
      </c>
      <c r="M137" s="21" t="e">
        <f>I137-D137</f>
        <v>#VALUE!</v>
      </c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ht="15" customHeight="1" r="138">
      <c r="A138" s="8" t="s">
        <v>627</v>
      </c>
      <c r="B138" s="9" t="s">
        <v>22407</v>
      </c>
      <c r="C138" s="9">
        <v>2019</v>
      </c>
      <c r="D138" s="134" t="s">
        <v>22409</v>
      </c>
      <c r="E138" s="11" t="s">
        <v>22403</v>
      </c>
      <c r="F138" s="12" t="s">
        <v>22405</v>
      </c>
      <c r="G138" s="12" t="s">
        <v>17</v>
      </c>
      <c r="H138" s="11" t="s">
        <v>22410</v>
      </c>
      <c r="I138" s="134" t="s">
        <v>22383</v>
      </c>
      <c r="J138" s="12">
        <v>6</v>
      </c>
      <c r="K138" s="43" t="s">
        <v>19</v>
      </c>
      <c r="L138" s="12" t="s">
        <v>51</v>
      </c>
      <c r="M138" s="13" t="e">
        <f>I138-D138</f>
        <v>#VALUE!</v>
      </c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ht="15" customHeight="1" r="139">
      <c r="A139" s="16" t="s">
        <v>628</v>
      </c>
      <c r="B139" s="17" t="s">
        <v>22413</v>
      </c>
      <c r="C139" s="17">
        <v>2011</v>
      </c>
      <c r="D139" s="135" t="s">
        <v>22415</v>
      </c>
      <c r="E139" s="19" t="s">
        <v>22417</v>
      </c>
      <c r="F139" s="19" t="s">
        <v>22418</v>
      </c>
      <c r="G139" s="20" t="s">
        <v>17</v>
      </c>
      <c r="H139" s="20" t="s">
        <v>22401</v>
      </c>
      <c r="I139" s="135" t="s">
        <v>22383</v>
      </c>
      <c r="J139" s="19">
        <v>6</v>
      </c>
      <c r="K139" s="19" t="s">
        <v>19</v>
      </c>
      <c r="L139" s="19" t="s">
        <v>22384</v>
      </c>
      <c r="M139" s="21" t="e">
        <f>I139-D139</f>
        <v>#VALUE!</v>
      </c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ht="15" customHeight="1" r="140">
      <c r="A140" s="8" t="s">
        <v>629</v>
      </c>
      <c r="B140" s="9" t="s">
        <v>22422</v>
      </c>
      <c r="C140" s="9">
        <v>2019</v>
      </c>
      <c r="D140" s="134" t="s">
        <v>22424</v>
      </c>
      <c r="E140" s="11" t="s">
        <v>22420</v>
      </c>
      <c r="F140" s="12" t="s">
        <v>22418</v>
      </c>
      <c r="G140" s="12" t="s">
        <v>17</v>
      </c>
      <c r="H140" s="11" t="s">
        <v>22425</v>
      </c>
      <c r="I140" s="134" t="s">
        <v>22383</v>
      </c>
      <c r="J140" s="12">
        <v>6</v>
      </c>
      <c r="K140" s="43" t="s">
        <v>19</v>
      </c>
      <c r="L140" s="12" t="s">
        <v>51</v>
      </c>
      <c r="M140" s="13" t="e">
        <f>I140-D140</f>
        <v>#VALUE!</v>
      </c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ht="15" customHeight="1" r="141">
      <c r="A141" s="16" t="s">
        <v>630</v>
      </c>
      <c r="B141" s="17"/>
      <c r="C141" s="17"/>
      <c r="D141" s="135"/>
      <c r="E141" s="19"/>
      <c r="F141" s="19"/>
      <c r="G141" s="20"/>
      <c r="H141" s="20"/>
      <c r="I141" s="135"/>
      <c r="J141" s="19"/>
      <c r="K141" s="19"/>
      <c r="L141" s="19"/>
      <c r="M141" s="21">
        <f>I141-D141</f>
        <v>0</v>
      </c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ht="15" customHeight="1" r="142">
      <c r="A142" s="8" t="s">
        <v>631</v>
      </c>
      <c r="B142" s="9"/>
      <c r="C142" s="9"/>
      <c r="D142" s="134"/>
      <c r="E142" s="11"/>
      <c r="F142" s="12"/>
      <c r="G142" s="12"/>
      <c r="H142" s="11"/>
      <c r="I142" s="134"/>
      <c r="J142" s="12"/>
      <c r="K142" s="12"/>
      <c r="L142" s="12"/>
      <c r="M142" s="13">
        <f>I142-D142</f>
        <v>0</v>
      </c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ht="15" customHeight="1" r="143">
      <c r="A143" s="16" t="s">
        <v>632</v>
      </c>
      <c r="B143" s="17"/>
      <c r="C143" s="17"/>
      <c r="D143" s="135"/>
      <c r="E143" s="19"/>
      <c r="F143" s="19"/>
      <c r="G143" s="20"/>
      <c r="H143" s="20"/>
      <c r="I143" s="135"/>
      <c r="J143" s="19"/>
      <c r="K143" s="19"/>
      <c r="L143" s="19"/>
      <c r="M143" s="21">
        <f>I143-D143</f>
        <v>0</v>
      </c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ht="15" customHeight="1" r="144">
      <c r="A144" s="8" t="s">
        <v>633</v>
      </c>
      <c r="B144" s="9"/>
      <c r="C144" s="9"/>
      <c r="D144" s="134"/>
      <c r="E144" s="11"/>
      <c r="F144" s="12"/>
      <c r="G144" s="12"/>
      <c r="H144" s="11"/>
      <c r="I144" s="134"/>
      <c r="J144" s="12"/>
      <c r="K144" s="12"/>
      <c r="L144" s="12"/>
      <c r="M144" s="13">
        <f>I144-D144</f>
        <v>0</v>
      </c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ht="15" customHeight="1" r="145">
      <c r="A145" s="16" t="s">
        <v>634</v>
      </c>
      <c r="B145" s="17"/>
      <c r="C145" s="17"/>
      <c r="D145" s="135"/>
      <c r="E145" s="19"/>
      <c r="F145" s="19"/>
      <c r="G145" s="20"/>
      <c r="H145" s="20"/>
      <c r="I145" s="135"/>
      <c r="J145" s="19"/>
      <c r="K145" s="19"/>
      <c r="L145" s="19"/>
      <c r="M145" s="21">
        <f>I145-D145</f>
        <v>0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ht="15" customHeight="1" r="146">
      <c r="A146" s="8" t="s">
        <v>635</v>
      </c>
      <c r="B146" s="9"/>
      <c r="C146" s="9"/>
      <c r="D146" s="134"/>
      <c r="E146" s="11"/>
      <c r="F146" s="12"/>
      <c r="G146" s="12"/>
      <c r="H146" s="11"/>
      <c r="I146" s="134"/>
      <c r="J146" s="12"/>
      <c r="K146" s="12"/>
      <c r="L146" s="12"/>
      <c r="M146" s="13">
        <f>I146-D146</f>
        <v>0</v>
      </c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ht="15" customHeight="1" r="147">
      <c r="A147" s="16" t="s">
        <v>636</v>
      </c>
      <c r="B147" s="17"/>
      <c r="C147" s="17"/>
      <c r="D147" s="135"/>
      <c r="E147" s="19"/>
      <c r="F147" s="19"/>
      <c r="G147" s="20"/>
      <c r="H147" s="20"/>
      <c r="I147" s="135"/>
      <c r="J147" s="19"/>
      <c r="K147" s="19"/>
      <c r="L147" s="19"/>
      <c r="M147" s="21">
        <f>I147-D147</f>
        <v>0</v>
      </c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ht="15" customHeight="1" r="148">
      <c r="A148" s="8" t="s">
        <v>637</v>
      </c>
      <c r="B148" s="9"/>
      <c r="C148" s="9"/>
      <c r="D148" s="134"/>
      <c r="E148" s="11"/>
      <c r="F148" s="12"/>
      <c r="G148" s="12"/>
      <c r="H148" s="11"/>
      <c r="I148" s="134"/>
      <c r="J148" s="12"/>
      <c r="K148" s="12"/>
      <c r="L148" s="12"/>
      <c r="M148" s="13">
        <f>I148-D148</f>
        <v>0</v>
      </c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ht="15" customHeight="1" r="149">
      <c r="A149" s="16" t="s">
        <v>638</v>
      </c>
      <c r="B149" s="17"/>
      <c r="C149" s="17"/>
      <c r="D149" s="135"/>
      <c r="E149" s="19"/>
      <c r="F149" s="19"/>
      <c r="G149" s="20"/>
      <c r="H149" s="20"/>
      <c r="I149" s="135"/>
      <c r="J149" s="19"/>
      <c r="K149" s="19"/>
      <c r="L149" s="19"/>
      <c r="M149" s="21">
        <f>I149-D149</f>
        <v>0</v>
      </c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ht="15" customHeight="1" r="150">
      <c r="A150" s="8" t="s">
        <v>639</v>
      </c>
      <c r="B150" s="9"/>
      <c r="C150" s="9"/>
      <c r="D150" s="134"/>
      <c r="E150" s="11"/>
      <c r="F150" s="12"/>
      <c r="G150" s="12"/>
      <c r="H150" s="11"/>
      <c r="I150" s="134"/>
      <c r="J150" s="12"/>
      <c r="K150" s="12"/>
      <c r="L150" s="12"/>
      <c r="M150" s="13">
        <f>I150-D150</f>
        <v>0</v>
      </c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ht="15" customHeight="1" r="151">
      <c r="A151" s="16" t="s">
        <v>640</v>
      </c>
      <c r="B151" s="17"/>
      <c r="C151" s="17"/>
      <c r="D151" s="135"/>
      <c r="E151" s="19"/>
      <c r="F151" s="19"/>
      <c r="G151" s="20"/>
      <c r="H151" s="20"/>
      <c r="I151" s="135"/>
      <c r="J151" s="19"/>
      <c r="K151" s="19"/>
      <c r="L151" s="19"/>
      <c r="M151" s="21">
        <f>I151-D151</f>
        <v>0</v>
      </c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ht="15" customHeight="1" r="152">
      <c r="A152" s="8" t="s">
        <v>641</v>
      </c>
      <c r="B152" s="9"/>
      <c r="C152" s="9"/>
      <c r="D152" s="134"/>
      <c r="E152" s="11"/>
      <c r="F152" s="12"/>
      <c r="G152" s="12"/>
      <c r="H152" s="11"/>
      <c r="I152" s="134"/>
      <c r="J152" s="12"/>
      <c r="K152" s="12"/>
      <c r="L152" s="12"/>
      <c r="M152" s="13">
        <f>I152-D152</f>
        <v>0</v>
      </c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ht="15" customHeight="1" r="153">
      <c r="A153" s="16" t="s">
        <v>642</v>
      </c>
      <c r="B153" s="17"/>
      <c r="C153" s="17"/>
      <c r="D153" s="135"/>
      <c r="E153" s="19"/>
      <c r="F153" s="19"/>
      <c r="G153" s="20"/>
      <c r="H153" s="20"/>
      <c r="I153" s="135"/>
      <c r="J153" s="19"/>
      <c r="K153" s="19"/>
      <c r="L153" s="19"/>
      <c r="M153" s="21">
        <f>I153-D153</f>
        <v>0</v>
      </c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ht="15" customHeight="1" r="154">
      <c r="A154" s="8" t="s">
        <v>643</v>
      </c>
      <c r="B154" s="9"/>
      <c r="C154" s="9"/>
      <c r="D154" s="134"/>
      <c r="E154" s="11"/>
      <c r="F154" s="12"/>
      <c r="G154" s="12"/>
      <c r="H154" s="11"/>
      <c r="I154" s="134"/>
      <c r="J154" s="12"/>
      <c r="K154" s="12"/>
      <c r="L154" s="12"/>
      <c r="M154" s="13">
        <f>I154-D154</f>
        <v>0</v>
      </c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ht="15" customHeight="1" r="155">
      <c r="A155" s="16" t="s">
        <v>644</v>
      </c>
      <c r="B155" s="17"/>
      <c r="C155" s="17"/>
      <c r="D155" s="135"/>
      <c r="E155" s="19"/>
      <c r="F155" s="19"/>
      <c r="G155" s="20"/>
      <c r="H155" s="20"/>
      <c r="I155" s="135"/>
      <c r="J155" s="19"/>
      <c r="K155" s="19"/>
      <c r="L155" s="19"/>
      <c r="M155" s="21">
        <f>I155-D155</f>
        <v>0</v>
      </c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ht="15" customHeight="1" r="156">
      <c r="A156" s="8" t="s">
        <v>645</v>
      </c>
      <c r="B156" s="9"/>
      <c r="C156" s="9"/>
      <c r="D156" s="134"/>
      <c r="E156" s="11"/>
      <c r="F156" s="12"/>
      <c r="G156" s="12"/>
      <c r="H156" s="11"/>
      <c r="I156" s="134"/>
      <c r="J156" s="12"/>
      <c r="K156" s="12"/>
      <c r="L156" s="12"/>
      <c r="M156" s="13">
        <f>I156-D156</f>
        <v>0</v>
      </c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ht="15" customHeight="1" r="157">
      <c r="A157" s="16" t="s">
        <v>646</v>
      </c>
      <c r="B157" s="17"/>
      <c r="C157" s="17"/>
      <c r="D157" s="135"/>
      <c r="E157" s="19"/>
      <c r="F157" s="19"/>
      <c r="G157" s="20"/>
      <c r="H157" s="20"/>
      <c r="I157" s="135"/>
      <c r="J157" s="19"/>
      <c r="K157" s="19"/>
      <c r="L157" s="19"/>
      <c r="M157" s="21">
        <f>I157-D157</f>
        <v>0</v>
      </c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ht="15" customHeight="1" r="158">
      <c r="A158" s="8" t="s">
        <v>647</v>
      </c>
      <c r="B158" s="9"/>
      <c r="C158" s="9"/>
      <c r="D158" s="134"/>
      <c r="E158" s="11"/>
      <c r="F158" s="12"/>
      <c r="G158" s="12"/>
      <c r="H158" s="11"/>
      <c r="I158" s="134"/>
      <c r="J158" s="12"/>
      <c r="K158" s="12"/>
      <c r="L158" s="12"/>
      <c r="M158" s="13">
        <f>I158-D158</f>
        <v>0</v>
      </c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ht="15" customHeight="1" r="159">
      <c r="A159" s="16" t="s">
        <v>648</v>
      </c>
      <c r="B159" s="17"/>
      <c r="C159" s="17"/>
      <c r="D159" s="135"/>
      <c r="E159" s="19"/>
      <c r="F159" s="19"/>
      <c r="G159" s="20"/>
      <c r="H159" s="20"/>
      <c r="I159" s="135"/>
      <c r="J159" s="19"/>
      <c r="K159" s="19"/>
      <c r="L159" s="19"/>
      <c r="M159" s="21">
        <f>I159-D159</f>
        <v>0</v>
      </c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ht="15" customHeight="1" r="160">
      <c r="A160" s="8" t="s">
        <v>649</v>
      </c>
      <c r="B160" s="9"/>
      <c r="C160" s="9"/>
      <c r="D160" s="134"/>
      <c r="E160" s="11"/>
      <c r="F160" s="12"/>
      <c r="G160" s="12"/>
      <c r="H160" s="11"/>
      <c r="I160" s="134"/>
      <c r="J160" s="12"/>
      <c r="K160" s="12"/>
      <c r="L160" s="12"/>
      <c r="M160" s="13">
        <f>I160-D160</f>
        <v>0</v>
      </c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ht="15" customHeight="1" r="161">
      <c r="A161" s="16" t="s">
        <v>650</v>
      </c>
      <c r="B161" s="17"/>
      <c r="C161" s="17"/>
      <c r="D161" s="135"/>
      <c r="E161" s="19"/>
      <c r="F161" s="19"/>
      <c r="G161" s="20"/>
      <c r="H161" s="20"/>
      <c r="I161" s="135"/>
      <c r="J161" s="19"/>
      <c r="K161" s="19"/>
      <c r="L161" s="19"/>
      <c r="M161" s="21">
        <f>I161-D161</f>
        <v>0</v>
      </c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ht="15" customHeight="1" r="162">
      <c r="A162" s="8" t="s">
        <v>651</v>
      </c>
      <c r="B162" s="9"/>
      <c r="C162" s="9"/>
      <c r="D162" s="134"/>
      <c r="E162" s="11"/>
      <c r="F162" s="12"/>
      <c r="G162" s="12"/>
      <c r="H162" s="11"/>
      <c r="I162" s="134"/>
      <c r="J162" s="12"/>
      <c r="K162" s="12"/>
      <c r="L162" s="12"/>
      <c r="M162" s="13">
        <f>I162-D162</f>
        <v>0</v>
      </c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ht="15" customHeight="1" r="163">
      <c r="A163" s="16" t="s">
        <v>652</v>
      </c>
      <c r="B163" s="17"/>
      <c r="C163" s="17"/>
      <c r="D163" s="135"/>
      <c r="E163" s="19"/>
      <c r="F163" s="19"/>
      <c r="G163" s="20"/>
      <c r="H163" s="20"/>
      <c r="I163" s="135"/>
      <c r="J163" s="19"/>
      <c r="K163" s="19"/>
      <c r="L163" s="19"/>
      <c r="M163" s="21">
        <f>I163-D163</f>
        <v>0</v>
      </c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ht="15" customHeight="1" r="164">
      <c r="A164" s="8" t="s">
        <v>653</v>
      </c>
      <c r="B164" s="9"/>
      <c r="C164" s="9"/>
      <c r="D164" s="134"/>
      <c r="E164" s="11"/>
      <c r="F164" s="12"/>
      <c r="G164" s="12"/>
      <c r="H164" s="11"/>
      <c r="I164" s="134"/>
      <c r="J164" s="12"/>
      <c r="K164" s="12"/>
      <c r="L164" s="12"/>
      <c r="M164" s="13">
        <f>I164-D164</f>
        <v>0</v>
      </c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ht="15" customHeight="1" r="165">
      <c r="A165" s="16" t="s">
        <v>654</v>
      </c>
      <c r="B165" s="17"/>
      <c r="C165" s="17"/>
      <c r="D165" s="135"/>
      <c r="E165" s="19"/>
      <c r="F165" s="19"/>
      <c r="G165" s="20"/>
      <c r="H165" s="20"/>
      <c r="I165" s="135"/>
      <c r="J165" s="19"/>
      <c r="K165" s="19"/>
      <c r="L165" s="19"/>
      <c r="M165" s="21">
        <f>I165-D165</f>
        <v>0</v>
      </c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ht="15" customHeight="1" r="166">
      <c r="A166" s="8" t="s">
        <v>655</v>
      </c>
      <c r="B166" s="9"/>
      <c r="C166" s="9"/>
      <c r="D166" s="134"/>
      <c r="E166" s="11"/>
      <c r="F166" s="12"/>
      <c r="G166" s="12"/>
      <c r="H166" s="11"/>
      <c r="I166" s="134"/>
      <c r="J166" s="12"/>
      <c r="K166" s="12"/>
      <c r="L166" s="12"/>
      <c r="M166" s="13">
        <f>I166-D166</f>
        <v>0</v>
      </c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ht="15" customHeight="1" r="167">
      <c r="A167" s="16" t="s">
        <v>656</v>
      </c>
      <c r="B167" s="17"/>
      <c r="C167" s="17"/>
      <c r="D167" s="135"/>
      <c r="E167" s="19"/>
      <c r="F167" s="19"/>
      <c r="G167" s="20"/>
      <c r="H167" s="20"/>
      <c r="I167" s="135"/>
      <c r="J167" s="19"/>
      <c r="K167" s="19"/>
      <c r="L167" s="19"/>
      <c r="M167" s="21">
        <f>I167-D167</f>
        <v>0</v>
      </c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ht="15" customHeight="1" r="168">
      <c r="A168" s="8" t="s">
        <v>657</v>
      </c>
      <c r="B168" s="9"/>
      <c r="C168" s="9"/>
      <c r="D168" s="134"/>
      <c r="E168" s="11"/>
      <c r="F168" s="12"/>
      <c r="G168" s="12"/>
      <c r="H168" s="11"/>
      <c r="I168" s="134"/>
      <c r="J168" s="12"/>
      <c r="K168" s="12"/>
      <c r="L168" s="12"/>
      <c r="M168" s="13">
        <f>I168-D168</f>
        <v>0</v>
      </c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ht="15" customHeight="1" r="169">
      <c r="A169" s="16" t="s">
        <v>658</v>
      </c>
      <c r="B169" s="17"/>
      <c r="C169" s="17"/>
      <c r="D169" s="135"/>
      <c r="E169" s="19"/>
      <c r="F169" s="19"/>
      <c r="G169" s="20"/>
      <c r="H169" s="20"/>
      <c r="I169" s="135"/>
      <c r="J169" s="19"/>
      <c r="K169" s="19"/>
      <c r="L169" s="19"/>
      <c r="M169" s="21">
        <f>I169-D169</f>
        <v>0</v>
      </c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ht="15" customHeight="1" r="170">
      <c r="A170" s="8" t="s">
        <v>659</v>
      </c>
      <c r="B170" s="9"/>
      <c r="C170" s="9"/>
      <c r="D170" s="134"/>
      <c r="E170" s="11"/>
      <c r="F170" s="12"/>
      <c r="G170" s="12"/>
      <c r="H170" s="11"/>
      <c r="I170" s="134"/>
      <c r="J170" s="12"/>
      <c r="K170" s="12"/>
      <c r="L170" s="12"/>
      <c r="M170" s="13">
        <f>I170-D170</f>
        <v>0</v>
      </c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ht="15" customHeight="1" r="171">
      <c r="A171" s="16" t="s">
        <v>660</v>
      </c>
      <c r="B171" s="17"/>
      <c r="C171" s="17"/>
      <c r="D171" s="135"/>
      <c r="E171" s="19"/>
      <c r="F171" s="19"/>
      <c r="G171" s="20"/>
      <c r="H171" s="20"/>
      <c r="I171" s="135"/>
      <c r="J171" s="19"/>
      <c r="K171" s="19"/>
      <c r="L171" s="19"/>
      <c r="M171" s="21">
        <f>I171-D171</f>
        <v>0</v>
      </c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ht="18" customHeight="1" r="172">
      <c r="A172" s="8" t="s">
        <v>661</v>
      </c>
      <c r="B172" s="9"/>
      <c r="C172" s="9"/>
      <c r="D172" s="134"/>
      <c r="E172" s="11"/>
      <c r="F172" s="12"/>
      <c r="G172" s="12"/>
      <c r="H172" s="11"/>
      <c r="I172" s="134"/>
      <c r="J172" s="12"/>
      <c r="K172" s="12"/>
      <c r="L172" s="12"/>
      <c r="M172" s="13">
        <f>I172-D172</f>
        <v>0</v>
      </c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ht="15" customHeight="1" r="173">
      <c r="A173" s="16" t="s">
        <v>662</v>
      </c>
      <c r="B173" s="17"/>
      <c r="C173" s="17"/>
      <c r="D173" s="135"/>
      <c r="E173" s="19"/>
      <c r="F173" s="19"/>
      <c r="G173" s="20"/>
      <c r="H173" s="20"/>
      <c r="I173" s="135"/>
      <c r="J173" s="19"/>
      <c r="K173" s="19"/>
      <c r="L173" s="19"/>
      <c r="M173" s="21">
        <f>I173-D173</f>
        <v>0</v>
      </c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ht="15" customHeight="1" r="174">
      <c r="A174" s="8" t="s">
        <v>663</v>
      </c>
      <c r="B174" s="9"/>
      <c r="C174" s="9"/>
      <c r="D174" s="134"/>
      <c r="E174" s="11"/>
      <c r="F174" s="12"/>
      <c r="G174" s="12"/>
      <c r="H174" s="11"/>
      <c r="I174" s="134"/>
      <c r="J174" s="12"/>
      <c r="K174" s="12"/>
      <c r="L174" s="12"/>
      <c r="M174" s="13">
        <f>I174-D174</f>
        <v>0</v>
      </c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ht="15" customHeight="1" r="175">
      <c r="A175" s="16" t="s">
        <v>664</v>
      </c>
      <c r="B175" s="17"/>
      <c r="C175" s="17"/>
      <c r="D175" s="135"/>
      <c r="E175" s="19"/>
      <c r="F175" s="19"/>
      <c r="G175" s="20"/>
      <c r="H175" s="20"/>
      <c r="I175" s="135"/>
      <c r="J175" s="19"/>
      <c r="K175" s="19"/>
      <c r="L175" s="19"/>
      <c r="M175" s="21">
        <f>I175-D175</f>
        <v>0</v>
      </c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ht="15" customHeight="1" r="176">
      <c r="A176" s="8" t="s">
        <v>665</v>
      </c>
      <c r="B176" s="9"/>
      <c r="C176" s="9"/>
      <c r="D176" s="134"/>
      <c r="E176" s="11"/>
      <c r="F176" s="12"/>
      <c r="G176" s="12"/>
      <c r="H176" s="11"/>
      <c r="I176" s="134"/>
      <c r="J176" s="12"/>
      <c r="K176" s="12"/>
      <c r="L176" s="12"/>
      <c r="M176" s="13">
        <f>I176-D176</f>
        <v>0</v>
      </c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ht="15" customHeight="1" r="177">
      <c r="A177" s="16" t="s">
        <v>666</v>
      </c>
      <c r="B177" s="17"/>
      <c r="C177" s="17"/>
      <c r="D177" s="135"/>
      <c r="E177" s="19"/>
      <c r="F177" s="19"/>
      <c r="G177" s="20"/>
      <c r="H177" s="20"/>
      <c r="I177" s="135"/>
      <c r="J177" s="19"/>
      <c r="K177" s="19"/>
      <c r="L177" s="19"/>
      <c r="M177" s="21">
        <f>I177-D177</f>
        <v>0</v>
      </c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ht="15" customHeight="1" r="178">
      <c r="A178" s="8" t="s">
        <v>667</v>
      </c>
      <c r="B178" s="9"/>
      <c r="C178" s="9"/>
      <c r="D178" s="134"/>
      <c r="E178" s="11"/>
      <c r="F178" s="12"/>
      <c r="G178" s="12"/>
      <c r="H178" s="11"/>
      <c r="I178" s="134"/>
      <c r="J178" s="12"/>
      <c r="K178" s="12"/>
      <c r="L178" s="12"/>
      <c r="M178" s="13">
        <f>I178-D178</f>
        <v>0</v>
      </c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ht="15" customHeight="1" r="179">
      <c r="A179" s="16" t="s">
        <v>668</v>
      </c>
      <c r="B179" s="17"/>
      <c r="C179" s="17"/>
      <c r="D179" s="135"/>
      <c r="E179" s="19"/>
      <c r="F179" s="19"/>
      <c r="G179" s="20"/>
      <c r="H179" s="20"/>
      <c r="I179" s="135"/>
      <c r="J179" s="19"/>
      <c r="K179" s="19"/>
      <c r="L179" s="19"/>
      <c r="M179" s="21">
        <f>I179-D179</f>
        <v>0</v>
      </c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ht="15" customHeight="1" r="180">
      <c r="A180" s="8" t="s">
        <v>669</v>
      </c>
      <c r="B180" s="9"/>
      <c r="C180" s="9"/>
      <c r="D180" s="134"/>
      <c r="E180" s="11"/>
      <c r="F180" s="12"/>
      <c r="G180" s="12"/>
      <c r="H180" s="11"/>
      <c r="I180" s="134"/>
      <c r="J180" s="12"/>
      <c r="K180" s="12"/>
      <c r="L180" s="12"/>
      <c r="M180" s="13">
        <f>I180-D180</f>
        <v>0</v>
      </c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ht="15" customHeight="1" r="181">
      <c r="A181" s="16" t="s">
        <v>670</v>
      </c>
      <c r="B181" s="17"/>
      <c r="C181" s="17"/>
      <c r="D181" s="135"/>
      <c r="E181" s="19"/>
      <c r="F181" s="19"/>
      <c r="G181" s="20"/>
      <c r="H181" s="20"/>
      <c r="I181" s="135"/>
      <c r="J181" s="19"/>
      <c r="K181" s="19"/>
      <c r="L181" s="19"/>
      <c r="M181" s="21">
        <f>I181-D181</f>
        <v>0</v>
      </c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ht="15" customHeight="1" r="182">
      <c r="A182" s="8" t="s">
        <v>671</v>
      </c>
      <c r="B182" s="9"/>
      <c r="C182" s="9"/>
      <c r="D182" s="134"/>
      <c r="E182" s="11"/>
      <c r="F182" s="12"/>
      <c r="G182" s="12"/>
      <c r="H182" s="11"/>
      <c r="I182" s="134"/>
      <c r="J182" s="12"/>
      <c r="K182" s="12"/>
      <c r="L182" s="12"/>
      <c r="M182" s="13">
        <f>I182-D182</f>
        <v>0</v>
      </c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ht="15" customHeight="1" r="183">
      <c r="A183" s="16" t="s">
        <v>672</v>
      </c>
      <c r="B183" s="17"/>
      <c r="C183" s="17"/>
      <c r="D183" s="135"/>
      <c r="E183" s="19"/>
      <c r="F183" s="19"/>
      <c r="G183" s="20"/>
      <c r="H183" s="20"/>
      <c r="I183" s="135"/>
      <c r="J183" s="19"/>
      <c r="K183" s="19"/>
      <c r="L183" s="19"/>
      <c r="M183" s="21">
        <f>I183-D183</f>
        <v>0</v>
      </c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ht="15" customHeight="1" r="184">
      <c r="A184" s="8" t="s">
        <v>673</v>
      </c>
      <c r="B184" s="9"/>
      <c r="C184" s="9"/>
      <c r="D184" s="134"/>
      <c r="E184" s="11"/>
      <c r="F184" s="12"/>
      <c r="G184" s="12"/>
      <c r="H184" s="11"/>
      <c r="I184" s="134"/>
      <c r="J184" s="12"/>
      <c r="K184" s="12"/>
      <c r="L184" s="12"/>
      <c r="M184" s="13">
        <f>I184-D184</f>
        <v>0</v>
      </c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ht="15" customHeight="1" r="185">
      <c r="A185" s="16" t="s">
        <v>674</v>
      </c>
      <c r="B185" s="17"/>
      <c r="C185" s="17"/>
      <c r="D185" s="135"/>
      <c r="E185" s="19"/>
      <c r="F185" s="19"/>
      <c r="G185" s="20"/>
      <c r="H185" s="20"/>
      <c r="I185" s="135"/>
      <c r="J185" s="19"/>
      <c r="K185" s="19"/>
      <c r="L185" s="19"/>
      <c r="M185" s="21">
        <f>I185-D185</f>
        <v>0</v>
      </c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ht="15" customHeight="1" r="186">
      <c r="A186" s="8" t="s">
        <v>675</v>
      </c>
      <c r="B186" s="9"/>
      <c r="C186" s="9"/>
      <c r="D186" s="134"/>
      <c r="E186" s="11"/>
      <c r="F186" s="12"/>
      <c r="G186" s="12"/>
      <c r="H186" s="11"/>
      <c r="I186" s="134"/>
      <c r="J186" s="12"/>
      <c r="K186" s="12"/>
      <c r="L186" s="12"/>
      <c r="M186" s="13">
        <f>I186-D186</f>
        <v>0</v>
      </c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ht="15" customHeight="1" r="187">
      <c r="A187" s="16" t="s">
        <v>676</v>
      </c>
      <c r="B187" s="17"/>
      <c r="C187" s="17"/>
      <c r="D187" s="135"/>
      <c r="E187" s="19"/>
      <c r="F187" s="19"/>
      <c r="G187" s="20"/>
      <c r="H187" s="20"/>
      <c r="I187" s="135"/>
      <c r="J187" s="19"/>
      <c r="K187" s="19"/>
      <c r="L187" s="19"/>
      <c r="M187" s="21">
        <f>I187-D187</f>
        <v>0</v>
      </c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ht="15" customHeight="1" r="188">
      <c r="A188" s="8" t="s">
        <v>677</v>
      </c>
      <c r="B188" s="9"/>
      <c r="C188" s="9"/>
      <c r="D188" s="134"/>
      <c r="E188" s="11"/>
      <c r="F188" s="12"/>
      <c r="G188" s="12"/>
      <c r="H188" s="11"/>
      <c r="I188" s="134"/>
      <c r="J188" s="12"/>
      <c r="K188" s="12"/>
      <c r="L188" s="12"/>
      <c r="M188" s="13">
        <f>I188-D188</f>
        <v>0</v>
      </c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ht="15" customHeight="1" r="189">
      <c r="A189" s="16" t="s">
        <v>678</v>
      </c>
      <c r="B189" s="17"/>
      <c r="C189" s="17"/>
      <c r="D189" s="135"/>
      <c r="E189" s="19"/>
      <c r="F189" s="19"/>
      <c r="G189" s="20"/>
      <c r="H189" s="20"/>
      <c r="I189" s="135"/>
      <c r="J189" s="19"/>
      <c r="K189" s="19"/>
      <c r="L189" s="19"/>
      <c r="M189" s="21">
        <f>I189-D189</f>
        <v>0</v>
      </c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ht="15" customHeight="1" r="190">
      <c r="A190" s="8" t="s">
        <v>679</v>
      </c>
      <c r="B190" s="9"/>
      <c r="C190" s="9"/>
      <c r="D190" s="134"/>
      <c r="E190" s="11"/>
      <c r="F190" s="12"/>
      <c r="G190" s="12"/>
      <c r="H190" s="11"/>
      <c r="I190" s="134"/>
      <c r="J190" s="12"/>
      <c r="K190" s="12"/>
      <c r="L190" s="12"/>
      <c r="M190" s="13">
        <f>I190-D190</f>
        <v>0</v>
      </c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ht="15" customHeight="1" r="191">
      <c r="A191" s="16" t="s">
        <v>680</v>
      </c>
      <c r="B191" s="17"/>
      <c r="C191" s="17"/>
      <c r="D191" s="135"/>
      <c r="E191" s="19"/>
      <c r="F191" s="19"/>
      <c r="G191" s="20"/>
      <c r="H191" s="20"/>
      <c r="I191" s="135"/>
      <c r="J191" s="19"/>
      <c r="K191" s="19"/>
      <c r="L191" s="19"/>
      <c r="M191" s="21">
        <f>I191-D191</f>
        <v>0</v>
      </c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ht="15" customHeight="1" r="192">
      <c r="A192" s="8" t="s">
        <v>681</v>
      </c>
      <c r="B192" s="9"/>
      <c r="C192" s="9"/>
      <c r="D192" s="134"/>
      <c r="E192" s="11"/>
      <c r="F192" s="12"/>
      <c r="G192" s="12"/>
      <c r="H192" s="11"/>
      <c r="I192" s="134"/>
      <c r="J192" s="12"/>
      <c r="K192" s="12"/>
      <c r="L192" s="12"/>
      <c r="M192" s="13">
        <f>I192-D192</f>
        <v>0</v>
      </c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ht="15" customHeight="1" r="193">
      <c r="A193" s="16" t="s">
        <v>682</v>
      </c>
      <c r="B193" s="17"/>
      <c r="C193" s="17"/>
      <c r="D193" s="135"/>
      <c r="E193" s="19"/>
      <c r="F193" s="19"/>
      <c r="G193" s="20"/>
      <c r="H193" s="20"/>
      <c r="I193" s="135"/>
      <c r="J193" s="19"/>
      <c r="K193" s="19"/>
      <c r="L193" s="19"/>
      <c r="M193" s="21">
        <f>I193-D193</f>
        <v>0</v>
      </c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ht="15" customHeight="1" r="194">
      <c r="A194" s="8" t="s">
        <v>683</v>
      </c>
      <c r="B194" s="9"/>
      <c r="C194" s="9"/>
      <c r="D194" s="134"/>
      <c r="E194" s="11"/>
      <c r="F194" s="12"/>
      <c r="G194" s="12"/>
      <c r="H194" s="11"/>
      <c r="I194" s="134"/>
      <c r="J194" s="12"/>
      <c r="K194" s="12"/>
      <c r="L194" s="12"/>
      <c r="M194" s="13">
        <f>I194-D194</f>
        <v>0</v>
      </c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ht="15" customHeight="1" r="195">
      <c r="A195" s="16" t="s">
        <v>684</v>
      </c>
      <c r="B195" s="17"/>
      <c r="C195" s="17"/>
      <c r="D195" s="135"/>
      <c r="E195" s="19"/>
      <c r="F195" s="19"/>
      <c r="G195" s="20"/>
      <c r="H195" s="20"/>
      <c r="I195" s="135"/>
      <c r="J195" s="19"/>
      <c r="K195" s="19"/>
      <c r="L195" s="19"/>
      <c r="M195" s="21">
        <f>I195-D195</f>
        <v>0</v>
      </c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ht="15" customHeight="1" r="196">
      <c r="A196" s="8" t="s">
        <v>685</v>
      </c>
      <c r="B196" s="9"/>
      <c r="C196" s="9"/>
      <c r="D196" s="134"/>
      <c r="E196" s="11"/>
      <c r="F196" s="12"/>
      <c r="G196" s="12"/>
      <c r="H196" s="11"/>
      <c r="I196" s="134"/>
      <c r="J196" s="12"/>
      <c r="K196" s="12"/>
      <c r="L196" s="12"/>
      <c r="M196" s="13">
        <f>I196-D196</f>
        <v>0</v>
      </c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ht="15" customHeight="1" r="197">
      <c r="A197" s="16" t="s">
        <v>686</v>
      </c>
      <c r="B197" s="17"/>
      <c r="C197" s="17"/>
      <c r="D197" s="135"/>
      <c r="E197" s="19"/>
      <c r="F197" s="19"/>
      <c r="G197" s="20"/>
      <c r="H197" s="20"/>
      <c r="I197" s="135"/>
      <c r="J197" s="19"/>
      <c r="K197" s="19"/>
      <c r="L197" s="19"/>
      <c r="M197" s="21">
        <f>I197-D197</f>
        <v>0</v>
      </c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ht="15" customHeight="1" r="198">
      <c r="A198" s="8" t="s">
        <v>687</v>
      </c>
      <c r="B198" s="9"/>
      <c r="C198" s="9"/>
      <c r="D198" s="134"/>
      <c r="E198" s="11"/>
      <c r="F198" s="12"/>
      <c r="G198" s="12"/>
      <c r="H198" s="11"/>
      <c r="I198" s="134"/>
      <c r="J198" s="12"/>
      <c r="K198" s="12"/>
      <c r="L198" s="12"/>
      <c r="M198" s="13">
        <f>I198-D198</f>
        <v>0</v>
      </c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ht="15" customHeight="1" r="199">
      <c r="A199" s="16" t="s">
        <v>688</v>
      </c>
      <c r="B199" s="17"/>
      <c r="C199" s="17"/>
      <c r="D199" s="135"/>
      <c r="E199" s="19"/>
      <c r="F199" s="19"/>
      <c r="G199" s="20"/>
      <c r="H199" s="20"/>
      <c r="I199" s="135"/>
      <c r="J199" s="19"/>
      <c r="K199" s="19"/>
      <c r="L199" s="19"/>
      <c r="M199" s="21">
        <f>I199-D199</f>
        <v>0</v>
      </c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ht="15" customHeight="1" r="200">
      <c r="A200" s="8" t="s">
        <v>689</v>
      </c>
      <c r="B200" s="9"/>
      <c r="C200" s="9"/>
      <c r="D200" s="134"/>
      <c r="E200" s="11"/>
      <c r="F200" s="12"/>
      <c r="G200" s="12"/>
      <c r="H200" s="11"/>
      <c r="I200" s="134"/>
      <c r="J200" s="12"/>
      <c r="K200" s="12"/>
      <c r="L200" s="12"/>
      <c r="M200" s="13">
        <f>I200-D200</f>
        <v>0</v>
      </c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ht="15" customHeight="1" r="201">
      <c r="A201" s="16" t="s">
        <v>690</v>
      </c>
      <c r="B201" s="17"/>
      <c r="C201" s="17"/>
      <c r="D201" s="135"/>
      <c r="E201" s="19"/>
      <c r="F201" s="19"/>
      <c r="G201" s="20"/>
      <c r="H201" s="20"/>
      <c r="I201" s="135"/>
      <c r="J201" s="19"/>
      <c r="K201" s="19"/>
      <c r="L201" s="19"/>
      <c r="M201" s="21">
        <f>I201-D201</f>
        <v>0</v>
      </c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ht="15" customHeight="1" r="202">
      <c r="A202" s="8" t="s">
        <v>691</v>
      </c>
      <c r="B202" s="9"/>
      <c r="C202" s="9"/>
      <c r="D202" s="134"/>
      <c r="E202" s="11"/>
      <c r="F202" s="12"/>
      <c r="G202" s="12"/>
      <c r="H202" s="11"/>
      <c r="I202" s="134"/>
      <c r="J202" s="12"/>
      <c r="K202" s="12"/>
      <c r="L202" s="12"/>
      <c r="M202" s="13">
        <f>I202-D202</f>
        <v>0</v>
      </c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ht="15" customHeight="1" r="203">
      <c r="A203" s="16" t="s">
        <v>692</v>
      </c>
      <c r="B203" s="17"/>
      <c r="C203" s="17"/>
      <c r="D203" s="135"/>
      <c r="E203" s="19"/>
      <c r="F203" s="19"/>
      <c r="G203" s="20"/>
      <c r="H203" s="20"/>
      <c r="I203" s="135"/>
      <c r="J203" s="19"/>
      <c r="K203" s="19"/>
      <c r="L203" s="19"/>
      <c r="M203" s="21">
        <f>I203-D203</f>
        <v>0</v>
      </c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ht="15" customHeight="1" r="204">
      <c r="A204" s="8" t="s">
        <v>693</v>
      </c>
      <c r="B204" s="9"/>
      <c r="C204" s="9"/>
      <c r="D204" s="134"/>
      <c r="E204" s="11"/>
      <c r="F204" s="12"/>
      <c r="G204" s="12"/>
      <c r="H204" s="11"/>
      <c r="I204" s="134"/>
      <c r="J204" s="12"/>
      <c r="K204" s="12"/>
      <c r="L204" s="12"/>
      <c r="M204" s="13">
        <f>I204-D204</f>
        <v>0</v>
      </c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ht="15" customHeight="1" r="205">
      <c r="A205" s="16" t="s">
        <v>694</v>
      </c>
      <c r="B205" s="17"/>
      <c r="C205" s="17"/>
      <c r="D205" s="135"/>
      <c r="E205" s="19"/>
      <c r="F205" s="19"/>
      <c r="G205" s="20"/>
      <c r="H205" s="20"/>
      <c r="I205" s="135"/>
      <c r="J205" s="19"/>
      <c r="K205" s="19"/>
      <c r="L205" s="19"/>
      <c r="M205" s="21">
        <f>I205-D205</f>
        <v>0</v>
      </c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ht="15" customHeight="1" r="206">
      <c r="A206" s="8" t="s">
        <v>695</v>
      </c>
      <c r="B206" s="9"/>
      <c r="C206" s="9"/>
      <c r="D206" s="134"/>
      <c r="E206" s="11"/>
      <c r="F206" s="12"/>
      <c r="G206" s="12"/>
      <c r="H206" s="11"/>
      <c r="I206" s="134"/>
      <c r="J206" s="12"/>
      <c r="K206" s="12"/>
      <c r="L206" s="12"/>
      <c r="M206" s="13">
        <f>I206-D206</f>
        <v>0</v>
      </c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ht="15" customHeight="1" r="207">
      <c r="A207" s="16" t="s">
        <v>696</v>
      </c>
      <c r="B207" s="17"/>
      <c r="C207" s="17"/>
      <c r="D207" s="135"/>
      <c r="E207" s="19"/>
      <c r="F207" s="19"/>
      <c r="G207" s="20"/>
      <c r="H207" s="20"/>
      <c r="I207" s="135"/>
      <c r="J207" s="19"/>
      <c r="K207" s="19"/>
      <c r="L207" s="19"/>
      <c r="M207" s="21">
        <f>I207-D207</f>
        <v>0</v>
      </c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ht="15" customHeight="1" r="208">
      <c r="A208" s="8" t="s">
        <v>697</v>
      </c>
      <c r="B208" s="9"/>
      <c r="C208" s="9"/>
      <c r="D208" s="134"/>
      <c r="E208" s="11"/>
      <c r="F208" s="12"/>
      <c r="G208" s="12"/>
      <c r="H208" s="11"/>
      <c r="I208" s="134"/>
      <c r="J208" s="12"/>
      <c r="K208" s="12"/>
      <c r="L208" s="12"/>
      <c r="M208" s="13">
        <f>I208-D208</f>
        <v>0</v>
      </c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ht="15" customHeight="1" r="209">
      <c r="A209" s="16" t="s">
        <v>698</v>
      </c>
      <c r="B209" s="17"/>
      <c r="C209" s="17"/>
      <c r="D209" s="135"/>
      <c r="E209" s="19"/>
      <c r="F209" s="19"/>
      <c r="G209" s="20"/>
      <c r="H209" s="20"/>
      <c r="I209" s="135"/>
      <c r="J209" s="19"/>
      <c r="K209" s="19"/>
      <c r="L209" s="19"/>
      <c r="M209" s="21">
        <f>I209-D209</f>
        <v>0</v>
      </c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ht="15" customHeight="1" r="210">
      <c r="A210" s="8" t="s">
        <v>699</v>
      </c>
      <c r="B210" s="9"/>
      <c r="C210" s="9"/>
      <c r="D210" s="134"/>
      <c r="E210" s="11"/>
      <c r="F210" s="12"/>
      <c r="G210" s="12"/>
      <c r="H210" s="11"/>
      <c r="I210" s="134"/>
      <c r="J210" s="12"/>
      <c r="K210" s="12"/>
      <c r="L210" s="12"/>
      <c r="M210" s="13">
        <f>I210-D210</f>
        <v>0</v>
      </c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ht="15" customHeight="1" r="211">
      <c r="A211" s="16" t="s">
        <v>700</v>
      </c>
      <c r="B211" s="17"/>
      <c r="C211" s="17"/>
      <c r="D211" s="135"/>
      <c r="E211" s="19"/>
      <c r="F211" s="19"/>
      <c r="G211" s="20"/>
      <c r="H211" s="20"/>
      <c r="I211" s="135"/>
      <c r="J211" s="19"/>
      <c r="K211" s="19"/>
      <c r="L211" s="19"/>
      <c r="M211" s="21">
        <f>I211-D211</f>
        <v>0</v>
      </c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ht="15" customHeight="1" r="212">
      <c r="A212" s="8" t="s">
        <v>701</v>
      </c>
      <c r="B212" s="9"/>
      <c r="C212" s="9"/>
      <c r="D212" s="134"/>
      <c r="E212" s="11"/>
      <c r="F212" s="12"/>
      <c r="G212" s="12"/>
      <c r="H212" s="11"/>
      <c r="I212" s="134"/>
      <c r="J212" s="12"/>
      <c r="K212" s="12"/>
      <c r="L212" s="12"/>
      <c r="M212" s="13">
        <f>I212-D212</f>
        <v>0</v>
      </c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ht="15" customHeight="1" r="213">
      <c r="A213" s="16" t="s">
        <v>702</v>
      </c>
      <c r="B213" s="17"/>
      <c r="C213" s="17"/>
      <c r="D213" s="135"/>
      <c r="E213" s="19"/>
      <c r="F213" s="19"/>
      <c r="G213" s="20"/>
      <c r="H213" s="20"/>
      <c r="I213" s="135"/>
      <c r="J213" s="19"/>
      <c r="K213" s="19"/>
      <c r="L213" s="19"/>
      <c r="M213" s="21">
        <f>I213-D213</f>
        <v>0</v>
      </c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ht="15" customHeight="1" r="214">
      <c r="A214" s="8" t="s">
        <v>703</v>
      </c>
      <c r="B214" s="9"/>
      <c r="C214" s="9"/>
      <c r="D214" s="134"/>
      <c r="E214" s="11"/>
      <c r="F214" s="12"/>
      <c r="G214" s="12"/>
      <c r="H214" s="11"/>
      <c r="I214" s="134"/>
      <c r="J214" s="12"/>
      <c r="K214" s="12"/>
      <c r="L214" s="12"/>
      <c r="M214" s="13">
        <f>I214-D214</f>
        <v>0</v>
      </c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ht="15" customHeight="1" r="215">
      <c r="A215" s="16" t="s">
        <v>704</v>
      </c>
      <c r="B215" s="17"/>
      <c r="C215" s="17"/>
      <c r="D215" s="135"/>
      <c r="E215" s="19"/>
      <c r="F215" s="19"/>
      <c r="G215" s="20"/>
      <c r="H215" s="20"/>
      <c r="I215" s="135"/>
      <c r="J215" s="19"/>
      <c r="K215" s="19"/>
      <c r="L215" s="19"/>
      <c r="M215" s="21">
        <f>I215-D215</f>
        <v>0</v>
      </c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ht="15" customHeight="1" r="216">
      <c r="A216" s="8" t="s">
        <v>705</v>
      </c>
      <c r="B216" s="9"/>
      <c r="C216" s="9"/>
      <c r="D216" s="134"/>
      <c r="E216" s="11"/>
      <c r="F216" s="12"/>
      <c r="G216" s="12"/>
      <c r="H216" s="11"/>
      <c r="I216" s="134"/>
      <c r="J216" s="12"/>
      <c r="K216" s="12"/>
      <c r="L216" s="12"/>
      <c r="M216" s="13">
        <f>I216-D216</f>
        <v>0</v>
      </c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ht="15" customHeight="1" r="217">
      <c r="A217" s="16" t="s">
        <v>706</v>
      </c>
      <c r="B217" s="17"/>
      <c r="C217" s="17"/>
      <c r="D217" s="135"/>
      <c r="E217" s="19"/>
      <c r="F217" s="19"/>
      <c r="G217" s="20"/>
      <c r="H217" s="20"/>
      <c r="I217" s="135"/>
      <c r="J217" s="19"/>
      <c r="K217" s="19"/>
      <c r="L217" s="19"/>
      <c r="M217" s="21">
        <f>I217-D217</f>
        <v>0</v>
      </c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ht="15" customHeight="1" r="218">
      <c r="A218" s="8" t="s">
        <v>707</v>
      </c>
      <c r="B218" s="9"/>
      <c r="C218" s="9"/>
      <c r="D218" s="134"/>
      <c r="E218" s="11"/>
      <c r="F218" s="12"/>
      <c r="G218" s="12"/>
      <c r="H218" s="11"/>
      <c r="I218" s="134"/>
      <c r="J218" s="12"/>
      <c r="K218" s="12"/>
      <c r="L218" s="12"/>
      <c r="M218" s="13">
        <f>I218-D218</f>
        <v>0</v>
      </c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ht="15" customHeight="1" r="219">
      <c r="A219" s="16" t="s">
        <v>708</v>
      </c>
      <c r="B219" s="17"/>
      <c r="C219" s="17"/>
      <c r="D219" s="135"/>
      <c r="E219" s="19"/>
      <c r="F219" s="19"/>
      <c r="G219" s="20"/>
      <c r="H219" s="20"/>
      <c r="I219" s="135"/>
      <c r="J219" s="19"/>
      <c r="K219" s="19"/>
      <c r="L219" s="19"/>
      <c r="M219" s="21">
        <f>I219-D219</f>
        <v>0</v>
      </c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ht="15" customHeight="1" r="220">
      <c r="A220" s="8" t="s">
        <v>709</v>
      </c>
      <c r="B220" s="9"/>
      <c r="C220" s="9"/>
      <c r="D220" s="134"/>
      <c r="E220" s="11"/>
      <c r="F220" s="12"/>
      <c r="G220" s="12"/>
      <c r="H220" s="11"/>
      <c r="I220" s="134"/>
      <c r="J220" s="12"/>
      <c r="K220" s="12"/>
      <c r="L220" s="12"/>
      <c r="M220" s="13">
        <f>I220-D220</f>
        <v>0</v>
      </c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ht="15" customHeight="1" r="221">
      <c r="A221" s="16" t="s">
        <v>710</v>
      </c>
      <c r="B221" s="17"/>
      <c r="C221" s="17"/>
      <c r="D221" s="135"/>
      <c r="E221" s="19"/>
      <c r="F221" s="19"/>
      <c r="G221" s="20"/>
      <c r="H221" s="20"/>
      <c r="I221" s="135"/>
      <c r="J221" s="19"/>
      <c r="K221" s="19"/>
      <c r="L221" s="19"/>
      <c r="M221" s="21">
        <f>I221-D221</f>
        <v>0</v>
      </c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ht="15" customHeight="1" r="222">
      <c r="A222" s="8" t="s">
        <v>711</v>
      </c>
      <c r="B222" s="9"/>
      <c r="C222" s="9"/>
      <c r="D222" s="134"/>
      <c r="E222" s="11"/>
      <c r="F222" s="12"/>
      <c r="G222" s="12"/>
      <c r="H222" s="11"/>
      <c r="I222" s="134"/>
      <c r="J222" s="12"/>
      <c r="K222" s="12"/>
      <c r="L222" s="12"/>
      <c r="M222" s="13">
        <f>I222-D222</f>
        <v>0</v>
      </c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ht="15" customHeight="1" r="223">
      <c r="A223" s="16" t="s">
        <v>712</v>
      </c>
      <c r="B223" s="17"/>
      <c r="C223" s="17"/>
      <c r="D223" s="135"/>
      <c r="E223" s="19"/>
      <c r="F223" s="19"/>
      <c r="G223" s="20"/>
      <c r="H223" s="20"/>
      <c r="I223" s="135"/>
      <c r="J223" s="19"/>
      <c r="K223" s="19"/>
      <c r="L223" s="19"/>
      <c r="M223" s="21">
        <f>I223-D223</f>
        <v>0</v>
      </c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ht="15" customHeight="1" r="224">
      <c r="A224" s="8" t="s">
        <v>713</v>
      </c>
      <c r="B224" s="9"/>
      <c r="C224" s="9"/>
      <c r="D224" s="134"/>
      <c r="E224" s="11"/>
      <c r="F224" s="12"/>
      <c r="G224" s="12"/>
      <c r="H224" s="11"/>
      <c r="I224" s="134"/>
      <c r="J224" s="12"/>
      <c r="K224" s="12"/>
      <c r="L224" s="12"/>
      <c r="M224" s="13">
        <f>I224-D224</f>
        <v>0</v>
      </c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ht="15" customHeight="1" r="225">
      <c r="A225" s="16" t="s">
        <v>714</v>
      </c>
      <c r="B225" s="17"/>
      <c r="C225" s="17"/>
      <c r="D225" s="135"/>
      <c r="E225" s="19"/>
      <c r="F225" s="19"/>
      <c r="G225" s="20"/>
      <c r="H225" s="20"/>
      <c r="I225" s="135"/>
      <c r="J225" s="19"/>
      <c r="K225" s="19"/>
      <c r="L225" s="19"/>
      <c r="M225" s="21">
        <f>I225-D225</f>
        <v>0</v>
      </c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ht="15" customHeight="1" r="226">
      <c r="A226" s="8" t="s">
        <v>715</v>
      </c>
      <c r="B226" s="9"/>
      <c r="C226" s="9"/>
      <c r="D226" s="134"/>
      <c r="E226" s="11"/>
      <c r="F226" s="12"/>
      <c r="G226" s="12"/>
      <c r="H226" s="11"/>
      <c r="I226" s="134"/>
      <c r="J226" s="12"/>
      <c r="K226" s="12"/>
      <c r="L226" s="12"/>
      <c r="M226" s="13">
        <f>I226-D226</f>
        <v>0</v>
      </c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ht="15" customHeight="1" r="227">
      <c r="A227" s="16" t="s">
        <v>716</v>
      </c>
      <c r="B227" s="17"/>
      <c r="C227" s="17"/>
      <c r="D227" s="135"/>
      <c r="E227" s="19"/>
      <c r="F227" s="19"/>
      <c r="G227" s="20"/>
      <c r="H227" s="20"/>
      <c r="I227" s="135"/>
      <c r="J227" s="19"/>
      <c r="K227" s="19"/>
      <c r="L227" s="19"/>
      <c r="M227" s="21">
        <f>I227-D227</f>
        <v>0</v>
      </c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ht="15" customHeight="1" r="228">
      <c r="A228" s="8" t="s">
        <v>717</v>
      </c>
      <c r="B228" s="9"/>
      <c r="C228" s="9"/>
      <c r="D228" s="134"/>
      <c r="E228" s="11"/>
      <c r="F228" s="12"/>
      <c r="G228" s="12"/>
      <c r="H228" s="11"/>
      <c r="I228" s="134"/>
      <c r="J228" s="12"/>
      <c r="K228" s="12"/>
      <c r="L228" s="12"/>
      <c r="M228" s="13">
        <f>I228-D228</f>
        <v>0</v>
      </c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ht="15" customHeight="1" r="229">
      <c r="A229" s="16" t="s">
        <v>718</v>
      </c>
      <c r="B229" s="17"/>
      <c r="C229" s="17"/>
      <c r="D229" s="135"/>
      <c r="E229" s="19"/>
      <c r="F229" s="19"/>
      <c r="G229" s="20"/>
      <c r="H229" s="20"/>
      <c r="I229" s="135"/>
      <c r="J229" s="19"/>
      <c r="K229" s="19"/>
      <c r="L229" s="19"/>
      <c r="M229" s="21">
        <f>I229-D229</f>
        <v>0</v>
      </c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ht="15" customHeight="1" r="230">
      <c r="A230" s="8" t="s">
        <v>719</v>
      </c>
      <c r="B230" s="9"/>
      <c r="C230" s="9"/>
      <c r="D230" s="134"/>
      <c r="E230" s="11"/>
      <c r="F230" s="12"/>
      <c r="G230" s="12"/>
      <c r="H230" s="11"/>
      <c r="I230" s="134"/>
      <c r="J230" s="12"/>
      <c r="K230" s="12"/>
      <c r="L230" s="12"/>
      <c r="M230" s="13">
        <f>I230-D230</f>
        <v>0</v>
      </c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ht="15" customHeight="1" r="231">
      <c r="A231" s="16" t="s">
        <v>720</v>
      </c>
      <c r="B231" s="17"/>
      <c r="C231" s="17"/>
      <c r="D231" s="135"/>
      <c r="E231" s="19"/>
      <c r="F231" s="19"/>
      <c r="G231" s="20"/>
      <c r="H231" s="20"/>
      <c r="I231" s="135"/>
      <c r="J231" s="19"/>
      <c r="K231" s="19"/>
      <c r="L231" s="19"/>
      <c r="M231" s="21">
        <f>I231-D231</f>
        <v>0</v>
      </c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ht="15" customHeight="1" r="232">
      <c r="A232" s="8" t="s">
        <v>721</v>
      </c>
      <c r="B232" s="9"/>
      <c r="C232" s="9"/>
      <c r="D232" s="134"/>
      <c r="E232" s="11"/>
      <c r="F232" s="12"/>
      <c r="G232" s="12"/>
      <c r="H232" s="11"/>
      <c r="I232" s="134"/>
      <c r="J232" s="12"/>
      <c r="K232" s="12"/>
      <c r="L232" s="12"/>
      <c r="M232" s="13">
        <f>I232-D232</f>
        <v>0</v>
      </c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ht="15" customHeight="1" r="233">
      <c r="A233" s="16" t="s">
        <v>722</v>
      </c>
      <c r="B233" s="17"/>
      <c r="C233" s="17"/>
      <c r="D233" s="135"/>
      <c r="E233" s="19"/>
      <c r="F233" s="19"/>
      <c r="G233" s="20"/>
      <c r="H233" s="20"/>
      <c r="I233" s="135"/>
      <c r="J233" s="19"/>
      <c r="K233" s="19"/>
      <c r="L233" s="19"/>
      <c r="M233" s="21">
        <f>I233-D233</f>
        <v>0</v>
      </c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ht="15" customHeight="1" r="234">
      <c r="A234" s="8" t="s">
        <v>723</v>
      </c>
      <c r="B234" s="9"/>
      <c r="C234" s="9"/>
      <c r="D234" s="134"/>
      <c r="E234" s="11"/>
      <c r="F234" s="12"/>
      <c r="G234" s="12"/>
      <c r="H234" s="11"/>
      <c r="I234" s="134"/>
      <c r="J234" s="12"/>
      <c r="K234" s="12"/>
      <c r="L234" s="12"/>
      <c r="M234" s="13">
        <f>I234-D234</f>
        <v>0</v>
      </c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ht="15" customHeight="1" r="235">
      <c r="A235" s="16" t="s">
        <v>724</v>
      </c>
      <c r="B235" s="17"/>
      <c r="C235" s="17"/>
      <c r="D235" s="135"/>
      <c r="E235" s="19"/>
      <c r="F235" s="19"/>
      <c r="G235" s="20"/>
      <c r="H235" s="20"/>
      <c r="I235" s="135"/>
      <c r="J235" s="19"/>
      <c r="K235" s="19"/>
      <c r="L235" s="19"/>
      <c r="M235" s="21">
        <f>I235-D235</f>
        <v>0</v>
      </c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ht="15" customHeight="1" r="236">
      <c r="A236" s="8" t="s">
        <v>725</v>
      </c>
      <c r="B236" s="9"/>
      <c r="C236" s="9"/>
      <c r="D236" s="134"/>
      <c r="E236" s="11"/>
      <c r="F236" s="12"/>
      <c r="G236" s="12"/>
      <c r="H236" s="11"/>
      <c r="I236" s="134"/>
      <c r="J236" s="12"/>
      <c r="K236" s="12"/>
      <c r="L236" s="12"/>
      <c r="M236" s="13">
        <f>I236-D236</f>
        <v>0</v>
      </c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ht="15" customHeight="1" r="237">
      <c r="A237" s="16" t="s">
        <v>726</v>
      </c>
      <c r="B237" s="17"/>
      <c r="C237" s="17"/>
      <c r="D237" s="135"/>
      <c r="E237" s="19"/>
      <c r="F237" s="19"/>
      <c r="G237" s="20"/>
      <c r="H237" s="20"/>
      <c r="I237" s="135"/>
      <c r="J237" s="19"/>
      <c r="K237" s="19"/>
      <c r="L237" s="19"/>
      <c r="M237" s="21">
        <f>I237-D237</f>
        <v>0</v>
      </c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ht="15" customHeight="1" r="238">
      <c r="A238" s="8" t="s">
        <v>727</v>
      </c>
      <c r="B238" s="9"/>
      <c r="C238" s="9"/>
      <c r="D238" s="134"/>
      <c r="E238" s="11"/>
      <c r="F238" s="12"/>
      <c r="G238" s="12"/>
      <c r="H238" s="11"/>
      <c r="I238" s="134"/>
      <c r="J238" s="12"/>
      <c r="K238" s="12"/>
      <c r="L238" s="12"/>
      <c r="M238" s="13">
        <f>I238-D238</f>
        <v>0</v>
      </c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ht="15" customHeight="1" r="239">
      <c r="A239" s="16" t="s">
        <v>728</v>
      </c>
      <c r="B239" s="17"/>
      <c r="C239" s="17"/>
      <c r="D239" s="135"/>
      <c r="E239" s="19"/>
      <c r="F239" s="19"/>
      <c r="G239" s="20"/>
      <c r="H239" s="20"/>
      <c r="I239" s="135"/>
      <c r="J239" s="19"/>
      <c r="K239" s="19"/>
      <c r="L239" s="19"/>
      <c r="M239" s="21">
        <f>I239-D239</f>
        <v>0</v>
      </c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ht="15" customHeight="1" r="240">
      <c r="A240" s="8" t="s">
        <v>729</v>
      </c>
      <c r="B240" s="9"/>
      <c r="C240" s="9"/>
      <c r="D240" s="134"/>
      <c r="E240" s="11"/>
      <c r="F240" s="12"/>
      <c r="G240" s="12"/>
      <c r="H240" s="11"/>
      <c r="I240" s="134"/>
      <c r="J240" s="12"/>
      <c r="K240" s="12"/>
      <c r="L240" s="12"/>
      <c r="M240" s="13">
        <f>I240-D240</f>
        <v>0</v>
      </c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ht="15" customHeight="1" r="241">
      <c r="A241" s="16" t="s">
        <v>730</v>
      </c>
      <c r="B241" s="17"/>
      <c r="C241" s="17"/>
      <c r="D241" s="135"/>
      <c r="E241" s="19"/>
      <c r="F241" s="19"/>
      <c r="G241" s="20"/>
      <c r="H241" s="20"/>
      <c r="I241" s="135"/>
      <c r="J241" s="19"/>
      <c r="K241" s="19"/>
      <c r="L241" s="19"/>
      <c r="M241" s="21">
        <f>I241-D241</f>
        <v>0</v>
      </c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ht="15" customHeight="1" r="242">
      <c r="A242" s="8" t="s">
        <v>731</v>
      </c>
      <c r="B242" s="9"/>
      <c r="C242" s="9"/>
      <c r="D242" s="134"/>
      <c r="E242" s="11"/>
      <c r="F242" s="12"/>
      <c r="G242" s="12"/>
      <c r="H242" s="11"/>
      <c r="I242" s="134"/>
      <c r="J242" s="12"/>
      <c r="K242" s="12"/>
      <c r="L242" s="12"/>
      <c r="M242" s="13">
        <f>I242-D242</f>
        <v>0</v>
      </c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ht="15" customHeight="1" r="243">
      <c r="A243" s="16" t="s">
        <v>732</v>
      </c>
      <c r="B243" s="17"/>
      <c r="C243" s="17"/>
      <c r="D243" s="135"/>
      <c r="E243" s="19"/>
      <c r="F243" s="19"/>
      <c r="G243" s="20"/>
      <c r="H243" s="20"/>
      <c r="I243" s="135"/>
      <c r="J243" s="19"/>
      <c r="K243" s="19"/>
      <c r="L243" s="19"/>
      <c r="M243" s="21">
        <f>I243-D243</f>
        <v>0</v>
      </c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ht="15" customHeight="1" r="244">
      <c r="A244" s="8" t="s">
        <v>733</v>
      </c>
      <c r="B244" s="9"/>
      <c r="C244" s="9"/>
      <c r="D244" s="134"/>
      <c r="E244" s="11"/>
      <c r="F244" s="12"/>
      <c r="G244" s="12"/>
      <c r="H244" s="11"/>
      <c r="I244" s="134"/>
      <c r="J244" s="12"/>
      <c r="K244" s="12"/>
      <c r="L244" s="12"/>
      <c r="M244" s="13">
        <f>I244-D244</f>
        <v>0</v>
      </c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ht="15" customHeight="1" r="245">
      <c r="A245" s="16" t="s">
        <v>734</v>
      </c>
      <c r="B245" s="17"/>
      <c r="C245" s="17"/>
      <c r="D245" s="135"/>
      <c r="E245" s="19"/>
      <c r="F245" s="19"/>
      <c r="G245" s="20"/>
      <c r="H245" s="20"/>
      <c r="I245" s="135"/>
      <c r="J245" s="19"/>
      <c r="K245" s="19"/>
      <c r="L245" s="19"/>
      <c r="M245" s="21">
        <f>I245-D245</f>
        <v>0</v>
      </c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ht="15" customHeight="1" r="246">
      <c r="A246" s="8" t="s">
        <v>735</v>
      </c>
      <c r="B246" s="9"/>
      <c r="C246" s="9"/>
      <c r="D246" s="134"/>
      <c r="E246" s="11"/>
      <c r="F246" s="12"/>
      <c r="G246" s="12"/>
      <c r="H246" s="11"/>
      <c r="I246" s="134"/>
      <c r="J246" s="12"/>
      <c r="K246" s="12"/>
      <c r="L246" s="12"/>
      <c r="M246" s="13">
        <f>I246-D246</f>
        <v>0</v>
      </c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ht="15" customHeight="1" r="247">
      <c r="A247" s="16" t="s">
        <v>736</v>
      </c>
      <c r="B247" s="17"/>
      <c r="C247" s="17"/>
      <c r="D247" s="135"/>
      <c r="E247" s="19"/>
      <c r="F247" s="19"/>
      <c r="G247" s="20"/>
      <c r="H247" s="20"/>
      <c r="I247" s="135"/>
      <c r="J247" s="19"/>
      <c r="K247" s="19"/>
      <c r="L247" s="19"/>
      <c r="M247" s="21">
        <f>I247-D247</f>
        <v>0</v>
      </c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ht="15" customHeight="1" r="248">
      <c r="A248" s="8" t="s">
        <v>737</v>
      </c>
      <c r="B248" s="9"/>
      <c r="C248" s="9"/>
      <c r="D248" s="134"/>
      <c r="E248" s="11"/>
      <c r="F248" s="12"/>
      <c r="G248" s="12"/>
      <c r="H248" s="11"/>
      <c r="I248" s="134"/>
      <c r="J248" s="12"/>
      <c r="K248" s="12"/>
      <c r="L248" s="12"/>
      <c r="M248" s="13">
        <f>I248-D248</f>
        <v>0</v>
      </c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ht="15" customHeight="1" r="249">
      <c r="A249" s="16" t="s">
        <v>738</v>
      </c>
      <c r="B249" s="17"/>
      <c r="C249" s="17"/>
      <c r="D249" s="135"/>
      <c r="E249" s="19"/>
      <c r="F249" s="19"/>
      <c r="G249" s="20"/>
      <c r="H249" s="20"/>
      <c r="I249" s="135"/>
      <c r="J249" s="19"/>
      <c r="K249" s="19"/>
      <c r="L249" s="19"/>
      <c r="M249" s="21">
        <f>I249-D249</f>
        <v>0</v>
      </c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ht="15" customHeight="1" r="250">
      <c r="A250" s="8" t="s">
        <v>739</v>
      </c>
      <c r="B250" s="9"/>
      <c r="C250" s="9"/>
      <c r="D250" s="134"/>
      <c r="E250" s="11"/>
      <c r="F250" s="12"/>
      <c r="G250" s="12"/>
      <c r="H250" s="11"/>
      <c r="I250" s="134"/>
      <c r="J250" s="12"/>
      <c r="K250" s="12"/>
      <c r="L250" s="12"/>
      <c r="M250" s="13">
        <f>I250-D250</f>
        <v>0</v>
      </c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ht="15" customHeight="1" r="251">
      <c r="A251" s="16" t="s">
        <v>740</v>
      </c>
      <c r="B251" s="17"/>
      <c r="C251" s="17"/>
      <c r="D251" s="135"/>
      <c r="E251" s="19"/>
      <c r="F251" s="19"/>
      <c r="G251" s="20"/>
      <c r="H251" s="20"/>
      <c r="I251" s="135"/>
      <c r="J251" s="19"/>
      <c r="K251" s="19"/>
      <c r="L251" s="19"/>
      <c r="M251" s="21">
        <f>I251-D251</f>
        <v>0</v>
      </c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ht="15" customHeight="1" r="252">
      <c r="A252" s="8" t="s">
        <v>741</v>
      </c>
      <c r="B252" s="9"/>
      <c r="C252" s="9"/>
      <c r="D252" s="134"/>
      <c r="E252" s="11"/>
      <c r="F252" s="12"/>
      <c r="G252" s="12"/>
      <c r="H252" s="11"/>
      <c r="I252" s="134"/>
      <c r="J252" s="12"/>
      <c r="K252" s="12"/>
      <c r="L252" s="12"/>
      <c r="M252" s="13">
        <f>I252-D252</f>
        <v>0</v>
      </c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ht="15" customHeight="1" r="253">
      <c r="A253" s="16" t="s">
        <v>742</v>
      </c>
      <c r="B253" s="17"/>
      <c r="C253" s="17"/>
      <c r="D253" s="135"/>
      <c r="E253" s="19"/>
      <c r="F253" s="19"/>
      <c r="G253" s="20"/>
      <c r="H253" s="20"/>
      <c r="I253" s="135"/>
      <c r="J253" s="19"/>
      <c r="K253" s="19"/>
      <c r="L253" s="19"/>
      <c r="M253" s="21">
        <f>I253-D253</f>
        <v>0</v>
      </c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ht="15" customHeight="1" r="254">
      <c r="A254" s="8" t="s">
        <v>743</v>
      </c>
      <c r="B254" s="9"/>
      <c r="C254" s="9"/>
      <c r="D254" s="134"/>
      <c r="E254" s="11"/>
      <c r="F254" s="12"/>
      <c r="G254" s="12"/>
      <c r="H254" s="11"/>
      <c r="I254" s="134"/>
      <c r="J254" s="12"/>
      <c r="K254" s="12"/>
      <c r="L254" s="12"/>
      <c r="M254" s="13">
        <f>I254-D254</f>
        <v>0</v>
      </c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ht="15" customHeight="1" r="255">
      <c r="A255" s="16" t="s">
        <v>744</v>
      </c>
      <c r="B255" s="17"/>
      <c r="C255" s="17"/>
      <c r="D255" s="135"/>
      <c r="E255" s="19"/>
      <c r="F255" s="19"/>
      <c r="G255" s="20"/>
      <c r="H255" s="20"/>
      <c r="I255" s="135"/>
      <c r="J255" s="19"/>
      <c r="K255" s="19"/>
      <c r="L255" s="19"/>
      <c r="M255" s="21">
        <f>I255-D255</f>
        <v>0</v>
      </c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ht="15" customHeight="1" r="256">
      <c r="A256" s="8" t="s">
        <v>745</v>
      </c>
      <c r="B256" s="9"/>
      <c r="C256" s="9"/>
      <c r="D256" s="134"/>
      <c r="E256" s="11"/>
      <c r="F256" s="12"/>
      <c r="G256" s="12"/>
      <c r="H256" s="11"/>
      <c r="I256" s="134"/>
      <c r="J256" s="12"/>
      <c r="K256" s="12"/>
      <c r="L256" s="12"/>
      <c r="M256" s="13">
        <f>I256-D256</f>
        <v>0</v>
      </c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ht="15" customHeight="1" r="257">
      <c r="A257" s="16" t="s">
        <v>746</v>
      </c>
      <c r="B257" s="17"/>
      <c r="C257" s="17"/>
      <c r="D257" s="135"/>
      <c r="E257" s="19"/>
      <c r="F257" s="19"/>
      <c r="G257" s="20"/>
      <c r="H257" s="20"/>
      <c r="I257" s="135"/>
      <c r="J257" s="19"/>
      <c r="K257" s="19"/>
      <c r="L257" s="19"/>
      <c r="M257" s="21">
        <f>I257-D257</f>
        <v>0</v>
      </c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ht="15" customHeight="1" r="258">
      <c r="A258" s="8" t="s">
        <v>747</v>
      </c>
      <c r="B258" s="9"/>
      <c r="C258" s="9"/>
      <c r="D258" s="134"/>
      <c r="E258" s="11"/>
      <c r="F258" s="12"/>
      <c r="G258" s="12"/>
      <c r="H258" s="11"/>
      <c r="I258" s="134"/>
      <c r="J258" s="12"/>
      <c r="K258" s="12"/>
      <c r="L258" s="12"/>
      <c r="M258" s="13">
        <f>I258-D258</f>
        <v>0</v>
      </c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ht="15" customHeight="1" r="259">
      <c r="A259" s="16" t="s">
        <v>748</v>
      </c>
      <c r="B259" s="17"/>
      <c r="C259" s="17"/>
      <c r="D259" s="135"/>
      <c r="E259" s="19"/>
      <c r="F259" s="19"/>
      <c r="G259" s="20"/>
      <c r="H259" s="20"/>
      <c r="I259" s="135"/>
      <c r="J259" s="19"/>
      <c r="K259" s="19"/>
      <c r="L259" s="19"/>
      <c r="M259" s="21">
        <f>I259-D259</f>
        <v>0</v>
      </c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ht="15" customHeight="1" r="260">
      <c r="A260" s="8" t="s">
        <v>749</v>
      </c>
      <c r="B260" s="9"/>
      <c r="C260" s="9"/>
      <c r="D260" s="134"/>
      <c r="E260" s="11"/>
      <c r="F260" s="12"/>
      <c r="G260" s="12"/>
      <c r="H260" s="11"/>
      <c r="I260" s="134"/>
      <c r="J260" s="12"/>
      <c r="K260" s="12"/>
      <c r="L260" s="12"/>
      <c r="M260" s="13">
        <f>I260-D260</f>
        <v>0</v>
      </c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ht="15" customHeight="1" r="261">
      <c r="A261" s="16" t="s">
        <v>750</v>
      </c>
      <c r="B261" s="17"/>
      <c r="C261" s="17"/>
      <c r="D261" s="135"/>
      <c r="E261" s="19"/>
      <c r="F261" s="19"/>
      <c r="G261" s="20"/>
      <c r="H261" s="20"/>
      <c r="I261" s="135"/>
      <c r="J261" s="19"/>
      <c r="K261" s="19"/>
      <c r="L261" s="19"/>
      <c r="M261" s="21">
        <f>I261-D261</f>
        <v>0</v>
      </c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ht="15" customHeight="1" r="262">
      <c r="A262" s="8" t="s">
        <v>751</v>
      </c>
      <c r="B262" s="9"/>
      <c r="C262" s="9"/>
      <c r="D262" s="134"/>
      <c r="E262" s="11"/>
      <c r="F262" s="12"/>
      <c r="G262" s="12"/>
      <c r="H262" s="11"/>
      <c r="I262" s="134"/>
      <c r="J262" s="12"/>
      <c r="K262" s="12"/>
      <c r="L262" s="12"/>
      <c r="M262" s="13">
        <f>I262-D262</f>
        <v>0</v>
      </c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ht="15" customHeight="1" r="263">
      <c r="A263" s="16" t="s">
        <v>752</v>
      </c>
      <c r="B263" s="17"/>
      <c r="C263" s="17"/>
      <c r="D263" s="135"/>
      <c r="E263" s="19"/>
      <c r="F263" s="19"/>
      <c r="G263" s="20"/>
      <c r="H263" s="20"/>
      <c r="I263" s="135"/>
      <c r="J263" s="19"/>
      <c r="K263" s="19"/>
      <c r="L263" s="19"/>
      <c r="M263" s="21">
        <f>I263-D263</f>
        <v>0</v>
      </c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ht="15" customHeight="1" r="264">
      <c r="A264" s="8" t="s">
        <v>753</v>
      </c>
      <c r="B264" s="9"/>
      <c r="C264" s="9"/>
      <c r="D264" s="134"/>
      <c r="E264" s="11"/>
      <c r="F264" s="12"/>
      <c r="G264" s="12"/>
      <c r="H264" s="11"/>
      <c r="I264" s="134"/>
      <c r="J264" s="12"/>
      <c r="K264" s="12"/>
      <c r="L264" s="12"/>
      <c r="M264" s="13">
        <f>I264-D264</f>
        <v>0</v>
      </c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ht="15" customHeight="1" r="265">
      <c r="A265" s="16" t="s">
        <v>754</v>
      </c>
      <c r="B265" s="17"/>
      <c r="C265" s="17"/>
      <c r="D265" s="135"/>
      <c r="E265" s="19"/>
      <c r="F265" s="19"/>
      <c r="G265" s="20"/>
      <c r="H265" s="20"/>
      <c r="I265" s="135"/>
      <c r="J265" s="19"/>
      <c r="K265" s="19"/>
      <c r="L265" s="19"/>
      <c r="M265" s="21">
        <f>I265-D265</f>
        <v>0</v>
      </c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ht="15" customHeight="1" r="266">
      <c r="A266" s="8" t="s">
        <v>755</v>
      </c>
      <c r="B266" s="9"/>
      <c r="C266" s="9"/>
      <c r="D266" s="134"/>
      <c r="E266" s="11"/>
      <c r="F266" s="12"/>
      <c r="G266" s="12"/>
      <c r="H266" s="11"/>
      <c r="I266" s="134"/>
      <c r="J266" s="12"/>
      <c r="K266" s="12"/>
      <c r="L266" s="12"/>
      <c r="M266" s="13">
        <f>I266-D266</f>
        <v>0</v>
      </c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ht="15" customHeight="1" r="267">
      <c r="A267" s="16" t="s">
        <v>756</v>
      </c>
      <c r="B267" s="17"/>
      <c r="C267" s="17"/>
      <c r="D267" s="135"/>
      <c r="E267" s="19"/>
      <c r="F267" s="19"/>
      <c r="G267" s="20"/>
      <c r="H267" s="20"/>
      <c r="I267" s="135"/>
      <c r="J267" s="19"/>
      <c r="K267" s="19"/>
      <c r="L267" s="19"/>
      <c r="M267" s="21">
        <f>I267-D267</f>
        <v>0</v>
      </c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ht="15" customHeight="1" r="268">
      <c r="A268" s="8" t="s">
        <v>757</v>
      </c>
      <c r="B268" s="9"/>
      <c r="C268" s="9"/>
      <c r="D268" s="134"/>
      <c r="E268" s="11"/>
      <c r="F268" s="12"/>
      <c r="G268" s="12"/>
      <c r="H268" s="11"/>
      <c r="I268" s="134"/>
      <c r="J268" s="12"/>
      <c r="K268" s="12"/>
      <c r="L268" s="12"/>
      <c r="M268" s="13">
        <f>I268-D268</f>
        <v>0</v>
      </c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ht="15" customHeight="1" r="269">
      <c r="A269" s="16" t="s">
        <v>758</v>
      </c>
      <c r="B269" s="17"/>
      <c r="C269" s="17"/>
      <c r="D269" s="135"/>
      <c r="E269" s="19"/>
      <c r="F269" s="19"/>
      <c r="G269" s="20"/>
      <c r="H269" s="20"/>
      <c r="I269" s="135"/>
      <c r="J269" s="19"/>
      <c r="K269" s="19"/>
      <c r="L269" s="19"/>
      <c r="M269" s="21">
        <f>I269-D269</f>
        <v>0</v>
      </c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ht="15" customHeight="1" r="270">
      <c r="A270" s="8" t="s">
        <v>759</v>
      </c>
      <c r="B270" s="9"/>
      <c r="C270" s="9"/>
      <c r="D270" s="134"/>
      <c r="E270" s="11"/>
      <c r="F270" s="12"/>
      <c r="G270" s="12"/>
      <c r="H270" s="11"/>
      <c r="I270" s="134"/>
      <c r="J270" s="12"/>
      <c r="K270" s="12"/>
      <c r="L270" s="12"/>
      <c r="M270" s="13">
        <f>I270-D270</f>
        <v>0</v>
      </c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ht="15" customHeight="1" r="271">
      <c r="A271" s="16" t="s">
        <v>760</v>
      </c>
      <c r="B271" s="17"/>
      <c r="C271" s="17"/>
      <c r="D271" s="135"/>
      <c r="E271" s="19"/>
      <c r="F271" s="19"/>
      <c r="G271" s="20"/>
      <c r="H271" s="20"/>
      <c r="I271" s="135"/>
      <c r="J271" s="19"/>
      <c r="K271" s="19"/>
      <c r="L271" s="19"/>
      <c r="M271" s="21">
        <f>I271-D271</f>
        <v>0</v>
      </c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ht="15" customHeight="1" r="272">
      <c r="A272" s="8" t="s">
        <v>761</v>
      </c>
      <c r="B272" s="9"/>
      <c r="C272" s="9"/>
      <c r="D272" s="134"/>
      <c r="E272" s="11"/>
      <c r="F272" s="12"/>
      <c r="G272" s="12"/>
      <c r="H272" s="11"/>
      <c r="I272" s="134"/>
      <c r="J272" s="12"/>
      <c r="K272" s="12"/>
      <c r="L272" s="12"/>
      <c r="M272" s="13">
        <f>I272-D272</f>
        <v>0</v>
      </c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ht="15" customHeight="1" r="273">
      <c r="A273" s="16" t="s">
        <v>762</v>
      </c>
      <c r="B273" s="17"/>
      <c r="C273" s="17"/>
      <c r="D273" s="135"/>
      <c r="E273" s="19"/>
      <c r="F273" s="19"/>
      <c r="G273" s="20"/>
      <c r="H273" s="20"/>
      <c r="I273" s="135"/>
      <c r="J273" s="19"/>
      <c r="K273" s="19"/>
      <c r="L273" s="19"/>
      <c r="M273" s="21">
        <f>I273-D273</f>
        <v>0</v>
      </c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ht="15" customHeight="1" r="274">
      <c r="A274" s="8" t="s">
        <v>763</v>
      </c>
      <c r="B274" s="9"/>
      <c r="C274" s="9"/>
      <c r="D274" s="134"/>
      <c r="E274" s="11"/>
      <c r="F274" s="12"/>
      <c r="G274" s="12"/>
      <c r="H274" s="11"/>
      <c r="I274" s="134"/>
      <c r="J274" s="12"/>
      <c r="K274" s="12"/>
      <c r="L274" s="12"/>
      <c r="M274" s="13">
        <f>I274-D274</f>
        <v>0</v>
      </c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ht="15" customHeight="1" r="275">
      <c r="A275" s="16" t="s">
        <v>764</v>
      </c>
      <c r="B275" s="17"/>
      <c r="C275" s="17"/>
      <c r="D275" s="135"/>
      <c r="E275" s="19"/>
      <c r="F275" s="19"/>
      <c r="G275" s="20"/>
      <c r="H275" s="20"/>
      <c r="I275" s="135"/>
      <c r="J275" s="19"/>
      <c r="K275" s="19"/>
      <c r="L275" s="19"/>
      <c r="M275" s="21">
        <f>I275-D275</f>
        <v>0</v>
      </c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ht="15" customHeight="1" r="276">
      <c r="A276" s="8" t="s">
        <v>765</v>
      </c>
      <c r="B276" s="9"/>
      <c r="C276" s="9"/>
      <c r="D276" s="134"/>
      <c r="E276" s="11"/>
      <c r="F276" s="12"/>
      <c r="G276" s="12"/>
      <c r="H276" s="11"/>
      <c r="I276" s="134"/>
      <c r="J276" s="12"/>
      <c r="K276" s="12"/>
      <c r="L276" s="12"/>
      <c r="M276" s="13">
        <f>I276-D276</f>
        <v>0</v>
      </c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ht="15" customHeight="1" r="277">
      <c r="A277" s="16" t="s">
        <v>766</v>
      </c>
      <c r="B277" s="17"/>
      <c r="C277" s="17"/>
      <c r="D277" s="135"/>
      <c r="E277" s="19"/>
      <c r="F277" s="19"/>
      <c r="G277" s="20"/>
      <c r="H277" s="20"/>
      <c r="I277" s="135"/>
      <c r="J277" s="19"/>
      <c r="K277" s="19"/>
      <c r="L277" s="19"/>
      <c r="M277" s="21">
        <f>I277-D277</f>
        <v>0</v>
      </c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ht="15" customHeight="1" r="278">
      <c r="A278" s="8" t="s">
        <v>767</v>
      </c>
      <c r="B278" s="9"/>
      <c r="C278" s="9"/>
      <c r="D278" s="134"/>
      <c r="E278" s="11"/>
      <c r="F278" s="12"/>
      <c r="G278" s="12"/>
      <c r="H278" s="11"/>
      <c r="I278" s="134"/>
      <c r="J278" s="12"/>
      <c r="K278" s="12"/>
      <c r="L278" s="12"/>
      <c r="M278" s="13">
        <f>I278-D278</f>
        <v>0</v>
      </c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ht="15" customHeight="1" r="279">
      <c r="A279" s="16" t="s">
        <v>768</v>
      </c>
      <c r="B279" s="17"/>
      <c r="C279" s="17"/>
      <c r="D279" s="135"/>
      <c r="E279" s="19"/>
      <c r="F279" s="19"/>
      <c r="G279" s="20"/>
      <c r="H279" s="20"/>
      <c r="I279" s="135"/>
      <c r="J279" s="19"/>
      <c r="K279" s="19"/>
      <c r="L279" s="19"/>
      <c r="M279" s="21">
        <f>I279-D279</f>
        <v>0</v>
      </c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ht="15" customHeight="1" r="280">
      <c r="A280" s="8" t="s">
        <v>769</v>
      </c>
      <c r="B280" s="9"/>
      <c r="C280" s="9"/>
      <c r="D280" s="134"/>
      <c r="E280" s="11"/>
      <c r="F280" s="12"/>
      <c r="G280" s="12"/>
      <c r="H280" s="11"/>
      <c r="I280" s="134"/>
      <c r="J280" s="12"/>
      <c r="K280" s="12"/>
      <c r="L280" s="12"/>
      <c r="M280" s="13">
        <f>I280-D280</f>
        <v>0</v>
      </c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ht="15" customHeight="1" r="281">
      <c r="A281" s="16" t="s">
        <v>770</v>
      </c>
      <c r="B281" s="17"/>
      <c r="C281" s="17"/>
      <c r="D281" s="135"/>
      <c r="E281" s="19"/>
      <c r="F281" s="19"/>
      <c r="G281" s="20"/>
      <c r="H281" s="20"/>
      <c r="I281" s="135"/>
      <c r="J281" s="19"/>
      <c r="K281" s="19"/>
      <c r="L281" s="19"/>
      <c r="M281" s="21">
        <f>I281-D281</f>
        <v>0</v>
      </c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ht="15" customHeight="1" r="282">
      <c r="A282" s="8" t="s">
        <v>771</v>
      </c>
      <c r="B282" s="9"/>
      <c r="C282" s="9"/>
      <c r="D282" s="134"/>
      <c r="E282" s="11"/>
      <c r="F282" s="12"/>
      <c r="G282" s="12"/>
      <c r="H282" s="11"/>
      <c r="I282" s="134"/>
      <c r="J282" s="12"/>
      <c r="K282" s="12"/>
      <c r="L282" s="12"/>
      <c r="M282" s="13">
        <f>I282-D282</f>
        <v>0</v>
      </c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ht="15" customHeight="1" r="283">
      <c r="A283" s="16" t="s">
        <v>772</v>
      </c>
      <c r="B283" s="17"/>
      <c r="C283" s="17"/>
      <c r="D283" s="135"/>
      <c r="E283" s="19"/>
      <c r="F283" s="19"/>
      <c r="G283" s="20"/>
      <c r="H283" s="20"/>
      <c r="I283" s="135"/>
      <c r="J283" s="19"/>
      <c r="K283" s="19"/>
      <c r="L283" s="19"/>
      <c r="M283" s="21">
        <f>I283-D283</f>
        <v>0</v>
      </c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ht="15" customHeight="1" r="284">
      <c r="A284" s="8" t="s">
        <v>773</v>
      </c>
      <c r="B284" s="9"/>
      <c r="C284" s="9"/>
      <c r="D284" s="134"/>
      <c r="E284" s="11"/>
      <c r="F284" s="12"/>
      <c r="G284" s="12"/>
      <c r="H284" s="11"/>
      <c r="I284" s="134"/>
      <c r="J284" s="12"/>
      <c r="K284" s="12"/>
      <c r="L284" s="12"/>
      <c r="M284" s="13">
        <f>I284-D284</f>
        <v>0</v>
      </c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ht="15" customHeight="1" r="285">
      <c r="A285" s="16" t="s">
        <v>774</v>
      </c>
      <c r="B285" s="17"/>
      <c r="C285" s="17"/>
      <c r="D285" s="135"/>
      <c r="E285" s="19"/>
      <c r="F285" s="19"/>
      <c r="G285" s="20"/>
      <c r="H285" s="20"/>
      <c r="I285" s="135"/>
      <c r="J285" s="19"/>
      <c r="K285" s="19"/>
      <c r="L285" s="19"/>
      <c r="M285" s="21">
        <f>I285-D285</f>
        <v>0</v>
      </c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ht="15" customHeight="1" r="286">
      <c r="A286" s="8" t="s">
        <v>775</v>
      </c>
      <c r="B286" s="9"/>
      <c r="C286" s="9"/>
      <c r="D286" s="134"/>
      <c r="E286" s="11"/>
      <c r="F286" s="12"/>
      <c r="G286" s="12"/>
      <c r="H286" s="11"/>
      <c r="I286" s="134"/>
      <c r="J286" s="12"/>
      <c r="K286" s="12"/>
      <c r="L286" s="12"/>
      <c r="M286" s="13">
        <f>I286-D286</f>
        <v>0</v>
      </c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ht="15" customHeight="1" r="287">
      <c r="A287" s="16" t="s">
        <v>776</v>
      </c>
      <c r="B287" s="17"/>
      <c r="C287" s="17"/>
      <c r="D287" s="135"/>
      <c r="E287" s="19"/>
      <c r="F287" s="19"/>
      <c r="G287" s="20"/>
      <c r="H287" s="20"/>
      <c r="I287" s="135"/>
      <c r="J287" s="19"/>
      <c r="K287" s="19"/>
      <c r="L287" s="19"/>
      <c r="M287" s="21">
        <f>I287-D287</f>
        <v>0</v>
      </c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ht="15" customHeight="1" r="288">
      <c r="A288" s="8" t="s">
        <v>777</v>
      </c>
      <c r="B288" s="9"/>
      <c r="C288" s="9"/>
      <c r="D288" s="134"/>
      <c r="E288" s="11"/>
      <c r="F288" s="12"/>
      <c r="G288" s="12"/>
      <c r="H288" s="11"/>
      <c r="I288" s="134"/>
      <c r="J288" s="12"/>
      <c r="K288" s="12"/>
      <c r="L288" s="12"/>
      <c r="M288" s="13">
        <f>I288-D288</f>
        <v>0</v>
      </c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ht="15" customHeight="1" r="289">
      <c r="A289" s="16" t="s">
        <v>778</v>
      </c>
      <c r="B289" s="17"/>
      <c r="C289" s="17"/>
      <c r="D289" s="135"/>
      <c r="E289" s="19"/>
      <c r="F289" s="19"/>
      <c r="G289" s="20"/>
      <c r="H289" s="20"/>
      <c r="I289" s="135"/>
      <c r="J289" s="19"/>
      <c r="K289" s="19"/>
      <c r="L289" s="19"/>
      <c r="M289" s="21">
        <f>I289-D289</f>
        <v>0</v>
      </c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ht="15" customHeight="1" r="290">
      <c r="A290" s="8" t="s">
        <v>779</v>
      </c>
      <c r="B290" s="9"/>
      <c r="C290" s="9"/>
      <c r="D290" s="134"/>
      <c r="E290" s="11"/>
      <c r="F290" s="12"/>
      <c r="G290" s="12"/>
      <c r="H290" s="11"/>
      <c r="I290" s="134"/>
      <c r="J290" s="12"/>
      <c r="K290" s="12"/>
      <c r="L290" s="12"/>
      <c r="M290" s="13">
        <f>I290-D290</f>
        <v>0</v>
      </c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ht="15" customHeight="1" r="291">
      <c r="A291" s="16" t="s">
        <v>780</v>
      </c>
      <c r="B291" s="17"/>
      <c r="C291" s="17"/>
      <c r="D291" s="135"/>
      <c r="E291" s="19"/>
      <c r="F291" s="19"/>
      <c r="G291" s="20"/>
      <c r="H291" s="20"/>
      <c r="I291" s="135"/>
      <c r="J291" s="19"/>
      <c r="K291" s="19"/>
      <c r="L291" s="19"/>
      <c r="M291" s="21">
        <f>I291-D291</f>
        <v>0</v>
      </c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ht="15" customHeight="1" r="292">
      <c r="A292" s="8" t="s">
        <v>781</v>
      </c>
      <c r="B292" s="9"/>
      <c r="C292" s="9"/>
      <c r="D292" s="134"/>
      <c r="E292" s="11"/>
      <c r="F292" s="12"/>
      <c r="G292" s="12"/>
      <c r="H292" s="11"/>
      <c r="I292" s="134"/>
      <c r="J292" s="12"/>
      <c r="K292" s="12"/>
      <c r="L292" s="12"/>
      <c r="M292" s="13">
        <f>I292-D292</f>
        <v>0</v>
      </c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ht="15" customHeight="1" r="293">
      <c r="A293" s="16" t="s">
        <v>782</v>
      </c>
      <c r="B293" s="17"/>
      <c r="C293" s="17"/>
      <c r="D293" s="135"/>
      <c r="E293" s="19"/>
      <c r="F293" s="19"/>
      <c r="G293" s="20"/>
      <c r="H293" s="20"/>
      <c r="I293" s="135"/>
      <c r="J293" s="19"/>
      <c r="K293" s="19"/>
      <c r="L293" s="19"/>
      <c r="M293" s="21">
        <f>I293-D293</f>
        <v>0</v>
      </c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ht="15" customHeight="1" r="294">
      <c r="A294" s="8" t="s">
        <v>783</v>
      </c>
      <c r="B294" s="9"/>
      <c r="C294" s="9"/>
      <c r="D294" s="134"/>
      <c r="E294" s="11"/>
      <c r="F294" s="12"/>
      <c r="G294" s="12"/>
      <c r="H294" s="11"/>
      <c r="I294" s="134"/>
      <c r="J294" s="12"/>
      <c r="K294" s="12"/>
      <c r="L294" s="12"/>
      <c r="M294" s="13">
        <f>I294-D294</f>
        <v>0</v>
      </c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ht="15" customHeight="1" r="295">
      <c r="A295" s="16" t="s">
        <v>784</v>
      </c>
      <c r="B295" s="17"/>
      <c r="C295" s="17"/>
      <c r="D295" s="135"/>
      <c r="E295" s="19"/>
      <c r="F295" s="19"/>
      <c r="G295" s="20"/>
      <c r="H295" s="20"/>
      <c r="I295" s="135"/>
      <c r="J295" s="19"/>
      <c r="K295" s="19"/>
      <c r="L295" s="19"/>
      <c r="M295" s="21">
        <f>I295-D295</f>
        <v>0</v>
      </c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ht="15" customHeight="1" r="296">
      <c r="A296" s="8" t="s">
        <v>785</v>
      </c>
      <c r="B296" s="9"/>
      <c r="C296" s="9"/>
      <c r="D296" s="134"/>
      <c r="E296" s="11"/>
      <c r="F296" s="12"/>
      <c r="G296" s="12"/>
      <c r="H296" s="11"/>
      <c r="I296" s="134"/>
      <c r="J296" s="12"/>
      <c r="K296" s="12"/>
      <c r="L296" s="12"/>
      <c r="M296" s="13">
        <f>I296-D296</f>
        <v>0</v>
      </c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ht="15" customHeight="1" r="297">
      <c r="A297" s="16" t="s">
        <v>786</v>
      </c>
      <c r="B297" s="17"/>
      <c r="C297" s="17"/>
      <c r="D297" s="135"/>
      <c r="E297" s="19"/>
      <c r="F297" s="19"/>
      <c r="G297" s="20"/>
      <c r="H297" s="20"/>
      <c r="I297" s="135"/>
      <c r="J297" s="19"/>
      <c r="K297" s="19"/>
      <c r="L297" s="19"/>
      <c r="M297" s="21">
        <f>I297-D297</f>
        <v>0</v>
      </c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ht="15" customHeight="1" r="298">
      <c r="A298" s="8" t="s">
        <v>787</v>
      </c>
      <c r="B298" s="9"/>
      <c r="C298" s="9"/>
      <c r="D298" s="134"/>
      <c r="E298" s="11"/>
      <c r="F298" s="12"/>
      <c r="G298" s="12"/>
      <c r="H298" s="11"/>
      <c r="I298" s="134"/>
      <c r="J298" s="12"/>
      <c r="K298" s="12"/>
      <c r="L298" s="12"/>
      <c r="M298" s="13">
        <f>I298-D298</f>
        <v>0</v>
      </c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ht="15" customHeight="1" r="299">
      <c r="A299" s="16" t="s">
        <v>788</v>
      </c>
      <c r="B299" s="17"/>
      <c r="C299" s="17"/>
      <c r="D299" s="135"/>
      <c r="E299" s="19"/>
      <c r="F299" s="19"/>
      <c r="G299" s="20"/>
      <c r="H299" s="20"/>
      <c r="I299" s="135"/>
      <c r="J299" s="19"/>
      <c r="K299" s="19"/>
      <c r="L299" s="19"/>
      <c r="M299" s="21">
        <f>I299-D299</f>
        <v>0</v>
      </c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ht="15" customHeight="1" r="300">
      <c r="A300" s="8" t="s">
        <v>789</v>
      </c>
      <c r="B300" s="9"/>
      <c r="C300" s="9"/>
      <c r="D300" s="134"/>
      <c r="E300" s="11"/>
      <c r="F300" s="12"/>
      <c r="G300" s="12"/>
      <c r="H300" s="11"/>
      <c r="I300" s="134"/>
      <c r="J300" s="12"/>
      <c r="K300" s="12"/>
      <c r="L300" s="12"/>
      <c r="M300" s="13">
        <f>I300-D300</f>
        <v>0</v>
      </c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ht="15" customHeight="1" r="301">
      <c r="A301" s="16" t="s">
        <v>790</v>
      </c>
      <c r="B301" s="17"/>
      <c r="C301" s="17"/>
      <c r="D301" s="135"/>
      <c r="E301" s="19"/>
      <c r="F301" s="19"/>
      <c r="G301" s="20"/>
      <c r="H301" s="20"/>
      <c r="I301" s="135"/>
      <c r="J301" s="19"/>
      <c r="K301" s="19"/>
      <c r="L301" s="19"/>
      <c r="M301" s="21">
        <f>I301-D301</f>
        <v>0</v>
      </c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ht="15" customHeight="1" r="302">
      <c r="A302" s="8" t="s">
        <v>791</v>
      </c>
      <c r="B302" s="9"/>
      <c r="C302" s="9"/>
      <c r="D302" s="134"/>
      <c r="E302" s="11"/>
      <c r="F302" s="12"/>
      <c r="G302" s="12"/>
      <c r="H302" s="11"/>
      <c r="I302" s="134"/>
      <c r="J302" s="12"/>
      <c r="K302" s="12"/>
      <c r="L302" s="12"/>
      <c r="M302" s="13">
        <f>I302-D302</f>
        <v>0</v>
      </c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ht="15" customHeight="1" r="303">
      <c r="A303" s="16" t="s">
        <v>792</v>
      </c>
      <c r="B303" s="17"/>
      <c r="C303" s="17"/>
      <c r="D303" s="135"/>
      <c r="E303" s="19"/>
      <c r="F303" s="19"/>
      <c r="G303" s="20"/>
      <c r="H303" s="20"/>
      <c r="I303" s="135"/>
      <c r="J303" s="19"/>
      <c r="K303" s="19"/>
      <c r="L303" s="19"/>
      <c r="M303" s="21">
        <f>I303-D303</f>
        <v>0</v>
      </c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ht="15" customHeight="1" r="304">
      <c r="A304" s="8" t="s">
        <v>793</v>
      </c>
      <c r="B304" s="9"/>
      <c r="C304" s="9"/>
      <c r="D304" s="134"/>
      <c r="E304" s="11"/>
      <c r="F304" s="12"/>
      <c r="G304" s="12"/>
      <c r="H304" s="11"/>
      <c r="I304" s="134"/>
      <c r="J304" s="12"/>
      <c r="K304" s="12"/>
      <c r="L304" s="12"/>
      <c r="M304" s="13">
        <f>I304-D304</f>
        <v>0</v>
      </c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ht="15" customHeight="1" r="305">
      <c r="A305" s="16" t="s">
        <v>794</v>
      </c>
      <c r="B305" s="17"/>
      <c r="C305" s="17"/>
      <c r="D305" s="135"/>
      <c r="E305" s="19"/>
      <c r="F305" s="19"/>
      <c r="G305" s="20"/>
      <c r="H305" s="20"/>
      <c r="I305" s="135"/>
      <c r="J305" s="19"/>
      <c r="K305" s="19"/>
      <c r="L305" s="19"/>
      <c r="M305" s="21">
        <f>I305-D305</f>
        <v>0</v>
      </c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ht="15" customHeight="1" r="306">
      <c r="A306" s="8" t="s">
        <v>795</v>
      </c>
      <c r="B306" s="9"/>
      <c r="C306" s="9"/>
      <c r="D306" s="134"/>
      <c r="E306" s="11"/>
      <c r="F306" s="12"/>
      <c r="G306" s="12"/>
      <c r="H306" s="11"/>
      <c r="I306" s="134"/>
      <c r="J306" s="12"/>
      <c r="K306" s="12"/>
      <c r="L306" s="12"/>
      <c r="M306" s="13">
        <f>I306-D306</f>
        <v>0</v>
      </c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ht="15" customHeight="1" r="307">
      <c r="A307" s="16" t="s">
        <v>796</v>
      </c>
      <c r="B307" s="17"/>
      <c r="C307" s="17"/>
      <c r="D307" s="135"/>
      <c r="E307" s="19"/>
      <c r="F307" s="19"/>
      <c r="G307" s="20"/>
      <c r="H307" s="20"/>
      <c r="I307" s="135"/>
      <c r="J307" s="19"/>
      <c r="K307" s="19"/>
      <c r="L307" s="19"/>
      <c r="M307" s="21">
        <f>I307-D307</f>
        <v>0</v>
      </c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ht="15" customHeight="1" r="308">
      <c r="A308" s="8" t="s">
        <v>797</v>
      </c>
      <c r="B308" s="9"/>
      <c r="C308" s="9"/>
      <c r="D308" s="134"/>
      <c r="E308" s="11"/>
      <c r="F308" s="12"/>
      <c r="G308" s="12"/>
      <c r="H308" s="11"/>
      <c r="I308" s="134"/>
      <c r="J308" s="12"/>
      <c r="K308" s="12"/>
      <c r="L308" s="12"/>
      <c r="M308" s="13">
        <f>I308-D308</f>
        <v>0</v>
      </c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ht="15" customHeight="1" r="309">
      <c r="A309" s="16" t="s">
        <v>798</v>
      </c>
      <c r="B309" s="17"/>
      <c r="C309" s="17"/>
      <c r="D309" s="135"/>
      <c r="E309" s="19"/>
      <c r="F309" s="19"/>
      <c r="G309" s="20"/>
      <c r="H309" s="20"/>
      <c r="I309" s="135"/>
      <c r="J309" s="19"/>
      <c r="K309" s="19"/>
      <c r="L309" s="19"/>
      <c r="M309" s="21">
        <f>I309-D309</f>
        <v>0</v>
      </c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ht="15" customHeight="1" r="310">
      <c r="A310" s="8" t="s">
        <v>799</v>
      </c>
      <c r="B310" s="9"/>
      <c r="C310" s="9"/>
      <c r="D310" s="134"/>
      <c r="E310" s="11"/>
      <c r="F310" s="12"/>
      <c r="G310" s="12"/>
      <c r="H310" s="11"/>
      <c r="I310" s="134"/>
      <c r="J310" s="12"/>
      <c r="K310" s="12"/>
      <c r="L310" s="12"/>
      <c r="M310" s="13">
        <f>I310-D310</f>
        <v>0</v>
      </c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ht="15" customHeight="1" r="311">
      <c r="A311" s="16" t="s">
        <v>800</v>
      </c>
      <c r="B311" s="17"/>
      <c r="C311" s="17"/>
      <c r="D311" s="135"/>
      <c r="E311" s="19"/>
      <c r="F311" s="19"/>
      <c r="G311" s="20"/>
      <c r="H311" s="20"/>
      <c r="I311" s="135"/>
      <c r="J311" s="19"/>
      <c r="K311" s="19"/>
      <c r="L311" s="19"/>
      <c r="M311" s="21">
        <f>I311-D311</f>
        <v>0</v>
      </c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ht="15" customHeight="1" r="312">
      <c r="A312" s="8" t="s">
        <v>801</v>
      </c>
      <c r="B312" s="9"/>
      <c r="C312" s="9"/>
      <c r="D312" s="134"/>
      <c r="E312" s="11"/>
      <c r="F312" s="12"/>
      <c r="G312" s="12"/>
      <c r="H312" s="11"/>
      <c r="I312" s="134"/>
      <c r="J312" s="12"/>
      <c r="K312" s="12"/>
      <c r="L312" s="12"/>
      <c r="M312" s="13">
        <f>I312-D312</f>
        <v>0</v>
      </c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ht="15" customHeight="1" r="313">
      <c r="A313" s="16" t="s">
        <v>802</v>
      </c>
      <c r="B313" s="17"/>
      <c r="C313" s="17"/>
      <c r="D313" s="135"/>
      <c r="E313" s="19"/>
      <c r="F313" s="19"/>
      <c r="G313" s="20"/>
      <c r="H313" s="20"/>
      <c r="I313" s="135"/>
      <c r="J313" s="19"/>
      <c r="K313" s="19"/>
      <c r="L313" s="19"/>
      <c r="M313" s="21">
        <f>I313-D313</f>
        <v>0</v>
      </c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ht="15" customHeight="1" r="314">
      <c r="A314" s="8" t="s">
        <v>803</v>
      </c>
      <c r="B314" s="9"/>
      <c r="C314" s="9"/>
      <c r="D314" s="134"/>
      <c r="E314" s="11"/>
      <c r="F314" s="12"/>
      <c r="G314" s="12"/>
      <c r="H314" s="11"/>
      <c r="I314" s="134"/>
      <c r="J314" s="12"/>
      <c r="K314" s="12"/>
      <c r="L314" s="12"/>
      <c r="M314" s="13">
        <f>I314-D314</f>
        <v>0</v>
      </c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ht="15" customHeight="1" r="315">
      <c r="A315" s="16" t="s">
        <v>804</v>
      </c>
      <c r="B315" s="17"/>
      <c r="C315" s="17"/>
      <c r="D315" s="135"/>
      <c r="E315" s="19"/>
      <c r="F315" s="19"/>
      <c r="G315" s="20"/>
      <c r="H315" s="20"/>
      <c r="I315" s="135"/>
      <c r="J315" s="19"/>
      <c r="K315" s="19"/>
      <c r="L315" s="19"/>
      <c r="M315" s="21">
        <f>I315-D315</f>
        <v>0</v>
      </c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ht="15" customHeight="1" r="316">
      <c r="A316" s="8" t="s">
        <v>805</v>
      </c>
      <c r="B316" s="9"/>
      <c r="C316" s="9"/>
      <c r="D316" s="134"/>
      <c r="E316" s="11"/>
      <c r="F316" s="12"/>
      <c r="G316" s="12"/>
      <c r="H316" s="11"/>
      <c r="I316" s="134"/>
      <c r="J316" s="12"/>
      <c r="K316" s="12"/>
      <c r="L316" s="12"/>
      <c r="M316" s="13">
        <f>I316-D316</f>
        <v>0</v>
      </c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ht="15" customHeight="1" r="317">
      <c r="A317" s="16" t="s">
        <v>806</v>
      </c>
      <c r="B317" s="17"/>
      <c r="C317" s="17"/>
      <c r="D317" s="135"/>
      <c r="E317" s="19"/>
      <c r="F317" s="19"/>
      <c r="G317" s="20"/>
      <c r="H317" s="20"/>
      <c r="I317" s="135"/>
      <c r="J317" s="19"/>
      <c r="K317" s="19"/>
      <c r="L317" s="19"/>
      <c r="M317" s="21">
        <f>I317-D317</f>
        <v>0</v>
      </c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ht="15" customHeight="1" r="318">
      <c r="A318" s="8" t="s">
        <v>807</v>
      </c>
      <c r="B318" s="9"/>
      <c r="C318" s="9"/>
      <c r="D318" s="134"/>
      <c r="E318" s="11"/>
      <c r="F318" s="12"/>
      <c r="G318" s="12"/>
      <c r="H318" s="11"/>
      <c r="I318" s="134"/>
      <c r="J318" s="12"/>
      <c r="K318" s="12"/>
      <c r="L318" s="12"/>
      <c r="M318" s="13">
        <f>I318-D318</f>
        <v>0</v>
      </c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ht="15" customHeight="1" r="319">
      <c r="A319" s="16" t="s">
        <v>808</v>
      </c>
      <c r="B319" s="17"/>
      <c r="C319" s="17"/>
      <c r="D319" s="135"/>
      <c r="E319" s="19"/>
      <c r="F319" s="19"/>
      <c r="G319" s="20"/>
      <c r="H319" s="20"/>
      <c r="I319" s="135"/>
      <c r="J319" s="19"/>
      <c r="K319" s="19"/>
      <c r="L319" s="19"/>
      <c r="M319" s="21">
        <f>I319-D319</f>
        <v>0</v>
      </c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ht="15" customHeight="1" r="320">
      <c r="A320" s="8" t="s">
        <v>809</v>
      </c>
      <c r="B320" s="9"/>
      <c r="C320" s="9"/>
      <c r="D320" s="134"/>
      <c r="E320" s="11"/>
      <c r="F320" s="12"/>
      <c r="G320" s="12"/>
      <c r="H320" s="11"/>
      <c r="I320" s="134"/>
      <c r="J320" s="12"/>
      <c r="K320" s="12"/>
      <c r="L320" s="12"/>
      <c r="M320" s="13">
        <f>I320-D320</f>
        <v>0</v>
      </c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ht="15" customHeight="1" r="321">
      <c r="A321" s="16" t="s">
        <v>810</v>
      </c>
      <c r="B321" s="17"/>
      <c r="C321" s="17"/>
      <c r="D321" s="135"/>
      <c r="E321" s="19"/>
      <c r="F321" s="19"/>
      <c r="G321" s="20"/>
      <c r="H321" s="20"/>
      <c r="I321" s="135"/>
      <c r="J321" s="19"/>
      <c r="K321" s="19"/>
      <c r="L321" s="19"/>
      <c r="M321" s="21">
        <f>I321-D321</f>
        <v>0</v>
      </c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ht="15" customHeight="1" r="322">
      <c r="A322" s="8" t="s">
        <v>811</v>
      </c>
      <c r="B322" s="9"/>
      <c r="C322" s="9"/>
      <c r="D322" s="134"/>
      <c r="E322" s="11"/>
      <c r="F322" s="12"/>
      <c r="G322" s="12"/>
      <c r="H322" s="11"/>
      <c r="I322" s="134"/>
      <c r="J322" s="12"/>
      <c r="K322" s="12"/>
      <c r="L322" s="12"/>
      <c r="M322" s="13">
        <f>I322-D322</f>
        <v>0</v>
      </c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ht="15" customHeight="1" r="323">
      <c r="A323" s="16" t="s">
        <v>812</v>
      </c>
      <c r="B323" s="17"/>
      <c r="C323" s="17"/>
      <c r="D323" s="135"/>
      <c r="E323" s="19"/>
      <c r="F323" s="19"/>
      <c r="G323" s="20"/>
      <c r="H323" s="20"/>
      <c r="I323" s="135"/>
      <c r="J323" s="19"/>
      <c r="K323" s="19"/>
      <c r="L323" s="19"/>
      <c r="M323" s="21">
        <f>I323-D323</f>
        <v>0</v>
      </c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ht="15" customHeight="1" r="324">
      <c r="A324" s="8" t="s">
        <v>813</v>
      </c>
      <c r="B324" s="9"/>
      <c r="C324" s="9"/>
      <c r="D324" s="134"/>
      <c r="E324" s="11"/>
      <c r="F324" s="12"/>
      <c r="G324" s="12"/>
      <c r="H324" s="11"/>
      <c r="I324" s="134"/>
      <c r="J324" s="12"/>
      <c r="K324" s="12"/>
      <c r="L324" s="12"/>
      <c r="M324" s="13">
        <f>I324-D324</f>
        <v>0</v>
      </c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ht="15" customHeight="1" r="325">
      <c r="A325" s="16" t="s">
        <v>814</v>
      </c>
      <c r="B325" s="17"/>
      <c r="C325" s="17"/>
      <c r="D325" s="135"/>
      <c r="E325" s="19"/>
      <c r="F325" s="19"/>
      <c r="G325" s="20"/>
      <c r="H325" s="20"/>
      <c r="I325" s="135"/>
      <c r="J325" s="19"/>
      <c r="K325" s="19"/>
      <c r="L325" s="19"/>
      <c r="M325" s="21">
        <f>I325-D325</f>
        <v>0</v>
      </c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ht="15" customHeight="1" r="326">
      <c r="A326" s="8" t="s">
        <v>815</v>
      </c>
      <c r="B326" s="9"/>
      <c r="C326" s="9"/>
      <c r="D326" s="134"/>
      <c r="E326" s="11"/>
      <c r="F326" s="12"/>
      <c r="G326" s="12"/>
      <c r="H326" s="11"/>
      <c r="I326" s="134"/>
      <c r="J326" s="12"/>
      <c r="K326" s="12"/>
      <c r="L326" s="12"/>
      <c r="M326" s="13">
        <f>I326-D326</f>
        <v>0</v>
      </c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ht="15" customHeight="1" r="327">
      <c r="A327" s="16" t="s">
        <v>816</v>
      </c>
      <c r="B327" s="17"/>
      <c r="C327" s="17"/>
      <c r="D327" s="135"/>
      <c r="E327" s="19"/>
      <c r="F327" s="19"/>
      <c r="G327" s="20"/>
      <c r="H327" s="20"/>
      <c r="I327" s="135"/>
      <c r="J327" s="19"/>
      <c r="K327" s="19"/>
      <c r="L327" s="19"/>
      <c r="M327" s="21">
        <f>I327-D327</f>
        <v>0</v>
      </c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ht="15" customHeight="1" r="328">
      <c r="A328" s="8" t="s">
        <v>817</v>
      </c>
      <c r="B328" s="9"/>
      <c r="C328" s="9"/>
      <c r="D328" s="134"/>
      <c r="E328" s="11"/>
      <c r="F328" s="12"/>
      <c r="G328" s="12"/>
      <c r="H328" s="11"/>
      <c r="I328" s="134"/>
      <c r="J328" s="12"/>
      <c r="K328" s="12"/>
      <c r="L328" s="12"/>
      <c r="M328" s="13">
        <f>I328-D328</f>
        <v>0</v>
      </c>
      <c r="N328" s="22"/>
      <c r="O328" s="136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ht="15" customHeight="1" r="329">
      <c r="A329" s="16" t="s">
        <v>818</v>
      </c>
      <c r="B329" s="17"/>
      <c r="C329" s="17"/>
      <c r="D329" s="135"/>
      <c r="E329" s="19"/>
      <c r="F329" s="19"/>
      <c r="G329" s="20"/>
      <c r="H329" s="20"/>
      <c r="I329" s="135"/>
      <c r="J329" s="19"/>
      <c r="K329" s="19"/>
      <c r="L329" s="19"/>
      <c r="M329" s="21">
        <f>I329-D329</f>
        <v>0</v>
      </c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ht="15" customHeight="1" r="330">
      <c r="A330" s="8" t="s">
        <v>819</v>
      </c>
      <c r="B330" s="9"/>
      <c r="C330" s="9"/>
      <c r="D330" s="134"/>
      <c r="E330" s="11"/>
      <c r="F330" s="12"/>
      <c r="G330" s="12"/>
      <c r="H330" s="11"/>
      <c r="I330" s="134"/>
      <c r="J330" s="12"/>
      <c r="K330" s="12"/>
      <c r="L330" s="12"/>
      <c r="M330" s="13">
        <f>I330-D330</f>
        <v>0</v>
      </c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ht="15" customHeight="1" r="331">
      <c r="A331" s="16" t="s">
        <v>820</v>
      </c>
      <c r="B331" s="17"/>
      <c r="C331" s="17"/>
      <c r="D331" s="135"/>
      <c r="E331" s="19"/>
      <c r="F331" s="19"/>
      <c r="G331" s="20"/>
      <c r="H331" s="20"/>
      <c r="I331" s="135"/>
      <c r="J331" s="19"/>
      <c r="K331" s="19"/>
      <c r="L331" s="19"/>
      <c r="M331" s="21">
        <f>I331-D331</f>
        <v>0</v>
      </c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ht="15" customHeight="1" r="332">
      <c r="A332" s="8" t="s">
        <v>821</v>
      </c>
      <c r="B332" s="9"/>
      <c r="C332" s="9"/>
      <c r="D332" s="134"/>
      <c r="E332" s="11"/>
      <c r="F332" s="12"/>
      <c r="G332" s="12"/>
      <c r="H332" s="11"/>
      <c r="I332" s="134"/>
      <c r="J332" s="12"/>
      <c r="K332" s="12"/>
      <c r="L332" s="12"/>
      <c r="M332" s="13">
        <f>I332-D332</f>
        <v>0</v>
      </c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ht="15" customHeight="1" r="333">
      <c r="A333" s="16" t="s">
        <v>822</v>
      </c>
      <c r="B333" s="17"/>
      <c r="C333" s="17"/>
      <c r="D333" s="135"/>
      <c r="E333" s="19"/>
      <c r="F333" s="19"/>
      <c r="G333" s="20"/>
      <c r="H333" s="20"/>
      <c r="I333" s="135"/>
      <c r="J333" s="19"/>
      <c r="K333" s="19"/>
      <c r="L333" s="19"/>
      <c r="M333" s="21">
        <f>I333-D333</f>
        <v>0</v>
      </c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ht="15" customHeight="1" r="334">
      <c r="A334" s="8" t="s">
        <v>823</v>
      </c>
      <c r="B334" s="9"/>
      <c r="C334" s="9"/>
      <c r="D334" s="134"/>
      <c r="E334" s="11"/>
      <c r="F334" s="12"/>
      <c r="G334" s="12"/>
      <c r="H334" s="11"/>
      <c r="I334" s="134"/>
      <c r="J334" s="12"/>
      <c r="K334" s="12"/>
      <c r="L334" s="12"/>
      <c r="M334" s="13">
        <f>I334-D334</f>
        <v>0</v>
      </c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ht="15" customHeight="1" r="335">
      <c r="A335" s="16" t="s">
        <v>824</v>
      </c>
      <c r="B335" s="17"/>
      <c r="C335" s="17"/>
      <c r="D335" s="135"/>
      <c r="E335" s="19"/>
      <c r="F335" s="19"/>
      <c r="G335" s="20"/>
      <c r="H335" s="20"/>
      <c r="I335" s="135"/>
      <c r="J335" s="19"/>
      <c r="K335" s="19"/>
      <c r="L335" s="19"/>
      <c r="M335" s="21">
        <f>I335-D335</f>
        <v>0</v>
      </c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ht="15" customHeight="1" r="336">
      <c r="A336" s="8" t="s">
        <v>825</v>
      </c>
      <c r="B336" s="9"/>
      <c r="C336" s="9"/>
      <c r="D336" s="134"/>
      <c r="E336" s="11"/>
      <c r="F336" s="12"/>
      <c r="G336" s="12"/>
      <c r="H336" s="11"/>
      <c r="I336" s="134"/>
      <c r="J336" s="12"/>
      <c r="K336" s="12"/>
      <c r="L336" s="12"/>
      <c r="M336" s="13">
        <f>I336-D336</f>
        <v>0</v>
      </c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ht="15" customHeight="1" r="337">
      <c r="A337" s="16" t="s">
        <v>826</v>
      </c>
      <c r="B337" s="17"/>
      <c r="C337" s="17"/>
      <c r="D337" s="135"/>
      <c r="E337" s="19"/>
      <c r="F337" s="19"/>
      <c r="G337" s="20"/>
      <c r="H337" s="20"/>
      <c r="I337" s="135"/>
      <c r="J337" s="19"/>
      <c r="K337" s="19"/>
      <c r="L337" s="19"/>
      <c r="M337" s="21">
        <f>I337-D337</f>
        <v>0</v>
      </c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ht="15" customHeight="1" r="338">
      <c r="A338" s="8" t="s">
        <v>827</v>
      </c>
      <c r="B338" s="9"/>
      <c r="C338" s="9"/>
      <c r="D338" s="134"/>
      <c r="E338" s="11"/>
      <c r="F338" s="12"/>
      <c r="G338" s="12"/>
      <c r="H338" s="11"/>
      <c r="I338" s="134"/>
      <c r="J338" s="12"/>
      <c r="K338" s="12"/>
      <c r="L338" s="12"/>
      <c r="M338" s="13">
        <f>I338-D338</f>
        <v>0</v>
      </c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ht="15" customHeight="1" r="339">
      <c r="A339" s="16" t="s">
        <v>828</v>
      </c>
      <c r="B339" s="17"/>
      <c r="C339" s="17"/>
      <c r="D339" s="135"/>
      <c r="E339" s="19"/>
      <c r="F339" s="19"/>
      <c r="G339" s="20"/>
      <c r="H339" s="20"/>
      <c r="I339" s="135"/>
      <c r="J339" s="19"/>
      <c r="K339" s="19"/>
      <c r="L339" s="19"/>
      <c r="M339" s="21">
        <f>I339-D339</f>
        <v>0</v>
      </c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ht="15" customHeight="1" r="340">
      <c r="A340" s="8" t="s">
        <v>829</v>
      </c>
      <c r="B340" s="9"/>
      <c r="C340" s="9"/>
      <c r="D340" s="134"/>
      <c r="E340" s="11"/>
      <c r="F340" s="12"/>
      <c r="G340" s="12"/>
      <c r="H340" s="11"/>
      <c r="I340" s="134"/>
      <c r="J340" s="12"/>
      <c r="K340" s="12"/>
      <c r="L340" s="12"/>
      <c r="M340" s="13">
        <f>I340-D340</f>
        <v>0</v>
      </c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ht="15" customHeight="1" r="341">
      <c r="A341" s="16" t="s">
        <v>830</v>
      </c>
      <c r="B341" s="17"/>
      <c r="C341" s="17"/>
      <c r="D341" s="135"/>
      <c r="E341" s="19"/>
      <c r="F341" s="19"/>
      <c r="G341" s="20"/>
      <c r="H341" s="20"/>
      <c r="I341" s="135"/>
      <c r="J341" s="19"/>
      <c r="K341" s="19"/>
      <c r="L341" s="19"/>
      <c r="M341" s="21">
        <f>I341-D341</f>
        <v>0</v>
      </c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ht="15" customHeight="1" r="342">
      <c r="A342" s="8" t="s">
        <v>831</v>
      </c>
      <c r="B342" s="9"/>
      <c r="C342" s="9"/>
      <c r="D342" s="134"/>
      <c r="E342" s="11"/>
      <c r="F342" s="12"/>
      <c r="G342" s="12"/>
      <c r="H342" s="11"/>
      <c r="I342" s="134"/>
      <c r="J342" s="12"/>
      <c r="K342" s="12"/>
      <c r="L342" s="12"/>
      <c r="M342" s="13">
        <f>I342-D342</f>
        <v>0</v>
      </c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ht="15" customHeight="1" r="343">
      <c r="A343" s="16" t="s">
        <v>832</v>
      </c>
      <c r="B343" s="17"/>
      <c r="C343" s="17"/>
      <c r="D343" s="135"/>
      <c r="E343" s="19"/>
      <c r="F343" s="19"/>
      <c r="G343" s="20"/>
      <c r="H343" s="20"/>
      <c r="I343" s="135"/>
      <c r="J343" s="19"/>
      <c r="K343" s="19"/>
      <c r="L343" s="19"/>
      <c r="M343" s="21">
        <f>I343-D343</f>
        <v>0</v>
      </c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ht="15" customHeight="1" r="344">
      <c r="A344" s="8" t="s">
        <v>833</v>
      </c>
      <c r="B344" s="9"/>
      <c r="C344" s="9"/>
      <c r="D344" s="134"/>
      <c r="E344" s="11"/>
      <c r="F344" s="12"/>
      <c r="G344" s="12"/>
      <c r="H344" s="11"/>
      <c r="I344" s="134"/>
      <c r="J344" s="12"/>
      <c r="K344" s="12"/>
      <c r="L344" s="12"/>
      <c r="M344" s="13">
        <f>I344-D344</f>
        <v>0</v>
      </c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ht="15" customHeight="1" r="345">
      <c r="A345" s="16" t="s">
        <v>834</v>
      </c>
      <c r="B345" s="17"/>
      <c r="C345" s="17"/>
      <c r="D345" s="135"/>
      <c r="E345" s="19"/>
      <c r="F345" s="19"/>
      <c r="G345" s="20"/>
      <c r="H345" s="20"/>
      <c r="I345" s="135"/>
      <c r="J345" s="19"/>
      <c r="K345" s="19"/>
      <c r="L345" s="19"/>
      <c r="M345" s="21">
        <f>I345-D345</f>
        <v>0</v>
      </c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ht="15" customHeight="1" r="346">
      <c r="A346" s="8" t="s">
        <v>835</v>
      </c>
      <c r="B346" s="9"/>
      <c r="C346" s="9"/>
      <c r="D346" s="134"/>
      <c r="E346" s="11"/>
      <c r="F346" s="12"/>
      <c r="G346" s="12"/>
      <c r="H346" s="11"/>
      <c r="I346" s="134"/>
      <c r="J346" s="12"/>
      <c r="K346" s="12"/>
      <c r="L346" s="12"/>
      <c r="M346" s="13">
        <f>I346-D346</f>
        <v>0</v>
      </c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ht="15" customHeight="1" r="347">
      <c r="A347" s="16" t="s">
        <v>836</v>
      </c>
      <c r="B347" s="17"/>
      <c r="C347" s="17"/>
      <c r="D347" s="135"/>
      <c r="E347" s="19"/>
      <c r="F347" s="19"/>
      <c r="G347" s="20"/>
      <c r="H347" s="20"/>
      <c r="I347" s="135"/>
      <c r="J347" s="19"/>
      <c r="K347" s="19"/>
      <c r="L347" s="19"/>
      <c r="M347" s="21">
        <f>I347-D347</f>
        <v>0</v>
      </c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ht="15" customHeight="1" r="348">
      <c r="A348" s="8" t="s">
        <v>837</v>
      </c>
      <c r="B348" s="9"/>
      <c r="C348" s="9"/>
      <c r="D348" s="134"/>
      <c r="E348" s="11"/>
      <c r="F348" s="12"/>
      <c r="G348" s="12"/>
      <c r="H348" s="11"/>
      <c r="I348" s="134"/>
      <c r="J348" s="12"/>
      <c r="K348" s="12"/>
      <c r="L348" s="12"/>
      <c r="M348" s="13">
        <f>I348-D348</f>
        <v>0</v>
      </c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ht="15" customHeight="1" r="349">
      <c r="A349" s="16" t="s">
        <v>838</v>
      </c>
      <c r="B349" s="17"/>
      <c r="C349" s="17"/>
      <c r="D349" s="135"/>
      <c r="E349" s="19"/>
      <c r="F349" s="19"/>
      <c r="G349" s="20"/>
      <c r="H349" s="20"/>
      <c r="I349" s="135"/>
      <c r="J349" s="19"/>
      <c r="K349" s="19"/>
      <c r="L349" s="19"/>
      <c r="M349" s="21">
        <f>I349-D349</f>
        <v>0</v>
      </c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ht="15" customHeight="1" r="350">
      <c r="A350" s="8" t="s">
        <v>839</v>
      </c>
      <c r="B350" s="9"/>
      <c r="C350" s="9"/>
      <c r="D350" s="134"/>
      <c r="E350" s="11"/>
      <c r="F350" s="12"/>
      <c r="G350" s="12"/>
      <c r="H350" s="11"/>
      <c r="I350" s="134"/>
      <c r="J350" s="12"/>
      <c r="K350" s="12"/>
      <c r="L350" s="12"/>
      <c r="M350" s="13">
        <f>I350-D350</f>
        <v>0</v>
      </c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ht="15" customHeight="1" r="351">
      <c r="A351" s="16" t="s">
        <v>840</v>
      </c>
      <c r="B351" s="17"/>
      <c r="C351" s="17"/>
      <c r="D351" s="135"/>
      <c r="E351" s="19"/>
      <c r="F351" s="19"/>
      <c r="G351" s="20"/>
      <c r="H351" s="20"/>
      <c r="I351" s="135"/>
      <c r="J351" s="19"/>
      <c r="K351" s="19"/>
      <c r="L351" s="19"/>
      <c r="M351" s="21">
        <f>I351-D351</f>
        <v>0</v>
      </c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ht="12.75" customHeight="1" r="352">
      <c r="A352" s="137"/>
      <c r="B352" s="22"/>
      <c r="C352" s="22"/>
      <c r="D352" s="138"/>
      <c r="E352" s="22"/>
      <c r="F352" s="22"/>
      <c r="G352" s="22"/>
      <c r="H352" s="22"/>
      <c r="I352" s="138"/>
      <c r="J352" s="22"/>
      <c r="K352" s="22"/>
      <c r="L352" s="22"/>
      <c r="M352" s="139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ht="12.75" customHeight="1" hidden="1" r="353">
      <c r="A353" s="137"/>
      <c r="B353" s="22"/>
      <c r="C353" s="22"/>
      <c r="D353" s="138"/>
      <c r="E353" s="22"/>
      <c r="F353" s="22"/>
      <c r="G353" s="22"/>
      <c r="H353" s="22"/>
      <c r="I353" s="138"/>
      <c r="J353" s="22"/>
      <c r="K353" s="22"/>
      <c r="L353" s="22"/>
      <c r="M353" s="139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ht="12.75" customHeight="1" hidden="1" r="354">
      <c r="A354" s="140"/>
      <c r="B354" s="141"/>
      <c r="C354" s="141"/>
      <c r="D354" s="142"/>
      <c r="E354" s="141"/>
      <c r="F354" s="141"/>
      <c r="G354" s="141"/>
      <c r="H354" s="141"/>
      <c r="I354" s="142"/>
      <c r="J354" s="141"/>
      <c r="K354" s="141"/>
      <c r="L354" s="141"/>
      <c r="M354" s="143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</row>
    <row ht="12.75" customHeight="1" hidden="1" r="355">
      <c r="A355" s="140"/>
      <c r="B355" s="141"/>
      <c r="C355" s="141"/>
      <c r="D355" s="142"/>
      <c r="E355" s="141"/>
      <c r="F355" s="141"/>
      <c r="G355" s="141"/>
      <c r="H355" s="141"/>
      <c r="I355" s="142"/>
      <c r="J355" s="141"/>
      <c r="K355" s="141"/>
      <c r="L355" s="141"/>
      <c r="M355" s="143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</row>
    <row ht="12.75" customHeight="1" hidden="1" r="356">
      <c r="A356" s="140"/>
      <c r="B356" s="141"/>
      <c r="C356" s="141"/>
      <c r="D356" s="142"/>
      <c r="E356" s="141"/>
      <c r="F356" s="141"/>
      <c r="G356" s="141"/>
      <c r="H356" s="141"/>
      <c r="I356" s="142"/>
      <c r="J356" s="141"/>
      <c r="K356" s="141"/>
      <c r="L356" s="141"/>
      <c r="M356" s="143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</row>
    <row ht="12.75" customHeight="1" hidden="1" r="357">
      <c r="A357" s="140"/>
      <c r="B357" s="141"/>
      <c r="C357" s="141"/>
      <c r="D357" s="142"/>
      <c r="E357" s="141"/>
      <c r="F357" s="141"/>
      <c r="G357" s="141"/>
      <c r="H357" s="141"/>
      <c r="I357" s="142"/>
      <c r="J357" s="141"/>
      <c r="K357" s="141"/>
      <c r="L357" s="141"/>
      <c r="M357" s="143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</row>
    <row ht="12.75" customHeight="1" hidden="1" r="358">
      <c r="A358" s="140"/>
      <c r="B358" s="141"/>
      <c r="C358" s="141"/>
      <c r="D358" s="142"/>
      <c r="E358" s="141"/>
      <c r="F358" s="141"/>
      <c r="G358" s="141"/>
      <c r="H358" s="141"/>
      <c r="I358" s="142"/>
      <c r="J358" s="141"/>
      <c r="K358" s="141"/>
      <c r="L358" s="141"/>
      <c r="M358" s="143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</row>
    <row ht="12.75" customHeight="1" hidden="1" r="359">
      <c r="A359" s="140"/>
      <c r="B359" s="141"/>
      <c r="C359" s="141"/>
      <c r="D359" s="142"/>
      <c r="E359" s="141"/>
      <c r="F359" s="141"/>
      <c r="G359" s="141"/>
      <c r="H359" s="141"/>
      <c r="I359" s="142"/>
      <c r="J359" s="141"/>
      <c r="K359" s="141"/>
      <c r="L359" s="141"/>
      <c r="M359" s="143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</row>
    <row ht="12.75" customHeight="1" hidden="1" r="360">
      <c r="A360" s="140"/>
      <c r="B360" s="141"/>
      <c r="C360" s="141"/>
      <c r="D360" s="142"/>
      <c r="E360" s="141"/>
      <c r="F360" s="141"/>
      <c r="G360" s="141"/>
      <c r="H360" s="141"/>
      <c r="I360" s="142"/>
      <c r="J360" s="141"/>
      <c r="K360" s="141"/>
      <c r="L360" s="141"/>
      <c r="M360" s="143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</row>
    <row ht="12.75" customHeight="1" hidden="1" r="361">
      <c r="A361" s="140"/>
      <c r="B361" s="141"/>
      <c r="C361" s="141"/>
      <c r="D361" s="142"/>
      <c r="E361" s="141"/>
      <c r="F361" s="141"/>
      <c r="G361" s="141"/>
      <c r="H361" s="141"/>
      <c r="I361" s="142"/>
      <c r="J361" s="141"/>
      <c r="K361" s="141"/>
      <c r="L361" s="141"/>
      <c r="M361" s="143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</row>
    <row ht="12.75" customHeight="1" hidden="1" r="362">
      <c r="A362" s="140"/>
      <c r="B362" s="141"/>
      <c r="C362" s="141"/>
      <c r="D362" s="142"/>
      <c r="E362" s="141"/>
      <c r="F362" s="141"/>
      <c r="G362" s="141"/>
      <c r="H362" s="141"/>
      <c r="I362" s="142"/>
      <c r="J362" s="141"/>
      <c r="K362" s="141"/>
      <c r="L362" s="141"/>
      <c r="M362" s="143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</row>
    <row ht="12.75" customHeight="1" hidden="1" r="363">
      <c r="A363" s="140"/>
      <c r="B363" s="141"/>
      <c r="C363" s="141"/>
      <c r="D363" s="142"/>
      <c r="E363" s="141"/>
      <c r="F363" s="141"/>
      <c r="G363" s="141"/>
      <c r="H363" s="141"/>
      <c r="I363" s="142"/>
      <c r="J363" s="141"/>
      <c r="K363" s="141"/>
      <c r="L363" s="141"/>
      <c r="M363" s="143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</row>
    <row ht="12.75" customHeight="1" hidden="1" r="364">
      <c r="A364" s="140"/>
      <c r="B364" s="141"/>
      <c r="C364" s="141"/>
      <c r="D364" s="142"/>
      <c r="E364" s="141"/>
      <c r="F364" s="141"/>
      <c r="G364" s="141"/>
      <c r="H364" s="141"/>
      <c r="I364" s="142"/>
      <c r="J364" s="141"/>
      <c r="K364" s="141"/>
      <c r="L364" s="141"/>
      <c r="M364" s="143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</row>
    <row ht="12.75" customHeight="1" hidden="1" r="365">
      <c r="A365" s="140"/>
      <c r="B365" s="141"/>
      <c r="C365" s="141"/>
      <c r="D365" s="142"/>
      <c r="E365" s="141"/>
      <c r="F365" s="141"/>
      <c r="G365" s="141"/>
      <c r="H365" s="141"/>
      <c r="I365" s="142"/>
      <c r="J365" s="141"/>
      <c r="K365" s="141"/>
      <c r="L365" s="141"/>
      <c r="M365" s="143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</row>
    <row ht="12.75" customHeight="1" hidden="1" r="366">
      <c r="A366" s="140"/>
      <c r="B366" s="141"/>
      <c r="C366" s="141"/>
      <c r="D366" s="142"/>
      <c r="E366" s="141"/>
      <c r="F366" s="141"/>
      <c r="G366" s="141"/>
      <c r="H366" s="141"/>
      <c r="I366" s="142"/>
      <c r="J366" s="141"/>
      <c r="K366" s="141"/>
      <c r="L366" s="141"/>
      <c r="M366" s="143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</row>
    <row ht="12.75" customHeight="1" hidden="1" r="367">
      <c r="A367" s="140"/>
      <c r="B367" s="141"/>
      <c r="C367" s="141"/>
      <c r="D367" s="142"/>
      <c r="E367" s="141"/>
      <c r="F367" s="141"/>
      <c r="G367" s="141"/>
      <c r="H367" s="141"/>
      <c r="I367" s="142"/>
      <c r="J367" s="141"/>
      <c r="K367" s="141"/>
      <c r="L367" s="141"/>
      <c r="M367" s="143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</row>
    <row ht="12.75" customHeight="1" hidden="1" r="368">
      <c r="A368" s="140"/>
      <c r="B368" s="141"/>
      <c r="C368" s="141"/>
      <c r="D368" s="142"/>
      <c r="E368" s="141"/>
      <c r="F368" s="141"/>
      <c r="G368" s="141"/>
      <c r="H368" s="141"/>
      <c r="I368" s="142"/>
      <c r="J368" s="141"/>
      <c r="K368" s="141"/>
      <c r="L368" s="141"/>
      <c r="M368" s="143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</row>
    <row ht="12.75" customHeight="1" hidden="1" r="369">
      <c r="A369" s="140"/>
      <c r="B369" s="141"/>
      <c r="C369" s="141"/>
      <c r="D369" s="142"/>
      <c r="E369" s="141"/>
      <c r="F369" s="141"/>
      <c r="G369" s="141"/>
      <c r="H369" s="141"/>
      <c r="I369" s="142"/>
      <c r="J369" s="141"/>
      <c r="K369" s="141"/>
      <c r="L369" s="141"/>
      <c r="M369" s="143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</row>
    <row ht="12.75" customHeight="1" hidden="1" r="370">
      <c r="A370" s="140"/>
      <c r="B370" s="141"/>
      <c r="C370" s="141"/>
      <c r="D370" s="142"/>
      <c r="E370" s="141"/>
      <c r="F370" s="141"/>
      <c r="G370" s="141"/>
      <c r="H370" s="141"/>
      <c r="I370" s="142"/>
      <c r="J370" s="141"/>
      <c r="K370" s="141"/>
      <c r="L370" s="141"/>
      <c r="M370" s="143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</row>
    <row ht="12.75" customHeight="1" hidden="1" r="371">
      <c r="A371" s="140"/>
      <c r="B371" s="141"/>
      <c r="C371" s="141"/>
      <c r="D371" s="142"/>
      <c r="E371" s="141"/>
      <c r="F371" s="141"/>
      <c r="G371" s="141"/>
      <c r="H371" s="141"/>
      <c r="I371" s="142"/>
      <c r="J371" s="141"/>
      <c r="K371" s="141"/>
      <c r="L371" s="141"/>
      <c r="M371" s="143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</row>
    <row ht="12.75" customHeight="1" hidden="1" r="372">
      <c r="A372" s="140"/>
      <c r="B372" s="141"/>
      <c r="C372" s="141"/>
      <c r="D372" s="142"/>
      <c r="E372" s="141"/>
      <c r="F372" s="141"/>
      <c r="G372" s="141"/>
      <c r="H372" s="141"/>
      <c r="I372" s="142"/>
      <c r="J372" s="141"/>
      <c r="K372" s="141"/>
      <c r="L372" s="141"/>
      <c r="M372" s="143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</row>
    <row ht="12.75" customHeight="1" hidden="1" r="373">
      <c r="A373" s="140"/>
      <c r="B373" s="141"/>
      <c r="C373" s="141"/>
      <c r="D373" s="142"/>
      <c r="E373" s="141"/>
      <c r="F373" s="141"/>
      <c r="G373" s="141"/>
      <c r="H373" s="141"/>
      <c r="I373" s="142"/>
      <c r="J373" s="141"/>
      <c r="K373" s="141"/>
      <c r="L373" s="141"/>
      <c r="M373" s="143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</row>
    <row ht="12.75" customHeight="1" hidden="1" r="374">
      <c r="A374" s="140"/>
      <c r="B374" s="141"/>
      <c r="C374" s="141"/>
      <c r="D374" s="142"/>
      <c r="E374" s="141"/>
      <c r="F374" s="141"/>
      <c r="G374" s="141"/>
      <c r="H374" s="141"/>
      <c r="I374" s="142"/>
      <c r="J374" s="141"/>
      <c r="K374" s="141"/>
      <c r="L374" s="141"/>
      <c r="M374" s="143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</row>
    <row ht="12.75" customHeight="1" hidden="1" r="375">
      <c r="A375" s="140"/>
      <c r="B375" s="141"/>
      <c r="C375" s="141"/>
      <c r="D375" s="142"/>
      <c r="E375" s="141"/>
      <c r="F375" s="141"/>
      <c r="G375" s="141"/>
      <c r="H375" s="141"/>
      <c r="I375" s="142"/>
      <c r="J375" s="141"/>
      <c r="K375" s="141"/>
      <c r="L375" s="141"/>
      <c r="M375" s="143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</row>
    <row ht="12.75" customHeight="1" hidden="1" r="376">
      <c r="A376" s="140"/>
      <c r="B376" s="141"/>
      <c r="C376" s="141"/>
      <c r="D376" s="142"/>
      <c r="E376" s="141"/>
      <c r="F376" s="141"/>
      <c r="G376" s="141"/>
      <c r="H376" s="141"/>
      <c r="I376" s="142"/>
      <c r="J376" s="141"/>
      <c r="K376" s="141"/>
      <c r="L376" s="141"/>
      <c r="M376" s="143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</row>
    <row ht="12.75" customHeight="1" hidden="1" r="377">
      <c r="A377" s="140"/>
      <c r="B377" s="141"/>
      <c r="C377" s="141"/>
      <c r="D377" s="142"/>
      <c r="E377" s="141"/>
      <c r="F377" s="141"/>
      <c r="G377" s="141"/>
      <c r="H377" s="141"/>
      <c r="I377" s="142"/>
      <c r="J377" s="141"/>
      <c r="K377" s="141"/>
      <c r="L377" s="141"/>
      <c r="M377" s="143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</row>
    <row ht="12.75" customHeight="1" hidden="1" r="378">
      <c r="A378" s="140"/>
      <c r="B378" s="141"/>
      <c r="C378" s="141"/>
      <c r="D378" s="142"/>
      <c r="E378" s="141"/>
      <c r="F378" s="141"/>
      <c r="G378" s="141"/>
      <c r="H378" s="141"/>
      <c r="I378" s="142"/>
      <c r="J378" s="141"/>
      <c r="K378" s="141"/>
      <c r="L378" s="141"/>
      <c r="M378" s="143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</row>
    <row ht="12.75" customHeight="1" hidden="1" r="379">
      <c r="A379" s="140"/>
      <c r="B379" s="141"/>
      <c r="C379" s="141"/>
      <c r="D379" s="142"/>
      <c r="E379" s="141"/>
      <c r="F379" s="141"/>
      <c r="G379" s="141"/>
      <c r="H379" s="141"/>
      <c r="I379" s="142"/>
      <c r="J379" s="141"/>
      <c r="K379" s="141"/>
      <c r="L379" s="141"/>
      <c r="M379" s="143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</row>
    <row ht="12.75" customHeight="1" hidden="1" r="380">
      <c r="A380" s="140"/>
      <c r="B380" s="141"/>
      <c r="C380" s="141"/>
      <c r="D380" s="142"/>
      <c r="E380" s="141"/>
      <c r="F380" s="141"/>
      <c r="G380" s="141"/>
      <c r="H380" s="141"/>
      <c r="I380" s="142"/>
      <c r="J380" s="141"/>
      <c r="K380" s="141"/>
      <c r="L380" s="141"/>
      <c r="M380" s="143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</row>
    <row ht="12.75" customHeight="1" hidden="1" r="381">
      <c r="A381" s="140"/>
      <c r="B381" s="141"/>
      <c r="C381" s="141"/>
      <c r="D381" s="142"/>
      <c r="E381" s="141"/>
      <c r="F381" s="141"/>
      <c r="G381" s="141"/>
      <c r="H381" s="141"/>
      <c r="I381" s="142"/>
      <c r="J381" s="141"/>
      <c r="K381" s="141"/>
      <c r="L381" s="141"/>
      <c r="M381" s="143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</row>
    <row ht="12.75" customHeight="1" hidden="1" r="382">
      <c r="A382" s="140"/>
      <c r="B382" s="141"/>
      <c r="C382" s="141"/>
      <c r="D382" s="142"/>
      <c r="E382" s="141"/>
      <c r="F382" s="141"/>
      <c r="G382" s="141"/>
      <c r="H382" s="141"/>
      <c r="I382" s="142"/>
      <c r="J382" s="141"/>
      <c r="K382" s="141"/>
      <c r="L382" s="141"/>
      <c r="M382" s="143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</row>
    <row ht="12.75" customHeight="1" hidden="1" r="383">
      <c r="A383" s="140"/>
      <c r="B383" s="141"/>
      <c r="C383" s="141"/>
      <c r="D383" s="142"/>
      <c r="E383" s="141"/>
      <c r="F383" s="141"/>
      <c r="G383" s="141"/>
      <c r="H383" s="141"/>
      <c r="I383" s="142"/>
      <c r="J383" s="141"/>
      <c r="K383" s="141"/>
      <c r="L383" s="141"/>
      <c r="M383" s="143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</row>
    <row ht="12.75" customHeight="1" hidden="1" r="384">
      <c r="A384" s="140"/>
      <c r="B384" s="141"/>
      <c r="C384" s="141"/>
      <c r="D384" s="142"/>
      <c r="E384" s="141"/>
      <c r="F384" s="141"/>
      <c r="G384" s="141"/>
      <c r="H384" s="141"/>
      <c r="I384" s="142"/>
      <c r="J384" s="141"/>
      <c r="K384" s="141"/>
      <c r="L384" s="141"/>
      <c r="M384" s="143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</row>
    <row ht="12.75" customHeight="1" hidden="1" r="385">
      <c r="A385" s="140"/>
      <c r="B385" s="141"/>
      <c r="C385" s="141"/>
      <c r="D385" s="142"/>
      <c r="E385" s="141"/>
      <c r="F385" s="141"/>
      <c r="G385" s="141"/>
      <c r="H385" s="141"/>
      <c r="I385" s="142"/>
      <c r="J385" s="141"/>
      <c r="K385" s="141"/>
      <c r="L385" s="141"/>
      <c r="M385" s="143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</row>
    <row ht="12.75" customHeight="1" hidden="1" r="386">
      <c r="A386" s="140"/>
      <c r="B386" s="141"/>
      <c r="C386" s="141"/>
      <c r="D386" s="142"/>
      <c r="E386" s="141"/>
      <c r="F386" s="141"/>
      <c r="G386" s="141"/>
      <c r="H386" s="141"/>
      <c r="I386" s="142"/>
      <c r="J386" s="141"/>
      <c r="K386" s="141"/>
      <c r="L386" s="141"/>
      <c r="M386" s="143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</row>
    <row ht="12.75" customHeight="1" hidden="1" r="387">
      <c r="A387" s="140"/>
      <c r="B387" s="141"/>
      <c r="C387" s="141"/>
      <c r="D387" s="142"/>
      <c r="E387" s="141"/>
      <c r="F387" s="141"/>
      <c r="G387" s="141"/>
      <c r="H387" s="141"/>
      <c r="I387" s="142"/>
      <c r="J387" s="141"/>
      <c r="K387" s="141"/>
      <c r="L387" s="141"/>
      <c r="M387" s="143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</row>
    <row ht="12.75" customHeight="1" hidden="1" r="388">
      <c r="A388" s="140"/>
      <c r="B388" s="141"/>
      <c r="C388" s="141"/>
      <c r="D388" s="142"/>
      <c r="E388" s="141"/>
      <c r="F388" s="141"/>
      <c r="G388" s="141"/>
      <c r="H388" s="141"/>
      <c r="I388" s="142"/>
      <c r="J388" s="141"/>
      <c r="K388" s="141"/>
      <c r="L388" s="141"/>
      <c r="M388" s="143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</row>
    <row ht="12.75" customHeight="1" hidden="1" r="389">
      <c r="A389" s="140"/>
      <c r="B389" s="141"/>
      <c r="C389" s="141"/>
      <c r="D389" s="142"/>
      <c r="E389" s="141"/>
      <c r="F389" s="141"/>
      <c r="G389" s="141"/>
      <c r="H389" s="141"/>
      <c r="I389" s="142"/>
      <c r="J389" s="141"/>
      <c r="K389" s="141"/>
      <c r="L389" s="141"/>
      <c r="M389" s="143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</row>
    <row ht="12.75" customHeight="1" hidden="1" r="390">
      <c r="A390" s="140"/>
      <c r="B390" s="141"/>
      <c r="C390" s="141"/>
      <c r="D390" s="142"/>
      <c r="E390" s="141"/>
      <c r="F390" s="141"/>
      <c r="G390" s="141"/>
      <c r="H390" s="141"/>
      <c r="I390" s="142"/>
      <c r="J390" s="141"/>
      <c r="K390" s="141"/>
      <c r="L390" s="141"/>
      <c r="M390" s="143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</row>
    <row ht="12.75" customHeight="1" hidden="1" r="391">
      <c r="A391" s="140"/>
      <c r="B391" s="141"/>
      <c r="C391" s="141"/>
      <c r="D391" s="142"/>
      <c r="E391" s="141"/>
      <c r="F391" s="141"/>
      <c r="G391" s="141"/>
      <c r="H391" s="141"/>
      <c r="I391" s="142"/>
      <c r="J391" s="141"/>
      <c r="K391" s="141"/>
      <c r="L391" s="141"/>
      <c r="M391" s="143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</row>
    <row ht="12.75" customHeight="1" hidden="1" r="392">
      <c r="A392" s="140"/>
      <c r="B392" s="141"/>
      <c r="C392" s="141"/>
      <c r="D392" s="142"/>
      <c r="E392" s="141"/>
      <c r="F392" s="141"/>
      <c r="G392" s="141"/>
      <c r="H392" s="141"/>
      <c r="I392" s="142"/>
      <c r="J392" s="141"/>
      <c r="K392" s="141"/>
      <c r="L392" s="141"/>
      <c r="M392" s="143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</row>
    <row ht="12.75" customHeight="1" hidden="1" r="393">
      <c r="A393" s="140"/>
      <c r="B393" s="141"/>
      <c r="C393" s="141"/>
      <c r="D393" s="142"/>
      <c r="E393" s="141"/>
      <c r="F393" s="141"/>
      <c r="G393" s="141"/>
      <c r="H393" s="141"/>
      <c r="I393" s="142"/>
      <c r="J393" s="141"/>
      <c r="K393" s="141"/>
      <c r="L393" s="141"/>
      <c r="M393" s="143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</row>
    <row ht="12.75" customHeight="1" hidden="1" r="394">
      <c r="A394" s="140"/>
      <c r="B394" s="141"/>
      <c r="C394" s="141"/>
      <c r="D394" s="142"/>
      <c r="E394" s="141"/>
      <c r="F394" s="141"/>
      <c r="G394" s="141"/>
      <c r="H394" s="141"/>
      <c r="I394" s="142"/>
      <c r="J394" s="141"/>
      <c r="K394" s="141"/>
      <c r="L394" s="141"/>
      <c r="M394" s="143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</row>
    <row ht="12.75" customHeight="1" hidden="1" r="395">
      <c r="A395" s="140"/>
      <c r="B395" s="141"/>
      <c r="C395" s="141"/>
      <c r="D395" s="142"/>
      <c r="E395" s="141"/>
      <c r="F395" s="141"/>
      <c r="G395" s="141"/>
      <c r="H395" s="141"/>
      <c r="I395" s="142"/>
      <c r="J395" s="141"/>
      <c r="K395" s="141"/>
      <c r="L395" s="141"/>
      <c r="M395" s="143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</row>
    <row ht="12.75" customHeight="1" hidden="1" r="396">
      <c r="A396" s="140"/>
      <c r="B396" s="141"/>
      <c r="C396" s="141"/>
      <c r="D396" s="142"/>
      <c r="E396" s="141"/>
      <c r="F396" s="141"/>
      <c r="G396" s="141"/>
      <c r="H396" s="141"/>
      <c r="I396" s="142"/>
      <c r="J396" s="141"/>
      <c r="K396" s="141"/>
      <c r="L396" s="141"/>
      <c r="M396" s="143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</row>
    <row ht="12.75" customHeight="1" hidden="1" r="397">
      <c r="A397" s="140"/>
      <c r="B397" s="141"/>
      <c r="C397" s="141"/>
      <c r="D397" s="142"/>
      <c r="E397" s="141"/>
      <c r="F397" s="141"/>
      <c r="G397" s="141"/>
      <c r="H397" s="141"/>
      <c r="I397" s="142"/>
      <c r="J397" s="141"/>
      <c r="K397" s="141"/>
      <c r="L397" s="141"/>
      <c r="M397" s="143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</row>
    <row ht="12.75" customHeight="1" hidden="1" r="398">
      <c r="A398" s="140"/>
      <c r="B398" s="141"/>
      <c r="C398" s="141"/>
      <c r="D398" s="142"/>
      <c r="E398" s="141"/>
      <c r="F398" s="141"/>
      <c r="G398" s="141"/>
      <c r="H398" s="141"/>
      <c r="I398" s="142"/>
      <c r="J398" s="141"/>
      <c r="K398" s="141"/>
      <c r="L398" s="141"/>
      <c r="M398" s="143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</row>
    <row ht="12.75" customHeight="1" hidden="1" r="399">
      <c r="A399" s="140"/>
      <c r="B399" s="141"/>
      <c r="C399" s="141"/>
      <c r="D399" s="142"/>
      <c r="E399" s="141"/>
      <c r="F399" s="141"/>
      <c r="G399" s="141"/>
      <c r="H399" s="141"/>
      <c r="I399" s="142"/>
      <c r="J399" s="141"/>
      <c r="K399" s="141"/>
      <c r="L399" s="141"/>
      <c r="M399" s="143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</row>
    <row ht="12.75" customHeight="1" hidden="1" r="400">
      <c r="A400" s="140"/>
      <c r="B400" s="141"/>
      <c r="C400" s="141"/>
      <c r="D400" s="142"/>
      <c r="E400" s="141"/>
      <c r="F400" s="141"/>
      <c r="G400" s="141"/>
      <c r="H400" s="141"/>
      <c r="I400" s="142"/>
      <c r="J400" s="141"/>
      <c r="K400" s="141"/>
      <c r="L400" s="141"/>
      <c r="M400" s="143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</row>
    <row ht="12.75" customHeight="1" hidden="1" r="401">
      <c r="A401" s="140"/>
      <c r="B401" s="141"/>
      <c r="C401" s="141"/>
      <c r="D401" s="142"/>
      <c r="E401" s="141"/>
      <c r="F401" s="141"/>
      <c r="G401" s="141"/>
      <c r="H401" s="141"/>
      <c r="I401" s="142"/>
      <c r="J401" s="141"/>
      <c r="K401" s="141"/>
      <c r="L401" s="141"/>
      <c r="M401" s="143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</row>
    <row ht="12.75" customHeight="1" hidden="1" r="402">
      <c r="A402" s="140"/>
      <c r="B402" s="141"/>
      <c r="C402" s="141"/>
      <c r="D402" s="142"/>
      <c r="E402" s="141"/>
      <c r="F402" s="141"/>
      <c r="G402" s="141"/>
      <c r="H402" s="141"/>
      <c r="I402" s="142"/>
      <c r="J402" s="141"/>
      <c r="K402" s="141"/>
      <c r="L402" s="141"/>
      <c r="M402" s="143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</row>
    <row ht="12.75" customHeight="1" hidden="1" r="403">
      <c r="A403" s="140"/>
      <c r="B403" s="141"/>
      <c r="C403" s="141"/>
      <c r="D403" s="142"/>
      <c r="E403" s="141"/>
      <c r="F403" s="141"/>
      <c r="G403" s="141"/>
      <c r="H403" s="141"/>
      <c r="I403" s="142"/>
      <c r="J403" s="141"/>
      <c r="K403" s="141"/>
      <c r="L403" s="141"/>
      <c r="M403" s="143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</row>
    <row ht="12.75" customHeight="1" hidden="1" r="404">
      <c r="A404" s="140"/>
      <c r="B404" s="141"/>
      <c r="C404" s="141"/>
      <c r="D404" s="142"/>
      <c r="E404" s="141"/>
      <c r="F404" s="141"/>
      <c r="G404" s="141"/>
      <c r="H404" s="141"/>
      <c r="I404" s="142"/>
      <c r="J404" s="141"/>
      <c r="K404" s="141"/>
      <c r="L404" s="141"/>
      <c r="M404" s="143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</row>
    <row ht="12.75" customHeight="1" hidden="1" r="405">
      <c r="A405" s="140"/>
      <c r="B405" s="141"/>
      <c r="C405" s="141"/>
      <c r="D405" s="142"/>
      <c r="E405" s="141"/>
      <c r="F405" s="141"/>
      <c r="G405" s="141"/>
      <c r="H405" s="141"/>
      <c r="I405" s="142"/>
      <c r="J405" s="141"/>
      <c r="K405" s="141"/>
      <c r="L405" s="141"/>
      <c r="M405" s="143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</row>
    <row ht="12.75" customHeight="1" hidden="1" r="406">
      <c r="A406" s="140"/>
      <c r="B406" s="141"/>
      <c r="C406" s="141"/>
      <c r="D406" s="142"/>
      <c r="E406" s="141"/>
      <c r="F406" s="141"/>
      <c r="G406" s="141"/>
      <c r="H406" s="141"/>
      <c r="I406" s="142"/>
      <c r="J406" s="141"/>
      <c r="K406" s="141"/>
      <c r="L406" s="141"/>
      <c r="M406" s="143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</row>
    <row ht="12.75" customHeight="1" hidden="1" r="407">
      <c r="A407" s="140"/>
      <c r="B407" s="141"/>
      <c r="C407" s="141"/>
      <c r="D407" s="142"/>
      <c r="E407" s="141"/>
      <c r="F407" s="141"/>
      <c r="G407" s="141"/>
      <c r="H407" s="141"/>
      <c r="I407" s="142"/>
      <c r="J407" s="141"/>
      <c r="K407" s="141"/>
      <c r="L407" s="141"/>
      <c r="M407" s="143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</row>
    <row ht="12.75" customHeight="1" hidden="1" r="408">
      <c r="A408" s="140"/>
      <c r="B408" s="141"/>
      <c r="C408" s="141"/>
      <c r="D408" s="142"/>
      <c r="E408" s="141"/>
      <c r="F408" s="141"/>
      <c r="G408" s="141"/>
      <c r="H408" s="141"/>
      <c r="I408" s="142"/>
      <c r="J408" s="141"/>
      <c r="K408" s="141"/>
      <c r="L408" s="141"/>
      <c r="M408" s="143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</row>
    <row ht="12.75" customHeight="1" hidden="1" r="409">
      <c r="A409" s="140"/>
      <c r="B409" s="141"/>
      <c r="C409" s="141"/>
      <c r="D409" s="142"/>
      <c r="E409" s="141"/>
      <c r="F409" s="141"/>
      <c r="G409" s="141"/>
      <c r="H409" s="141"/>
      <c r="I409" s="142"/>
      <c r="J409" s="141"/>
      <c r="K409" s="141"/>
      <c r="L409" s="141"/>
      <c r="M409" s="143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</row>
    <row ht="12.75" customHeight="1" hidden="1" r="410">
      <c r="A410" s="140"/>
      <c r="B410" s="141"/>
      <c r="C410" s="141"/>
      <c r="D410" s="142"/>
      <c r="E410" s="141"/>
      <c r="F410" s="141"/>
      <c r="G410" s="141"/>
      <c r="H410" s="141"/>
      <c r="I410" s="142"/>
      <c r="J410" s="141"/>
      <c r="K410" s="141"/>
      <c r="L410" s="141"/>
      <c r="M410" s="143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</row>
    <row ht="12.75" customHeight="1" hidden="1" r="411">
      <c r="A411" s="140"/>
      <c r="B411" s="141"/>
      <c r="C411" s="141"/>
      <c r="D411" s="142"/>
      <c r="E411" s="141"/>
      <c r="F411" s="141"/>
      <c r="G411" s="141"/>
      <c r="H411" s="141"/>
      <c r="I411" s="142"/>
      <c r="J411" s="141"/>
      <c r="K411" s="141"/>
      <c r="L411" s="141"/>
      <c r="M411" s="143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</row>
    <row ht="12.75" customHeight="1" hidden="1" r="412">
      <c r="A412" s="140"/>
      <c r="B412" s="141"/>
      <c r="C412" s="141"/>
      <c r="D412" s="142"/>
      <c r="E412" s="141"/>
      <c r="F412" s="141"/>
      <c r="G412" s="141"/>
      <c r="H412" s="141"/>
      <c r="I412" s="142"/>
      <c r="J412" s="141"/>
      <c r="K412" s="141"/>
      <c r="L412" s="141"/>
      <c r="M412" s="143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</row>
    <row ht="12.75" customHeight="1" hidden="1" r="413">
      <c r="A413" s="140"/>
      <c r="B413" s="141"/>
      <c r="C413" s="141"/>
      <c r="D413" s="142"/>
      <c r="E413" s="141"/>
      <c r="F413" s="141"/>
      <c r="G413" s="141"/>
      <c r="H413" s="141"/>
      <c r="I413" s="142"/>
      <c r="J413" s="141"/>
      <c r="K413" s="141"/>
      <c r="L413" s="141"/>
      <c r="M413" s="143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</row>
    <row ht="12.75" customHeight="1" hidden="1" r="414">
      <c r="A414" s="140"/>
      <c r="B414" s="141"/>
      <c r="C414" s="141"/>
      <c r="D414" s="142"/>
      <c r="E414" s="141"/>
      <c r="F414" s="141"/>
      <c r="G414" s="141"/>
      <c r="H414" s="141"/>
      <c r="I414" s="142"/>
      <c r="J414" s="141"/>
      <c r="K414" s="141"/>
      <c r="L414" s="141"/>
      <c r="M414" s="143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</row>
    <row ht="12.75" customHeight="1" hidden="1" r="415">
      <c r="A415" s="140"/>
      <c r="B415" s="141"/>
      <c r="C415" s="141"/>
      <c r="D415" s="142"/>
      <c r="E415" s="141"/>
      <c r="F415" s="141"/>
      <c r="G415" s="141"/>
      <c r="H415" s="141"/>
      <c r="I415" s="142"/>
      <c r="J415" s="141"/>
      <c r="K415" s="141"/>
      <c r="L415" s="141"/>
      <c r="M415" s="143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</row>
    <row ht="12.75" customHeight="1" hidden="1" r="416">
      <c r="A416" s="140"/>
      <c r="B416" s="141"/>
      <c r="C416" s="141"/>
      <c r="D416" s="142"/>
      <c r="E416" s="141"/>
      <c r="F416" s="141"/>
      <c r="G416" s="141"/>
      <c r="H416" s="141"/>
      <c r="I416" s="142"/>
      <c r="J416" s="141"/>
      <c r="K416" s="141"/>
      <c r="L416" s="141"/>
      <c r="M416" s="143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</row>
    <row ht="12.75" customHeight="1" hidden="1" r="417">
      <c r="A417" s="140"/>
      <c r="B417" s="141"/>
      <c r="C417" s="141"/>
      <c r="D417" s="142"/>
      <c r="E417" s="141"/>
      <c r="F417" s="141"/>
      <c r="G417" s="141"/>
      <c r="H417" s="141"/>
      <c r="I417" s="142"/>
      <c r="J417" s="141"/>
      <c r="K417" s="141"/>
      <c r="L417" s="141"/>
      <c r="M417" s="143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</row>
    <row ht="12.75" customHeight="1" hidden="1" r="418">
      <c r="A418" s="140"/>
      <c r="B418" s="141"/>
      <c r="C418" s="141"/>
      <c r="D418" s="142"/>
      <c r="E418" s="141"/>
      <c r="F418" s="141"/>
      <c r="G418" s="141"/>
      <c r="H418" s="141"/>
      <c r="I418" s="142"/>
      <c r="J418" s="141"/>
      <c r="K418" s="141"/>
      <c r="L418" s="141"/>
      <c r="M418" s="143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</row>
    <row ht="12.75" customHeight="1" hidden="1" r="419">
      <c r="A419" s="140"/>
      <c r="B419" s="141"/>
      <c r="C419" s="141"/>
      <c r="D419" s="142"/>
      <c r="E419" s="141"/>
      <c r="F419" s="141"/>
      <c r="G419" s="141"/>
      <c r="H419" s="141"/>
      <c r="I419" s="142"/>
      <c r="J419" s="141"/>
      <c r="K419" s="141"/>
      <c r="L419" s="141"/>
      <c r="M419" s="143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</row>
    <row ht="12.75" customHeight="1" hidden="1" r="420">
      <c r="A420" s="140"/>
      <c r="B420" s="141"/>
      <c r="C420" s="141"/>
      <c r="D420" s="142"/>
      <c r="E420" s="141"/>
      <c r="F420" s="141"/>
      <c r="G420" s="141"/>
      <c r="H420" s="141"/>
      <c r="I420" s="142"/>
      <c r="J420" s="141"/>
      <c r="K420" s="141"/>
      <c r="L420" s="141"/>
      <c r="M420" s="143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</row>
    <row ht="12.75" customHeight="1" hidden="1" r="421">
      <c r="A421" s="140"/>
      <c r="B421" s="141"/>
      <c r="C421" s="141"/>
      <c r="D421" s="142"/>
      <c r="E421" s="141"/>
      <c r="F421" s="141"/>
      <c r="G421" s="141"/>
      <c r="H421" s="141"/>
      <c r="I421" s="142"/>
      <c r="J421" s="141"/>
      <c r="K421" s="141"/>
      <c r="L421" s="141"/>
      <c r="M421" s="143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</row>
    <row ht="12.75" customHeight="1" hidden="1" r="422">
      <c r="A422" s="140"/>
      <c r="B422" s="141"/>
      <c r="C422" s="141"/>
      <c r="D422" s="142"/>
      <c r="E422" s="141"/>
      <c r="F422" s="141"/>
      <c r="G422" s="141"/>
      <c r="H422" s="141"/>
      <c r="I422" s="142"/>
      <c r="J422" s="141"/>
      <c r="K422" s="141"/>
      <c r="L422" s="141"/>
      <c r="M422" s="143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</row>
    <row ht="12.75" customHeight="1" hidden="1" r="423">
      <c r="A423" s="140"/>
      <c r="B423" s="141"/>
      <c r="C423" s="141"/>
      <c r="D423" s="142"/>
      <c r="E423" s="141"/>
      <c r="F423" s="141"/>
      <c r="G423" s="141"/>
      <c r="H423" s="141"/>
      <c r="I423" s="142"/>
      <c r="J423" s="141"/>
      <c r="K423" s="141"/>
      <c r="L423" s="141"/>
      <c r="M423" s="143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</row>
    <row ht="12.75" customHeight="1" hidden="1" r="424">
      <c r="A424" s="140"/>
      <c r="B424" s="141"/>
      <c r="C424" s="141"/>
      <c r="D424" s="142"/>
      <c r="E424" s="141"/>
      <c r="F424" s="141"/>
      <c r="G424" s="141"/>
      <c r="H424" s="141"/>
      <c r="I424" s="142"/>
      <c r="J424" s="141"/>
      <c r="K424" s="141"/>
      <c r="L424" s="141"/>
      <c r="M424" s="143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</row>
    <row ht="12.75" customHeight="1" hidden="1" r="425">
      <c r="A425" s="140"/>
      <c r="B425" s="141"/>
      <c r="C425" s="141"/>
      <c r="D425" s="142"/>
      <c r="E425" s="141"/>
      <c r="F425" s="141"/>
      <c r="G425" s="141"/>
      <c r="H425" s="141"/>
      <c r="I425" s="142"/>
      <c r="J425" s="141"/>
      <c r="K425" s="141"/>
      <c r="L425" s="141"/>
      <c r="M425" s="143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</row>
    <row ht="12.75" customHeight="1" hidden="1" r="426">
      <c r="A426" s="140"/>
      <c r="B426" s="141"/>
      <c r="C426" s="141"/>
      <c r="D426" s="142"/>
      <c r="E426" s="141"/>
      <c r="F426" s="141"/>
      <c r="G426" s="141"/>
      <c r="H426" s="141"/>
      <c r="I426" s="142"/>
      <c r="J426" s="141"/>
      <c r="K426" s="141"/>
      <c r="L426" s="141"/>
      <c r="M426" s="143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</row>
    <row ht="12.75" customHeight="1" hidden="1" r="427">
      <c r="A427" s="140"/>
      <c r="B427" s="141"/>
      <c r="C427" s="141"/>
      <c r="D427" s="142"/>
      <c r="E427" s="141"/>
      <c r="F427" s="141"/>
      <c r="G427" s="141"/>
      <c r="H427" s="141"/>
      <c r="I427" s="142"/>
      <c r="J427" s="141"/>
      <c r="K427" s="141"/>
      <c r="L427" s="141"/>
      <c r="M427" s="143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</row>
    <row ht="12.75" customHeight="1" hidden="1" r="428">
      <c r="A428" s="140"/>
      <c r="B428" s="141"/>
      <c r="C428" s="141"/>
      <c r="D428" s="142"/>
      <c r="E428" s="141"/>
      <c r="F428" s="141"/>
      <c r="G428" s="141"/>
      <c r="H428" s="141"/>
      <c r="I428" s="142"/>
      <c r="J428" s="141"/>
      <c r="K428" s="141"/>
      <c r="L428" s="141"/>
      <c r="M428" s="143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</row>
    <row ht="12.75" customHeight="1" hidden="1" r="429">
      <c r="A429" s="140"/>
      <c r="B429" s="141"/>
      <c r="C429" s="141"/>
      <c r="D429" s="142"/>
      <c r="E429" s="141"/>
      <c r="F429" s="141"/>
      <c r="G429" s="141"/>
      <c r="H429" s="141"/>
      <c r="I429" s="142"/>
      <c r="J429" s="141"/>
      <c r="K429" s="141"/>
      <c r="L429" s="141"/>
      <c r="M429" s="143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</row>
    <row ht="12.75" customHeight="1" hidden="1" r="430">
      <c r="A430" s="140"/>
      <c r="B430" s="141"/>
      <c r="C430" s="141"/>
      <c r="D430" s="142"/>
      <c r="E430" s="141"/>
      <c r="F430" s="141"/>
      <c r="G430" s="141"/>
      <c r="H430" s="141"/>
      <c r="I430" s="142"/>
      <c r="J430" s="141"/>
      <c r="K430" s="141"/>
      <c r="L430" s="141"/>
      <c r="M430" s="143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</row>
    <row ht="12.75" customHeight="1" hidden="1" r="431">
      <c r="A431" s="140"/>
      <c r="B431" s="141"/>
      <c r="C431" s="141"/>
      <c r="D431" s="142"/>
      <c r="E431" s="141"/>
      <c r="F431" s="141"/>
      <c r="G431" s="141"/>
      <c r="H431" s="141"/>
      <c r="I431" s="142"/>
      <c r="J431" s="141"/>
      <c r="K431" s="141"/>
      <c r="L431" s="141"/>
      <c r="M431" s="143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</row>
    <row ht="12.75" customHeight="1" hidden="1" r="432">
      <c r="A432" s="140"/>
      <c r="B432" s="141"/>
      <c r="C432" s="141"/>
      <c r="D432" s="142"/>
      <c r="E432" s="141"/>
      <c r="F432" s="141"/>
      <c r="G432" s="141"/>
      <c r="H432" s="141"/>
      <c r="I432" s="142"/>
      <c r="J432" s="141"/>
      <c r="K432" s="141"/>
      <c r="L432" s="141"/>
      <c r="M432" s="143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</row>
    <row ht="12.75" customHeight="1" hidden="1" r="433">
      <c r="A433" s="140"/>
      <c r="B433" s="141"/>
      <c r="C433" s="141"/>
      <c r="D433" s="142"/>
      <c r="E433" s="141"/>
      <c r="F433" s="141"/>
      <c r="G433" s="141"/>
      <c r="H433" s="141"/>
      <c r="I433" s="142"/>
      <c r="J433" s="141"/>
      <c r="K433" s="141"/>
      <c r="L433" s="141"/>
      <c r="M433" s="143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</row>
    <row ht="12.75" customHeight="1" hidden="1" r="434">
      <c r="A434" s="140"/>
      <c r="B434" s="141"/>
      <c r="C434" s="141"/>
      <c r="D434" s="142"/>
      <c r="E434" s="141"/>
      <c r="F434" s="141"/>
      <c r="G434" s="141"/>
      <c r="H434" s="141"/>
      <c r="I434" s="142"/>
      <c r="J434" s="141"/>
      <c r="K434" s="141"/>
      <c r="L434" s="141"/>
      <c r="M434" s="143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</row>
    <row ht="12.75" customHeight="1" hidden="1" r="435">
      <c r="A435" s="140"/>
      <c r="B435" s="141"/>
      <c r="C435" s="141"/>
      <c r="D435" s="142"/>
      <c r="E435" s="141"/>
      <c r="F435" s="141"/>
      <c r="G435" s="141"/>
      <c r="H435" s="141"/>
      <c r="I435" s="142"/>
      <c r="J435" s="141"/>
      <c r="K435" s="141"/>
      <c r="L435" s="141"/>
      <c r="M435" s="143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</row>
    <row ht="12.75" customHeight="1" hidden="1" r="436">
      <c r="A436" s="140"/>
      <c r="B436" s="141"/>
      <c r="C436" s="141"/>
      <c r="D436" s="142"/>
      <c r="E436" s="141"/>
      <c r="F436" s="141"/>
      <c r="G436" s="141"/>
      <c r="H436" s="141"/>
      <c r="I436" s="142"/>
      <c r="J436" s="141"/>
      <c r="K436" s="141"/>
      <c r="L436" s="141"/>
      <c r="M436" s="143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</row>
    <row ht="12.75" customHeight="1" hidden="1" r="437">
      <c r="A437" s="140"/>
      <c r="B437" s="141"/>
      <c r="C437" s="141"/>
      <c r="D437" s="142"/>
      <c r="E437" s="141"/>
      <c r="F437" s="141"/>
      <c r="G437" s="141"/>
      <c r="H437" s="141"/>
      <c r="I437" s="142"/>
      <c r="J437" s="141"/>
      <c r="K437" s="141"/>
      <c r="L437" s="141"/>
      <c r="M437" s="143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</row>
    <row ht="12.75" customHeight="1" hidden="1" r="438">
      <c r="A438" s="140"/>
      <c r="B438" s="141"/>
      <c r="C438" s="141"/>
      <c r="D438" s="142"/>
      <c r="E438" s="141"/>
      <c r="F438" s="141"/>
      <c r="G438" s="141"/>
      <c r="H438" s="141"/>
      <c r="I438" s="142"/>
      <c r="J438" s="141"/>
      <c r="K438" s="141"/>
      <c r="L438" s="141"/>
      <c r="M438" s="143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</row>
    <row ht="12.75" customHeight="1" hidden="1" r="439">
      <c r="A439" s="140"/>
      <c r="B439" s="141"/>
      <c r="C439" s="141"/>
      <c r="D439" s="142"/>
      <c r="E439" s="141"/>
      <c r="F439" s="141"/>
      <c r="G439" s="141"/>
      <c r="H439" s="141"/>
      <c r="I439" s="142"/>
      <c r="J439" s="141"/>
      <c r="K439" s="141"/>
      <c r="L439" s="141"/>
      <c r="M439" s="143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</row>
    <row ht="12.75" customHeight="1" hidden="1" r="440">
      <c r="A440" s="140"/>
      <c r="B440" s="141"/>
      <c r="C440" s="141"/>
      <c r="D440" s="142"/>
      <c r="E440" s="141"/>
      <c r="F440" s="141"/>
      <c r="G440" s="141"/>
      <c r="H440" s="141"/>
      <c r="I440" s="142"/>
      <c r="J440" s="141"/>
      <c r="K440" s="141"/>
      <c r="L440" s="141"/>
      <c r="M440" s="143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</row>
    <row ht="12.75" customHeight="1" hidden="1" r="441">
      <c r="A441" s="140"/>
      <c r="B441" s="141"/>
      <c r="C441" s="141"/>
      <c r="D441" s="142"/>
      <c r="E441" s="141"/>
      <c r="F441" s="141"/>
      <c r="G441" s="141"/>
      <c r="H441" s="141"/>
      <c r="I441" s="142"/>
      <c r="J441" s="141"/>
      <c r="K441" s="141"/>
      <c r="L441" s="141"/>
      <c r="M441" s="143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</row>
    <row ht="12.75" customHeight="1" hidden="1" r="442">
      <c r="A442" s="140"/>
      <c r="B442" s="141"/>
      <c r="C442" s="141"/>
      <c r="D442" s="142"/>
      <c r="E442" s="141"/>
      <c r="F442" s="141"/>
      <c r="G442" s="141"/>
      <c r="H442" s="141"/>
      <c r="I442" s="142"/>
      <c r="J442" s="141"/>
      <c r="K442" s="141"/>
      <c r="L442" s="141"/>
      <c r="M442" s="143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</row>
    <row ht="12.75" customHeight="1" hidden="1" r="443">
      <c r="A443" s="140"/>
      <c r="B443" s="141"/>
      <c r="C443" s="141"/>
      <c r="D443" s="142"/>
      <c r="E443" s="141"/>
      <c r="F443" s="141"/>
      <c r="G443" s="141"/>
      <c r="H443" s="141"/>
      <c r="I443" s="142"/>
      <c r="J443" s="141"/>
      <c r="K443" s="141"/>
      <c r="L443" s="141"/>
      <c r="M443" s="143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</row>
    <row ht="12.75" customHeight="1" hidden="1" r="444">
      <c r="A444" s="140"/>
      <c r="B444" s="141"/>
      <c r="C444" s="141"/>
      <c r="D444" s="142"/>
      <c r="E444" s="141"/>
      <c r="F444" s="141"/>
      <c r="G444" s="141"/>
      <c r="H444" s="141"/>
      <c r="I444" s="142"/>
      <c r="J444" s="141"/>
      <c r="K444" s="141"/>
      <c r="L444" s="141"/>
      <c r="M444" s="143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</row>
    <row ht="12.75" customHeight="1" hidden="1" r="445">
      <c r="A445" s="140"/>
      <c r="B445" s="141"/>
      <c r="C445" s="141"/>
      <c r="D445" s="142"/>
      <c r="E445" s="141"/>
      <c r="F445" s="141"/>
      <c r="G445" s="141"/>
      <c r="H445" s="141"/>
      <c r="I445" s="142"/>
      <c r="J445" s="141"/>
      <c r="K445" s="141"/>
      <c r="L445" s="141"/>
      <c r="M445" s="143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</row>
    <row ht="12.75" customHeight="1" hidden="1" r="446">
      <c r="A446" s="140"/>
      <c r="B446" s="141"/>
      <c r="C446" s="141"/>
      <c r="D446" s="142"/>
      <c r="E446" s="141"/>
      <c r="F446" s="141"/>
      <c r="G446" s="141"/>
      <c r="H446" s="141"/>
      <c r="I446" s="142"/>
      <c r="J446" s="141"/>
      <c r="K446" s="141"/>
      <c r="L446" s="141"/>
      <c r="M446" s="143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</row>
    <row ht="12.75" customHeight="1" hidden="1" r="447">
      <c r="A447" s="140"/>
      <c r="B447" s="141"/>
      <c r="C447" s="141"/>
      <c r="D447" s="142"/>
      <c r="E447" s="141"/>
      <c r="F447" s="141"/>
      <c r="G447" s="141"/>
      <c r="H447" s="141"/>
      <c r="I447" s="142"/>
      <c r="J447" s="141"/>
      <c r="K447" s="141"/>
      <c r="L447" s="141"/>
      <c r="M447" s="143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</row>
    <row ht="12.75" customHeight="1" hidden="1" r="448">
      <c r="A448" s="140"/>
      <c r="B448" s="141"/>
      <c r="C448" s="141"/>
      <c r="D448" s="142"/>
      <c r="E448" s="141"/>
      <c r="F448" s="141"/>
      <c r="G448" s="141"/>
      <c r="H448" s="141"/>
      <c r="I448" s="142"/>
      <c r="J448" s="141"/>
      <c r="K448" s="141"/>
      <c r="L448" s="141"/>
      <c r="M448" s="143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</row>
    <row ht="12.75" customHeight="1" hidden="1" r="449">
      <c r="A449" s="140"/>
      <c r="B449" s="141"/>
      <c r="C449" s="141"/>
      <c r="D449" s="142"/>
      <c r="E449" s="141"/>
      <c r="F449" s="141"/>
      <c r="G449" s="141"/>
      <c r="H449" s="141"/>
      <c r="I449" s="142"/>
      <c r="J449" s="141"/>
      <c r="K449" s="141"/>
      <c r="L449" s="141"/>
      <c r="M449" s="143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</row>
    <row ht="12.75" customHeight="1" hidden="1" r="450">
      <c r="A450" s="140"/>
      <c r="B450" s="141"/>
      <c r="C450" s="141"/>
      <c r="D450" s="142"/>
      <c r="E450" s="141"/>
      <c r="F450" s="141"/>
      <c r="G450" s="141"/>
      <c r="H450" s="141"/>
      <c r="I450" s="142"/>
      <c r="J450" s="141"/>
      <c r="K450" s="141"/>
      <c r="L450" s="141"/>
      <c r="M450" s="143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</row>
    <row ht="12.75" customHeight="1" hidden="1" r="451">
      <c r="A451" s="140"/>
      <c r="B451" s="141"/>
      <c r="C451" s="141"/>
      <c r="D451" s="142"/>
      <c r="E451" s="141"/>
      <c r="F451" s="141"/>
      <c r="G451" s="141"/>
      <c r="H451" s="141"/>
      <c r="I451" s="142"/>
      <c r="J451" s="141"/>
      <c r="K451" s="141"/>
      <c r="L451" s="141"/>
      <c r="M451" s="143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</row>
    <row ht="12.75" customHeight="1" hidden="1" r="452">
      <c r="A452" s="140"/>
      <c r="B452" s="141"/>
      <c r="C452" s="141"/>
      <c r="D452" s="142"/>
      <c r="E452" s="141"/>
      <c r="F452" s="141"/>
      <c r="G452" s="141"/>
      <c r="H452" s="141"/>
      <c r="I452" s="142"/>
      <c r="J452" s="141"/>
      <c r="K452" s="141"/>
      <c r="L452" s="141"/>
      <c r="M452" s="143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</row>
    <row ht="12.75" customHeight="1" hidden="1" r="453">
      <c r="A453" s="140"/>
      <c r="B453" s="141"/>
      <c r="C453" s="141"/>
      <c r="D453" s="142"/>
      <c r="E453" s="141"/>
      <c r="F453" s="141"/>
      <c r="G453" s="141"/>
      <c r="H453" s="141"/>
      <c r="I453" s="142"/>
      <c r="J453" s="141"/>
      <c r="K453" s="141"/>
      <c r="L453" s="141"/>
      <c r="M453" s="143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</row>
    <row ht="12.75" customHeight="1" hidden="1" r="454">
      <c r="A454" s="140"/>
      <c r="B454" s="141"/>
      <c r="C454" s="141"/>
      <c r="D454" s="142"/>
      <c r="E454" s="141"/>
      <c r="F454" s="141"/>
      <c r="G454" s="141"/>
      <c r="H454" s="141"/>
      <c r="I454" s="142"/>
      <c r="J454" s="141"/>
      <c r="K454" s="141"/>
      <c r="L454" s="141"/>
      <c r="M454" s="143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</row>
    <row ht="12.75" customHeight="1" hidden="1" r="455">
      <c r="A455" s="140"/>
      <c r="B455" s="141"/>
      <c r="C455" s="141"/>
      <c r="D455" s="142"/>
      <c r="E455" s="141"/>
      <c r="F455" s="141"/>
      <c r="G455" s="141"/>
      <c r="H455" s="141"/>
      <c r="I455" s="142"/>
      <c r="J455" s="141"/>
      <c r="K455" s="141"/>
      <c r="L455" s="141"/>
      <c r="M455" s="143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</row>
    <row ht="12.75" customHeight="1" hidden="1" r="456">
      <c r="A456" s="140"/>
      <c r="B456" s="141"/>
      <c r="C456" s="141"/>
      <c r="D456" s="142"/>
      <c r="E456" s="141"/>
      <c r="F456" s="141"/>
      <c r="G456" s="141"/>
      <c r="H456" s="141"/>
      <c r="I456" s="142"/>
      <c r="J456" s="141"/>
      <c r="K456" s="141"/>
      <c r="L456" s="141"/>
      <c r="M456" s="143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</row>
    <row ht="12.75" customHeight="1" hidden="1" r="457">
      <c r="A457" s="140"/>
      <c r="B457" s="141"/>
      <c r="C457" s="141"/>
      <c r="D457" s="142"/>
      <c r="E457" s="141"/>
      <c r="F457" s="141"/>
      <c r="G457" s="141"/>
      <c r="H457" s="141"/>
      <c r="I457" s="142"/>
      <c r="J457" s="141"/>
      <c r="K457" s="141"/>
      <c r="L457" s="141"/>
      <c r="M457" s="143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</row>
    <row ht="12.75" customHeight="1" hidden="1" r="458">
      <c r="A458" s="140"/>
      <c r="B458" s="141"/>
      <c r="C458" s="141"/>
      <c r="D458" s="142"/>
      <c r="E458" s="141"/>
      <c r="F458" s="141"/>
      <c r="G458" s="141"/>
      <c r="H458" s="141"/>
      <c r="I458" s="142"/>
      <c r="J458" s="141"/>
      <c r="K458" s="141"/>
      <c r="L458" s="141"/>
      <c r="M458" s="143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</row>
    <row ht="12.75" customHeight="1" hidden="1" r="459">
      <c r="A459" s="140"/>
      <c r="B459" s="141"/>
      <c r="C459" s="141"/>
      <c r="D459" s="142"/>
      <c r="E459" s="141"/>
      <c r="F459" s="141"/>
      <c r="G459" s="141"/>
      <c r="H459" s="141"/>
      <c r="I459" s="142"/>
      <c r="J459" s="141"/>
      <c r="K459" s="141"/>
      <c r="L459" s="141"/>
      <c r="M459" s="143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</row>
    <row ht="12.75" customHeight="1" hidden="1" r="460">
      <c r="A460" s="140"/>
      <c r="B460" s="141"/>
      <c r="C460" s="141"/>
      <c r="D460" s="142"/>
      <c r="E460" s="141"/>
      <c r="F460" s="141"/>
      <c r="G460" s="141"/>
      <c r="H460" s="141"/>
      <c r="I460" s="142"/>
      <c r="J460" s="141"/>
      <c r="K460" s="141"/>
      <c r="L460" s="141"/>
      <c r="M460" s="143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</row>
    <row ht="12.75" customHeight="1" hidden="1" r="461">
      <c r="A461" s="140"/>
      <c r="B461" s="141"/>
      <c r="C461" s="141"/>
      <c r="D461" s="142"/>
      <c r="E461" s="141"/>
      <c r="F461" s="141"/>
      <c r="G461" s="141"/>
      <c r="H461" s="141"/>
      <c r="I461" s="142"/>
      <c r="J461" s="141"/>
      <c r="K461" s="141"/>
      <c r="L461" s="141"/>
      <c r="M461" s="143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</row>
    <row ht="12.75" customHeight="1" hidden="1" r="462">
      <c r="A462" s="140"/>
      <c r="B462" s="141"/>
      <c r="C462" s="141"/>
      <c r="D462" s="142"/>
      <c r="E462" s="141"/>
      <c r="F462" s="141"/>
      <c r="G462" s="141"/>
      <c r="H462" s="141"/>
      <c r="I462" s="142"/>
      <c r="J462" s="141"/>
      <c r="K462" s="141"/>
      <c r="L462" s="141"/>
      <c r="M462" s="143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</row>
    <row ht="12.75" customHeight="1" hidden="1" r="463">
      <c r="A463" s="140"/>
      <c r="B463" s="141"/>
      <c r="C463" s="141"/>
      <c r="D463" s="142"/>
      <c r="E463" s="141"/>
      <c r="F463" s="141"/>
      <c r="G463" s="141"/>
      <c r="H463" s="141"/>
      <c r="I463" s="142"/>
      <c r="J463" s="141"/>
      <c r="K463" s="141"/>
      <c r="L463" s="141"/>
      <c r="M463" s="143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</row>
    <row ht="12.75" customHeight="1" hidden="1" r="464">
      <c r="A464" s="140"/>
      <c r="B464" s="141"/>
      <c r="C464" s="141"/>
      <c r="D464" s="142"/>
      <c r="E464" s="141"/>
      <c r="F464" s="141"/>
      <c r="G464" s="141"/>
      <c r="H464" s="141"/>
      <c r="I464" s="142"/>
      <c r="J464" s="141"/>
      <c r="K464" s="141"/>
      <c r="L464" s="141"/>
      <c r="M464" s="143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</row>
    <row ht="12.75" customHeight="1" hidden="1" r="465">
      <c r="A465" s="140"/>
      <c r="B465" s="141"/>
      <c r="C465" s="141"/>
      <c r="D465" s="142"/>
      <c r="E465" s="141"/>
      <c r="F465" s="141"/>
      <c r="G465" s="141"/>
      <c r="H465" s="141"/>
      <c r="I465" s="142"/>
      <c r="J465" s="141"/>
      <c r="K465" s="141"/>
      <c r="L465" s="141"/>
      <c r="M465" s="143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</row>
    <row ht="12.75" customHeight="1" hidden="1" r="466">
      <c r="A466" s="140"/>
      <c r="B466" s="141"/>
      <c r="C466" s="141"/>
      <c r="D466" s="142"/>
      <c r="E466" s="141"/>
      <c r="F466" s="141"/>
      <c r="G466" s="141"/>
      <c r="H466" s="141"/>
      <c r="I466" s="142"/>
      <c r="J466" s="141"/>
      <c r="K466" s="141"/>
      <c r="L466" s="141"/>
      <c r="M466" s="143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</row>
    <row ht="12.75" customHeight="1" hidden="1" r="467">
      <c r="A467" s="140"/>
      <c r="B467" s="141"/>
      <c r="C467" s="141"/>
      <c r="D467" s="142"/>
      <c r="E467" s="141"/>
      <c r="F467" s="141"/>
      <c r="G467" s="141"/>
      <c r="H467" s="141"/>
      <c r="I467" s="142"/>
      <c r="J467" s="141"/>
      <c r="K467" s="141"/>
      <c r="L467" s="141"/>
      <c r="M467" s="143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</row>
    <row ht="12.75" customHeight="1" hidden="1" r="468">
      <c r="A468" s="140"/>
      <c r="B468" s="141"/>
      <c r="C468" s="141"/>
      <c r="D468" s="142"/>
      <c r="E468" s="141"/>
      <c r="F468" s="141"/>
      <c r="G468" s="141"/>
      <c r="H468" s="141"/>
      <c r="I468" s="142"/>
      <c r="J468" s="141"/>
      <c r="K468" s="141"/>
      <c r="L468" s="141"/>
      <c r="M468" s="143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</row>
    <row ht="12.75" customHeight="1" hidden="1" r="469">
      <c r="A469" s="140"/>
      <c r="B469" s="141"/>
      <c r="C469" s="141"/>
      <c r="D469" s="142"/>
      <c r="E469" s="141"/>
      <c r="F469" s="141"/>
      <c r="G469" s="141"/>
      <c r="H469" s="141"/>
      <c r="I469" s="142"/>
      <c r="J469" s="141"/>
      <c r="K469" s="141"/>
      <c r="L469" s="141"/>
      <c r="M469" s="143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</row>
    <row ht="12.75" customHeight="1" hidden="1" r="470">
      <c r="A470" s="140"/>
      <c r="B470" s="141"/>
      <c r="C470" s="141"/>
      <c r="D470" s="142"/>
      <c r="E470" s="141"/>
      <c r="F470" s="141"/>
      <c r="G470" s="141"/>
      <c r="H470" s="141"/>
      <c r="I470" s="142"/>
      <c r="J470" s="141"/>
      <c r="K470" s="141"/>
      <c r="L470" s="141"/>
      <c r="M470" s="143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</row>
    <row ht="12.75" customHeight="1" hidden="1" r="471">
      <c r="A471" s="140"/>
      <c r="B471" s="141"/>
      <c r="C471" s="141"/>
      <c r="D471" s="142"/>
      <c r="E471" s="141"/>
      <c r="F471" s="141"/>
      <c r="G471" s="141"/>
      <c r="H471" s="141"/>
      <c r="I471" s="142"/>
      <c r="J471" s="141"/>
      <c r="K471" s="141"/>
      <c r="L471" s="141"/>
      <c r="M471" s="143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</row>
    <row ht="12.75" customHeight="1" hidden="1" r="472">
      <c r="A472" s="140"/>
      <c r="B472" s="141"/>
      <c r="C472" s="141"/>
      <c r="D472" s="142"/>
      <c r="E472" s="141"/>
      <c r="F472" s="141"/>
      <c r="G472" s="141"/>
      <c r="H472" s="141"/>
      <c r="I472" s="142"/>
      <c r="J472" s="141"/>
      <c r="K472" s="141"/>
      <c r="L472" s="141"/>
      <c r="M472" s="143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</row>
    <row ht="12.75" customHeight="1" hidden="1" r="473">
      <c r="A473" s="140"/>
      <c r="B473" s="141"/>
      <c r="C473" s="141"/>
      <c r="D473" s="142"/>
      <c r="E473" s="141"/>
      <c r="F473" s="141"/>
      <c r="G473" s="141"/>
      <c r="H473" s="141"/>
      <c r="I473" s="142"/>
      <c r="J473" s="141"/>
      <c r="K473" s="141"/>
      <c r="L473" s="141"/>
      <c r="M473" s="143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</row>
    <row ht="12.75" customHeight="1" hidden="1" r="474">
      <c r="A474" s="140"/>
      <c r="B474" s="141"/>
      <c r="C474" s="141"/>
      <c r="D474" s="142"/>
      <c r="E474" s="141"/>
      <c r="F474" s="141"/>
      <c r="G474" s="141"/>
      <c r="H474" s="141"/>
      <c r="I474" s="142"/>
      <c r="J474" s="141"/>
      <c r="K474" s="141"/>
      <c r="L474" s="141"/>
      <c r="M474" s="143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</row>
    <row ht="12.75" customHeight="1" hidden="1" r="475">
      <c r="A475" s="140"/>
      <c r="B475" s="141"/>
      <c r="C475" s="141"/>
      <c r="D475" s="142"/>
      <c r="E475" s="141"/>
      <c r="F475" s="141"/>
      <c r="G475" s="141"/>
      <c r="H475" s="141"/>
      <c r="I475" s="142"/>
      <c r="J475" s="141"/>
      <c r="K475" s="141"/>
      <c r="L475" s="141"/>
      <c r="M475" s="143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</row>
    <row ht="12.75" customHeight="1" hidden="1" r="476">
      <c r="A476" s="140"/>
      <c r="B476" s="141"/>
      <c r="C476" s="141"/>
      <c r="D476" s="142"/>
      <c r="E476" s="141"/>
      <c r="F476" s="141"/>
      <c r="G476" s="141"/>
      <c r="H476" s="141"/>
      <c r="I476" s="142"/>
      <c r="J476" s="141"/>
      <c r="K476" s="141"/>
      <c r="L476" s="141"/>
      <c r="M476" s="143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</row>
    <row ht="12.75" customHeight="1" hidden="1" r="477">
      <c r="A477" s="140"/>
      <c r="B477" s="141"/>
      <c r="C477" s="141"/>
      <c r="D477" s="142"/>
      <c r="E477" s="141"/>
      <c r="F477" s="141"/>
      <c r="G477" s="141"/>
      <c r="H477" s="141"/>
      <c r="I477" s="142"/>
      <c r="J477" s="141"/>
      <c r="K477" s="141"/>
      <c r="L477" s="141"/>
      <c r="M477" s="143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</row>
    <row ht="12.75" customHeight="1" hidden="1" r="478">
      <c r="A478" s="140"/>
      <c r="B478" s="141"/>
      <c r="C478" s="141"/>
      <c r="D478" s="142"/>
      <c r="E478" s="141"/>
      <c r="F478" s="141"/>
      <c r="G478" s="141"/>
      <c r="H478" s="141"/>
      <c r="I478" s="142"/>
      <c r="J478" s="141"/>
      <c r="K478" s="141"/>
      <c r="L478" s="141"/>
      <c r="M478" s="143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</row>
    <row ht="12.75" customHeight="1" hidden="1" r="479">
      <c r="A479" s="140"/>
      <c r="B479" s="141"/>
      <c r="C479" s="141"/>
      <c r="D479" s="142"/>
      <c r="E479" s="141"/>
      <c r="F479" s="141"/>
      <c r="G479" s="141"/>
      <c r="H479" s="141"/>
      <c r="I479" s="142"/>
      <c r="J479" s="141"/>
      <c r="K479" s="141"/>
      <c r="L479" s="141"/>
      <c r="M479" s="143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</row>
    <row ht="12.75" customHeight="1" hidden="1" r="480">
      <c r="A480" s="140"/>
      <c r="B480" s="141"/>
      <c r="C480" s="141"/>
      <c r="D480" s="142"/>
      <c r="E480" s="141"/>
      <c r="F480" s="141"/>
      <c r="G480" s="141"/>
      <c r="H480" s="141"/>
      <c r="I480" s="142"/>
      <c r="J480" s="141"/>
      <c r="K480" s="141"/>
      <c r="L480" s="141"/>
      <c r="M480" s="143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</row>
    <row ht="12.75" customHeight="1" hidden="1" r="481">
      <c r="A481" s="140"/>
      <c r="B481" s="141"/>
      <c r="C481" s="141"/>
      <c r="D481" s="142"/>
      <c r="E481" s="141"/>
      <c r="F481" s="141"/>
      <c r="G481" s="141"/>
      <c r="H481" s="141"/>
      <c r="I481" s="142"/>
      <c r="J481" s="141"/>
      <c r="K481" s="141"/>
      <c r="L481" s="141"/>
      <c r="M481" s="143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</row>
    <row ht="12.75" customHeight="1" hidden="1" r="482">
      <c r="A482" s="140"/>
      <c r="B482" s="141"/>
      <c r="C482" s="141"/>
      <c r="D482" s="142"/>
      <c r="E482" s="141"/>
      <c r="F482" s="141"/>
      <c r="G482" s="141"/>
      <c r="H482" s="141"/>
      <c r="I482" s="142"/>
      <c r="J482" s="141"/>
      <c r="K482" s="141"/>
      <c r="L482" s="141"/>
      <c r="M482" s="143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</row>
    <row ht="12.75" customHeight="1" hidden="1" r="483">
      <c r="A483" s="140"/>
      <c r="B483" s="141"/>
      <c r="C483" s="141"/>
      <c r="D483" s="142"/>
      <c r="E483" s="141"/>
      <c r="F483" s="141"/>
      <c r="G483" s="141"/>
      <c r="H483" s="141"/>
      <c r="I483" s="142"/>
      <c r="J483" s="141"/>
      <c r="K483" s="141"/>
      <c r="L483" s="141"/>
      <c r="M483" s="143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</row>
    <row ht="12.75" customHeight="1" hidden="1" r="484">
      <c r="A484" s="140"/>
      <c r="B484" s="141"/>
      <c r="C484" s="141"/>
      <c r="D484" s="142"/>
      <c r="E484" s="141"/>
      <c r="F484" s="141"/>
      <c r="G484" s="141"/>
      <c r="H484" s="141"/>
      <c r="I484" s="142"/>
      <c r="J484" s="141"/>
      <c r="K484" s="141"/>
      <c r="L484" s="141"/>
      <c r="M484" s="143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</row>
    <row ht="12.75" customHeight="1" hidden="1" r="485">
      <c r="A485" s="140"/>
      <c r="B485" s="141"/>
      <c r="C485" s="141"/>
      <c r="D485" s="142"/>
      <c r="E485" s="141"/>
      <c r="F485" s="141"/>
      <c r="G485" s="141"/>
      <c r="H485" s="141"/>
      <c r="I485" s="142"/>
      <c r="J485" s="141"/>
      <c r="K485" s="141"/>
      <c r="L485" s="141"/>
      <c r="M485" s="143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</row>
    <row ht="12.75" customHeight="1" hidden="1" r="486">
      <c r="A486" s="140"/>
      <c r="B486" s="141"/>
      <c r="C486" s="141"/>
      <c r="D486" s="142"/>
      <c r="E486" s="141"/>
      <c r="F486" s="141"/>
      <c r="G486" s="141"/>
      <c r="H486" s="141"/>
      <c r="I486" s="142"/>
      <c r="J486" s="141"/>
      <c r="K486" s="141"/>
      <c r="L486" s="141"/>
      <c r="M486" s="143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</row>
    <row ht="12.75" customHeight="1" hidden="1" r="487">
      <c r="A487" s="140"/>
      <c r="B487" s="141"/>
      <c r="C487" s="141"/>
      <c r="D487" s="142"/>
      <c r="E487" s="141"/>
      <c r="F487" s="141"/>
      <c r="G487" s="141"/>
      <c r="H487" s="141"/>
      <c r="I487" s="142"/>
      <c r="J487" s="141"/>
      <c r="K487" s="141"/>
      <c r="L487" s="141"/>
      <c r="M487" s="143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</row>
    <row ht="12.75" customHeight="1" hidden="1" r="488">
      <c r="A488" s="140"/>
      <c r="B488" s="141"/>
      <c r="C488" s="141"/>
      <c r="D488" s="142"/>
      <c r="E488" s="141"/>
      <c r="F488" s="141"/>
      <c r="G488" s="141"/>
      <c r="H488" s="141"/>
      <c r="I488" s="142"/>
      <c r="J488" s="141"/>
      <c r="K488" s="141"/>
      <c r="L488" s="141"/>
      <c r="M488" s="143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</row>
    <row ht="12.75" customHeight="1" hidden="1" r="489">
      <c r="A489" s="140"/>
      <c r="B489" s="141"/>
      <c r="C489" s="141"/>
      <c r="D489" s="142"/>
      <c r="E489" s="141"/>
      <c r="F489" s="141"/>
      <c r="G489" s="141"/>
      <c r="H489" s="141"/>
      <c r="I489" s="142"/>
      <c r="J489" s="141"/>
      <c r="K489" s="141"/>
      <c r="L489" s="141"/>
      <c r="M489" s="143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</row>
    <row ht="12.75" customHeight="1" hidden="1" r="490">
      <c r="A490" s="140"/>
      <c r="B490" s="141"/>
      <c r="C490" s="141"/>
      <c r="D490" s="142"/>
      <c r="E490" s="141"/>
      <c r="F490" s="141"/>
      <c r="G490" s="141"/>
      <c r="H490" s="141"/>
      <c r="I490" s="142"/>
      <c r="J490" s="141"/>
      <c r="K490" s="141"/>
      <c r="L490" s="141"/>
      <c r="M490" s="143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</row>
    <row ht="12.75" customHeight="1" hidden="1" r="491">
      <c r="A491" s="140"/>
      <c r="B491" s="141"/>
      <c r="C491" s="141"/>
      <c r="D491" s="142"/>
      <c r="E491" s="141"/>
      <c r="F491" s="141"/>
      <c r="G491" s="141"/>
      <c r="H491" s="141"/>
      <c r="I491" s="142"/>
      <c r="J491" s="141"/>
      <c r="K491" s="141"/>
      <c r="L491" s="141"/>
      <c r="M491" s="143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</row>
    <row ht="12.75" customHeight="1" hidden="1" r="492">
      <c r="A492" s="140"/>
      <c r="B492" s="141"/>
      <c r="C492" s="141"/>
      <c r="D492" s="142"/>
      <c r="E492" s="141"/>
      <c r="F492" s="141"/>
      <c r="G492" s="141"/>
      <c r="H492" s="141"/>
      <c r="I492" s="142"/>
      <c r="J492" s="141"/>
      <c r="K492" s="141"/>
      <c r="L492" s="141"/>
      <c r="M492" s="143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</row>
    <row ht="12.75" customHeight="1" hidden="1" r="493">
      <c r="A493" s="140"/>
      <c r="B493" s="141"/>
      <c r="C493" s="141"/>
      <c r="D493" s="142"/>
      <c r="E493" s="141"/>
      <c r="F493" s="141"/>
      <c r="G493" s="141"/>
      <c r="H493" s="141"/>
      <c r="I493" s="142"/>
      <c r="J493" s="141"/>
      <c r="K493" s="141"/>
      <c r="L493" s="141"/>
      <c r="M493" s="143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</row>
    <row ht="12.75" customHeight="1" hidden="1" r="494">
      <c r="A494" s="140"/>
      <c r="B494" s="141"/>
      <c r="C494" s="141"/>
      <c r="D494" s="142"/>
      <c r="E494" s="141"/>
      <c r="F494" s="141"/>
      <c r="G494" s="141"/>
      <c r="H494" s="141"/>
      <c r="I494" s="142"/>
      <c r="J494" s="141"/>
      <c r="K494" s="141"/>
      <c r="L494" s="141"/>
      <c r="M494" s="143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</row>
    <row ht="12.75" customHeight="1" hidden="1" r="495">
      <c r="A495" s="140"/>
      <c r="B495" s="141"/>
      <c r="C495" s="141"/>
      <c r="D495" s="142"/>
      <c r="E495" s="141"/>
      <c r="F495" s="141"/>
      <c r="G495" s="141"/>
      <c r="H495" s="141"/>
      <c r="I495" s="142"/>
      <c r="J495" s="141"/>
      <c r="K495" s="141"/>
      <c r="L495" s="141"/>
      <c r="M495" s="143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</row>
    <row ht="12.75" customHeight="1" hidden="1" r="496">
      <c r="A496" s="140"/>
      <c r="B496" s="141"/>
      <c r="C496" s="141"/>
      <c r="D496" s="142"/>
      <c r="E496" s="141"/>
      <c r="F496" s="141"/>
      <c r="G496" s="141"/>
      <c r="H496" s="141"/>
      <c r="I496" s="142"/>
      <c r="J496" s="141"/>
      <c r="K496" s="141"/>
      <c r="L496" s="141"/>
      <c r="M496" s="143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</row>
    <row ht="12.75" customHeight="1" hidden="1" r="497">
      <c r="A497" s="140"/>
      <c r="B497" s="141"/>
      <c r="C497" s="141"/>
      <c r="D497" s="142"/>
      <c r="E497" s="141"/>
      <c r="F497" s="141"/>
      <c r="G497" s="141"/>
      <c r="H497" s="141"/>
      <c r="I497" s="142"/>
      <c r="J497" s="141"/>
      <c r="K497" s="141"/>
      <c r="L497" s="141"/>
      <c r="M497" s="143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</row>
    <row ht="12.75" customHeight="1" hidden="1" r="498">
      <c r="A498" s="140"/>
      <c r="B498" s="141"/>
      <c r="C498" s="141"/>
      <c r="D498" s="142"/>
      <c r="E498" s="141"/>
      <c r="F498" s="141"/>
      <c r="G498" s="141"/>
      <c r="H498" s="141"/>
      <c r="I498" s="142"/>
      <c r="J498" s="141"/>
      <c r="K498" s="141"/>
      <c r="L498" s="141"/>
      <c r="M498" s="143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</row>
    <row ht="12.75" customHeight="1" hidden="1" r="499">
      <c r="A499" s="140"/>
      <c r="B499" s="141"/>
      <c r="C499" s="141"/>
      <c r="D499" s="142"/>
      <c r="E499" s="141"/>
      <c r="F499" s="141"/>
      <c r="G499" s="141"/>
      <c r="H499" s="141"/>
      <c r="I499" s="142"/>
      <c r="J499" s="141"/>
      <c r="K499" s="141"/>
      <c r="L499" s="141"/>
      <c r="M499" s="143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</row>
    <row ht="12.75" customHeight="1" hidden="1" r="500">
      <c r="A500" s="140"/>
      <c r="B500" s="141"/>
      <c r="C500" s="141"/>
      <c r="D500" s="142"/>
      <c r="E500" s="141"/>
      <c r="F500" s="141"/>
      <c r="G500" s="141"/>
      <c r="H500" s="141"/>
      <c r="I500" s="142"/>
      <c r="J500" s="141"/>
      <c r="K500" s="141"/>
      <c r="L500" s="141"/>
      <c r="M500" s="143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</row>
    <row ht="12.75" customHeight="1" hidden="1" r="501">
      <c r="A501" s="140"/>
      <c r="B501" s="141"/>
      <c r="C501" s="141"/>
      <c r="D501" s="142"/>
      <c r="E501" s="141"/>
      <c r="F501" s="141"/>
      <c r="G501" s="141"/>
      <c r="H501" s="141"/>
      <c r="I501" s="142"/>
      <c r="J501" s="141"/>
      <c r="K501" s="141"/>
      <c r="L501" s="141"/>
      <c r="M501" s="143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</row>
    <row ht="12.75" customHeight="1" hidden="1" r="502">
      <c r="A502" s="140"/>
      <c r="B502" s="141"/>
      <c r="C502" s="141"/>
      <c r="D502" s="142"/>
      <c r="E502" s="141"/>
      <c r="F502" s="141"/>
      <c r="G502" s="141"/>
      <c r="H502" s="141"/>
      <c r="I502" s="142"/>
      <c r="J502" s="141"/>
      <c r="K502" s="141"/>
      <c r="L502" s="141"/>
      <c r="M502" s="143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</row>
    <row ht="12.75" customHeight="1" hidden="1" r="503">
      <c r="A503" s="140"/>
      <c r="B503" s="141"/>
      <c r="C503" s="141"/>
      <c r="D503" s="142"/>
      <c r="E503" s="141"/>
      <c r="F503" s="141"/>
      <c r="G503" s="141"/>
      <c r="H503" s="141"/>
      <c r="I503" s="142"/>
      <c r="J503" s="141"/>
      <c r="K503" s="141"/>
      <c r="L503" s="141"/>
      <c r="M503" s="143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</row>
    <row ht="12.75" customHeight="1" hidden="1" r="504">
      <c r="A504" s="140"/>
      <c r="B504" s="141"/>
      <c r="C504" s="141"/>
      <c r="D504" s="142"/>
      <c r="E504" s="141"/>
      <c r="F504" s="141"/>
      <c r="G504" s="141"/>
      <c r="H504" s="141"/>
      <c r="I504" s="142"/>
      <c r="J504" s="141"/>
      <c r="K504" s="141"/>
      <c r="L504" s="141"/>
      <c r="M504" s="143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</row>
    <row ht="12.75" customHeight="1" hidden="1" r="505">
      <c r="A505" s="140"/>
      <c r="B505" s="141"/>
      <c r="C505" s="141"/>
      <c r="D505" s="142"/>
      <c r="E505" s="141"/>
      <c r="F505" s="141"/>
      <c r="G505" s="141"/>
      <c r="H505" s="141"/>
      <c r="I505" s="142"/>
      <c r="J505" s="141"/>
      <c r="K505" s="141"/>
      <c r="L505" s="141"/>
      <c r="M505" s="143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</row>
    <row ht="12.75" customHeight="1" hidden="1" r="506">
      <c r="A506" s="140"/>
      <c r="B506" s="141"/>
      <c r="C506" s="141"/>
      <c r="D506" s="142"/>
      <c r="E506" s="141"/>
      <c r="F506" s="141"/>
      <c r="G506" s="141"/>
      <c r="H506" s="141"/>
      <c r="I506" s="142"/>
      <c r="J506" s="141"/>
      <c r="K506" s="141"/>
      <c r="L506" s="141"/>
      <c r="M506" s="143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</row>
    <row ht="12.75" customHeight="1" hidden="1" r="507">
      <c r="A507" s="140"/>
      <c r="B507" s="141"/>
      <c r="C507" s="141"/>
      <c r="D507" s="142"/>
      <c r="E507" s="141"/>
      <c r="F507" s="141"/>
      <c r="G507" s="141"/>
      <c r="H507" s="141"/>
      <c r="I507" s="142"/>
      <c r="J507" s="141"/>
      <c r="K507" s="141"/>
      <c r="L507" s="141"/>
      <c r="M507" s="143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</row>
    <row ht="12.75" customHeight="1" hidden="1" r="508">
      <c r="A508" s="140"/>
      <c r="B508" s="141"/>
      <c r="C508" s="141"/>
      <c r="D508" s="142"/>
      <c r="E508" s="141"/>
      <c r="F508" s="141"/>
      <c r="G508" s="141"/>
      <c r="H508" s="141"/>
      <c r="I508" s="142"/>
      <c r="J508" s="141"/>
      <c r="K508" s="141"/>
      <c r="L508" s="141"/>
      <c r="M508" s="143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</row>
    <row ht="12.75" customHeight="1" hidden="1" r="509">
      <c r="A509" s="140"/>
      <c r="B509" s="141"/>
      <c r="C509" s="141"/>
      <c r="D509" s="142"/>
      <c r="E509" s="141"/>
      <c r="F509" s="141"/>
      <c r="G509" s="141"/>
      <c r="H509" s="141"/>
      <c r="I509" s="142"/>
      <c r="J509" s="141"/>
      <c r="K509" s="141"/>
      <c r="L509" s="141"/>
      <c r="M509" s="143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</row>
    <row ht="12.75" customHeight="1" hidden="1" r="510">
      <c r="A510" s="140"/>
      <c r="B510" s="141"/>
      <c r="C510" s="141"/>
      <c r="D510" s="142"/>
      <c r="E510" s="141"/>
      <c r="F510" s="141"/>
      <c r="G510" s="141"/>
      <c r="H510" s="141"/>
      <c r="I510" s="142"/>
      <c r="J510" s="141"/>
      <c r="K510" s="141"/>
      <c r="L510" s="141"/>
      <c r="M510" s="143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</row>
    <row ht="12.75" customHeight="1" hidden="1" r="511">
      <c r="A511" s="140"/>
      <c r="B511" s="141"/>
      <c r="C511" s="141"/>
      <c r="D511" s="142"/>
      <c r="E511" s="141"/>
      <c r="F511" s="141"/>
      <c r="G511" s="141"/>
      <c r="H511" s="141"/>
      <c r="I511" s="142"/>
      <c r="J511" s="141"/>
      <c r="K511" s="141"/>
      <c r="L511" s="141"/>
      <c r="M511" s="143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</row>
    <row ht="12.75" customHeight="1" hidden="1" r="512">
      <c r="A512" s="140"/>
      <c r="B512" s="141"/>
      <c r="C512" s="141"/>
      <c r="D512" s="142"/>
      <c r="E512" s="141"/>
      <c r="F512" s="141"/>
      <c r="G512" s="141"/>
      <c r="H512" s="141"/>
      <c r="I512" s="142"/>
      <c r="J512" s="141"/>
      <c r="K512" s="141"/>
      <c r="L512" s="141"/>
      <c r="M512" s="143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</row>
    <row ht="12.75" customHeight="1" hidden="1" r="513">
      <c r="A513" s="140"/>
      <c r="B513" s="141"/>
      <c r="C513" s="141"/>
      <c r="D513" s="142"/>
      <c r="E513" s="141"/>
      <c r="F513" s="141"/>
      <c r="G513" s="141"/>
      <c r="H513" s="141"/>
      <c r="I513" s="142"/>
      <c r="J513" s="141"/>
      <c r="K513" s="141"/>
      <c r="L513" s="141"/>
      <c r="M513" s="143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</row>
    <row ht="12.75" customHeight="1" hidden="1" r="514">
      <c r="A514" s="140"/>
      <c r="B514" s="141"/>
      <c r="C514" s="141"/>
      <c r="D514" s="142"/>
      <c r="E514" s="141"/>
      <c r="F514" s="141"/>
      <c r="G514" s="141"/>
      <c r="H514" s="141"/>
      <c r="I514" s="142"/>
      <c r="J514" s="141"/>
      <c r="K514" s="141"/>
      <c r="L514" s="141"/>
      <c r="M514" s="143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</row>
    <row ht="12.75" customHeight="1" hidden="1" r="515">
      <c r="A515" s="140"/>
      <c r="B515" s="141"/>
      <c r="C515" s="141"/>
      <c r="D515" s="142"/>
      <c r="E515" s="141"/>
      <c r="F515" s="141"/>
      <c r="G515" s="141"/>
      <c r="H515" s="141"/>
      <c r="I515" s="142"/>
      <c r="J515" s="141"/>
      <c r="K515" s="141"/>
      <c r="L515" s="141"/>
      <c r="M515" s="143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</row>
    <row ht="12.75" customHeight="1" hidden="1" r="516">
      <c r="A516" s="140"/>
      <c r="B516" s="141"/>
      <c r="C516" s="141"/>
      <c r="D516" s="142"/>
      <c r="E516" s="141"/>
      <c r="F516" s="141"/>
      <c r="G516" s="141"/>
      <c r="H516" s="141"/>
      <c r="I516" s="142"/>
      <c r="J516" s="141"/>
      <c r="K516" s="141"/>
      <c r="L516" s="141"/>
      <c r="M516" s="143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</row>
    <row ht="12.75" customHeight="1" hidden="1" r="517">
      <c r="A517" s="140"/>
      <c r="B517" s="141"/>
      <c r="C517" s="141"/>
      <c r="D517" s="142"/>
      <c r="E517" s="141"/>
      <c r="F517" s="141"/>
      <c r="G517" s="141"/>
      <c r="H517" s="141"/>
      <c r="I517" s="142"/>
      <c r="J517" s="141"/>
      <c r="K517" s="141"/>
      <c r="L517" s="141"/>
      <c r="M517" s="143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</row>
    <row ht="12.75" customHeight="1" hidden="1" r="518">
      <c r="A518" s="140"/>
      <c r="B518" s="141"/>
      <c r="C518" s="141"/>
      <c r="D518" s="142"/>
      <c r="E518" s="141"/>
      <c r="F518" s="141"/>
      <c r="G518" s="141"/>
      <c r="H518" s="141"/>
      <c r="I518" s="142"/>
      <c r="J518" s="141"/>
      <c r="K518" s="141"/>
      <c r="L518" s="141"/>
      <c r="M518" s="143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</row>
    <row ht="12.75" customHeight="1" hidden="1" r="519">
      <c r="A519" s="140"/>
      <c r="B519" s="141"/>
      <c r="C519" s="141"/>
      <c r="D519" s="142"/>
      <c r="E519" s="141"/>
      <c r="F519" s="141"/>
      <c r="G519" s="141"/>
      <c r="H519" s="141"/>
      <c r="I519" s="142"/>
      <c r="J519" s="141"/>
      <c r="K519" s="141"/>
      <c r="L519" s="141"/>
      <c r="M519" s="143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</row>
    <row ht="12.75" customHeight="1" hidden="1" r="520">
      <c r="A520" s="140"/>
      <c r="B520" s="141"/>
      <c r="C520" s="141"/>
      <c r="D520" s="142"/>
      <c r="E520" s="141"/>
      <c r="F520" s="141"/>
      <c r="G520" s="141"/>
      <c r="H520" s="141"/>
      <c r="I520" s="142"/>
      <c r="J520" s="141"/>
      <c r="K520" s="141"/>
      <c r="L520" s="141"/>
      <c r="M520" s="143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</row>
    <row ht="12.75" customHeight="1" hidden="1" r="521">
      <c r="A521" s="140"/>
      <c r="B521" s="141"/>
      <c r="C521" s="141"/>
      <c r="D521" s="142"/>
      <c r="E521" s="141"/>
      <c r="F521" s="141"/>
      <c r="G521" s="141"/>
      <c r="H521" s="141"/>
      <c r="I521" s="142"/>
      <c r="J521" s="141"/>
      <c r="K521" s="141"/>
      <c r="L521" s="141"/>
      <c r="M521" s="143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</row>
    <row ht="12.75" customHeight="1" hidden="1" r="522">
      <c r="A522" s="140"/>
      <c r="B522" s="141"/>
      <c r="C522" s="141"/>
      <c r="D522" s="142"/>
      <c r="E522" s="141"/>
      <c r="F522" s="141"/>
      <c r="G522" s="141"/>
      <c r="H522" s="141"/>
      <c r="I522" s="142"/>
      <c r="J522" s="141"/>
      <c r="K522" s="141"/>
      <c r="L522" s="141"/>
      <c r="M522" s="143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</row>
    <row ht="12.75" customHeight="1" hidden="1" r="523">
      <c r="A523" s="140"/>
      <c r="B523" s="141"/>
      <c r="C523" s="141"/>
      <c r="D523" s="142"/>
      <c r="E523" s="141"/>
      <c r="F523" s="141"/>
      <c r="G523" s="141"/>
      <c r="H523" s="141"/>
      <c r="I523" s="142"/>
      <c r="J523" s="141"/>
      <c r="K523" s="141"/>
      <c r="L523" s="141"/>
      <c r="M523" s="143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</row>
    <row ht="12.75" customHeight="1" hidden="1" r="524">
      <c r="A524" s="140"/>
      <c r="B524" s="141"/>
      <c r="C524" s="141"/>
      <c r="D524" s="142"/>
      <c r="E524" s="141"/>
      <c r="F524" s="141"/>
      <c r="G524" s="141"/>
      <c r="H524" s="141"/>
      <c r="I524" s="142"/>
      <c r="J524" s="141"/>
      <c r="K524" s="141"/>
      <c r="L524" s="141"/>
      <c r="M524" s="143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</row>
    <row ht="12.75" customHeight="1" hidden="1" r="525">
      <c r="A525" s="140"/>
      <c r="B525" s="141"/>
      <c r="C525" s="141"/>
      <c r="D525" s="142"/>
      <c r="E525" s="141"/>
      <c r="F525" s="141"/>
      <c r="G525" s="141"/>
      <c r="H525" s="141"/>
      <c r="I525" s="142"/>
      <c r="J525" s="141"/>
      <c r="K525" s="141"/>
      <c r="L525" s="141"/>
      <c r="M525" s="143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</row>
    <row ht="12.75" customHeight="1" hidden="1" r="526">
      <c r="A526" s="140"/>
      <c r="B526" s="141"/>
      <c r="C526" s="141"/>
      <c r="D526" s="142"/>
      <c r="E526" s="141"/>
      <c r="F526" s="141"/>
      <c r="G526" s="141"/>
      <c r="H526" s="141"/>
      <c r="I526" s="142"/>
      <c r="J526" s="141"/>
      <c r="K526" s="141"/>
      <c r="L526" s="141"/>
      <c r="M526" s="143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</row>
    <row ht="12.75" customHeight="1" hidden="1" r="527">
      <c r="A527" s="140"/>
      <c r="B527" s="141"/>
      <c r="C527" s="141"/>
      <c r="D527" s="142"/>
      <c r="E527" s="141"/>
      <c r="F527" s="141"/>
      <c r="G527" s="141"/>
      <c r="H527" s="141"/>
      <c r="I527" s="142"/>
      <c r="J527" s="141"/>
      <c r="K527" s="141"/>
      <c r="L527" s="141"/>
      <c r="M527" s="143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</row>
    <row ht="12.75" customHeight="1" hidden="1" r="528">
      <c r="A528" s="140"/>
      <c r="B528" s="141"/>
      <c r="C528" s="141"/>
      <c r="D528" s="142"/>
      <c r="E528" s="141"/>
      <c r="F528" s="141"/>
      <c r="G528" s="141"/>
      <c r="H528" s="141"/>
      <c r="I528" s="142"/>
      <c r="J528" s="141"/>
      <c r="K528" s="141"/>
      <c r="L528" s="141"/>
      <c r="M528" s="143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</row>
    <row ht="12.75" customHeight="1" hidden="1" r="529">
      <c r="A529" s="140"/>
      <c r="B529" s="141"/>
      <c r="C529" s="141"/>
      <c r="D529" s="142"/>
      <c r="E529" s="141"/>
      <c r="F529" s="141"/>
      <c r="G529" s="141"/>
      <c r="H529" s="141"/>
      <c r="I529" s="142"/>
      <c r="J529" s="141"/>
      <c r="K529" s="141"/>
      <c r="L529" s="141"/>
      <c r="M529" s="143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</row>
    <row ht="12.75" customHeight="1" hidden="1" r="530">
      <c r="A530" s="140"/>
      <c r="B530" s="141"/>
      <c r="C530" s="141"/>
      <c r="D530" s="142"/>
      <c r="E530" s="141"/>
      <c r="F530" s="141"/>
      <c r="G530" s="141"/>
      <c r="H530" s="141"/>
      <c r="I530" s="142"/>
      <c r="J530" s="141"/>
      <c r="K530" s="141"/>
      <c r="L530" s="141"/>
      <c r="M530" s="143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</row>
    <row ht="12.75" customHeight="1" hidden="1" r="531">
      <c r="A531" s="140"/>
      <c r="B531" s="141"/>
      <c r="C531" s="141"/>
      <c r="D531" s="142"/>
      <c r="E531" s="141"/>
      <c r="F531" s="141"/>
      <c r="G531" s="141"/>
      <c r="H531" s="141"/>
      <c r="I531" s="142"/>
      <c r="J531" s="141"/>
      <c r="K531" s="141"/>
      <c r="L531" s="141"/>
      <c r="M531" s="143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</row>
    <row ht="12.75" customHeight="1" hidden="1" r="532">
      <c r="A532" s="140"/>
      <c r="B532" s="141"/>
      <c r="C532" s="141"/>
      <c r="D532" s="142"/>
      <c r="E532" s="141"/>
      <c r="F532" s="141"/>
      <c r="G532" s="141"/>
      <c r="H532" s="141"/>
      <c r="I532" s="142"/>
      <c r="J532" s="141"/>
      <c r="K532" s="141"/>
      <c r="L532" s="141"/>
      <c r="M532" s="143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</row>
    <row ht="12.75" customHeight="1" hidden="1" r="533">
      <c r="A533" s="140"/>
      <c r="B533" s="141"/>
      <c r="C533" s="141"/>
      <c r="D533" s="142"/>
      <c r="E533" s="141"/>
      <c r="F533" s="141"/>
      <c r="G533" s="141"/>
      <c r="H533" s="141"/>
      <c r="I533" s="142"/>
      <c r="J533" s="141"/>
      <c r="K533" s="141"/>
      <c r="L533" s="141"/>
      <c r="M533" s="143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</row>
    <row ht="12.75" customHeight="1" hidden="1" r="534">
      <c r="A534" s="140"/>
      <c r="B534" s="141"/>
      <c r="C534" s="141"/>
      <c r="D534" s="142"/>
      <c r="E534" s="141"/>
      <c r="F534" s="141"/>
      <c r="G534" s="141"/>
      <c r="H534" s="141"/>
      <c r="I534" s="142"/>
      <c r="J534" s="141"/>
      <c r="K534" s="141"/>
      <c r="L534" s="141"/>
      <c r="M534" s="143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</row>
    <row ht="12.75" customHeight="1" hidden="1" r="535">
      <c r="A535" s="140"/>
      <c r="B535" s="141"/>
      <c r="C535" s="141"/>
      <c r="D535" s="142"/>
      <c r="E535" s="141"/>
      <c r="F535" s="141"/>
      <c r="G535" s="141"/>
      <c r="H535" s="141"/>
      <c r="I535" s="142"/>
      <c r="J535" s="141"/>
      <c r="K535" s="141"/>
      <c r="L535" s="141"/>
      <c r="M535" s="143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</row>
    <row ht="12.75" customHeight="1" hidden="1" r="536">
      <c r="A536" s="140"/>
      <c r="B536" s="141"/>
      <c r="C536" s="141"/>
      <c r="D536" s="142"/>
      <c r="E536" s="141"/>
      <c r="F536" s="141"/>
      <c r="G536" s="141"/>
      <c r="H536" s="141"/>
      <c r="I536" s="142"/>
      <c r="J536" s="141"/>
      <c r="K536" s="141"/>
      <c r="L536" s="141"/>
      <c r="M536" s="143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</row>
    <row ht="12.75" customHeight="1" hidden="1" r="537">
      <c r="A537" s="140"/>
      <c r="B537" s="141"/>
      <c r="C537" s="141"/>
      <c r="D537" s="142"/>
      <c r="E537" s="141"/>
      <c r="F537" s="141"/>
      <c r="G537" s="141"/>
      <c r="H537" s="141"/>
      <c r="I537" s="142"/>
      <c r="J537" s="141"/>
      <c r="K537" s="141"/>
      <c r="L537" s="141"/>
      <c r="M537" s="143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</row>
    <row ht="12.75" customHeight="1" hidden="1" r="538">
      <c r="A538" s="140"/>
      <c r="B538" s="141"/>
      <c r="C538" s="141"/>
      <c r="D538" s="142"/>
      <c r="E538" s="141"/>
      <c r="F538" s="141"/>
      <c r="G538" s="141"/>
      <c r="H538" s="141"/>
      <c r="I538" s="142"/>
      <c r="J538" s="141"/>
      <c r="K538" s="141"/>
      <c r="L538" s="141"/>
      <c r="M538" s="143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</row>
    <row ht="12.75" customHeight="1" hidden="1" r="539">
      <c r="A539" s="140"/>
      <c r="B539" s="141"/>
      <c r="C539" s="141"/>
      <c r="D539" s="142"/>
      <c r="E539" s="141"/>
      <c r="F539" s="141"/>
      <c r="G539" s="141"/>
      <c r="H539" s="141"/>
      <c r="I539" s="142"/>
      <c r="J539" s="141"/>
      <c r="K539" s="141"/>
      <c r="L539" s="141"/>
      <c r="M539" s="143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</row>
    <row ht="12.75" customHeight="1" hidden="1" r="540">
      <c r="A540" s="140"/>
      <c r="B540" s="141"/>
      <c r="C540" s="141"/>
      <c r="D540" s="142"/>
      <c r="E540" s="141"/>
      <c r="F540" s="141"/>
      <c r="G540" s="141"/>
      <c r="H540" s="141"/>
      <c r="I540" s="142"/>
      <c r="J540" s="141"/>
      <c r="K540" s="141"/>
      <c r="L540" s="141"/>
      <c r="M540" s="143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</row>
    <row ht="12.75" customHeight="1" hidden="1" r="541">
      <c r="A541" s="140"/>
      <c r="B541" s="141"/>
      <c r="C541" s="141"/>
      <c r="D541" s="142"/>
      <c r="E541" s="141"/>
      <c r="F541" s="141"/>
      <c r="G541" s="141"/>
      <c r="H541" s="141"/>
      <c r="I541" s="142"/>
      <c r="J541" s="141"/>
      <c r="K541" s="141"/>
      <c r="L541" s="141"/>
      <c r="M541" s="143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</row>
    <row ht="12.75" customHeight="1" hidden="1" r="542">
      <c r="A542" s="140"/>
      <c r="B542" s="141"/>
      <c r="C542" s="141"/>
      <c r="D542" s="142"/>
      <c r="E542" s="141"/>
      <c r="F542" s="141"/>
      <c r="G542" s="141"/>
      <c r="H542" s="141"/>
      <c r="I542" s="142"/>
      <c r="J542" s="141"/>
      <c r="K542" s="141"/>
      <c r="L542" s="141"/>
      <c r="M542" s="143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</row>
    <row ht="12.75" customHeight="1" hidden="1" r="543">
      <c r="A543" s="140"/>
      <c r="B543" s="141"/>
      <c r="C543" s="141"/>
      <c r="D543" s="142"/>
      <c r="E543" s="141"/>
      <c r="F543" s="141"/>
      <c r="G543" s="141"/>
      <c r="H543" s="141"/>
      <c r="I543" s="142"/>
      <c r="J543" s="141"/>
      <c r="K543" s="141"/>
      <c r="L543" s="141"/>
      <c r="M543" s="143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</row>
    <row ht="12.75" customHeight="1" hidden="1" r="544">
      <c r="A544" s="140"/>
      <c r="B544" s="141"/>
      <c r="C544" s="141"/>
      <c r="D544" s="142"/>
      <c r="E544" s="141"/>
      <c r="F544" s="141"/>
      <c r="G544" s="141"/>
      <c r="H544" s="141"/>
      <c r="I544" s="142"/>
      <c r="J544" s="141"/>
      <c r="K544" s="141"/>
      <c r="L544" s="141"/>
      <c r="M544" s="143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</row>
    <row ht="12.75" customHeight="1" hidden="1" r="545">
      <c r="A545" s="140"/>
      <c r="B545" s="141"/>
      <c r="C545" s="141"/>
      <c r="D545" s="142"/>
      <c r="E545" s="141"/>
      <c r="F545" s="141"/>
      <c r="G545" s="141"/>
      <c r="H545" s="141"/>
      <c r="I545" s="142"/>
      <c r="J545" s="141"/>
      <c r="K545" s="141"/>
      <c r="L545" s="141"/>
      <c r="M545" s="143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</row>
    <row ht="12.75" customHeight="1" hidden="1" r="546">
      <c r="A546" s="140"/>
      <c r="B546" s="141"/>
      <c r="C546" s="141"/>
      <c r="D546" s="142"/>
      <c r="E546" s="141"/>
      <c r="F546" s="141"/>
      <c r="G546" s="141"/>
      <c r="H546" s="141"/>
      <c r="I546" s="142"/>
      <c r="J546" s="141"/>
      <c r="K546" s="141"/>
      <c r="L546" s="141"/>
      <c r="M546" s="143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</row>
    <row ht="12.75" customHeight="1" hidden="1" r="547">
      <c r="A547" s="140"/>
      <c r="B547" s="141"/>
      <c r="C547" s="141"/>
      <c r="D547" s="142"/>
      <c r="E547" s="141"/>
      <c r="F547" s="141"/>
      <c r="G547" s="141"/>
      <c r="H547" s="141"/>
      <c r="I547" s="142"/>
      <c r="J547" s="141"/>
      <c r="K547" s="141"/>
      <c r="L547" s="141"/>
      <c r="M547" s="143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</row>
    <row ht="12.75" customHeight="1" hidden="1" r="548">
      <c r="A548" s="140"/>
      <c r="B548" s="141"/>
      <c r="C548" s="141"/>
      <c r="D548" s="142"/>
      <c r="E548" s="141"/>
      <c r="F548" s="141"/>
      <c r="G548" s="141"/>
      <c r="H548" s="141"/>
      <c r="I548" s="142"/>
      <c r="J548" s="141"/>
      <c r="K548" s="141"/>
      <c r="L548" s="141"/>
      <c r="M548" s="143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</row>
    <row ht="12.75" customHeight="1" hidden="1" r="549">
      <c r="A549" s="140"/>
      <c r="B549" s="141"/>
      <c r="C549" s="141"/>
      <c r="D549" s="142"/>
      <c r="E549" s="141"/>
      <c r="F549" s="141"/>
      <c r="G549" s="141"/>
      <c r="H549" s="141"/>
      <c r="I549" s="142"/>
      <c r="J549" s="141"/>
      <c r="K549" s="141"/>
      <c r="L549" s="141"/>
      <c r="M549" s="143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</row>
    <row ht="12.75" customHeight="1" hidden="1" r="550">
      <c r="A550" s="140"/>
      <c r="B550" s="141"/>
      <c r="C550" s="141"/>
      <c r="D550" s="142"/>
      <c r="E550" s="141"/>
      <c r="F550" s="141"/>
      <c r="G550" s="141"/>
      <c r="H550" s="141"/>
      <c r="I550" s="142"/>
      <c r="J550" s="141"/>
      <c r="K550" s="141"/>
      <c r="L550" s="141"/>
      <c r="M550" s="143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</row>
    <row ht="12.75" customHeight="1" hidden="1" r="551">
      <c r="A551" s="140"/>
      <c r="B551" s="141"/>
      <c r="C551" s="141"/>
      <c r="D551" s="142"/>
      <c r="E551" s="141"/>
      <c r="F551" s="141"/>
      <c r="G551" s="141"/>
      <c r="H551" s="141"/>
      <c r="I551" s="142"/>
      <c r="J551" s="141"/>
      <c r="K551" s="141"/>
      <c r="L551" s="141"/>
      <c r="M551" s="143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</row>
    <row ht="12.75" customHeight="1" r="552">
      <c r="A552" s="144"/>
      <c r="B552" s="145"/>
      <c r="C552" s="145"/>
      <c r="D552" s="146"/>
      <c r="E552" s="147"/>
      <c r="F552" s="148"/>
      <c r="G552" s="147"/>
      <c r="H552" s="148"/>
      <c r="I552" s="146"/>
      <c r="J552" s="147"/>
      <c r="K552" s="147"/>
      <c r="L552" s="147"/>
      <c r="M552" s="149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</row>
    <row ht="12.75" customHeight="1" r="553">
      <c r="A553" s="144"/>
      <c r="B553" s="145"/>
      <c r="C553" s="145"/>
      <c r="D553" s="146"/>
      <c r="E553" s="147"/>
      <c r="F553" s="148"/>
      <c r="G553" s="147"/>
      <c r="H553" s="148"/>
      <c r="I553" s="146"/>
      <c r="J553" s="147"/>
      <c r="K553" s="147"/>
      <c r="L553" s="147"/>
      <c r="M553" s="149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</row>
    <row ht="12.75" customHeight="1" r="554">
      <c r="A554" s="144"/>
      <c r="B554" s="145"/>
      <c r="C554" s="145"/>
      <c r="D554" s="146"/>
      <c r="E554" s="147"/>
      <c r="F554" s="148"/>
      <c r="G554" s="147"/>
      <c r="H554" s="148"/>
      <c r="I554" s="146"/>
      <c r="J554" s="147"/>
      <c r="K554" s="147"/>
      <c r="L554" s="147"/>
      <c r="M554" s="149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</row>
    <row ht="12.75" customHeight="1" r="555">
      <c r="A555" s="144"/>
      <c r="B555" s="145"/>
      <c r="C555" s="145"/>
      <c r="D555" s="146"/>
      <c r="E555" s="147"/>
      <c r="F555" s="148"/>
      <c r="G555" s="147"/>
      <c r="H555" s="148"/>
      <c r="I555" s="146"/>
      <c r="J555" s="147"/>
      <c r="K555" s="147"/>
      <c r="L555" s="147"/>
      <c r="M555" s="149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</row>
    <row ht="12.75" customHeight="1" r="556">
      <c r="A556" s="144"/>
      <c r="B556" s="145"/>
      <c r="C556" s="145"/>
      <c r="D556" s="146"/>
      <c r="E556" s="147"/>
      <c r="F556" s="148"/>
      <c r="G556" s="147"/>
      <c r="H556" s="148"/>
      <c r="I556" s="146"/>
      <c r="J556" s="147"/>
      <c r="K556" s="147"/>
      <c r="L556" s="147"/>
      <c r="M556" s="149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</row>
    <row ht="12.75" customHeight="1" r="557">
      <c r="A557" s="144"/>
      <c r="B557" s="145"/>
      <c r="C557" s="145"/>
      <c r="D557" s="146"/>
      <c r="E557" s="147"/>
      <c r="F557" s="148"/>
      <c r="G557" s="147"/>
      <c r="H557" s="148"/>
      <c r="I557" s="146"/>
      <c r="J557" s="147"/>
      <c r="K557" s="147"/>
      <c r="L557" s="147"/>
      <c r="M557" s="149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</row>
    <row ht="12.75" customHeight="1" r="558">
      <c r="A558" s="144"/>
      <c r="B558" s="145"/>
      <c r="C558" s="145"/>
      <c r="D558" s="146"/>
      <c r="E558" s="147"/>
      <c r="F558" s="148"/>
      <c r="G558" s="147"/>
      <c r="H558" s="148"/>
      <c r="I558" s="146"/>
      <c r="J558" s="147"/>
      <c r="K558" s="147"/>
      <c r="L558" s="147"/>
      <c r="M558" s="149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</row>
    <row ht="12.75" customHeight="1" r="559">
      <c r="A559" s="144"/>
      <c r="B559" s="145"/>
      <c r="C559" s="145"/>
      <c r="D559" s="146"/>
      <c r="E559" s="147"/>
      <c r="F559" s="148"/>
      <c r="G559" s="147"/>
      <c r="H559" s="148"/>
      <c r="I559" s="146"/>
      <c r="J559" s="147"/>
      <c r="K559" s="147"/>
      <c r="L559" s="147"/>
      <c r="M559" s="149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</row>
    <row ht="12.75" customHeight="1" r="560">
      <c r="A560" s="144"/>
      <c r="B560" s="145"/>
      <c r="C560" s="145"/>
      <c r="D560" s="146"/>
      <c r="E560" s="147"/>
      <c r="F560" s="148"/>
      <c r="G560" s="147"/>
      <c r="H560" s="148"/>
      <c r="I560" s="146"/>
      <c r="J560" s="147"/>
      <c r="K560" s="147"/>
      <c r="L560" s="147"/>
      <c r="M560" s="149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</row>
    <row ht="12.75" customHeight="1" r="561">
      <c r="A561" s="144"/>
      <c r="B561" s="145"/>
      <c r="C561" s="145"/>
      <c r="D561" s="146"/>
      <c r="E561" s="147"/>
      <c r="F561" s="148"/>
      <c r="G561" s="147"/>
      <c r="H561" s="148"/>
      <c r="I561" s="146"/>
      <c r="J561" s="147"/>
      <c r="K561" s="147"/>
      <c r="L561" s="147"/>
      <c r="M561" s="149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</row>
    <row ht="12.75" customHeight="1" r="562">
      <c r="A562" s="144"/>
      <c r="B562" s="145"/>
      <c r="C562" s="145"/>
      <c r="D562" s="146"/>
      <c r="E562" s="147"/>
      <c r="F562" s="148"/>
      <c r="G562" s="147"/>
      <c r="H562" s="148"/>
      <c r="I562" s="146"/>
      <c r="J562" s="147"/>
      <c r="K562" s="147"/>
      <c r="L562" s="147"/>
      <c r="M562" s="149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</row>
    <row ht="12.75" customHeight="1" r="563">
      <c r="A563" s="144"/>
      <c r="B563" s="145"/>
      <c r="C563" s="145"/>
      <c r="D563" s="146"/>
      <c r="E563" s="147"/>
      <c r="F563" s="148"/>
      <c r="G563" s="147"/>
      <c r="H563" s="148"/>
      <c r="I563" s="146"/>
      <c r="J563" s="147"/>
      <c r="K563" s="147"/>
      <c r="L563" s="147"/>
      <c r="M563" s="149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</row>
    <row ht="12.75" customHeight="1" r="564">
      <c r="A564" s="144"/>
      <c r="B564" s="145"/>
      <c r="C564" s="145"/>
      <c r="D564" s="146"/>
      <c r="E564" s="147"/>
      <c r="F564" s="148"/>
      <c r="G564" s="147"/>
      <c r="H564" s="148"/>
      <c r="I564" s="146"/>
      <c r="J564" s="147"/>
      <c r="K564" s="147"/>
      <c r="L564" s="147"/>
      <c r="M564" s="149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</row>
    <row ht="12.75" customHeight="1" r="565">
      <c r="A565" s="144"/>
      <c r="B565" s="145"/>
      <c r="C565" s="145"/>
      <c r="D565" s="146"/>
      <c r="E565" s="147"/>
      <c r="F565" s="148"/>
      <c r="G565" s="147"/>
      <c r="H565" s="148"/>
      <c r="I565" s="146"/>
      <c r="J565" s="147"/>
      <c r="K565" s="147"/>
      <c r="L565" s="147"/>
      <c r="M565" s="149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</row>
    <row ht="12.75" customHeight="1" r="566">
      <c r="A566" s="144"/>
      <c r="B566" s="145"/>
      <c r="C566" s="145"/>
      <c r="D566" s="146"/>
      <c r="E566" s="147"/>
      <c r="F566" s="148"/>
      <c r="G566" s="147"/>
      <c r="H566" s="148"/>
      <c r="I566" s="146"/>
      <c r="J566" s="147"/>
      <c r="K566" s="147"/>
      <c r="L566" s="147"/>
      <c r="M566" s="149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</row>
    <row ht="12.75" customHeight="1" r="567">
      <c r="A567" s="144"/>
      <c r="B567" s="145"/>
      <c r="C567" s="145"/>
      <c r="D567" s="146"/>
      <c r="E567" s="147"/>
      <c r="F567" s="148"/>
      <c r="G567" s="147"/>
      <c r="H567" s="148"/>
      <c r="I567" s="146"/>
      <c r="J567" s="147"/>
      <c r="K567" s="147"/>
      <c r="L567" s="147"/>
      <c r="M567" s="149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</row>
    <row ht="12.75" customHeight="1" r="568">
      <c r="A568" s="144"/>
      <c r="B568" s="145"/>
      <c r="C568" s="145"/>
      <c r="D568" s="146"/>
      <c r="E568" s="147"/>
      <c r="F568" s="148"/>
      <c r="G568" s="147"/>
      <c r="H568" s="148"/>
      <c r="I568" s="146"/>
      <c r="J568" s="147"/>
      <c r="K568" s="147"/>
      <c r="L568" s="147"/>
      <c r="M568" s="149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</row>
    <row ht="12.75" customHeight="1" r="569">
      <c r="A569" s="144"/>
      <c r="B569" s="145"/>
      <c r="C569" s="145"/>
      <c r="D569" s="146"/>
      <c r="E569" s="147"/>
      <c r="F569" s="148"/>
      <c r="G569" s="147"/>
      <c r="H569" s="148"/>
      <c r="I569" s="146"/>
      <c r="J569" s="147"/>
      <c r="K569" s="147"/>
      <c r="L569" s="147"/>
      <c r="M569" s="149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</row>
    <row ht="12.75" customHeight="1" r="570">
      <c r="A570" s="144"/>
      <c r="B570" s="145"/>
      <c r="C570" s="145"/>
      <c r="D570" s="146"/>
      <c r="E570" s="147"/>
      <c r="F570" s="148"/>
      <c r="G570" s="147"/>
      <c r="H570" s="148"/>
      <c r="I570" s="146"/>
      <c r="J570" s="147"/>
      <c r="K570" s="147"/>
      <c r="L570" s="147"/>
      <c r="M570" s="149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</row>
    <row ht="12.75" customHeight="1" r="571">
      <c r="A571" s="144"/>
      <c r="B571" s="145"/>
      <c r="C571" s="145"/>
      <c r="D571" s="146"/>
      <c r="E571" s="147"/>
      <c r="F571" s="148"/>
      <c r="G571" s="147"/>
      <c r="H571" s="148"/>
      <c r="I571" s="146"/>
      <c r="J571" s="147"/>
      <c r="K571" s="147"/>
      <c r="L571" s="147"/>
      <c r="M571" s="149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</row>
    <row ht="12.75" customHeight="1" r="572">
      <c r="A572" s="144"/>
      <c r="B572" s="145"/>
      <c r="C572" s="145"/>
      <c r="D572" s="146"/>
      <c r="E572" s="147"/>
      <c r="F572" s="148"/>
      <c r="G572" s="147"/>
      <c r="H572" s="148"/>
      <c r="I572" s="146"/>
      <c r="J572" s="147"/>
      <c r="K572" s="147"/>
      <c r="L572" s="147"/>
      <c r="M572" s="149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</row>
    <row ht="12.75" customHeight="1" r="573">
      <c r="A573" s="144"/>
      <c r="B573" s="145"/>
      <c r="C573" s="145"/>
      <c r="D573" s="146"/>
      <c r="E573" s="147"/>
      <c r="F573" s="148"/>
      <c r="G573" s="147"/>
      <c r="H573" s="148"/>
      <c r="I573" s="146"/>
      <c r="J573" s="147"/>
      <c r="K573" s="147"/>
      <c r="L573" s="147"/>
      <c r="M573" s="149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</row>
    <row ht="12.75" customHeight="1" r="574">
      <c r="A574" s="144"/>
      <c r="B574" s="145"/>
      <c r="C574" s="145"/>
      <c r="D574" s="146"/>
      <c r="E574" s="147"/>
      <c r="F574" s="148"/>
      <c r="G574" s="147"/>
      <c r="H574" s="148"/>
      <c r="I574" s="146"/>
      <c r="J574" s="147"/>
      <c r="K574" s="147"/>
      <c r="L574" s="147"/>
      <c r="M574" s="149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</row>
    <row ht="12.75" customHeight="1" r="575">
      <c r="A575" s="144"/>
      <c r="B575" s="145"/>
      <c r="C575" s="145"/>
      <c r="D575" s="146"/>
      <c r="E575" s="147"/>
      <c r="F575" s="148"/>
      <c r="G575" s="147"/>
      <c r="H575" s="148"/>
      <c r="I575" s="146"/>
      <c r="J575" s="147"/>
      <c r="K575" s="147"/>
      <c r="L575" s="147"/>
      <c r="M575" s="149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</row>
    <row ht="12.75" customHeight="1" r="576">
      <c r="A576" s="144"/>
      <c r="B576" s="145"/>
      <c r="C576" s="145"/>
      <c r="D576" s="146"/>
      <c r="E576" s="147"/>
      <c r="F576" s="148"/>
      <c r="G576" s="147"/>
      <c r="H576" s="148"/>
      <c r="I576" s="146"/>
      <c r="J576" s="147"/>
      <c r="K576" s="147"/>
      <c r="L576" s="147"/>
      <c r="M576" s="149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</row>
    <row ht="12.75" customHeight="1" r="577">
      <c r="A577" s="144"/>
      <c r="B577" s="145"/>
      <c r="C577" s="145"/>
      <c r="D577" s="146"/>
      <c r="E577" s="147"/>
      <c r="F577" s="148"/>
      <c r="G577" s="147"/>
      <c r="H577" s="148"/>
      <c r="I577" s="146"/>
      <c r="J577" s="147"/>
      <c r="K577" s="147"/>
      <c r="L577" s="147"/>
      <c r="M577" s="149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</row>
    <row ht="12.75" customHeight="1" r="578">
      <c r="A578" s="144"/>
      <c r="B578" s="145"/>
      <c r="C578" s="145"/>
      <c r="D578" s="146"/>
      <c r="E578" s="147"/>
      <c r="F578" s="148"/>
      <c r="G578" s="147"/>
      <c r="H578" s="148"/>
      <c r="I578" s="146"/>
      <c r="J578" s="147"/>
      <c r="K578" s="147"/>
      <c r="L578" s="147"/>
      <c r="M578" s="149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</row>
    <row ht="12.75" customHeight="1" r="579">
      <c r="A579" s="144"/>
      <c r="B579" s="145"/>
      <c r="C579" s="145"/>
      <c r="D579" s="146"/>
      <c r="E579" s="147"/>
      <c r="F579" s="148"/>
      <c r="G579" s="147"/>
      <c r="H579" s="148"/>
      <c r="I579" s="146"/>
      <c r="J579" s="147"/>
      <c r="K579" s="147"/>
      <c r="L579" s="147"/>
      <c r="M579" s="149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</row>
    <row ht="12.75" customHeight="1" r="580">
      <c r="A580" s="144"/>
      <c r="B580" s="145"/>
      <c r="C580" s="145"/>
      <c r="D580" s="146"/>
      <c r="E580" s="147"/>
      <c r="F580" s="148"/>
      <c r="G580" s="147"/>
      <c r="H580" s="148"/>
      <c r="I580" s="146"/>
      <c r="J580" s="147"/>
      <c r="K580" s="147"/>
      <c r="L580" s="147"/>
      <c r="M580" s="149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</row>
    <row ht="12.75" customHeight="1" r="581">
      <c r="A581" s="144"/>
      <c r="B581" s="145"/>
      <c r="C581" s="145"/>
      <c r="D581" s="146"/>
      <c r="E581" s="147"/>
      <c r="F581" s="148"/>
      <c r="G581" s="147"/>
      <c r="H581" s="148"/>
      <c r="I581" s="146"/>
      <c r="J581" s="147"/>
      <c r="K581" s="147"/>
      <c r="L581" s="147"/>
      <c r="M581" s="149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</row>
    <row ht="12.75" customHeight="1" r="582">
      <c r="A582" s="144"/>
      <c r="B582" s="145"/>
      <c r="C582" s="145"/>
      <c r="D582" s="146"/>
      <c r="E582" s="147"/>
      <c r="F582" s="148"/>
      <c r="G582" s="147"/>
      <c r="H582" s="148"/>
      <c r="I582" s="146"/>
      <c r="J582" s="147"/>
      <c r="K582" s="147"/>
      <c r="L582" s="147"/>
      <c r="M582" s="149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</row>
    <row ht="12.75" customHeight="1" r="583">
      <c r="A583" s="144"/>
      <c r="B583" s="145"/>
      <c r="C583" s="145"/>
      <c r="D583" s="146"/>
      <c r="E583" s="147"/>
      <c r="F583" s="148"/>
      <c r="G583" s="147"/>
      <c r="H583" s="148"/>
      <c r="I583" s="146"/>
      <c r="J583" s="147"/>
      <c r="K583" s="147"/>
      <c r="L583" s="147"/>
      <c r="M583" s="149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</row>
    <row ht="12.75" customHeight="1" r="584">
      <c r="A584" s="144"/>
      <c r="B584" s="145"/>
      <c r="C584" s="145"/>
      <c r="D584" s="146"/>
      <c r="E584" s="147"/>
      <c r="F584" s="148"/>
      <c r="G584" s="147"/>
      <c r="H584" s="148"/>
      <c r="I584" s="146"/>
      <c r="J584" s="147"/>
      <c r="K584" s="147"/>
      <c r="L584" s="147"/>
      <c r="M584" s="149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</row>
    <row ht="12.75" customHeight="1" r="585">
      <c r="A585" s="144"/>
      <c r="B585" s="145"/>
      <c r="C585" s="145"/>
      <c r="D585" s="146"/>
      <c r="E585" s="147"/>
      <c r="F585" s="148"/>
      <c r="G585" s="147"/>
      <c r="H585" s="148"/>
      <c r="I585" s="146"/>
      <c r="J585" s="147"/>
      <c r="K585" s="147"/>
      <c r="L585" s="147"/>
      <c r="M585" s="149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</row>
    <row ht="12.75" customHeight="1" r="586">
      <c r="A586" s="144"/>
      <c r="B586" s="145"/>
      <c r="C586" s="145"/>
      <c r="D586" s="146"/>
      <c r="E586" s="147"/>
      <c r="F586" s="148"/>
      <c r="G586" s="147"/>
      <c r="H586" s="148"/>
      <c r="I586" s="146"/>
      <c r="J586" s="147"/>
      <c r="K586" s="147"/>
      <c r="L586" s="147"/>
      <c r="M586" s="149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</row>
    <row ht="12.75" customHeight="1" r="587">
      <c r="A587" s="144"/>
      <c r="B587" s="145"/>
      <c r="C587" s="145"/>
      <c r="D587" s="146"/>
      <c r="E587" s="147"/>
      <c r="F587" s="148"/>
      <c r="G587" s="147"/>
      <c r="H587" s="148"/>
      <c r="I587" s="146"/>
      <c r="J587" s="147"/>
      <c r="K587" s="147"/>
      <c r="L587" s="147"/>
      <c r="M587" s="149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</row>
    <row ht="12.75" customHeight="1" r="588">
      <c r="A588" s="144"/>
      <c r="B588" s="145"/>
      <c r="C588" s="145"/>
      <c r="D588" s="146"/>
      <c r="E588" s="147"/>
      <c r="F588" s="148"/>
      <c r="G588" s="147"/>
      <c r="H588" s="148"/>
      <c r="I588" s="146"/>
      <c r="J588" s="147"/>
      <c r="K588" s="147"/>
      <c r="L588" s="147"/>
      <c r="M588" s="149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</row>
    <row ht="12.75" customHeight="1" r="589">
      <c r="A589" s="144"/>
      <c r="B589" s="145"/>
      <c r="C589" s="145"/>
      <c r="D589" s="146"/>
      <c r="E589" s="147"/>
      <c r="F589" s="148"/>
      <c r="G589" s="147"/>
      <c r="H589" s="148"/>
      <c r="I589" s="146"/>
      <c r="J589" s="147"/>
      <c r="K589" s="147"/>
      <c r="L589" s="147"/>
      <c r="M589" s="149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</row>
    <row ht="12.75" customHeight="1" r="590">
      <c r="A590" s="144"/>
      <c r="B590" s="145"/>
      <c r="C590" s="145"/>
      <c r="D590" s="146"/>
      <c r="E590" s="147"/>
      <c r="F590" s="148"/>
      <c r="G590" s="147"/>
      <c r="H590" s="148"/>
      <c r="I590" s="146"/>
      <c r="J590" s="147"/>
      <c r="K590" s="147"/>
      <c r="L590" s="147"/>
      <c r="M590" s="149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</row>
    <row ht="12.75" customHeight="1" r="591">
      <c r="A591" s="144"/>
      <c r="B591" s="145"/>
      <c r="C591" s="145"/>
      <c r="D591" s="146"/>
      <c r="E591" s="147"/>
      <c r="F591" s="148"/>
      <c r="G591" s="147"/>
      <c r="H591" s="148"/>
      <c r="I591" s="146"/>
      <c r="J591" s="147"/>
      <c r="K591" s="147"/>
      <c r="L591" s="147"/>
      <c r="M591" s="149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</row>
    <row ht="12.75" customHeight="1" r="592">
      <c r="A592" s="144"/>
      <c r="B592" s="145"/>
      <c r="C592" s="145"/>
      <c r="D592" s="146"/>
      <c r="E592" s="147"/>
      <c r="F592" s="148"/>
      <c r="G592" s="147"/>
      <c r="H592" s="148"/>
      <c r="I592" s="146"/>
      <c r="J592" s="147"/>
      <c r="K592" s="147"/>
      <c r="L592" s="147"/>
      <c r="M592" s="149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</row>
    <row ht="12.75" customHeight="1" r="593">
      <c r="A593" s="144"/>
      <c r="B593" s="145"/>
      <c r="C593" s="145"/>
      <c r="D593" s="146"/>
      <c r="E593" s="147"/>
      <c r="F593" s="148"/>
      <c r="G593" s="147"/>
      <c r="H593" s="148"/>
      <c r="I593" s="146"/>
      <c r="J593" s="147"/>
      <c r="K593" s="147"/>
      <c r="L593" s="147"/>
      <c r="M593" s="149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</row>
    <row ht="12.75" customHeight="1" r="594">
      <c r="A594" s="144"/>
      <c r="B594" s="145"/>
      <c r="C594" s="145"/>
      <c r="D594" s="146"/>
      <c r="E594" s="147"/>
      <c r="F594" s="148"/>
      <c r="G594" s="147"/>
      <c r="H594" s="148"/>
      <c r="I594" s="146"/>
      <c r="J594" s="147"/>
      <c r="K594" s="147"/>
      <c r="L594" s="147"/>
      <c r="M594" s="149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</row>
    <row ht="12.75" customHeight="1" r="595">
      <c r="A595" s="144"/>
      <c r="B595" s="145"/>
      <c r="C595" s="145"/>
      <c r="D595" s="146"/>
      <c r="E595" s="147"/>
      <c r="F595" s="148"/>
      <c r="G595" s="147"/>
      <c r="H595" s="148"/>
      <c r="I595" s="146"/>
      <c r="J595" s="147"/>
      <c r="K595" s="147"/>
      <c r="L595" s="147"/>
      <c r="M595" s="149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</row>
    <row ht="12.75" customHeight="1" r="596">
      <c r="A596" s="144"/>
      <c r="B596" s="145"/>
      <c r="C596" s="145"/>
      <c r="D596" s="146"/>
      <c r="E596" s="147"/>
      <c r="F596" s="148"/>
      <c r="G596" s="147"/>
      <c r="H596" s="148"/>
      <c r="I596" s="146"/>
      <c r="J596" s="147"/>
      <c r="K596" s="147"/>
      <c r="L596" s="147"/>
      <c r="M596" s="149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</row>
    <row ht="12.75" customHeight="1" r="597">
      <c r="A597" s="144"/>
      <c r="B597" s="145"/>
      <c r="C597" s="145"/>
      <c r="D597" s="146"/>
      <c r="E597" s="147"/>
      <c r="F597" s="148"/>
      <c r="G597" s="147"/>
      <c r="H597" s="148"/>
      <c r="I597" s="146"/>
      <c r="J597" s="147"/>
      <c r="K597" s="147"/>
      <c r="L597" s="147"/>
      <c r="M597" s="149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</row>
    <row ht="12.75" customHeight="1" r="598">
      <c r="A598" s="144"/>
      <c r="B598" s="145"/>
      <c r="C598" s="145"/>
      <c r="D598" s="146"/>
      <c r="E598" s="147"/>
      <c r="F598" s="148"/>
      <c r="G598" s="147"/>
      <c r="H598" s="148"/>
      <c r="I598" s="146"/>
      <c r="J598" s="147"/>
      <c r="K598" s="147"/>
      <c r="L598" s="147"/>
      <c r="M598" s="149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</row>
    <row ht="12.75" customHeight="1" r="599">
      <c r="A599" s="144"/>
      <c r="B599" s="145"/>
      <c r="C599" s="145"/>
      <c r="D599" s="146"/>
      <c r="E599" s="147"/>
      <c r="F599" s="148"/>
      <c r="G599" s="147"/>
      <c r="H599" s="148"/>
      <c r="I599" s="146"/>
      <c r="J599" s="147"/>
      <c r="K599" s="147"/>
      <c r="L599" s="147"/>
      <c r="M599" s="149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</row>
    <row ht="12.75" customHeight="1" r="600">
      <c r="A600" s="144"/>
      <c r="B600" s="145"/>
      <c r="C600" s="145"/>
      <c r="D600" s="146"/>
      <c r="E600" s="147"/>
      <c r="F600" s="148"/>
      <c r="G600" s="147"/>
      <c r="H600" s="148"/>
      <c r="I600" s="146"/>
      <c r="J600" s="147"/>
      <c r="K600" s="147"/>
      <c r="L600" s="147"/>
      <c r="M600" s="149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</row>
    <row ht="12.75" customHeight="1" r="601">
      <c r="A601" s="144"/>
      <c r="B601" s="145"/>
      <c r="C601" s="145"/>
      <c r="D601" s="146"/>
      <c r="E601" s="147"/>
      <c r="F601" s="148"/>
      <c r="G601" s="147"/>
      <c r="H601" s="148"/>
      <c r="I601" s="146"/>
      <c r="J601" s="147"/>
      <c r="K601" s="147"/>
      <c r="L601" s="147"/>
      <c r="M601" s="149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</row>
    <row ht="12.75" customHeight="1" r="602">
      <c r="A602" s="144"/>
      <c r="B602" s="145"/>
      <c r="C602" s="145"/>
      <c r="D602" s="146"/>
      <c r="E602" s="147"/>
      <c r="F602" s="148"/>
      <c r="G602" s="147"/>
      <c r="H602" s="148"/>
      <c r="I602" s="146"/>
      <c r="J602" s="147"/>
      <c r="K602" s="147"/>
      <c r="L602" s="147"/>
      <c r="M602" s="149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</row>
    <row ht="12.75" customHeight="1" r="603">
      <c r="A603" s="144"/>
      <c r="B603" s="145"/>
      <c r="C603" s="145"/>
      <c r="D603" s="146"/>
      <c r="E603" s="147"/>
      <c r="F603" s="148"/>
      <c r="G603" s="147"/>
      <c r="H603" s="148"/>
      <c r="I603" s="146"/>
      <c r="J603" s="147"/>
      <c r="K603" s="147"/>
      <c r="L603" s="147"/>
      <c r="M603" s="149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</row>
    <row ht="12.75" customHeight="1" r="604">
      <c r="A604" s="144"/>
      <c r="B604" s="145"/>
      <c r="C604" s="145"/>
      <c r="D604" s="146"/>
      <c r="E604" s="147"/>
      <c r="F604" s="148"/>
      <c r="G604" s="147"/>
      <c r="H604" s="148"/>
      <c r="I604" s="146"/>
      <c r="J604" s="147"/>
      <c r="K604" s="147"/>
      <c r="L604" s="147"/>
      <c r="M604" s="149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</row>
    <row ht="12.75" customHeight="1" r="605">
      <c r="A605" s="144"/>
      <c r="B605" s="145"/>
      <c r="C605" s="145"/>
      <c r="D605" s="146"/>
      <c r="E605" s="147"/>
      <c r="F605" s="148"/>
      <c r="G605" s="147"/>
      <c r="H605" s="148"/>
      <c r="I605" s="146"/>
      <c r="J605" s="147"/>
      <c r="K605" s="147"/>
      <c r="L605" s="147"/>
      <c r="M605" s="149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</row>
    <row ht="12.75" customHeight="1" r="606">
      <c r="A606" s="144"/>
      <c r="B606" s="145"/>
      <c r="C606" s="145"/>
      <c r="D606" s="146"/>
      <c r="E606" s="147"/>
      <c r="F606" s="148"/>
      <c r="G606" s="147"/>
      <c r="H606" s="148"/>
      <c r="I606" s="146"/>
      <c r="J606" s="147"/>
      <c r="K606" s="147"/>
      <c r="L606" s="147"/>
      <c r="M606" s="149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</row>
    <row ht="12.75" customHeight="1" r="607">
      <c r="A607" s="144"/>
      <c r="B607" s="145"/>
      <c r="C607" s="145"/>
      <c r="D607" s="146"/>
      <c r="E607" s="147"/>
      <c r="F607" s="148"/>
      <c r="G607" s="147"/>
      <c r="H607" s="148"/>
      <c r="I607" s="146"/>
      <c r="J607" s="147"/>
      <c r="K607" s="147"/>
      <c r="L607" s="147"/>
      <c r="M607" s="149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</row>
    <row ht="12.75" customHeight="1" r="608">
      <c r="A608" s="144"/>
      <c r="B608" s="145"/>
      <c r="C608" s="145"/>
      <c r="D608" s="146"/>
      <c r="E608" s="147"/>
      <c r="F608" s="148"/>
      <c r="G608" s="147"/>
      <c r="H608" s="148"/>
      <c r="I608" s="146"/>
      <c r="J608" s="147"/>
      <c r="K608" s="147"/>
      <c r="L608" s="147"/>
      <c r="M608" s="149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</row>
    <row ht="12.75" customHeight="1" r="609">
      <c r="A609" s="144"/>
      <c r="B609" s="145"/>
      <c r="C609" s="145"/>
      <c r="D609" s="146"/>
      <c r="E609" s="147"/>
      <c r="F609" s="148"/>
      <c r="G609" s="147"/>
      <c r="H609" s="148"/>
      <c r="I609" s="146"/>
      <c r="J609" s="147"/>
      <c r="K609" s="147"/>
      <c r="L609" s="147"/>
      <c r="M609" s="149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</row>
    <row ht="12.75" customHeight="1" r="610">
      <c r="A610" s="144"/>
      <c r="B610" s="145"/>
      <c r="C610" s="145"/>
      <c r="D610" s="146"/>
      <c r="E610" s="147"/>
      <c r="F610" s="148"/>
      <c r="G610" s="147"/>
      <c r="H610" s="148"/>
      <c r="I610" s="146"/>
      <c r="J610" s="147"/>
      <c r="K610" s="147"/>
      <c r="L610" s="147"/>
      <c r="M610" s="149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</row>
    <row ht="12.75" customHeight="1" r="611">
      <c r="A611" s="144"/>
      <c r="B611" s="145"/>
      <c r="C611" s="145"/>
      <c r="D611" s="146"/>
      <c r="E611" s="147"/>
      <c r="F611" s="148"/>
      <c r="G611" s="147"/>
      <c r="H611" s="148"/>
      <c r="I611" s="146"/>
      <c r="J611" s="147"/>
      <c r="K611" s="147"/>
      <c r="L611" s="147"/>
      <c r="M611" s="149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</row>
    <row ht="12.75" customHeight="1" r="612">
      <c r="A612" s="144"/>
      <c r="B612" s="145"/>
      <c r="C612" s="145"/>
      <c r="D612" s="146"/>
      <c r="E612" s="147"/>
      <c r="F612" s="148"/>
      <c r="G612" s="147"/>
      <c r="H612" s="148"/>
      <c r="I612" s="146"/>
      <c r="J612" s="147"/>
      <c r="K612" s="147"/>
      <c r="L612" s="147"/>
      <c r="M612" s="149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</row>
    <row ht="12.75" customHeight="1" r="613">
      <c r="A613" s="144"/>
      <c r="B613" s="145"/>
      <c r="C613" s="145"/>
      <c r="D613" s="146"/>
      <c r="E613" s="147"/>
      <c r="F613" s="148"/>
      <c r="G613" s="147"/>
      <c r="H613" s="148"/>
      <c r="I613" s="146"/>
      <c r="J613" s="147"/>
      <c r="K613" s="147"/>
      <c r="L613" s="147"/>
      <c r="M613" s="149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</row>
    <row ht="12.75" customHeight="1" r="614">
      <c r="A614" s="144"/>
      <c r="B614" s="145"/>
      <c r="C614" s="145"/>
      <c r="D614" s="146"/>
      <c r="E614" s="147"/>
      <c r="F614" s="148"/>
      <c r="G614" s="147"/>
      <c r="H614" s="148"/>
      <c r="I614" s="146"/>
      <c r="J614" s="147"/>
      <c r="K614" s="147"/>
      <c r="L614" s="147"/>
      <c r="M614" s="149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</row>
    <row ht="12.75" customHeight="1" r="615">
      <c r="A615" s="144"/>
      <c r="B615" s="145"/>
      <c r="C615" s="145"/>
      <c r="D615" s="146"/>
      <c r="E615" s="147"/>
      <c r="F615" s="148"/>
      <c r="G615" s="147"/>
      <c r="H615" s="148"/>
      <c r="I615" s="146"/>
      <c r="J615" s="147"/>
      <c r="K615" s="147"/>
      <c r="L615" s="147"/>
      <c r="M615" s="149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</row>
    <row ht="12.75" customHeight="1" r="616">
      <c r="A616" s="144"/>
      <c r="B616" s="145"/>
      <c r="C616" s="145"/>
      <c r="D616" s="146"/>
      <c r="E616" s="147"/>
      <c r="F616" s="148"/>
      <c r="G616" s="147"/>
      <c r="H616" s="148"/>
      <c r="I616" s="146"/>
      <c r="J616" s="147"/>
      <c r="K616" s="147"/>
      <c r="L616" s="147"/>
      <c r="M616" s="149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</row>
    <row ht="12.75" customHeight="1" r="617">
      <c r="A617" s="144"/>
      <c r="B617" s="145"/>
      <c r="C617" s="145"/>
      <c r="D617" s="146"/>
      <c r="E617" s="147"/>
      <c r="F617" s="148"/>
      <c r="G617" s="147"/>
      <c r="H617" s="148"/>
      <c r="I617" s="146"/>
      <c r="J617" s="147"/>
      <c r="K617" s="147"/>
      <c r="L617" s="147"/>
      <c r="M617" s="149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</row>
    <row ht="12.75" customHeight="1" r="618">
      <c r="A618" s="144"/>
      <c r="B618" s="145"/>
      <c r="C618" s="145"/>
      <c r="D618" s="146"/>
      <c r="E618" s="147"/>
      <c r="F618" s="148"/>
      <c r="G618" s="147"/>
      <c r="H618" s="148"/>
      <c r="I618" s="146"/>
      <c r="J618" s="147"/>
      <c r="K618" s="147"/>
      <c r="L618" s="147"/>
      <c r="M618" s="149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</row>
    <row ht="12.75" customHeight="1" r="619">
      <c r="A619" s="144"/>
      <c r="B619" s="145"/>
      <c r="C619" s="145"/>
      <c r="D619" s="146"/>
      <c r="E619" s="147"/>
      <c r="F619" s="148"/>
      <c r="G619" s="147"/>
      <c r="H619" s="148"/>
      <c r="I619" s="146"/>
      <c r="J619" s="147"/>
      <c r="K619" s="147"/>
      <c r="L619" s="147"/>
      <c r="M619" s="149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</row>
    <row ht="12.75" customHeight="1" r="620">
      <c r="A620" s="144"/>
      <c r="B620" s="145"/>
      <c r="C620" s="145"/>
      <c r="D620" s="146"/>
      <c r="E620" s="147"/>
      <c r="F620" s="148"/>
      <c r="G620" s="147"/>
      <c r="H620" s="148"/>
      <c r="I620" s="146"/>
      <c r="J620" s="147"/>
      <c r="K620" s="147"/>
      <c r="L620" s="147"/>
      <c r="M620" s="149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</row>
    <row ht="12.75" customHeight="1" r="621">
      <c r="A621" s="144"/>
      <c r="B621" s="145"/>
      <c r="C621" s="145"/>
      <c r="D621" s="146"/>
      <c r="E621" s="147"/>
      <c r="F621" s="148"/>
      <c r="G621" s="147"/>
      <c r="H621" s="148"/>
      <c r="I621" s="146"/>
      <c r="J621" s="147"/>
      <c r="K621" s="147"/>
      <c r="L621" s="147"/>
      <c r="M621" s="149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</row>
    <row ht="12.75" customHeight="1" r="622">
      <c r="A622" s="144"/>
      <c r="B622" s="145"/>
      <c r="C622" s="145"/>
      <c r="D622" s="146"/>
      <c r="E622" s="147"/>
      <c r="F622" s="148"/>
      <c r="G622" s="147"/>
      <c r="H622" s="148"/>
      <c r="I622" s="146"/>
      <c r="J622" s="147"/>
      <c r="K622" s="147"/>
      <c r="L622" s="147"/>
      <c r="M622" s="149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</row>
    <row ht="12.75" customHeight="1" r="623">
      <c r="A623" s="144"/>
      <c r="B623" s="145"/>
      <c r="C623" s="145"/>
      <c r="D623" s="146"/>
      <c r="E623" s="147"/>
      <c r="F623" s="148"/>
      <c r="G623" s="147"/>
      <c r="H623" s="148"/>
      <c r="I623" s="146"/>
      <c r="J623" s="147"/>
      <c r="K623" s="147"/>
      <c r="L623" s="147"/>
      <c r="M623" s="149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</row>
    <row ht="12.75" customHeight="1" r="624">
      <c r="A624" s="144"/>
      <c r="B624" s="145"/>
      <c r="C624" s="145"/>
      <c r="D624" s="146"/>
      <c r="E624" s="147"/>
      <c r="F624" s="148"/>
      <c r="G624" s="147"/>
      <c r="H624" s="148"/>
      <c r="I624" s="146"/>
      <c r="J624" s="147"/>
      <c r="K624" s="147"/>
      <c r="L624" s="147"/>
      <c r="M624" s="149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</row>
    <row ht="12.75" customHeight="1" r="625">
      <c r="A625" s="144"/>
      <c r="B625" s="145"/>
      <c r="C625" s="145"/>
      <c r="D625" s="146"/>
      <c r="E625" s="147"/>
      <c r="F625" s="148"/>
      <c r="G625" s="147"/>
      <c r="H625" s="148"/>
      <c r="I625" s="146"/>
      <c r="J625" s="147"/>
      <c r="K625" s="147"/>
      <c r="L625" s="147"/>
      <c r="M625" s="149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</row>
    <row ht="12.75" customHeight="1" r="626">
      <c r="A626" s="144"/>
      <c r="B626" s="145"/>
      <c r="C626" s="145"/>
      <c r="D626" s="146"/>
      <c r="E626" s="147"/>
      <c r="F626" s="148"/>
      <c r="G626" s="147"/>
      <c r="H626" s="148"/>
      <c r="I626" s="146"/>
      <c r="J626" s="147"/>
      <c r="K626" s="147"/>
      <c r="L626" s="147"/>
      <c r="M626" s="149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</row>
    <row ht="12.75" customHeight="1" r="627">
      <c r="A627" s="144"/>
      <c r="B627" s="145"/>
      <c r="C627" s="145"/>
      <c r="D627" s="146"/>
      <c r="E627" s="147"/>
      <c r="F627" s="148"/>
      <c r="G627" s="147"/>
      <c r="H627" s="148"/>
      <c r="I627" s="146"/>
      <c r="J627" s="147"/>
      <c r="K627" s="147"/>
      <c r="L627" s="147"/>
      <c r="M627" s="149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</row>
    <row ht="12.75" customHeight="1" r="628">
      <c r="A628" s="144"/>
      <c r="B628" s="145"/>
      <c r="C628" s="145"/>
      <c r="D628" s="146"/>
      <c r="E628" s="147"/>
      <c r="F628" s="148"/>
      <c r="G628" s="147"/>
      <c r="H628" s="148"/>
      <c r="I628" s="146"/>
      <c r="J628" s="147"/>
      <c r="K628" s="147"/>
      <c r="L628" s="147"/>
      <c r="M628" s="149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</row>
    <row ht="12.75" customHeight="1" r="629">
      <c r="A629" s="144"/>
      <c r="B629" s="145"/>
      <c r="C629" s="145"/>
      <c r="D629" s="146"/>
      <c r="E629" s="147"/>
      <c r="F629" s="148"/>
      <c r="G629" s="147"/>
      <c r="H629" s="148"/>
      <c r="I629" s="146"/>
      <c r="J629" s="147"/>
      <c r="K629" s="147"/>
      <c r="L629" s="147"/>
      <c r="M629" s="149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</row>
    <row ht="12.75" customHeight="1" r="630">
      <c r="A630" s="144"/>
      <c r="B630" s="145"/>
      <c r="C630" s="145"/>
      <c r="D630" s="146"/>
      <c r="E630" s="147"/>
      <c r="F630" s="148"/>
      <c r="G630" s="147"/>
      <c r="H630" s="148"/>
      <c r="I630" s="146"/>
      <c r="J630" s="147"/>
      <c r="K630" s="147"/>
      <c r="L630" s="147"/>
      <c r="M630" s="149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</row>
    <row ht="12.75" customHeight="1" r="631">
      <c r="A631" s="144"/>
      <c r="B631" s="145"/>
      <c r="C631" s="145"/>
      <c r="D631" s="146"/>
      <c r="E631" s="147"/>
      <c r="F631" s="148"/>
      <c r="G631" s="147"/>
      <c r="H631" s="148"/>
      <c r="I631" s="146"/>
      <c r="J631" s="147"/>
      <c r="K631" s="147"/>
      <c r="L631" s="147"/>
      <c r="M631" s="149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</row>
    <row ht="12.75" customHeight="1" r="632">
      <c r="A632" s="144"/>
      <c r="B632" s="145"/>
      <c r="C632" s="145"/>
      <c r="D632" s="146"/>
      <c r="E632" s="147"/>
      <c r="F632" s="148"/>
      <c r="G632" s="147"/>
      <c r="H632" s="148"/>
      <c r="I632" s="146"/>
      <c r="J632" s="147"/>
      <c r="K632" s="147"/>
      <c r="L632" s="147"/>
      <c r="M632" s="149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</row>
    <row ht="12.75" customHeight="1" r="633">
      <c r="A633" s="144"/>
      <c r="B633" s="145"/>
      <c r="C633" s="145"/>
      <c r="D633" s="146"/>
      <c r="E633" s="147"/>
      <c r="F633" s="148"/>
      <c r="G633" s="147"/>
      <c r="H633" s="148"/>
      <c r="I633" s="146"/>
      <c r="J633" s="147"/>
      <c r="K633" s="147"/>
      <c r="L633" s="147"/>
      <c r="M633" s="149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</row>
    <row ht="12.75" customHeight="1" r="634">
      <c r="A634" s="144"/>
      <c r="B634" s="145"/>
      <c r="C634" s="145"/>
      <c r="D634" s="146"/>
      <c r="E634" s="147"/>
      <c r="F634" s="148"/>
      <c r="G634" s="147"/>
      <c r="H634" s="148"/>
      <c r="I634" s="146"/>
      <c r="J634" s="147"/>
      <c r="K634" s="147"/>
      <c r="L634" s="147"/>
      <c r="M634" s="149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</row>
    <row ht="12.75" customHeight="1" r="635">
      <c r="A635" s="144"/>
      <c r="B635" s="145"/>
      <c r="C635" s="145"/>
      <c r="D635" s="146"/>
      <c r="E635" s="147"/>
      <c r="F635" s="148"/>
      <c r="G635" s="147"/>
      <c r="H635" s="148"/>
      <c r="I635" s="146"/>
      <c r="J635" s="147"/>
      <c r="K635" s="147"/>
      <c r="L635" s="147"/>
      <c r="M635" s="149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</row>
    <row ht="12.75" customHeight="1" r="636">
      <c r="A636" s="144"/>
      <c r="B636" s="145"/>
      <c r="C636" s="145"/>
      <c r="D636" s="146"/>
      <c r="E636" s="147"/>
      <c r="F636" s="148"/>
      <c r="G636" s="147"/>
      <c r="H636" s="148"/>
      <c r="I636" s="146"/>
      <c r="J636" s="147"/>
      <c r="K636" s="147"/>
      <c r="L636" s="147"/>
      <c r="M636" s="149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</row>
    <row ht="12.75" customHeight="1" r="637">
      <c r="A637" s="144"/>
      <c r="B637" s="145"/>
      <c r="C637" s="145"/>
      <c r="D637" s="146"/>
      <c r="E637" s="147"/>
      <c r="F637" s="148"/>
      <c r="G637" s="147"/>
      <c r="H637" s="148"/>
      <c r="I637" s="146"/>
      <c r="J637" s="147"/>
      <c r="K637" s="147"/>
      <c r="L637" s="147"/>
      <c r="M637" s="149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</row>
    <row ht="12.75" customHeight="1" r="638">
      <c r="A638" s="144"/>
      <c r="B638" s="145"/>
      <c r="C638" s="145"/>
      <c r="D638" s="146"/>
      <c r="E638" s="147"/>
      <c r="F638" s="148"/>
      <c r="G638" s="147"/>
      <c r="H638" s="148"/>
      <c r="I638" s="146"/>
      <c r="J638" s="147"/>
      <c r="K638" s="147"/>
      <c r="L638" s="147"/>
      <c r="M638" s="149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</row>
    <row ht="12.75" customHeight="1" r="639">
      <c r="A639" s="144"/>
      <c r="B639" s="145"/>
      <c r="C639" s="145"/>
      <c r="D639" s="146"/>
      <c r="E639" s="147"/>
      <c r="F639" s="148"/>
      <c r="G639" s="147"/>
      <c r="H639" s="148"/>
      <c r="I639" s="146"/>
      <c r="J639" s="147"/>
      <c r="K639" s="147"/>
      <c r="L639" s="147"/>
      <c r="M639" s="149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</row>
    <row ht="12.75" customHeight="1" r="640">
      <c r="A640" s="144"/>
      <c r="B640" s="145"/>
      <c r="C640" s="145"/>
      <c r="D640" s="146"/>
      <c r="E640" s="147"/>
      <c r="F640" s="148"/>
      <c r="G640" s="147"/>
      <c r="H640" s="148"/>
      <c r="I640" s="146"/>
      <c r="J640" s="147"/>
      <c r="K640" s="147"/>
      <c r="L640" s="147"/>
      <c r="M640" s="149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</row>
    <row ht="12.75" customHeight="1" r="641">
      <c r="A641" s="144"/>
      <c r="B641" s="145"/>
      <c r="C641" s="145"/>
      <c r="D641" s="146"/>
      <c r="E641" s="147"/>
      <c r="F641" s="148"/>
      <c r="G641" s="147"/>
      <c r="H641" s="148"/>
      <c r="I641" s="146"/>
      <c r="J641" s="147"/>
      <c r="K641" s="147"/>
      <c r="L641" s="147"/>
      <c r="M641" s="149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</row>
    <row ht="12.75" customHeight="1" r="642">
      <c r="A642" s="144"/>
      <c r="B642" s="145"/>
      <c r="C642" s="145"/>
      <c r="D642" s="146"/>
      <c r="E642" s="147"/>
      <c r="F642" s="148"/>
      <c r="G642" s="147"/>
      <c r="H642" s="148"/>
      <c r="I642" s="146"/>
      <c r="J642" s="147"/>
      <c r="K642" s="147"/>
      <c r="L642" s="147"/>
      <c r="M642" s="149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</row>
    <row ht="12.75" customHeight="1" r="643">
      <c r="A643" s="144"/>
      <c r="B643" s="145"/>
      <c r="C643" s="145"/>
      <c r="D643" s="146"/>
      <c r="E643" s="147"/>
      <c r="F643" s="148"/>
      <c r="G643" s="147"/>
      <c r="H643" s="148"/>
      <c r="I643" s="146"/>
      <c r="J643" s="147"/>
      <c r="K643" s="147"/>
      <c r="L643" s="147"/>
      <c r="M643" s="149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</row>
    <row ht="12.75" customHeight="1" r="644">
      <c r="A644" s="144"/>
      <c r="B644" s="145"/>
      <c r="C644" s="145"/>
      <c r="D644" s="146"/>
      <c r="E644" s="147"/>
      <c r="F644" s="148"/>
      <c r="G644" s="147"/>
      <c r="H644" s="148"/>
      <c r="I644" s="146"/>
      <c r="J644" s="147"/>
      <c r="K644" s="147"/>
      <c r="L644" s="147"/>
      <c r="M644" s="149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</row>
    <row ht="12.75" customHeight="1" r="645">
      <c r="A645" s="144"/>
      <c r="B645" s="145"/>
      <c r="C645" s="145"/>
      <c r="D645" s="146"/>
      <c r="E645" s="147"/>
      <c r="F645" s="148"/>
      <c r="G645" s="147"/>
      <c r="H645" s="148"/>
      <c r="I645" s="146"/>
      <c r="J645" s="147"/>
      <c r="K645" s="147"/>
      <c r="L645" s="147"/>
      <c r="M645" s="149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</row>
    <row ht="12.75" customHeight="1" r="646">
      <c r="A646" s="144"/>
      <c r="B646" s="145"/>
      <c r="C646" s="145"/>
      <c r="D646" s="146"/>
      <c r="E646" s="147"/>
      <c r="F646" s="148"/>
      <c r="G646" s="147"/>
      <c r="H646" s="148"/>
      <c r="I646" s="146"/>
      <c r="J646" s="147"/>
      <c r="K646" s="147"/>
      <c r="L646" s="147"/>
      <c r="M646" s="149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</row>
    <row ht="12.75" customHeight="1" r="647">
      <c r="A647" s="144"/>
      <c r="B647" s="145"/>
      <c r="C647" s="145"/>
      <c r="D647" s="146"/>
      <c r="E647" s="147"/>
      <c r="F647" s="148"/>
      <c r="G647" s="147"/>
      <c r="H647" s="148"/>
      <c r="I647" s="146"/>
      <c r="J647" s="147"/>
      <c r="K647" s="147"/>
      <c r="L647" s="147"/>
      <c r="M647" s="149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</row>
    <row ht="12.75" customHeight="1" r="648">
      <c r="A648" s="144"/>
      <c r="B648" s="145"/>
      <c r="C648" s="145"/>
      <c r="D648" s="146"/>
      <c r="E648" s="147"/>
      <c r="F648" s="148"/>
      <c r="G648" s="147"/>
      <c r="H648" s="148"/>
      <c r="I648" s="146"/>
      <c r="J648" s="147"/>
      <c r="K648" s="147"/>
      <c r="L648" s="147"/>
      <c r="M648" s="149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</row>
    <row ht="12.75" customHeight="1" r="649">
      <c r="A649" s="144"/>
      <c r="B649" s="145"/>
      <c r="C649" s="145"/>
      <c r="D649" s="146"/>
      <c r="E649" s="147"/>
      <c r="F649" s="148"/>
      <c r="G649" s="147"/>
      <c r="H649" s="148"/>
      <c r="I649" s="146"/>
      <c r="J649" s="147"/>
      <c r="K649" s="147"/>
      <c r="L649" s="147"/>
      <c r="M649" s="149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</row>
    <row ht="12.75" customHeight="1" r="650">
      <c r="A650" s="144"/>
      <c r="B650" s="145"/>
      <c r="C650" s="145"/>
      <c r="D650" s="146"/>
      <c r="E650" s="147"/>
      <c r="F650" s="148"/>
      <c r="G650" s="147"/>
      <c r="H650" s="148"/>
      <c r="I650" s="146"/>
      <c r="J650" s="147"/>
      <c r="K650" s="147"/>
      <c r="L650" s="147"/>
      <c r="M650" s="149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</row>
    <row ht="12.75" customHeight="1" r="651">
      <c r="A651" s="144"/>
      <c r="B651" s="145"/>
      <c r="C651" s="145"/>
      <c r="D651" s="146"/>
      <c r="E651" s="147"/>
      <c r="F651" s="148"/>
      <c r="G651" s="147"/>
      <c r="H651" s="148"/>
      <c r="I651" s="146"/>
      <c r="J651" s="147"/>
      <c r="K651" s="147"/>
      <c r="L651" s="147"/>
      <c r="M651" s="149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</row>
    <row ht="12.75" customHeight="1" r="652">
      <c r="A652" s="144"/>
      <c r="B652" s="145"/>
      <c r="C652" s="145"/>
      <c r="D652" s="146"/>
      <c r="E652" s="147"/>
      <c r="F652" s="148"/>
      <c r="G652" s="147"/>
      <c r="H652" s="148"/>
      <c r="I652" s="146"/>
      <c r="J652" s="147"/>
      <c r="K652" s="147"/>
      <c r="L652" s="147"/>
      <c r="M652" s="149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</row>
    <row ht="12.75" customHeight="1" r="653">
      <c r="A653" s="144"/>
      <c r="B653" s="145"/>
      <c r="C653" s="145"/>
      <c r="D653" s="146"/>
      <c r="E653" s="147"/>
      <c r="F653" s="148"/>
      <c r="G653" s="147"/>
      <c r="H653" s="148"/>
      <c r="I653" s="146"/>
      <c r="J653" s="147"/>
      <c r="K653" s="147"/>
      <c r="L653" s="147"/>
      <c r="M653" s="149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</row>
    <row ht="12.75" customHeight="1" r="654">
      <c r="A654" s="144"/>
      <c r="B654" s="145"/>
      <c r="C654" s="145"/>
      <c r="D654" s="146"/>
      <c r="E654" s="147"/>
      <c r="F654" s="148"/>
      <c r="G654" s="147"/>
      <c r="H654" s="148"/>
      <c r="I654" s="146"/>
      <c r="J654" s="147"/>
      <c r="K654" s="147"/>
      <c r="L654" s="147"/>
      <c r="M654" s="149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</row>
    <row ht="12.75" customHeight="1" r="655">
      <c r="A655" s="144"/>
      <c r="B655" s="145"/>
      <c r="C655" s="145"/>
      <c r="D655" s="146"/>
      <c r="E655" s="147"/>
      <c r="F655" s="148"/>
      <c r="G655" s="147"/>
      <c r="H655" s="148"/>
      <c r="I655" s="146"/>
      <c r="J655" s="147"/>
      <c r="K655" s="147"/>
      <c r="L655" s="147"/>
      <c r="M655" s="149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</row>
    <row ht="12.75" customHeight="1" r="656">
      <c r="A656" s="144"/>
      <c r="B656" s="145"/>
      <c r="C656" s="145"/>
      <c r="D656" s="146"/>
      <c r="E656" s="147"/>
      <c r="F656" s="148"/>
      <c r="G656" s="147"/>
      <c r="H656" s="148"/>
      <c r="I656" s="146"/>
      <c r="J656" s="147"/>
      <c r="K656" s="147"/>
      <c r="L656" s="147"/>
      <c r="M656" s="149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</row>
    <row ht="12.75" customHeight="1" r="657">
      <c r="A657" s="144"/>
      <c r="B657" s="145"/>
      <c r="C657" s="145"/>
      <c r="D657" s="146"/>
      <c r="E657" s="147"/>
      <c r="F657" s="148"/>
      <c r="G657" s="147"/>
      <c r="H657" s="148"/>
      <c r="I657" s="146"/>
      <c r="J657" s="147"/>
      <c r="K657" s="147"/>
      <c r="L657" s="147"/>
      <c r="M657" s="149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</row>
    <row ht="12.75" customHeight="1" r="658">
      <c r="A658" s="144"/>
      <c r="B658" s="145"/>
      <c r="C658" s="145"/>
      <c r="D658" s="146"/>
      <c r="E658" s="147"/>
      <c r="F658" s="148"/>
      <c r="G658" s="147"/>
      <c r="H658" s="148"/>
      <c r="I658" s="146"/>
      <c r="J658" s="147"/>
      <c r="K658" s="147"/>
      <c r="L658" s="147"/>
      <c r="M658" s="149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</row>
    <row ht="12.75" customHeight="1" r="659">
      <c r="A659" s="144"/>
      <c r="B659" s="145"/>
      <c r="C659" s="145"/>
      <c r="D659" s="146"/>
      <c r="E659" s="147"/>
      <c r="F659" s="148"/>
      <c r="G659" s="147"/>
      <c r="H659" s="148"/>
      <c r="I659" s="146"/>
      <c r="J659" s="147"/>
      <c r="K659" s="147"/>
      <c r="L659" s="147"/>
      <c r="M659" s="149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</row>
    <row ht="12.75" customHeight="1" r="660">
      <c r="A660" s="144"/>
      <c r="B660" s="145"/>
      <c r="C660" s="145"/>
      <c r="D660" s="146"/>
      <c r="E660" s="147"/>
      <c r="F660" s="148"/>
      <c r="G660" s="147"/>
      <c r="H660" s="148"/>
      <c r="I660" s="146"/>
      <c r="J660" s="147"/>
      <c r="K660" s="147"/>
      <c r="L660" s="147"/>
      <c r="M660" s="149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</row>
    <row ht="12.75" customHeight="1" r="661">
      <c r="A661" s="144"/>
      <c r="B661" s="145"/>
      <c r="C661" s="145"/>
      <c r="D661" s="146"/>
      <c r="E661" s="147"/>
      <c r="F661" s="148"/>
      <c r="G661" s="147"/>
      <c r="H661" s="148"/>
      <c r="I661" s="146"/>
      <c r="J661" s="147"/>
      <c r="K661" s="147"/>
      <c r="L661" s="147"/>
      <c r="M661" s="149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</row>
    <row ht="12.75" customHeight="1" r="662">
      <c r="A662" s="144"/>
      <c r="B662" s="145"/>
      <c r="C662" s="145"/>
      <c r="D662" s="146"/>
      <c r="E662" s="147"/>
      <c r="F662" s="148"/>
      <c r="G662" s="147"/>
      <c r="H662" s="148"/>
      <c r="I662" s="146"/>
      <c r="J662" s="147"/>
      <c r="K662" s="147"/>
      <c r="L662" s="147"/>
      <c r="M662" s="149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</row>
    <row ht="12.75" customHeight="1" r="663">
      <c r="A663" s="144"/>
      <c r="B663" s="145"/>
      <c r="C663" s="145"/>
      <c r="D663" s="146"/>
      <c r="E663" s="147"/>
      <c r="F663" s="148"/>
      <c r="G663" s="147"/>
      <c r="H663" s="148"/>
      <c r="I663" s="146"/>
      <c r="J663" s="147"/>
      <c r="K663" s="147"/>
      <c r="L663" s="147"/>
      <c r="M663" s="149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</row>
    <row ht="12.75" customHeight="1" r="664">
      <c r="A664" s="144"/>
      <c r="B664" s="145"/>
      <c r="C664" s="145"/>
      <c r="D664" s="146"/>
      <c r="E664" s="147"/>
      <c r="F664" s="148"/>
      <c r="G664" s="147"/>
      <c r="H664" s="148"/>
      <c r="I664" s="146"/>
      <c r="J664" s="147"/>
      <c r="K664" s="147"/>
      <c r="L664" s="147"/>
      <c r="M664" s="149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</row>
    <row ht="12.75" customHeight="1" r="665">
      <c r="A665" s="144"/>
      <c r="B665" s="145"/>
      <c r="C665" s="145"/>
      <c r="D665" s="146"/>
      <c r="E665" s="147"/>
      <c r="F665" s="148"/>
      <c r="G665" s="147"/>
      <c r="H665" s="148"/>
      <c r="I665" s="146"/>
      <c r="J665" s="147"/>
      <c r="K665" s="147"/>
      <c r="L665" s="147"/>
      <c r="M665" s="149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</row>
    <row ht="12.75" customHeight="1" r="666">
      <c r="A666" s="144"/>
      <c r="B666" s="145"/>
      <c r="C666" s="145"/>
      <c r="D666" s="146"/>
      <c r="E666" s="147"/>
      <c r="F666" s="148"/>
      <c r="G666" s="147"/>
      <c r="H666" s="148"/>
      <c r="I666" s="146"/>
      <c r="J666" s="147"/>
      <c r="K666" s="147"/>
      <c r="L666" s="147"/>
      <c r="M666" s="149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</row>
    <row ht="12.75" customHeight="1" r="667">
      <c r="A667" s="144"/>
      <c r="B667" s="145"/>
      <c r="C667" s="145"/>
      <c r="D667" s="146"/>
      <c r="E667" s="147"/>
      <c r="F667" s="148"/>
      <c r="G667" s="147"/>
      <c r="H667" s="148"/>
      <c r="I667" s="146"/>
      <c r="J667" s="147"/>
      <c r="K667" s="147"/>
      <c r="L667" s="147"/>
      <c r="M667" s="149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</row>
    <row ht="12.75" customHeight="1" r="668">
      <c r="A668" s="144"/>
      <c r="B668" s="145"/>
      <c r="C668" s="145"/>
      <c r="D668" s="146"/>
      <c r="E668" s="147"/>
      <c r="F668" s="148"/>
      <c r="G668" s="147"/>
      <c r="H668" s="148"/>
      <c r="I668" s="146"/>
      <c r="J668" s="147"/>
      <c r="K668" s="147"/>
      <c r="L668" s="147"/>
      <c r="M668" s="149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</row>
    <row ht="12.75" customHeight="1" r="669">
      <c r="A669" s="144"/>
      <c r="B669" s="145"/>
      <c r="C669" s="145"/>
      <c r="D669" s="146"/>
      <c r="E669" s="147"/>
      <c r="F669" s="148"/>
      <c r="G669" s="147"/>
      <c r="H669" s="148"/>
      <c r="I669" s="146"/>
      <c r="J669" s="147"/>
      <c r="K669" s="147"/>
      <c r="L669" s="147"/>
      <c r="M669" s="149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</row>
    <row ht="12.75" customHeight="1" r="670">
      <c r="A670" s="144"/>
      <c r="B670" s="145"/>
      <c r="C670" s="145"/>
      <c r="D670" s="146"/>
      <c r="E670" s="147"/>
      <c r="F670" s="148"/>
      <c r="G670" s="147"/>
      <c r="H670" s="148"/>
      <c r="I670" s="146"/>
      <c r="J670" s="147"/>
      <c r="K670" s="147"/>
      <c r="L670" s="147"/>
      <c r="M670" s="149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</row>
    <row ht="12.75" customHeight="1" r="671">
      <c r="A671" s="144"/>
      <c r="B671" s="145"/>
      <c r="C671" s="145"/>
      <c r="D671" s="146"/>
      <c r="E671" s="147"/>
      <c r="F671" s="148"/>
      <c r="G671" s="147"/>
      <c r="H671" s="148"/>
      <c r="I671" s="146"/>
      <c r="J671" s="147"/>
      <c r="K671" s="147"/>
      <c r="L671" s="147"/>
      <c r="M671" s="149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</row>
    <row ht="12.75" customHeight="1" r="672">
      <c r="A672" s="144"/>
      <c r="B672" s="145"/>
      <c r="C672" s="145"/>
      <c r="D672" s="146"/>
      <c r="E672" s="147"/>
      <c r="F672" s="148"/>
      <c r="G672" s="147"/>
      <c r="H672" s="148"/>
      <c r="I672" s="146"/>
      <c r="J672" s="147"/>
      <c r="K672" s="147"/>
      <c r="L672" s="147"/>
      <c r="M672" s="149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</row>
    <row ht="12.75" customHeight="1" r="673">
      <c r="A673" s="144"/>
      <c r="B673" s="145"/>
      <c r="C673" s="145"/>
      <c r="D673" s="146"/>
      <c r="E673" s="147"/>
      <c r="F673" s="148"/>
      <c r="G673" s="147"/>
      <c r="H673" s="148"/>
      <c r="I673" s="146"/>
      <c r="J673" s="147"/>
      <c r="K673" s="147"/>
      <c r="L673" s="147"/>
      <c r="M673" s="149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</row>
    <row ht="12.75" customHeight="1" r="674">
      <c r="A674" s="144"/>
      <c r="B674" s="145"/>
      <c r="C674" s="145"/>
      <c r="D674" s="146"/>
      <c r="E674" s="147"/>
      <c r="F674" s="148"/>
      <c r="G674" s="147"/>
      <c r="H674" s="148"/>
      <c r="I674" s="146"/>
      <c r="J674" s="147"/>
      <c r="K674" s="147"/>
      <c r="L674" s="147"/>
      <c r="M674" s="149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</row>
    <row ht="12.75" customHeight="1" r="675">
      <c r="A675" s="144"/>
      <c r="B675" s="145"/>
      <c r="C675" s="145"/>
      <c r="D675" s="146"/>
      <c r="E675" s="147"/>
      <c r="F675" s="148"/>
      <c r="G675" s="147"/>
      <c r="H675" s="148"/>
      <c r="I675" s="146"/>
      <c r="J675" s="147"/>
      <c r="K675" s="147"/>
      <c r="L675" s="147"/>
      <c r="M675" s="149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</row>
    <row ht="12.75" customHeight="1" r="676">
      <c r="A676" s="144"/>
      <c r="B676" s="145"/>
      <c r="C676" s="145"/>
      <c r="D676" s="146"/>
      <c r="E676" s="147"/>
      <c r="F676" s="148"/>
      <c r="G676" s="147"/>
      <c r="H676" s="148"/>
      <c r="I676" s="146"/>
      <c r="J676" s="147"/>
      <c r="K676" s="147"/>
      <c r="L676" s="147"/>
      <c r="M676" s="149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</row>
    <row ht="12.75" customHeight="1" r="677">
      <c r="A677" s="144"/>
      <c r="B677" s="145"/>
      <c r="C677" s="145"/>
      <c r="D677" s="146"/>
      <c r="E677" s="147"/>
      <c r="F677" s="148"/>
      <c r="G677" s="147"/>
      <c r="H677" s="148"/>
      <c r="I677" s="146"/>
      <c r="J677" s="147"/>
      <c r="K677" s="147"/>
      <c r="L677" s="147"/>
      <c r="M677" s="149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</row>
    <row ht="12.75" customHeight="1" r="678">
      <c r="A678" s="144"/>
      <c r="B678" s="145"/>
      <c r="C678" s="145"/>
      <c r="D678" s="146"/>
      <c r="E678" s="147"/>
      <c r="F678" s="148"/>
      <c r="G678" s="147"/>
      <c r="H678" s="148"/>
      <c r="I678" s="146"/>
      <c r="J678" s="147"/>
      <c r="K678" s="147"/>
      <c r="L678" s="147"/>
      <c r="M678" s="149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</row>
    <row ht="12.75" customHeight="1" r="679">
      <c r="A679" s="144"/>
      <c r="B679" s="145"/>
      <c r="C679" s="145"/>
      <c r="D679" s="146"/>
      <c r="E679" s="147"/>
      <c r="F679" s="148"/>
      <c r="G679" s="147"/>
      <c r="H679" s="148"/>
      <c r="I679" s="146"/>
      <c r="J679" s="147"/>
      <c r="K679" s="147"/>
      <c r="L679" s="147"/>
      <c r="M679" s="149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</row>
    <row ht="12.75" customHeight="1" r="680">
      <c r="A680" s="144"/>
      <c r="B680" s="145"/>
      <c r="C680" s="145"/>
      <c r="D680" s="146"/>
      <c r="E680" s="147"/>
      <c r="F680" s="148"/>
      <c r="G680" s="147"/>
      <c r="H680" s="148"/>
      <c r="I680" s="146"/>
      <c r="J680" s="147"/>
      <c r="K680" s="147"/>
      <c r="L680" s="147"/>
      <c r="M680" s="149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</row>
    <row ht="12.75" customHeight="1" r="681">
      <c r="A681" s="144"/>
      <c r="B681" s="145"/>
      <c r="C681" s="145"/>
      <c r="D681" s="146"/>
      <c r="E681" s="147"/>
      <c r="F681" s="148"/>
      <c r="G681" s="147"/>
      <c r="H681" s="148"/>
      <c r="I681" s="146"/>
      <c r="J681" s="147"/>
      <c r="K681" s="147"/>
      <c r="L681" s="147"/>
      <c r="M681" s="149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</row>
    <row ht="12.75" customHeight="1" r="682">
      <c r="A682" s="144"/>
      <c r="B682" s="145"/>
      <c r="C682" s="145"/>
      <c r="D682" s="146"/>
      <c r="E682" s="147"/>
      <c r="F682" s="148"/>
      <c r="G682" s="147"/>
      <c r="H682" s="148"/>
      <c r="I682" s="146"/>
      <c r="J682" s="147"/>
      <c r="K682" s="147"/>
      <c r="L682" s="147"/>
      <c r="M682" s="149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</row>
    <row ht="12.75" customHeight="1" r="683">
      <c r="A683" s="144"/>
      <c r="B683" s="145"/>
      <c r="C683" s="145"/>
      <c r="D683" s="146"/>
      <c r="E683" s="147"/>
      <c r="F683" s="148"/>
      <c r="G683" s="147"/>
      <c r="H683" s="148"/>
      <c r="I683" s="146"/>
      <c r="J683" s="147"/>
      <c r="K683" s="147"/>
      <c r="L683" s="147"/>
      <c r="M683" s="149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</row>
    <row ht="12.75" customHeight="1" r="684">
      <c r="A684" s="144"/>
      <c r="B684" s="145"/>
      <c r="C684" s="145"/>
      <c r="D684" s="146"/>
      <c r="E684" s="147"/>
      <c r="F684" s="148"/>
      <c r="G684" s="147"/>
      <c r="H684" s="148"/>
      <c r="I684" s="146"/>
      <c r="J684" s="147"/>
      <c r="K684" s="147"/>
      <c r="L684" s="147"/>
      <c r="M684" s="149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</row>
    <row ht="12.75" customHeight="1" r="685">
      <c r="A685" s="144"/>
      <c r="B685" s="145"/>
      <c r="C685" s="145"/>
      <c r="D685" s="146"/>
      <c r="E685" s="147"/>
      <c r="F685" s="148"/>
      <c r="G685" s="147"/>
      <c r="H685" s="148"/>
      <c r="I685" s="146"/>
      <c r="J685" s="147"/>
      <c r="K685" s="147"/>
      <c r="L685" s="147"/>
      <c r="M685" s="149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</row>
    <row ht="12.75" customHeight="1" r="686">
      <c r="A686" s="144"/>
      <c r="B686" s="145"/>
      <c r="C686" s="145"/>
      <c r="D686" s="146"/>
      <c r="E686" s="147"/>
      <c r="F686" s="148"/>
      <c r="G686" s="147"/>
      <c r="H686" s="148"/>
      <c r="I686" s="146"/>
      <c r="J686" s="147"/>
      <c r="K686" s="147"/>
      <c r="L686" s="147"/>
      <c r="M686" s="149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</row>
    <row ht="12.75" customHeight="1" r="687">
      <c r="A687" s="144"/>
      <c r="B687" s="145"/>
      <c r="C687" s="145"/>
      <c r="D687" s="146"/>
      <c r="E687" s="147"/>
      <c r="F687" s="148"/>
      <c r="G687" s="147"/>
      <c r="H687" s="148"/>
      <c r="I687" s="146"/>
      <c r="J687" s="147"/>
      <c r="K687" s="147"/>
      <c r="L687" s="147"/>
      <c r="M687" s="149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</row>
    <row ht="12.75" customHeight="1" r="688">
      <c r="A688" s="144"/>
      <c r="B688" s="145"/>
      <c r="C688" s="145"/>
      <c r="D688" s="146"/>
      <c r="E688" s="147"/>
      <c r="F688" s="148"/>
      <c r="G688" s="147"/>
      <c r="H688" s="148"/>
      <c r="I688" s="146"/>
      <c r="J688" s="147"/>
      <c r="K688" s="147"/>
      <c r="L688" s="147"/>
      <c r="M688" s="149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</row>
    <row ht="12.75" customHeight="1" r="689">
      <c r="A689" s="144"/>
      <c r="B689" s="145"/>
      <c r="C689" s="145"/>
      <c r="D689" s="146"/>
      <c r="E689" s="147"/>
      <c r="F689" s="148"/>
      <c r="G689" s="147"/>
      <c r="H689" s="148"/>
      <c r="I689" s="146"/>
      <c r="J689" s="147"/>
      <c r="K689" s="147"/>
      <c r="L689" s="147"/>
      <c r="M689" s="149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</row>
    <row ht="12.75" customHeight="1" r="690">
      <c r="A690" s="144"/>
      <c r="B690" s="145"/>
      <c r="C690" s="145"/>
      <c r="D690" s="146"/>
      <c r="E690" s="147"/>
      <c r="F690" s="148"/>
      <c r="G690" s="147"/>
      <c r="H690" s="148"/>
      <c r="I690" s="146"/>
      <c r="J690" s="147"/>
      <c r="K690" s="147"/>
      <c r="L690" s="147"/>
      <c r="M690" s="149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</row>
    <row ht="12.75" customHeight="1" r="691">
      <c r="A691" s="144"/>
      <c r="B691" s="145"/>
      <c r="C691" s="145"/>
      <c r="D691" s="146"/>
      <c r="E691" s="147"/>
      <c r="F691" s="148"/>
      <c r="G691" s="147"/>
      <c r="H691" s="148"/>
      <c r="I691" s="146"/>
      <c r="J691" s="147"/>
      <c r="K691" s="147"/>
      <c r="L691" s="147"/>
      <c r="M691" s="149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</row>
    <row ht="12.75" customHeight="1" r="692">
      <c r="A692" s="144"/>
      <c r="B692" s="145"/>
      <c r="C692" s="145"/>
      <c r="D692" s="146"/>
      <c r="E692" s="147"/>
      <c r="F692" s="148"/>
      <c r="G692" s="147"/>
      <c r="H692" s="148"/>
      <c r="I692" s="146"/>
      <c r="J692" s="147"/>
      <c r="K692" s="147"/>
      <c r="L692" s="147"/>
      <c r="M692" s="149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</row>
    <row ht="12.75" customHeight="1" r="693">
      <c r="A693" s="144"/>
      <c r="B693" s="145"/>
      <c r="C693" s="145"/>
      <c r="D693" s="146"/>
      <c r="E693" s="147"/>
      <c r="F693" s="148"/>
      <c r="G693" s="147"/>
      <c r="H693" s="148"/>
      <c r="I693" s="146"/>
      <c r="J693" s="147"/>
      <c r="K693" s="147"/>
      <c r="L693" s="147"/>
      <c r="M693" s="149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</row>
    <row ht="12.75" customHeight="1" r="694">
      <c r="A694" s="144"/>
      <c r="B694" s="145"/>
      <c r="C694" s="145"/>
      <c r="D694" s="146"/>
      <c r="E694" s="147"/>
      <c r="F694" s="148"/>
      <c r="G694" s="147"/>
      <c r="H694" s="148"/>
      <c r="I694" s="146"/>
      <c r="J694" s="147"/>
      <c r="K694" s="147"/>
      <c r="L694" s="147"/>
      <c r="M694" s="149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</row>
    <row ht="12.75" customHeight="1" r="695">
      <c r="A695" s="144"/>
      <c r="B695" s="145"/>
      <c r="C695" s="145"/>
      <c r="D695" s="146"/>
      <c r="E695" s="147"/>
      <c r="F695" s="148"/>
      <c r="G695" s="147"/>
      <c r="H695" s="148"/>
      <c r="I695" s="146"/>
      <c r="J695" s="147"/>
      <c r="K695" s="147"/>
      <c r="L695" s="147"/>
      <c r="M695" s="149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</row>
    <row ht="12.75" customHeight="1" r="696">
      <c r="A696" s="144"/>
      <c r="B696" s="145"/>
      <c r="C696" s="145"/>
      <c r="D696" s="146"/>
      <c r="E696" s="147"/>
      <c r="F696" s="148"/>
      <c r="G696" s="147"/>
      <c r="H696" s="148"/>
      <c r="I696" s="146"/>
      <c r="J696" s="147"/>
      <c r="K696" s="147"/>
      <c r="L696" s="147"/>
      <c r="M696" s="149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</row>
    <row ht="12.75" customHeight="1" r="697">
      <c r="A697" s="144"/>
      <c r="B697" s="145"/>
      <c r="C697" s="145"/>
      <c r="D697" s="146"/>
      <c r="E697" s="147"/>
      <c r="F697" s="148"/>
      <c r="G697" s="147"/>
      <c r="H697" s="148"/>
      <c r="I697" s="146"/>
      <c r="J697" s="147"/>
      <c r="K697" s="147"/>
      <c r="L697" s="147"/>
      <c r="M697" s="149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</row>
    <row ht="12.75" customHeight="1" r="698">
      <c r="A698" s="144"/>
      <c r="B698" s="145"/>
      <c r="C698" s="145"/>
      <c r="D698" s="146"/>
      <c r="E698" s="147"/>
      <c r="F698" s="148"/>
      <c r="G698" s="147"/>
      <c r="H698" s="148"/>
      <c r="I698" s="146"/>
      <c r="J698" s="147"/>
      <c r="K698" s="147"/>
      <c r="L698" s="147"/>
      <c r="M698" s="149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</row>
    <row ht="12.75" customHeight="1" r="699">
      <c r="A699" s="144"/>
      <c r="B699" s="145"/>
      <c r="C699" s="145"/>
      <c r="D699" s="146"/>
      <c r="E699" s="147"/>
      <c r="F699" s="148"/>
      <c r="G699" s="147"/>
      <c r="H699" s="148"/>
      <c r="I699" s="146"/>
      <c r="J699" s="147"/>
      <c r="K699" s="147"/>
      <c r="L699" s="147"/>
      <c r="M699" s="149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</row>
    <row ht="12.75" customHeight="1" r="700">
      <c r="A700" s="144"/>
      <c r="B700" s="145"/>
      <c r="C700" s="145"/>
      <c r="D700" s="146"/>
      <c r="E700" s="147"/>
      <c r="F700" s="148"/>
      <c r="G700" s="147"/>
      <c r="H700" s="148"/>
      <c r="I700" s="146"/>
      <c r="J700" s="147"/>
      <c r="K700" s="147"/>
      <c r="L700" s="147"/>
      <c r="M700" s="149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</row>
    <row ht="12.75" customHeight="1" r="701">
      <c r="A701" s="144"/>
      <c r="B701" s="145"/>
      <c r="C701" s="145"/>
      <c r="D701" s="146"/>
      <c r="E701" s="147"/>
      <c r="F701" s="148"/>
      <c r="G701" s="147"/>
      <c r="H701" s="148"/>
      <c r="I701" s="146"/>
      <c r="J701" s="147"/>
      <c r="K701" s="147"/>
      <c r="L701" s="147"/>
      <c r="M701" s="149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</row>
    <row ht="12.75" customHeight="1" r="702">
      <c r="A702" s="144"/>
      <c r="B702" s="145"/>
      <c r="C702" s="145"/>
      <c r="D702" s="146"/>
      <c r="E702" s="147"/>
      <c r="F702" s="148"/>
      <c r="G702" s="147"/>
      <c r="H702" s="148"/>
      <c r="I702" s="146"/>
      <c r="J702" s="147"/>
      <c r="K702" s="147"/>
      <c r="L702" s="147"/>
      <c r="M702" s="149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</row>
    <row ht="12.75" customHeight="1" r="703">
      <c r="A703" s="144"/>
      <c r="B703" s="145"/>
      <c r="C703" s="145"/>
      <c r="D703" s="146"/>
      <c r="E703" s="147"/>
      <c r="F703" s="148"/>
      <c r="G703" s="147"/>
      <c r="H703" s="148"/>
      <c r="I703" s="146"/>
      <c r="J703" s="147"/>
      <c r="K703" s="147"/>
      <c r="L703" s="147"/>
      <c r="M703" s="149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</row>
    <row ht="12.75" customHeight="1" r="704">
      <c r="A704" s="144"/>
      <c r="B704" s="145"/>
      <c r="C704" s="145"/>
      <c r="D704" s="146"/>
      <c r="E704" s="147"/>
      <c r="F704" s="148"/>
      <c r="G704" s="147"/>
      <c r="H704" s="148"/>
      <c r="I704" s="146"/>
      <c r="J704" s="147"/>
      <c r="K704" s="147"/>
      <c r="L704" s="147"/>
      <c r="M704" s="149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</row>
    <row ht="12.75" customHeight="1" r="705">
      <c r="A705" s="144"/>
      <c r="B705" s="145"/>
      <c r="C705" s="145"/>
      <c r="D705" s="146"/>
      <c r="E705" s="147"/>
      <c r="F705" s="148"/>
      <c r="G705" s="147"/>
      <c r="H705" s="148"/>
      <c r="I705" s="146"/>
      <c r="J705" s="147"/>
      <c r="K705" s="147"/>
      <c r="L705" s="147"/>
      <c r="M705" s="149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</row>
    <row ht="12.75" customHeight="1" r="706">
      <c r="A706" s="144"/>
      <c r="B706" s="145"/>
      <c r="C706" s="145"/>
      <c r="D706" s="146"/>
      <c r="E706" s="147"/>
      <c r="F706" s="148"/>
      <c r="G706" s="147"/>
      <c r="H706" s="148"/>
      <c r="I706" s="146"/>
      <c r="J706" s="147"/>
      <c r="K706" s="147"/>
      <c r="L706" s="147"/>
      <c r="M706" s="149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</row>
    <row ht="12.75" customHeight="1" r="707">
      <c r="A707" s="144"/>
      <c r="B707" s="145"/>
      <c r="C707" s="145"/>
      <c r="D707" s="146"/>
      <c r="E707" s="147"/>
      <c r="F707" s="148"/>
      <c r="G707" s="147"/>
      <c r="H707" s="148"/>
      <c r="I707" s="146"/>
      <c r="J707" s="147"/>
      <c r="K707" s="147"/>
      <c r="L707" s="147"/>
      <c r="M707" s="149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</row>
    <row ht="12.75" customHeight="1" r="708">
      <c r="A708" s="144"/>
      <c r="B708" s="145"/>
      <c r="C708" s="145"/>
      <c r="D708" s="146"/>
      <c r="E708" s="147"/>
      <c r="F708" s="148"/>
      <c r="G708" s="147"/>
      <c r="H708" s="148"/>
      <c r="I708" s="146"/>
      <c r="J708" s="147"/>
      <c r="K708" s="147"/>
      <c r="L708" s="147"/>
      <c r="M708" s="149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</row>
    <row ht="12.75" customHeight="1" r="709">
      <c r="A709" s="144"/>
      <c r="B709" s="145"/>
      <c r="C709" s="145"/>
      <c r="D709" s="146"/>
      <c r="E709" s="147"/>
      <c r="F709" s="148"/>
      <c r="G709" s="147"/>
      <c r="H709" s="148"/>
      <c r="I709" s="146"/>
      <c r="J709" s="147"/>
      <c r="K709" s="147"/>
      <c r="L709" s="147"/>
      <c r="M709" s="149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</row>
    <row ht="12.75" customHeight="1" r="710">
      <c r="A710" s="144"/>
      <c r="B710" s="145"/>
      <c r="C710" s="145"/>
      <c r="D710" s="146"/>
      <c r="E710" s="147"/>
      <c r="F710" s="148"/>
      <c r="G710" s="147"/>
      <c r="H710" s="148"/>
      <c r="I710" s="146"/>
      <c r="J710" s="147"/>
      <c r="K710" s="147"/>
      <c r="L710" s="147"/>
      <c r="M710" s="149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</row>
    <row ht="12.75" customHeight="1" r="711">
      <c r="A711" s="144"/>
      <c r="B711" s="145"/>
      <c r="C711" s="145"/>
      <c r="D711" s="146"/>
      <c r="E711" s="147"/>
      <c r="F711" s="148"/>
      <c r="G711" s="147"/>
      <c r="H711" s="148"/>
      <c r="I711" s="146"/>
      <c r="J711" s="147"/>
      <c r="K711" s="147"/>
      <c r="L711" s="147"/>
      <c r="M711" s="149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</row>
    <row ht="12.75" customHeight="1" r="712">
      <c r="A712" s="144"/>
      <c r="B712" s="145"/>
      <c r="C712" s="145"/>
      <c r="D712" s="146"/>
      <c r="E712" s="147"/>
      <c r="F712" s="148"/>
      <c r="G712" s="147"/>
      <c r="H712" s="148"/>
      <c r="I712" s="146"/>
      <c r="J712" s="147"/>
      <c r="K712" s="147"/>
      <c r="L712" s="147"/>
      <c r="M712" s="149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</row>
    <row ht="12.75" customHeight="1" r="713">
      <c r="A713" s="144"/>
      <c r="B713" s="145"/>
      <c r="C713" s="145"/>
      <c r="D713" s="146"/>
      <c r="E713" s="147"/>
      <c r="F713" s="148"/>
      <c r="G713" s="147"/>
      <c r="H713" s="148"/>
      <c r="I713" s="146"/>
      <c r="J713" s="147"/>
      <c r="K713" s="147"/>
      <c r="L713" s="147"/>
      <c r="M713" s="149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</row>
    <row ht="12.75" customHeight="1" r="714">
      <c r="A714" s="144"/>
      <c r="B714" s="145"/>
      <c r="C714" s="145"/>
      <c r="D714" s="146"/>
      <c r="E714" s="147"/>
      <c r="F714" s="148"/>
      <c r="G714" s="147"/>
      <c r="H714" s="148"/>
      <c r="I714" s="146"/>
      <c r="J714" s="147"/>
      <c r="K714" s="147"/>
      <c r="L714" s="147"/>
      <c r="M714" s="149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</row>
    <row ht="12.75" customHeight="1" r="715">
      <c r="A715" s="144"/>
      <c r="B715" s="145"/>
      <c r="C715" s="145"/>
      <c r="D715" s="146"/>
      <c r="E715" s="147"/>
      <c r="F715" s="148"/>
      <c r="G715" s="147"/>
      <c r="H715" s="148"/>
      <c r="I715" s="146"/>
      <c r="J715" s="147"/>
      <c r="K715" s="147"/>
      <c r="L715" s="147"/>
      <c r="M715" s="149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</row>
    <row ht="12.75" customHeight="1" r="716">
      <c r="A716" s="144"/>
      <c r="B716" s="145"/>
      <c r="C716" s="145"/>
      <c r="D716" s="146"/>
      <c r="E716" s="147"/>
      <c r="F716" s="148"/>
      <c r="G716" s="147"/>
      <c r="H716" s="148"/>
      <c r="I716" s="146"/>
      <c r="J716" s="147"/>
      <c r="K716" s="147"/>
      <c r="L716" s="147"/>
      <c r="M716" s="149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</row>
    <row ht="12.75" customHeight="1" r="717">
      <c r="A717" s="144"/>
      <c r="B717" s="145"/>
      <c r="C717" s="145"/>
      <c r="D717" s="146"/>
      <c r="E717" s="147"/>
      <c r="F717" s="148"/>
      <c r="G717" s="147"/>
      <c r="H717" s="148"/>
      <c r="I717" s="146"/>
      <c r="J717" s="147"/>
      <c r="K717" s="147"/>
      <c r="L717" s="147"/>
      <c r="M717" s="149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</row>
    <row ht="12.75" customHeight="1" r="718">
      <c r="A718" s="144"/>
      <c r="B718" s="145"/>
      <c r="C718" s="145"/>
      <c r="D718" s="146"/>
      <c r="E718" s="147"/>
      <c r="F718" s="148"/>
      <c r="G718" s="147"/>
      <c r="H718" s="148"/>
      <c r="I718" s="146"/>
      <c r="J718" s="147"/>
      <c r="K718" s="147"/>
      <c r="L718" s="147"/>
      <c r="M718" s="149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</row>
    <row ht="12.75" customHeight="1" r="719">
      <c r="A719" s="144"/>
      <c r="B719" s="145"/>
      <c r="C719" s="145"/>
      <c r="D719" s="146"/>
      <c r="E719" s="147"/>
      <c r="F719" s="148"/>
      <c r="G719" s="147"/>
      <c r="H719" s="148"/>
      <c r="I719" s="146"/>
      <c r="J719" s="147"/>
      <c r="K719" s="147"/>
      <c r="L719" s="147"/>
      <c r="M719" s="149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</row>
    <row ht="12.75" customHeight="1" r="720">
      <c r="A720" s="144"/>
      <c r="B720" s="145"/>
      <c r="C720" s="145"/>
      <c r="D720" s="146"/>
      <c r="E720" s="147"/>
      <c r="F720" s="148"/>
      <c r="G720" s="147"/>
      <c r="H720" s="148"/>
      <c r="I720" s="146"/>
      <c r="J720" s="147"/>
      <c r="K720" s="147"/>
      <c r="L720" s="147"/>
      <c r="M720" s="149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</row>
    <row ht="12.75" customHeight="1" r="721">
      <c r="A721" s="144"/>
      <c r="B721" s="145"/>
      <c r="C721" s="145"/>
      <c r="D721" s="146"/>
      <c r="E721" s="147"/>
      <c r="F721" s="148"/>
      <c r="G721" s="147"/>
      <c r="H721" s="148"/>
      <c r="I721" s="146"/>
      <c r="J721" s="147"/>
      <c r="K721" s="147"/>
      <c r="L721" s="147"/>
      <c r="M721" s="149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</row>
    <row ht="12.75" customHeight="1" r="722">
      <c r="A722" s="144"/>
      <c r="B722" s="145"/>
      <c r="C722" s="145"/>
      <c r="D722" s="146"/>
      <c r="E722" s="147"/>
      <c r="F722" s="148"/>
      <c r="G722" s="147"/>
      <c r="H722" s="148"/>
      <c r="I722" s="146"/>
      <c r="J722" s="147"/>
      <c r="K722" s="147"/>
      <c r="L722" s="147"/>
      <c r="M722" s="149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</row>
    <row ht="12.75" customHeight="1" r="723">
      <c r="A723" s="144"/>
      <c r="B723" s="145"/>
      <c r="C723" s="145"/>
      <c r="D723" s="146"/>
      <c r="E723" s="147"/>
      <c r="F723" s="148"/>
      <c r="G723" s="147"/>
      <c r="H723" s="148"/>
      <c r="I723" s="146"/>
      <c r="J723" s="147"/>
      <c r="K723" s="147"/>
      <c r="L723" s="147"/>
      <c r="M723" s="149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</row>
    <row ht="12.75" customHeight="1" r="724">
      <c r="A724" s="144"/>
      <c r="B724" s="145"/>
      <c r="C724" s="145"/>
      <c r="D724" s="146"/>
      <c r="E724" s="147"/>
      <c r="F724" s="148"/>
      <c r="G724" s="147"/>
      <c r="H724" s="148"/>
      <c r="I724" s="146"/>
      <c r="J724" s="147"/>
      <c r="K724" s="147"/>
      <c r="L724" s="147"/>
      <c r="M724" s="149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</row>
    <row ht="12.75" customHeight="1" r="725">
      <c r="A725" s="144"/>
      <c r="B725" s="145"/>
      <c r="C725" s="145"/>
      <c r="D725" s="146"/>
      <c r="E725" s="147"/>
      <c r="F725" s="148"/>
      <c r="G725" s="147"/>
      <c r="H725" s="148"/>
      <c r="I725" s="146"/>
      <c r="J725" s="147"/>
      <c r="K725" s="147"/>
      <c r="L725" s="147"/>
      <c r="M725" s="149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</row>
    <row ht="12.75" customHeight="1" r="726">
      <c r="A726" s="144"/>
      <c r="B726" s="145"/>
      <c r="C726" s="145"/>
      <c r="D726" s="146"/>
      <c r="E726" s="147"/>
      <c r="F726" s="148"/>
      <c r="G726" s="147"/>
      <c r="H726" s="148"/>
      <c r="I726" s="146"/>
      <c r="J726" s="147"/>
      <c r="K726" s="147"/>
      <c r="L726" s="147"/>
      <c r="M726" s="149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</row>
    <row ht="12.75" customHeight="1" r="727">
      <c r="A727" s="144"/>
      <c r="B727" s="145"/>
      <c r="C727" s="145"/>
      <c r="D727" s="146"/>
      <c r="E727" s="147"/>
      <c r="F727" s="148"/>
      <c r="G727" s="147"/>
      <c r="H727" s="148"/>
      <c r="I727" s="146"/>
      <c r="J727" s="147"/>
      <c r="K727" s="147"/>
      <c r="L727" s="147"/>
      <c r="M727" s="149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</row>
    <row ht="12.75" customHeight="1" r="728">
      <c r="A728" s="144"/>
      <c r="B728" s="145"/>
      <c r="C728" s="145"/>
      <c r="D728" s="146"/>
      <c r="E728" s="147"/>
      <c r="F728" s="148"/>
      <c r="G728" s="147"/>
      <c r="H728" s="148"/>
      <c r="I728" s="146"/>
      <c r="J728" s="147"/>
      <c r="K728" s="147"/>
      <c r="L728" s="147"/>
      <c r="M728" s="149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</row>
    <row ht="12.75" customHeight="1" r="729">
      <c r="A729" s="144"/>
      <c r="B729" s="145"/>
      <c r="C729" s="145"/>
      <c r="D729" s="146"/>
      <c r="E729" s="147"/>
      <c r="F729" s="148"/>
      <c r="G729" s="147"/>
      <c r="H729" s="148"/>
      <c r="I729" s="146"/>
      <c r="J729" s="147"/>
      <c r="K729" s="147"/>
      <c r="L729" s="147"/>
      <c r="M729" s="149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</row>
    <row ht="12.75" customHeight="1" r="730">
      <c r="A730" s="144"/>
      <c r="B730" s="145"/>
      <c r="C730" s="145"/>
      <c r="D730" s="146"/>
      <c r="E730" s="147"/>
      <c r="F730" s="148"/>
      <c r="G730" s="147"/>
      <c r="H730" s="148"/>
      <c r="I730" s="146"/>
      <c r="J730" s="147"/>
      <c r="K730" s="147"/>
      <c r="L730" s="147"/>
      <c r="M730" s="149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</row>
    <row ht="12.75" customHeight="1" r="731">
      <c r="A731" s="144"/>
      <c r="B731" s="145"/>
      <c r="C731" s="145"/>
      <c r="D731" s="146"/>
      <c r="E731" s="147"/>
      <c r="F731" s="148"/>
      <c r="G731" s="147"/>
      <c r="H731" s="148"/>
      <c r="I731" s="146"/>
      <c r="J731" s="147"/>
      <c r="K731" s="147"/>
      <c r="L731" s="147"/>
      <c r="M731" s="149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</row>
    <row ht="12.75" customHeight="1" r="732">
      <c r="A732" s="144"/>
      <c r="B732" s="145"/>
      <c r="C732" s="145"/>
      <c r="D732" s="146"/>
      <c r="E732" s="147"/>
      <c r="F732" s="148"/>
      <c r="G732" s="147"/>
      <c r="H732" s="148"/>
      <c r="I732" s="146"/>
      <c r="J732" s="147"/>
      <c r="K732" s="147"/>
      <c r="L732" s="147"/>
      <c r="M732" s="149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</row>
    <row ht="12.75" customHeight="1" r="733">
      <c r="A733" s="144"/>
      <c r="B733" s="145"/>
      <c r="C733" s="145"/>
      <c r="D733" s="146"/>
      <c r="E733" s="147"/>
      <c r="F733" s="148"/>
      <c r="G733" s="147"/>
      <c r="H733" s="148"/>
      <c r="I733" s="146"/>
      <c r="J733" s="147"/>
      <c r="K733" s="147"/>
      <c r="L733" s="147"/>
      <c r="M733" s="149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</row>
    <row ht="12.75" customHeight="1" r="734">
      <c r="A734" s="144"/>
      <c r="B734" s="145"/>
      <c r="C734" s="145"/>
      <c r="D734" s="146"/>
      <c r="E734" s="147"/>
      <c r="F734" s="148"/>
      <c r="G734" s="147"/>
      <c r="H734" s="148"/>
      <c r="I734" s="146"/>
      <c r="J734" s="147"/>
      <c r="K734" s="147"/>
      <c r="L734" s="147"/>
      <c r="M734" s="149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</row>
    <row ht="12.75" customHeight="1" r="735">
      <c r="A735" s="144"/>
      <c r="B735" s="145"/>
      <c r="C735" s="145"/>
      <c r="D735" s="146"/>
      <c r="E735" s="147"/>
      <c r="F735" s="148"/>
      <c r="G735" s="147"/>
      <c r="H735" s="148"/>
      <c r="I735" s="146"/>
      <c r="J735" s="147"/>
      <c r="K735" s="147"/>
      <c r="L735" s="147"/>
      <c r="M735" s="149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</row>
    <row ht="12.75" customHeight="1" r="736">
      <c r="A736" s="144"/>
      <c r="B736" s="145"/>
      <c r="C736" s="145"/>
      <c r="D736" s="146"/>
      <c r="E736" s="147"/>
      <c r="F736" s="148"/>
      <c r="G736" s="147"/>
      <c r="H736" s="148"/>
      <c r="I736" s="146"/>
      <c r="J736" s="147"/>
      <c r="K736" s="147"/>
      <c r="L736" s="147"/>
      <c r="M736" s="149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</row>
    <row ht="12.75" customHeight="1" r="737">
      <c r="A737" s="144"/>
      <c r="B737" s="145"/>
      <c r="C737" s="145"/>
      <c r="D737" s="146"/>
      <c r="E737" s="147"/>
      <c r="F737" s="148"/>
      <c r="G737" s="147"/>
      <c r="H737" s="148"/>
      <c r="I737" s="146"/>
      <c r="J737" s="147"/>
      <c r="K737" s="147"/>
      <c r="L737" s="147"/>
      <c r="M737" s="149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</row>
    <row ht="12.75" customHeight="1" r="738">
      <c r="A738" s="144"/>
      <c r="B738" s="145"/>
      <c r="C738" s="145"/>
      <c r="D738" s="146"/>
      <c r="E738" s="147"/>
      <c r="F738" s="148"/>
      <c r="G738" s="147"/>
      <c r="H738" s="148"/>
      <c r="I738" s="146"/>
      <c r="J738" s="147"/>
      <c r="K738" s="147"/>
      <c r="L738" s="147"/>
      <c r="M738" s="149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</row>
    <row ht="12.75" customHeight="1" r="739">
      <c r="A739" s="144"/>
      <c r="B739" s="145"/>
      <c r="C739" s="145"/>
      <c r="D739" s="146"/>
      <c r="E739" s="147"/>
      <c r="F739" s="148"/>
      <c r="G739" s="147"/>
      <c r="H739" s="148"/>
      <c r="I739" s="146"/>
      <c r="J739" s="147"/>
      <c r="K739" s="147"/>
      <c r="L739" s="147"/>
      <c r="M739" s="149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</row>
    <row ht="12.75" customHeight="1" r="740">
      <c r="A740" s="144"/>
      <c r="B740" s="145"/>
      <c r="C740" s="145"/>
      <c r="D740" s="146"/>
      <c r="E740" s="147"/>
      <c r="F740" s="148"/>
      <c r="G740" s="147"/>
      <c r="H740" s="148"/>
      <c r="I740" s="146"/>
      <c r="J740" s="147"/>
      <c r="K740" s="147"/>
      <c r="L740" s="147"/>
      <c r="M740" s="149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</row>
    <row ht="12.75" customHeight="1" r="741">
      <c r="A741" s="144"/>
      <c r="B741" s="145"/>
      <c r="C741" s="145"/>
      <c r="D741" s="146"/>
      <c r="E741" s="147"/>
      <c r="F741" s="148"/>
      <c r="G741" s="147"/>
      <c r="H741" s="148"/>
      <c r="I741" s="146"/>
      <c r="J741" s="147"/>
      <c r="K741" s="147"/>
      <c r="L741" s="147"/>
      <c r="M741" s="149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</row>
    <row ht="12.75" customHeight="1" r="742">
      <c r="A742" s="144"/>
      <c r="B742" s="145"/>
      <c r="C742" s="145"/>
      <c r="D742" s="146"/>
      <c r="E742" s="147"/>
      <c r="F742" s="148"/>
      <c r="G742" s="147"/>
      <c r="H742" s="148"/>
      <c r="I742" s="146"/>
      <c r="J742" s="147"/>
      <c r="K742" s="147"/>
      <c r="L742" s="147"/>
      <c r="M742" s="149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</row>
    <row ht="12.75" customHeight="1" r="743">
      <c r="A743" s="144"/>
      <c r="B743" s="145"/>
      <c r="C743" s="145"/>
      <c r="D743" s="146"/>
      <c r="E743" s="147"/>
      <c r="F743" s="148"/>
      <c r="G743" s="147"/>
      <c r="H743" s="148"/>
      <c r="I743" s="146"/>
      <c r="J743" s="147"/>
      <c r="K743" s="147"/>
      <c r="L743" s="147"/>
      <c r="M743" s="149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</row>
    <row ht="12.75" customHeight="1" r="744">
      <c r="A744" s="144"/>
      <c r="B744" s="145"/>
      <c r="C744" s="145"/>
      <c r="D744" s="146"/>
      <c r="E744" s="147"/>
      <c r="F744" s="148"/>
      <c r="G744" s="147"/>
      <c r="H744" s="148"/>
      <c r="I744" s="146"/>
      <c r="J744" s="147"/>
      <c r="K744" s="147"/>
      <c r="L744" s="147"/>
      <c r="M744" s="149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</row>
    <row ht="12.75" customHeight="1" r="745">
      <c r="A745" s="144"/>
      <c r="B745" s="145"/>
      <c r="C745" s="145"/>
      <c r="D745" s="146"/>
      <c r="E745" s="147"/>
      <c r="F745" s="148"/>
      <c r="G745" s="147"/>
      <c r="H745" s="148"/>
      <c r="I745" s="146"/>
      <c r="J745" s="147"/>
      <c r="K745" s="147"/>
      <c r="L745" s="147"/>
      <c r="M745" s="149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</row>
    <row ht="12.75" customHeight="1" r="746">
      <c r="A746" s="144"/>
      <c r="B746" s="145"/>
      <c r="C746" s="145"/>
      <c r="D746" s="146"/>
      <c r="E746" s="147"/>
      <c r="F746" s="148"/>
      <c r="G746" s="147"/>
      <c r="H746" s="148"/>
      <c r="I746" s="146"/>
      <c r="J746" s="147"/>
      <c r="K746" s="147"/>
      <c r="L746" s="147"/>
      <c r="M746" s="149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</row>
    <row ht="12.75" customHeight="1" r="747">
      <c r="A747" s="144"/>
      <c r="B747" s="145"/>
      <c r="C747" s="145"/>
      <c r="D747" s="146"/>
      <c r="E747" s="147"/>
      <c r="F747" s="148"/>
      <c r="G747" s="147"/>
      <c r="H747" s="148"/>
      <c r="I747" s="146"/>
      <c r="J747" s="147"/>
      <c r="K747" s="147"/>
      <c r="L747" s="147"/>
      <c r="M747" s="149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</row>
    <row ht="12.75" customHeight="1" r="748">
      <c r="A748" s="144"/>
      <c r="B748" s="145"/>
      <c r="C748" s="145"/>
      <c r="D748" s="146"/>
      <c r="E748" s="147"/>
      <c r="F748" s="148"/>
      <c r="G748" s="147"/>
      <c r="H748" s="148"/>
      <c r="I748" s="146"/>
      <c r="J748" s="147"/>
      <c r="K748" s="147"/>
      <c r="L748" s="147"/>
      <c r="M748" s="149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</row>
    <row ht="12.75" customHeight="1" r="749">
      <c r="A749" s="144"/>
      <c r="B749" s="145"/>
      <c r="C749" s="145"/>
      <c r="D749" s="146"/>
      <c r="E749" s="147"/>
      <c r="F749" s="148"/>
      <c r="G749" s="147"/>
      <c r="H749" s="148"/>
      <c r="I749" s="146"/>
      <c r="J749" s="147"/>
      <c r="K749" s="147"/>
      <c r="L749" s="147"/>
      <c r="M749" s="149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</row>
    <row ht="12.75" customHeight="1" r="750">
      <c r="A750" s="144"/>
      <c r="B750" s="145"/>
      <c r="C750" s="145"/>
      <c r="D750" s="146"/>
      <c r="E750" s="147"/>
      <c r="F750" s="148"/>
      <c r="G750" s="147"/>
      <c r="H750" s="148"/>
      <c r="I750" s="146"/>
      <c r="J750" s="147"/>
      <c r="K750" s="147"/>
      <c r="L750" s="147"/>
      <c r="M750" s="149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</row>
    <row ht="12.75" customHeight="1" r="751">
      <c r="A751" s="144"/>
      <c r="B751" s="145"/>
      <c r="C751" s="145"/>
      <c r="D751" s="146"/>
      <c r="E751" s="147"/>
      <c r="F751" s="148"/>
      <c r="G751" s="147"/>
      <c r="H751" s="148"/>
      <c r="I751" s="146"/>
      <c r="J751" s="147"/>
      <c r="K751" s="147"/>
      <c r="L751" s="147"/>
      <c r="M751" s="149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</row>
    <row ht="12.75" customHeight="1" r="752">
      <c r="A752" s="144"/>
      <c r="B752" s="145"/>
      <c r="C752" s="145"/>
      <c r="D752" s="146"/>
      <c r="E752" s="147"/>
      <c r="F752" s="148"/>
      <c r="G752" s="147"/>
      <c r="H752" s="148"/>
      <c r="I752" s="146"/>
      <c r="J752" s="147"/>
      <c r="K752" s="147"/>
      <c r="L752" s="147"/>
      <c r="M752" s="149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</row>
    <row ht="12.75" customHeight="1" r="753">
      <c r="A753" s="144"/>
      <c r="B753" s="145"/>
      <c r="C753" s="145"/>
      <c r="D753" s="146"/>
      <c r="E753" s="147"/>
      <c r="F753" s="148"/>
      <c r="G753" s="147"/>
      <c r="H753" s="148"/>
      <c r="I753" s="146"/>
      <c r="J753" s="147"/>
      <c r="K753" s="147"/>
      <c r="L753" s="147"/>
      <c r="M753" s="149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</row>
    <row ht="12.75" customHeight="1" r="754">
      <c r="A754" s="144"/>
      <c r="B754" s="145"/>
      <c r="C754" s="145"/>
      <c r="D754" s="146"/>
      <c r="E754" s="147"/>
      <c r="F754" s="148"/>
      <c r="G754" s="147"/>
      <c r="H754" s="148"/>
      <c r="I754" s="146"/>
      <c r="J754" s="147"/>
      <c r="K754" s="147"/>
      <c r="L754" s="147"/>
      <c r="M754" s="149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</row>
    <row ht="12.75" customHeight="1" r="755">
      <c r="A755" s="144"/>
      <c r="B755" s="145"/>
      <c r="C755" s="145"/>
      <c r="D755" s="146"/>
      <c r="E755" s="147"/>
      <c r="F755" s="148"/>
      <c r="G755" s="147"/>
      <c r="H755" s="148"/>
      <c r="I755" s="146"/>
      <c r="J755" s="147"/>
      <c r="K755" s="147"/>
      <c r="L755" s="147"/>
      <c r="M755" s="149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</row>
    <row ht="12.75" customHeight="1" r="756">
      <c r="A756" s="144"/>
      <c r="B756" s="145"/>
      <c r="C756" s="145"/>
      <c r="D756" s="146"/>
      <c r="E756" s="147"/>
      <c r="F756" s="148"/>
      <c r="G756" s="147"/>
      <c r="H756" s="148"/>
      <c r="I756" s="146"/>
      <c r="J756" s="147"/>
      <c r="K756" s="147"/>
      <c r="L756" s="147"/>
      <c r="M756" s="149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</row>
    <row ht="12.75" customHeight="1" r="757">
      <c r="A757" s="144"/>
      <c r="B757" s="145"/>
      <c r="C757" s="145"/>
      <c r="D757" s="146"/>
      <c r="E757" s="147"/>
      <c r="F757" s="148"/>
      <c r="G757" s="147"/>
      <c r="H757" s="148"/>
      <c r="I757" s="146"/>
      <c r="J757" s="147"/>
      <c r="K757" s="147"/>
      <c r="L757" s="147"/>
      <c r="M757" s="149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</row>
    <row ht="12.75" customHeight="1" r="758">
      <c r="A758" s="144"/>
      <c r="B758" s="145"/>
      <c r="C758" s="145"/>
      <c r="D758" s="146"/>
      <c r="E758" s="147"/>
      <c r="F758" s="148"/>
      <c r="G758" s="147"/>
      <c r="H758" s="148"/>
      <c r="I758" s="146"/>
      <c r="J758" s="147"/>
      <c r="K758" s="147"/>
      <c r="L758" s="147"/>
      <c r="M758" s="149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</row>
    <row ht="12.75" customHeight="1" r="759">
      <c r="A759" s="144"/>
      <c r="B759" s="145"/>
      <c r="C759" s="145"/>
      <c r="D759" s="146"/>
      <c r="E759" s="147"/>
      <c r="F759" s="148"/>
      <c r="G759" s="147"/>
      <c r="H759" s="148"/>
      <c r="I759" s="146"/>
      <c r="J759" s="147"/>
      <c r="K759" s="147"/>
      <c r="L759" s="147"/>
      <c r="M759" s="149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</row>
    <row ht="12.75" customHeight="1" r="760">
      <c r="A760" s="144"/>
      <c r="B760" s="145"/>
      <c r="C760" s="145"/>
      <c r="D760" s="146"/>
      <c r="E760" s="147"/>
      <c r="F760" s="148"/>
      <c r="G760" s="147"/>
      <c r="H760" s="148"/>
      <c r="I760" s="146"/>
      <c r="J760" s="147"/>
      <c r="K760" s="147"/>
      <c r="L760" s="147"/>
      <c r="M760" s="149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</row>
    <row ht="12.75" customHeight="1" r="761">
      <c r="A761" s="144"/>
      <c r="B761" s="145"/>
      <c r="C761" s="145"/>
      <c r="D761" s="146"/>
      <c r="E761" s="147"/>
      <c r="F761" s="148"/>
      <c r="G761" s="147"/>
      <c r="H761" s="148"/>
      <c r="I761" s="146"/>
      <c r="J761" s="147"/>
      <c r="K761" s="147"/>
      <c r="L761" s="147"/>
      <c r="M761" s="149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</row>
    <row ht="12.75" customHeight="1" r="762">
      <c r="A762" s="144"/>
      <c r="B762" s="145"/>
      <c r="C762" s="145"/>
      <c r="D762" s="146"/>
      <c r="E762" s="147"/>
      <c r="F762" s="148"/>
      <c r="G762" s="147"/>
      <c r="H762" s="148"/>
      <c r="I762" s="146"/>
      <c r="J762" s="147"/>
      <c r="K762" s="147"/>
      <c r="L762" s="147"/>
      <c r="M762" s="149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</row>
    <row ht="12.75" customHeight="1" r="763">
      <c r="A763" s="144"/>
      <c r="B763" s="145"/>
      <c r="C763" s="145"/>
      <c r="D763" s="146"/>
      <c r="E763" s="147"/>
      <c r="F763" s="148"/>
      <c r="G763" s="147"/>
      <c r="H763" s="148"/>
      <c r="I763" s="146"/>
      <c r="J763" s="147"/>
      <c r="K763" s="147"/>
      <c r="L763" s="147"/>
      <c r="M763" s="149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</row>
    <row ht="12.75" customHeight="1" r="764">
      <c r="A764" s="144"/>
      <c r="B764" s="145"/>
      <c r="C764" s="145"/>
      <c r="D764" s="146"/>
      <c r="E764" s="147"/>
      <c r="F764" s="148"/>
      <c r="G764" s="147"/>
      <c r="H764" s="148"/>
      <c r="I764" s="146"/>
      <c r="J764" s="147"/>
      <c r="K764" s="147"/>
      <c r="L764" s="147"/>
      <c r="M764" s="149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</row>
    <row ht="12.75" customHeight="1" r="765">
      <c r="A765" s="144"/>
      <c r="B765" s="145"/>
      <c r="C765" s="145"/>
      <c r="D765" s="146"/>
      <c r="E765" s="147"/>
      <c r="F765" s="148"/>
      <c r="G765" s="147"/>
      <c r="H765" s="148"/>
      <c r="I765" s="146"/>
      <c r="J765" s="147"/>
      <c r="K765" s="147"/>
      <c r="L765" s="147"/>
      <c r="M765" s="149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</row>
    <row ht="12.75" customHeight="1" r="766">
      <c r="A766" s="144"/>
      <c r="B766" s="145"/>
      <c r="C766" s="145"/>
      <c r="D766" s="146"/>
      <c r="E766" s="147"/>
      <c r="F766" s="148"/>
      <c r="G766" s="147"/>
      <c r="H766" s="148"/>
      <c r="I766" s="146"/>
      <c r="J766" s="147"/>
      <c r="K766" s="147"/>
      <c r="L766" s="147"/>
      <c r="M766" s="149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</row>
    <row ht="12.75" customHeight="1" r="767">
      <c r="A767" s="144"/>
      <c r="B767" s="145"/>
      <c r="C767" s="145"/>
      <c r="D767" s="146"/>
      <c r="E767" s="147"/>
      <c r="F767" s="148"/>
      <c r="G767" s="147"/>
      <c r="H767" s="148"/>
      <c r="I767" s="146"/>
      <c r="J767" s="147"/>
      <c r="K767" s="147"/>
      <c r="L767" s="147"/>
      <c r="M767" s="149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</row>
    <row ht="12.75" customHeight="1" r="768">
      <c r="A768" s="144"/>
      <c r="B768" s="145"/>
      <c r="C768" s="145"/>
      <c r="D768" s="146"/>
      <c r="E768" s="147"/>
      <c r="F768" s="148"/>
      <c r="G768" s="147"/>
      <c r="H768" s="148"/>
      <c r="I768" s="146"/>
      <c r="J768" s="147"/>
      <c r="K768" s="147"/>
      <c r="L768" s="147"/>
      <c r="M768" s="149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</row>
    <row ht="12.75" customHeight="1" r="769">
      <c r="A769" s="144"/>
      <c r="B769" s="145"/>
      <c r="C769" s="145"/>
      <c r="D769" s="146"/>
      <c r="E769" s="147"/>
      <c r="F769" s="148"/>
      <c r="G769" s="147"/>
      <c r="H769" s="148"/>
      <c r="I769" s="146"/>
      <c r="J769" s="147"/>
      <c r="K769" s="147"/>
      <c r="L769" s="147"/>
      <c r="M769" s="149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</row>
    <row ht="12.75" customHeight="1" r="770">
      <c r="A770" s="144"/>
      <c r="B770" s="145"/>
      <c r="C770" s="145"/>
      <c r="D770" s="146"/>
      <c r="E770" s="147"/>
      <c r="F770" s="148"/>
      <c r="G770" s="147"/>
      <c r="H770" s="148"/>
      <c r="I770" s="146"/>
      <c r="J770" s="147"/>
      <c r="K770" s="147"/>
      <c r="L770" s="147"/>
      <c r="M770" s="149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</row>
    <row ht="12.75" customHeight="1" r="771">
      <c r="A771" s="144"/>
      <c r="B771" s="145"/>
      <c r="C771" s="145"/>
      <c r="D771" s="146"/>
      <c r="E771" s="147"/>
      <c r="F771" s="148"/>
      <c r="G771" s="147"/>
      <c r="H771" s="148"/>
      <c r="I771" s="146"/>
      <c r="J771" s="147"/>
      <c r="K771" s="147"/>
      <c r="L771" s="147"/>
      <c r="M771" s="149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</row>
    <row ht="12.75" customHeight="1" r="772">
      <c r="A772" s="144"/>
      <c r="B772" s="145"/>
      <c r="C772" s="145"/>
      <c r="D772" s="146"/>
      <c r="E772" s="147"/>
      <c r="F772" s="148"/>
      <c r="G772" s="147"/>
      <c r="H772" s="148"/>
      <c r="I772" s="146"/>
      <c r="J772" s="147"/>
      <c r="K772" s="147"/>
      <c r="L772" s="147"/>
      <c r="M772" s="149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</row>
    <row ht="12.75" customHeight="1" r="773">
      <c r="A773" s="144"/>
      <c r="B773" s="145"/>
      <c r="C773" s="145"/>
      <c r="D773" s="146"/>
      <c r="E773" s="147"/>
      <c r="F773" s="148"/>
      <c r="G773" s="147"/>
      <c r="H773" s="148"/>
      <c r="I773" s="146"/>
      <c r="J773" s="147"/>
      <c r="K773" s="147"/>
      <c r="L773" s="147"/>
      <c r="M773" s="149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</row>
    <row ht="12.75" customHeight="1" r="774">
      <c r="A774" s="144"/>
      <c r="B774" s="145"/>
      <c r="C774" s="145"/>
      <c r="D774" s="146"/>
      <c r="E774" s="147"/>
      <c r="F774" s="148"/>
      <c r="G774" s="147"/>
      <c r="H774" s="148"/>
      <c r="I774" s="146"/>
      <c r="J774" s="147"/>
      <c r="K774" s="147"/>
      <c r="L774" s="147"/>
      <c r="M774" s="149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</row>
    <row ht="12.75" customHeight="1" r="775">
      <c r="A775" s="144"/>
      <c r="B775" s="145"/>
      <c r="C775" s="145"/>
      <c r="D775" s="146"/>
      <c r="E775" s="147"/>
      <c r="F775" s="148"/>
      <c r="G775" s="147"/>
      <c r="H775" s="148"/>
      <c r="I775" s="146"/>
      <c r="J775" s="147"/>
      <c r="K775" s="147"/>
      <c r="L775" s="147"/>
      <c r="M775" s="149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</row>
    <row ht="12.75" customHeight="1" r="776">
      <c r="A776" s="144"/>
      <c r="B776" s="145"/>
      <c r="C776" s="145"/>
      <c r="D776" s="146"/>
      <c r="E776" s="147"/>
      <c r="F776" s="148"/>
      <c r="G776" s="147"/>
      <c r="H776" s="148"/>
      <c r="I776" s="146"/>
      <c r="J776" s="147"/>
      <c r="K776" s="147"/>
      <c r="L776" s="147"/>
      <c r="M776" s="149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</row>
    <row ht="12.75" customHeight="1" r="777">
      <c r="A777" s="144"/>
      <c r="B777" s="145"/>
      <c r="C777" s="145"/>
      <c r="D777" s="146"/>
      <c r="E777" s="147"/>
      <c r="F777" s="148"/>
      <c r="G777" s="147"/>
      <c r="H777" s="148"/>
      <c r="I777" s="146"/>
      <c r="J777" s="147"/>
      <c r="K777" s="147"/>
      <c r="L777" s="147"/>
      <c r="M777" s="149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</row>
    <row ht="12.75" customHeight="1" r="778">
      <c r="A778" s="144"/>
      <c r="B778" s="145"/>
      <c r="C778" s="145"/>
      <c r="D778" s="146"/>
      <c r="E778" s="147"/>
      <c r="F778" s="148"/>
      <c r="G778" s="147"/>
      <c r="H778" s="148"/>
      <c r="I778" s="146"/>
      <c r="J778" s="147"/>
      <c r="K778" s="147"/>
      <c r="L778" s="147"/>
      <c r="M778" s="149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</row>
    <row ht="12.75" customHeight="1" r="779">
      <c r="A779" s="144"/>
      <c r="B779" s="145"/>
      <c r="C779" s="145"/>
      <c r="D779" s="146"/>
      <c r="E779" s="147"/>
      <c r="F779" s="148"/>
      <c r="G779" s="147"/>
      <c r="H779" s="148"/>
      <c r="I779" s="146"/>
      <c r="J779" s="147"/>
      <c r="K779" s="147"/>
      <c r="L779" s="147"/>
      <c r="M779" s="149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</row>
    <row ht="12.75" customHeight="1" r="780">
      <c r="A780" s="144"/>
      <c r="B780" s="145"/>
      <c r="C780" s="145"/>
      <c r="D780" s="146"/>
      <c r="E780" s="147"/>
      <c r="F780" s="148"/>
      <c r="G780" s="147"/>
      <c r="H780" s="148"/>
      <c r="I780" s="146"/>
      <c r="J780" s="147"/>
      <c r="K780" s="147"/>
      <c r="L780" s="147"/>
      <c r="M780" s="149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</row>
    <row ht="12.75" customHeight="1" r="781">
      <c r="A781" s="144"/>
      <c r="B781" s="145"/>
      <c r="C781" s="145"/>
      <c r="D781" s="146"/>
      <c r="E781" s="147"/>
      <c r="F781" s="148"/>
      <c r="G781" s="147"/>
      <c r="H781" s="148"/>
      <c r="I781" s="146"/>
      <c r="J781" s="147"/>
      <c r="K781" s="147"/>
      <c r="L781" s="147"/>
      <c r="M781" s="149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</row>
    <row ht="12.75" customHeight="1" r="782">
      <c r="A782" s="144"/>
      <c r="B782" s="145"/>
      <c r="C782" s="145"/>
      <c r="D782" s="146"/>
      <c r="E782" s="147"/>
      <c r="F782" s="148"/>
      <c r="G782" s="147"/>
      <c r="H782" s="148"/>
      <c r="I782" s="146"/>
      <c r="J782" s="147"/>
      <c r="K782" s="147"/>
      <c r="L782" s="147"/>
      <c r="M782" s="149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</row>
    <row ht="12.75" customHeight="1" r="783">
      <c r="A783" s="144"/>
      <c r="B783" s="145"/>
      <c r="C783" s="145"/>
      <c r="D783" s="146"/>
      <c r="E783" s="147"/>
      <c r="F783" s="148"/>
      <c r="G783" s="147"/>
      <c r="H783" s="148"/>
      <c r="I783" s="146"/>
      <c r="J783" s="147"/>
      <c r="K783" s="147"/>
      <c r="L783" s="147"/>
      <c r="M783" s="149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</row>
    <row ht="12.75" customHeight="1" r="784">
      <c r="A784" s="144"/>
      <c r="B784" s="145"/>
      <c r="C784" s="145"/>
      <c r="D784" s="146"/>
      <c r="E784" s="147"/>
      <c r="F784" s="148"/>
      <c r="G784" s="147"/>
      <c r="H784" s="148"/>
      <c r="I784" s="146"/>
      <c r="J784" s="147"/>
      <c r="K784" s="147"/>
      <c r="L784" s="147"/>
      <c r="M784" s="149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</row>
    <row ht="12.75" customHeight="1" r="785">
      <c r="A785" s="144"/>
      <c r="B785" s="145"/>
      <c r="C785" s="145"/>
      <c r="D785" s="146"/>
      <c r="E785" s="147"/>
      <c r="F785" s="148"/>
      <c r="G785" s="147"/>
      <c r="H785" s="148"/>
      <c r="I785" s="146"/>
      <c r="J785" s="147"/>
      <c r="K785" s="147"/>
      <c r="L785" s="147"/>
      <c r="M785" s="149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</row>
    <row ht="12.75" customHeight="1" r="786">
      <c r="A786" s="144"/>
      <c r="B786" s="145"/>
      <c r="C786" s="145"/>
      <c r="D786" s="146"/>
      <c r="E786" s="147"/>
      <c r="F786" s="148"/>
      <c r="G786" s="147"/>
      <c r="H786" s="148"/>
      <c r="I786" s="146"/>
      <c r="J786" s="147"/>
      <c r="K786" s="147"/>
      <c r="L786" s="147"/>
      <c r="M786" s="149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</row>
    <row ht="12.75" customHeight="1" r="787">
      <c r="A787" s="144"/>
      <c r="B787" s="145"/>
      <c r="C787" s="145"/>
      <c r="D787" s="146"/>
      <c r="E787" s="147"/>
      <c r="F787" s="148"/>
      <c r="G787" s="147"/>
      <c r="H787" s="148"/>
      <c r="I787" s="146"/>
      <c r="J787" s="147"/>
      <c r="K787" s="147"/>
      <c r="L787" s="147"/>
      <c r="M787" s="149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</row>
    <row ht="12.75" customHeight="1" r="788">
      <c r="A788" s="144"/>
      <c r="B788" s="145"/>
      <c r="C788" s="145"/>
      <c r="D788" s="146"/>
      <c r="E788" s="147"/>
      <c r="F788" s="148"/>
      <c r="G788" s="147"/>
      <c r="H788" s="148"/>
      <c r="I788" s="146"/>
      <c r="J788" s="147"/>
      <c r="K788" s="147"/>
      <c r="L788" s="147"/>
      <c r="M788" s="149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</row>
    <row ht="12.75" customHeight="1" r="789">
      <c r="A789" s="144"/>
      <c r="B789" s="145"/>
      <c r="C789" s="145"/>
      <c r="D789" s="146"/>
      <c r="E789" s="147"/>
      <c r="F789" s="148"/>
      <c r="G789" s="147"/>
      <c r="H789" s="148"/>
      <c r="I789" s="146"/>
      <c r="J789" s="147"/>
      <c r="K789" s="147"/>
      <c r="L789" s="147"/>
      <c r="M789" s="149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</row>
    <row ht="12.75" customHeight="1" r="790">
      <c r="A790" s="144"/>
      <c r="B790" s="145"/>
      <c r="C790" s="145"/>
      <c r="D790" s="146"/>
      <c r="E790" s="147"/>
      <c r="F790" s="148"/>
      <c r="G790" s="147"/>
      <c r="H790" s="148"/>
      <c r="I790" s="146"/>
      <c r="J790" s="147"/>
      <c r="K790" s="147"/>
      <c r="L790" s="147"/>
      <c r="M790" s="149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</row>
    <row ht="12.75" customHeight="1" r="791">
      <c r="A791" s="144"/>
      <c r="B791" s="145"/>
      <c r="C791" s="145"/>
      <c r="D791" s="146"/>
      <c r="E791" s="147"/>
      <c r="F791" s="148"/>
      <c r="G791" s="147"/>
      <c r="H791" s="148"/>
      <c r="I791" s="146"/>
      <c r="J791" s="147"/>
      <c r="K791" s="147"/>
      <c r="L791" s="147"/>
      <c r="M791" s="149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</row>
    <row ht="12.75" customHeight="1" r="792">
      <c r="A792" s="144"/>
      <c r="B792" s="145"/>
      <c r="C792" s="145"/>
      <c r="D792" s="146"/>
      <c r="E792" s="147"/>
      <c r="F792" s="148"/>
      <c r="G792" s="147"/>
      <c r="H792" s="148"/>
      <c r="I792" s="146"/>
      <c r="J792" s="147"/>
      <c r="K792" s="147"/>
      <c r="L792" s="147"/>
      <c r="M792" s="149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</row>
    <row ht="12.75" customHeight="1" r="793">
      <c r="A793" s="144"/>
      <c r="B793" s="145"/>
      <c r="C793" s="145"/>
      <c r="D793" s="146"/>
      <c r="E793" s="147"/>
      <c r="F793" s="148"/>
      <c r="G793" s="147"/>
      <c r="H793" s="148"/>
      <c r="I793" s="146"/>
      <c r="J793" s="147"/>
      <c r="K793" s="147"/>
      <c r="L793" s="147"/>
      <c r="M793" s="149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</row>
    <row ht="12.75" customHeight="1" r="794">
      <c r="A794" s="144"/>
      <c r="B794" s="145"/>
      <c r="C794" s="145"/>
      <c r="D794" s="146"/>
      <c r="E794" s="147"/>
      <c r="F794" s="148"/>
      <c r="G794" s="147"/>
      <c r="H794" s="148"/>
      <c r="I794" s="146"/>
      <c r="J794" s="147"/>
      <c r="K794" s="147"/>
      <c r="L794" s="147"/>
      <c r="M794" s="149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</row>
    <row ht="12.75" customHeight="1" r="795">
      <c r="A795" s="144"/>
      <c r="B795" s="145"/>
      <c r="C795" s="145"/>
      <c r="D795" s="146"/>
      <c r="E795" s="147"/>
      <c r="F795" s="148"/>
      <c r="G795" s="147"/>
      <c r="H795" s="148"/>
      <c r="I795" s="146"/>
      <c r="J795" s="147"/>
      <c r="K795" s="147"/>
      <c r="L795" s="147"/>
      <c r="M795" s="149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</row>
    <row ht="12.75" customHeight="1" r="796">
      <c r="A796" s="144"/>
      <c r="B796" s="145"/>
      <c r="C796" s="145"/>
      <c r="D796" s="146"/>
      <c r="E796" s="147"/>
      <c r="F796" s="148"/>
      <c r="G796" s="147"/>
      <c r="H796" s="148"/>
      <c r="I796" s="146"/>
      <c r="J796" s="147"/>
      <c r="K796" s="147"/>
      <c r="L796" s="147"/>
      <c r="M796" s="149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</row>
    <row ht="12.75" customHeight="1" r="797">
      <c r="A797" s="144"/>
      <c r="B797" s="145"/>
      <c r="C797" s="145"/>
      <c r="D797" s="146"/>
      <c r="E797" s="147"/>
      <c r="F797" s="148"/>
      <c r="G797" s="147"/>
      <c r="H797" s="148"/>
      <c r="I797" s="146"/>
      <c r="J797" s="147"/>
      <c r="K797" s="147"/>
      <c r="L797" s="147"/>
      <c r="M797" s="149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</row>
    <row ht="12.75" customHeight="1" r="798">
      <c r="A798" s="144"/>
      <c r="B798" s="145"/>
      <c r="C798" s="145"/>
      <c r="D798" s="146"/>
      <c r="E798" s="147"/>
      <c r="F798" s="148"/>
      <c r="G798" s="147"/>
      <c r="H798" s="148"/>
      <c r="I798" s="146"/>
      <c r="J798" s="147"/>
      <c r="K798" s="147"/>
      <c r="L798" s="147"/>
      <c r="M798" s="149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</row>
    <row ht="12.75" customHeight="1" r="799">
      <c r="A799" s="144"/>
      <c r="B799" s="145"/>
      <c r="C799" s="145"/>
      <c r="D799" s="146"/>
      <c r="E799" s="147"/>
      <c r="F799" s="148"/>
      <c r="G799" s="147"/>
      <c r="H799" s="148"/>
      <c r="I799" s="146"/>
      <c r="J799" s="147"/>
      <c r="K799" s="147"/>
      <c r="L799" s="147"/>
      <c r="M799" s="149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</row>
    <row ht="12.75" customHeight="1" r="800">
      <c r="A800" s="144"/>
      <c r="B800" s="145"/>
      <c r="C800" s="145"/>
      <c r="D800" s="146"/>
      <c r="E800" s="147"/>
      <c r="F800" s="148"/>
      <c r="G800" s="147"/>
      <c r="H800" s="148"/>
      <c r="I800" s="146"/>
      <c r="J800" s="147"/>
      <c r="K800" s="147"/>
      <c r="L800" s="147"/>
      <c r="M800" s="149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</row>
    <row ht="12.75" customHeight="1" r="801">
      <c r="A801" s="144"/>
      <c r="B801" s="145"/>
      <c r="C801" s="145"/>
      <c r="D801" s="146"/>
      <c r="E801" s="147"/>
      <c r="F801" s="148"/>
      <c r="G801" s="147"/>
      <c r="H801" s="148"/>
      <c r="I801" s="146"/>
      <c r="J801" s="147"/>
      <c r="K801" s="147"/>
      <c r="L801" s="147"/>
      <c r="M801" s="149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</row>
    <row ht="12.75" customHeight="1" r="802">
      <c r="A802" s="144"/>
      <c r="B802" s="145"/>
      <c r="C802" s="145"/>
      <c r="D802" s="146"/>
      <c r="E802" s="147"/>
      <c r="F802" s="148"/>
      <c r="G802" s="147"/>
      <c r="H802" s="148"/>
      <c r="I802" s="146"/>
      <c r="J802" s="147"/>
      <c r="K802" s="147"/>
      <c r="L802" s="147"/>
      <c r="M802" s="149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</row>
    <row ht="12.75" customHeight="1" r="803">
      <c r="A803" s="144"/>
      <c r="B803" s="145"/>
      <c r="C803" s="145"/>
      <c r="D803" s="146"/>
      <c r="E803" s="147"/>
      <c r="F803" s="148"/>
      <c r="G803" s="147"/>
      <c r="H803" s="148"/>
      <c r="I803" s="146"/>
      <c r="J803" s="147"/>
      <c r="K803" s="147"/>
      <c r="L803" s="147"/>
      <c r="M803" s="149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</row>
    <row ht="12.75" customHeight="1" r="804">
      <c r="A804" s="144"/>
      <c r="B804" s="145"/>
      <c r="C804" s="145"/>
      <c r="D804" s="146"/>
      <c r="E804" s="147"/>
      <c r="F804" s="148"/>
      <c r="G804" s="147"/>
      <c r="H804" s="148"/>
      <c r="I804" s="146"/>
      <c r="J804" s="147"/>
      <c r="K804" s="147"/>
      <c r="L804" s="147"/>
      <c r="M804" s="149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</row>
    <row ht="12.75" customHeight="1" r="805">
      <c r="A805" s="144"/>
      <c r="B805" s="145"/>
      <c r="C805" s="145"/>
      <c r="D805" s="146"/>
      <c r="E805" s="147"/>
      <c r="F805" s="148"/>
      <c r="G805" s="147"/>
      <c r="H805" s="148"/>
      <c r="I805" s="146"/>
      <c r="J805" s="147"/>
      <c r="K805" s="147"/>
      <c r="L805" s="147"/>
      <c r="M805" s="149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</row>
    <row ht="12.75" customHeight="1" r="806">
      <c r="A806" s="144"/>
      <c r="B806" s="145"/>
      <c r="C806" s="145"/>
      <c r="D806" s="146"/>
      <c r="E806" s="147"/>
      <c r="F806" s="148"/>
      <c r="G806" s="147"/>
      <c r="H806" s="148"/>
      <c r="I806" s="146"/>
      <c r="J806" s="147"/>
      <c r="K806" s="147"/>
      <c r="L806" s="147"/>
      <c r="M806" s="149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</row>
    <row ht="12.75" customHeight="1" r="807">
      <c r="A807" s="144"/>
      <c r="B807" s="145"/>
      <c r="C807" s="145"/>
      <c r="D807" s="146"/>
      <c r="E807" s="147"/>
      <c r="F807" s="148"/>
      <c r="G807" s="147"/>
      <c r="H807" s="148"/>
      <c r="I807" s="146"/>
      <c r="J807" s="147"/>
      <c r="K807" s="147"/>
      <c r="L807" s="147"/>
      <c r="M807" s="149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</row>
    <row ht="12.75" customHeight="1" r="808">
      <c r="A808" s="144"/>
      <c r="B808" s="145"/>
      <c r="C808" s="145"/>
      <c r="D808" s="146"/>
      <c r="E808" s="147"/>
      <c r="F808" s="148"/>
      <c r="G808" s="147"/>
      <c r="H808" s="148"/>
      <c r="I808" s="146"/>
      <c r="J808" s="147"/>
      <c r="K808" s="147"/>
      <c r="L808" s="147"/>
      <c r="M808" s="149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</row>
    <row ht="12.75" customHeight="1" r="809">
      <c r="A809" s="144"/>
      <c r="B809" s="145"/>
      <c r="C809" s="145"/>
      <c r="D809" s="146"/>
      <c r="E809" s="147"/>
      <c r="F809" s="148"/>
      <c r="G809" s="147"/>
      <c r="H809" s="148"/>
      <c r="I809" s="146"/>
      <c r="J809" s="147"/>
      <c r="K809" s="147"/>
      <c r="L809" s="147"/>
      <c r="M809" s="149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</row>
    <row ht="12.75" customHeight="1" r="810">
      <c r="A810" s="144"/>
      <c r="B810" s="145"/>
      <c r="C810" s="145"/>
      <c r="D810" s="146"/>
      <c r="E810" s="147"/>
      <c r="F810" s="148"/>
      <c r="G810" s="147"/>
      <c r="H810" s="148"/>
      <c r="I810" s="146"/>
      <c r="J810" s="147"/>
      <c r="K810" s="147"/>
      <c r="L810" s="147"/>
      <c r="M810" s="149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</row>
    <row ht="12.75" customHeight="1" r="811">
      <c r="A811" s="144"/>
      <c r="B811" s="145"/>
      <c r="C811" s="145"/>
      <c r="D811" s="146"/>
      <c r="E811" s="147"/>
      <c r="F811" s="148"/>
      <c r="G811" s="147"/>
      <c r="H811" s="148"/>
      <c r="I811" s="146"/>
      <c r="J811" s="147"/>
      <c r="K811" s="147"/>
      <c r="L811" s="147"/>
      <c r="M811" s="149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</row>
    <row ht="12.75" customHeight="1" r="812">
      <c r="A812" s="144"/>
      <c r="B812" s="145"/>
      <c r="C812" s="145"/>
      <c r="D812" s="146"/>
      <c r="E812" s="147"/>
      <c r="F812" s="148"/>
      <c r="G812" s="147"/>
      <c r="H812" s="148"/>
      <c r="I812" s="146"/>
      <c r="J812" s="147"/>
      <c r="K812" s="147"/>
      <c r="L812" s="147"/>
      <c r="M812" s="149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</row>
    <row ht="12.75" customHeight="1" r="813">
      <c r="A813" s="144"/>
      <c r="B813" s="145"/>
      <c r="C813" s="145"/>
      <c r="D813" s="146"/>
      <c r="E813" s="147"/>
      <c r="F813" s="148"/>
      <c r="G813" s="147"/>
      <c r="H813" s="148"/>
      <c r="I813" s="146"/>
      <c r="J813" s="147"/>
      <c r="K813" s="147"/>
      <c r="L813" s="147"/>
      <c r="M813" s="149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</row>
    <row ht="12.75" customHeight="1" r="814">
      <c r="A814" s="144"/>
      <c r="B814" s="145"/>
      <c r="C814" s="145"/>
      <c r="D814" s="146"/>
      <c r="E814" s="147"/>
      <c r="F814" s="148"/>
      <c r="G814" s="147"/>
      <c r="H814" s="148"/>
      <c r="I814" s="146"/>
      <c r="J814" s="147"/>
      <c r="K814" s="147"/>
      <c r="L814" s="147"/>
      <c r="M814" s="149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</row>
    <row ht="12.75" customHeight="1" r="815">
      <c r="A815" s="144"/>
      <c r="B815" s="145"/>
      <c r="C815" s="145"/>
      <c r="D815" s="146"/>
      <c r="E815" s="147"/>
      <c r="F815" s="148"/>
      <c r="G815" s="147"/>
      <c r="H815" s="148"/>
      <c r="I815" s="146"/>
      <c r="J815" s="147"/>
      <c r="K815" s="147"/>
      <c r="L815" s="147"/>
      <c r="M815" s="149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</row>
    <row ht="12.75" customHeight="1" r="816">
      <c r="A816" s="144"/>
      <c r="B816" s="145"/>
      <c r="C816" s="145"/>
      <c r="D816" s="146"/>
      <c r="E816" s="147"/>
      <c r="F816" s="148"/>
      <c r="G816" s="147"/>
      <c r="H816" s="148"/>
      <c r="I816" s="146"/>
      <c r="J816" s="147"/>
      <c r="K816" s="147"/>
      <c r="L816" s="147"/>
      <c r="M816" s="149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</row>
    <row ht="12.75" customHeight="1" r="817">
      <c r="A817" s="144"/>
      <c r="B817" s="145"/>
      <c r="C817" s="145"/>
      <c r="D817" s="146"/>
      <c r="E817" s="147"/>
      <c r="F817" s="148"/>
      <c r="G817" s="147"/>
      <c r="H817" s="148"/>
      <c r="I817" s="146"/>
      <c r="J817" s="147"/>
      <c r="K817" s="147"/>
      <c r="L817" s="147"/>
      <c r="M817" s="149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</row>
    <row ht="12.75" customHeight="1" r="818">
      <c r="A818" s="144"/>
      <c r="B818" s="145"/>
      <c r="C818" s="145"/>
      <c r="D818" s="146"/>
      <c r="E818" s="147"/>
      <c r="F818" s="148"/>
      <c r="G818" s="147"/>
      <c r="H818" s="148"/>
      <c r="I818" s="146"/>
      <c r="J818" s="147"/>
      <c r="K818" s="147"/>
      <c r="L818" s="147"/>
      <c r="M818" s="149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</row>
    <row ht="12.75" customHeight="1" r="819">
      <c r="A819" s="144"/>
      <c r="B819" s="145"/>
      <c r="C819" s="145"/>
      <c r="D819" s="146"/>
      <c r="E819" s="147"/>
      <c r="F819" s="148"/>
      <c r="G819" s="147"/>
      <c r="H819" s="148"/>
      <c r="I819" s="146"/>
      <c r="J819" s="147"/>
      <c r="K819" s="147"/>
      <c r="L819" s="147"/>
      <c r="M819" s="149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</row>
    <row ht="12.75" customHeight="1" r="820">
      <c r="A820" s="144"/>
      <c r="B820" s="145"/>
      <c r="C820" s="145"/>
      <c r="D820" s="146"/>
      <c r="E820" s="147"/>
      <c r="F820" s="148"/>
      <c r="G820" s="147"/>
      <c r="H820" s="148"/>
      <c r="I820" s="146"/>
      <c r="J820" s="147"/>
      <c r="K820" s="147"/>
      <c r="L820" s="147"/>
      <c r="M820" s="149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</row>
    <row ht="12.75" customHeight="1" r="821">
      <c r="A821" s="144"/>
      <c r="B821" s="145"/>
      <c r="C821" s="145"/>
      <c r="D821" s="146"/>
      <c r="E821" s="147"/>
      <c r="F821" s="148"/>
      <c r="G821" s="147"/>
      <c r="H821" s="148"/>
      <c r="I821" s="146"/>
      <c r="J821" s="147"/>
      <c r="K821" s="147"/>
      <c r="L821" s="147"/>
      <c r="M821" s="149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</row>
    <row ht="12.75" customHeight="1" r="822">
      <c r="A822" s="144"/>
      <c r="B822" s="145"/>
      <c r="C822" s="145"/>
      <c r="D822" s="146"/>
      <c r="E822" s="147"/>
      <c r="F822" s="148"/>
      <c r="G822" s="147"/>
      <c r="H822" s="148"/>
      <c r="I822" s="146"/>
      <c r="J822" s="147"/>
      <c r="K822" s="147"/>
      <c r="L822" s="147"/>
      <c r="M822" s="149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</row>
    <row ht="12.75" customHeight="1" r="823">
      <c r="A823" s="144"/>
      <c r="B823" s="145"/>
      <c r="C823" s="145"/>
      <c r="D823" s="146"/>
      <c r="E823" s="147"/>
      <c r="F823" s="148"/>
      <c r="G823" s="147"/>
      <c r="H823" s="148"/>
      <c r="I823" s="146"/>
      <c r="J823" s="147"/>
      <c r="K823" s="147"/>
      <c r="L823" s="147"/>
      <c r="M823" s="149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</row>
    <row ht="12.75" customHeight="1" r="824">
      <c r="A824" s="144"/>
      <c r="B824" s="145"/>
      <c r="C824" s="145"/>
      <c r="D824" s="146"/>
      <c r="E824" s="147"/>
      <c r="F824" s="148"/>
      <c r="G824" s="147"/>
      <c r="H824" s="148"/>
      <c r="I824" s="146"/>
      <c r="J824" s="147"/>
      <c r="K824" s="147"/>
      <c r="L824" s="147"/>
      <c r="M824" s="149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</row>
    <row ht="12.75" customHeight="1" r="825">
      <c r="A825" s="144"/>
      <c r="B825" s="145"/>
      <c r="C825" s="145"/>
      <c r="D825" s="146"/>
      <c r="E825" s="147"/>
      <c r="F825" s="148"/>
      <c r="G825" s="147"/>
      <c r="H825" s="148"/>
      <c r="I825" s="146"/>
      <c r="J825" s="147"/>
      <c r="K825" s="147"/>
      <c r="L825" s="147"/>
      <c r="M825" s="149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</row>
    <row ht="12.75" customHeight="1" r="826">
      <c r="A826" s="144"/>
      <c r="B826" s="145"/>
      <c r="C826" s="145"/>
      <c r="D826" s="146"/>
      <c r="E826" s="147"/>
      <c r="F826" s="148"/>
      <c r="G826" s="147"/>
      <c r="H826" s="148"/>
      <c r="I826" s="146"/>
      <c r="J826" s="147"/>
      <c r="K826" s="147"/>
      <c r="L826" s="147"/>
      <c r="M826" s="149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</row>
    <row ht="12.75" customHeight="1" r="827">
      <c r="A827" s="144"/>
      <c r="B827" s="145"/>
      <c r="C827" s="145"/>
      <c r="D827" s="146"/>
      <c r="E827" s="147"/>
      <c r="F827" s="148"/>
      <c r="G827" s="147"/>
      <c r="H827" s="148"/>
      <c r="I827" s="146"/>
      <c r="J827" s="147"/>
      <c r="K827" s="147"/>
      <c r="L827" s="147"/>
      <c r="M827" s="149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</row>
    <row ht="12.75" customHeight="1" r="828">
      <c r="A828" s="144"/>
      <c r="B828" s="145"/>
      <c r="C828" s="145"/>
      <c r="D828" s="146"/>
      <c r="E828" s="147"/>
      <c r="F828" s="148"/>
      <c r="G828" s="147"/>
      <c r="H828" s="148"/>
      <c r="I828" s="146"/>
      <c r="J828" s="147"/>
      <c r="K828" s="147"/>
      <c r="L828" s="147"/>
      <c r="M828" s="149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</row>
    <row ht="12.75" customHeight="1" r="829">
      <c r="A829" s="144"/>
      <c r="B829" s="145"/>
      <c r="C829" s="145"/>
      <c r="D829" s="146"/>
      <c r="E829" s="147"/>
      <c r="F829" s="148"/>
      <c r="G829" s="147"/>
      <c r="H829" s="148"/>
      <c r="I829" s="146"/>
      <c r="J829" s="147"/>
      <c r="K829" s="147"/>
      <c r="L829" s="147"/>
      <c r="M829" s="149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</row>
    <row ht="12.75" customHeight="1" r="830">
      <c r="A830" s="144"/>
      <c r="B830" s="145"/>
      <c r="C830" s="145"/>
      <c r="D830" s="146"/>
      <c r="E830" s="147"/>
      <c r="F830" s="148"/>
      <c r="G830" s="147"/>
      <c r="H830" s="148"/>
      <c r="I830" s="146"/>
      <c r="J830" s="147"/>
      <c r="K830" s="147"/>
      <c r="L830" s="147"/>
      <c r="M830" s="149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</row>
    <row ht="12.75" customHeight="1" r="831">
      <c r="A831" s="144"/>
      <c r="B831" s="145"/>
      <c r="C831" s="145"/>
      <c r="D831" s="146"/>
      <c r="E831" s="147"/>
      <c r="F831" s="148"/>
      <c r="G831" s="147"/>
      <c r="H831" s="148"/>
      <c r="I831" s="146"/>
      <c r="J831" s="147"/>
      <c r="K831" s="147"/>
      <c r="L831" s="147"/>
      <c r="M831" s="149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</row>
    <row ht="12.75" customHeight="1" r="832">
      <c r="A832" s="144"/>
      <c r="B832" s="145"/>
      <c r="C832" s="145"/>
      <c r="D832" s="146"/>
      <c r="E832" s="147"/>
      <c r="F832" s="148"/>
      <c r="G832" s="147"/>
      <c r="H832" s="148"/>
      <c r="I832" s="146"/>
      <c r="J832" s="147"/>
      <c r="K832" s="147"/>
      <c r="L832" s="147"/>
      <c r="M832" s="149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</row>
    <row ht="12.75" customHeight="1" r="833">
      <c r="A833" s="144"/>
      <c r="B833" s="145"/>
      <c r="C833" s="145"/>
      <c r="D833" s="146"/>
      <c r="E833" s="147"/>
      <c r="F833" s="148"/>
      <c r="G833" s="147"/>
      <c r="H833" s="148"/>
      <c r="I833" s="146"/>
      <c r="J833" s="147"/>
      <c r="K833" s="147"/>
      <c r="L833" s="147"/>
      <c r="M833" s="149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</row>
    <row ht="12.75" customHeight="1" r="834">
      <c r="A834" s="144"/>
      <c r="B834" s="145"/>
      <c r="C834" s="145"/>
      <c r="D834" s="146"/>
      <c r="E834" s="147"/>
      <c r="F834" s="148"/>
      <c r="G834" s="147"/>
      <c r="H834" s="148"/>
      <c r="I834" s="146"/>
      <c r="J834" s="147"/>
      <c r="K834" s="147"/>
      <c r="L834" s="147"/>
      <c r="M834" s="149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</row>
    <row ht="12.75" customHeight="1" r="835">
      <c r="A835" s="144"/>
      <c r="B835" s="145"/>
      <c r="C835" s="145"/>
      <c r="D835" s="146"/>
      <c r="E835" s="147"/>
      <c r="F835" s="148"/>
      <c r="G835" s="147"/>
      <c r="H835" s="148"/>
      <c r="I835" s="146"/>
      <c r="J835" s="147"/>
      <c r="K835" s="147"/>
      <c r="L835" s="147"/>
      <c r="M835" s="149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</row>
    <row ht="12.75" customHeight="1" r="836">
      <c r="A836" s="144"/>
      <c r="B836" s="145"/>
      <c r="C836" s="145"/>
      <c r="D836" s="146"/>
      <c r="E836" s="147"/>
      <c r="F836" s="148"/>
      <c r="G836" s="147"/>
      <c r="H836" s="148"/>
      <c r="I836" s="146"/>
      <c r="J836" s="147"/>
      <c r="K836" s="147"/>
      <c r="L836" s="147"/>
      <c r="M836" s="149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</row>
    <row ht="12.75" customHeight="1" r="837">
      <c r="A837" s="144"/>
      <c r="B837" s="145"/>
      <c r="C837" s="145"/>
      <c r="D837" s="146"/>
      <c r="E837" s="147"/>
      <c r="F837" s="148"/>
      <c r="G837" s="147"/>
      <c r="H837" s="148"/>
      <c r="I837" s="146"/>
      <c r="J837" s="147"/>
      <c r="K837" s="147"/>
      <c r="L837" s="147"/>
      <c r="M837" s="149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</row>
    <row ht="12.75" customHeight="1" r="838">
      <c r="A838" s="144"/>
      <c r="B838" s="145"/>
      <c r="C838" s="145"/>
      <c r="D838" s="146"/>
      <c r="E838" s="147"/>
      <c r="F838" s="148"/>
      <c r="G838" s="147"/>
      <c r="H838" s="148"/>
      <c r="I838" s="146"/>
      <c r="J838" s="147"/>
      <c r="K838" s="147"/>
      <c r="L838" s="147"/>
      <c r="M838" s="149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</row>
    <row ht="12.75" customHeight="1" r="839">
      <c r="A839" s="144"/>
      <c r="B839" s="145"/>
      <c r="C839" s="145"/>
      <c r="D839" s="146"/>
      <c r="E839" s="147"/>
      <c r="F839" s="148"/>
      <c r="G839" s="147"/>
      <c r="H839" s="148"/>
      <c r="I839" s="146"/>
      <c r="J839" s="147"/>
      <c r="K839" s="147"/>
      <c r="L839" s="147"/>
      <c r="M839" s="149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</row>
    <row ht="12.75" customHeight="1" r="840">
      <c r="A840" s="144"/>
      <c r="B840" s="145"/>
      <c r="C840" s="145"/>
      <c r="D840" s="146"/>
      <c r="E840" s="147"/>
      <c r="F840" s="148"/>
      <c r="G840" s="147"/>
      <c r="H840" s="148"/>
      <c r="I840" s="146"/>
      <c r="J840" s="147"/>
      <c r="K840" s="147"/>
      <c r="L840" s="147"/>
      <c r="M840" s="149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</row>
    <row ht="12.75" customHeight="1" r="841">
      <c r="A841" s="144"/>
      <c r="B841" s="145"/>
      <c r="C841" s="145"/>
      <c r="D841" s="146"/>
      <c r="E841" s="147"/>
      <c r="F841" s="148"/>
      <c r="G841" s="147"/>
      <c r="H841" s="148"/>
      <c r="I841" s="146"/>
      <c r="J841" s="147"/>
      <c r="K841" s="147"/>
      <c r="L841" s="147"/>
      <c r="M841" s="149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</row>
    <row ht="12.75" customHeight="1" r="842">
      <c r="A842" s="144"/>
      <c r="B842" s="145"/>
      <c r="C842" s="145"/>
      <c r="D842" s="146"/>
      <c r="E842" s="147"/>
      <c r="F842" s="148"/>
      <c r="G842" s="147"/>
      <c r="H842" s="148"/>
      <c r="I842" s="146"/>
      <c r="J842" s="147"/>
      <c r="K842" s="147"/>
      <c r="L842" s="147"/>
      <c r="M842" s="149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</row>
    <row ht="12.75" customHeight="1" r="843">
      <c r="A843" s="144"/>
      <c r="B843" s="145"/>
      <c r="C843" s="145"/>
      <c r="D843" s="146"/>
      <c r="E843" s="147"/>
      <c r="F843" s="148"/>
      <c r="G843" s="147"/>
      <c r="H843" s="148"/>
      <c r="I843" s="146"/>
      <c r="J843" s="147"/>
      <c r="K843" s="147"/>
      <c r="L843" s="147"/>
      <c r="M843" s="149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</row>
    <row ht="12.75" customHeight="1" r="844">
      <c r="A844" s="144"/>
      <c r="B844" s="145"/>
      <c r="C844" s="145"/>
      <c r="D844" s="146"/>
      <c r="E844" s="147"/>
      <c r="F844" s="148"/>
      <c r="G844" s="147"/>
      <c r="H844" s="148"/>
      <c r="I844" s="146"/>
      <c r="J844" s="147"/>
      <c r="K844" s="147"/>
      <c r="L844" s="147"/>
      <c r="M844" s="149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</row>
    <row ht="12.75" customHeight="1" r="845">
      <c r="A845" s="144"/>
      <c r="B845" s="145"/>
      <c r="C845" s="145"/>
      <c r="D845" s="146"/>
      <c r="E845" s="147"/>
      <c r="F845" s="148"/>
      <c r="G845" s="147"/>
      <c r="H845" s="148"/>
      <c r="I845" s="146"/>
      <c r="J845" s="147"/>
      <c r="K845" s="147"/>
      <c r="L845" s="147"/>
      <c r="M845" s="149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</row>
    <row ht="12.75" customHeight="1" r="846">
      <c r="A846" s="144"/>
      <c r="B846" s="145"/>
      <c r="C846" s="145"/>
      <c r="D846" s="146"/>
      <c r="E846" s="147"/>
      <c r="F846" s="148"/>
      <c r="G846" s="147"/>
      <c r="H846" s="148"/>
      <c r="I846" s="146"/>
      <c r="J846" s="147"/>
      <c r="K846" s="147"/>
      <c r="L846" s="147"/>
      <c r="M846" s="149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</row>
    <row ht="12.75" customHeight="1" r="847">
      <c r="A847" s="144"/>
      <c r="B847" s="145"/>
      <c r="C847" s="145"/>
      <c r="D847" s="146"/>
      <c r="E847" s="147"/>
      <c r="F847" s="148"/>
      <c r="G847" s="147"/>
      <c r="H847" s="148"/>
      <c r="I847" s="146"/>
      <c r="J847" s="147"/>
      <c r="K847" s="147"/>
      <c r="L847" s="147"/>
      <c r="M847" s="149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</row>
    <row ht="12.75" customHeight="1" r="848">
      <c r="A848" s="144"/>
      <c r="B848" s="145"/>
      <c r="C848" s="145"/>
      <c r="D848" s="146"/>
      <c r="E848" s="147"/>
      <c r="F848" s="148"/>
      <c r="G848" s="147"/>
      <c r="H848" s="148"/>
      <c r="I848" s="146"/>
      <c r="J848" s="147"/>
      <c r="K848" s="147"/>
      <c r="L848" s="147"/>
      <c r="M848" s="149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</row>
    <row ht="12.75" customHeight="1" r="849">
      <c r="A849" s="144"/>
      <c r="B849" s="145"/>
      <c r="C849" s="145"/>
      <c r="D849" s="146"/>
      <c r="E849" s="147"/>
      <c r="F849" s="148"/>
      <c r="G849" s="147"/>
      <c r="H849" s="148"/>
      <c r="I849" s="146"/>
      <c r="J849" s="147"/>
      <c r="K849" s="147"/>
      <c r="L849" s="147"/>
      <c r="M849" s="149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</row>
    <row ht="12.75" customHeight="1" r="850">
      <c r="A850" s="144"/>
      <c r="B850" s="145"/>
      <c r="C850" s="145"/>
      <c r="D850" s="146"/>
      <c r="E850" s="147"/>
      <c r="F850" s="148"/>
      <c r="G850" s="147"/>
      <c r="H850" s="148"/>
      <c r="I850" s="146"/>
      <c r="J850" s="147"/>
      <c r="K850" s="147"/>
      <c r="L850" s="147"/>
      <c r="M850" s="149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</row>
    <row ht="12.75" customHeight="1" r="851">
      <c r="A851" s="144"/>
      <c r="B851" s="145"/>
      <c r="C851" s="145"/>
      <c r="D851" s="146"/>
      <c r="E851" s="147"/>
      <c r="F851" s="148"/>
      <c r="G851" s="147"/>
      <c r="H851" s="148"/>
      <c r="I851" s="146"/>
      <c r="J851" s="147"/>
      <c r="K851" s="147"/>
      <c r="L851" s="147"/>
      <c r="M851" s="149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</row>
    <row ht="12.75" customHeight="1" r="852">
      <c r="A852" s="144"/>
      <c r="B852" s="145"/>
      <c r="C852" s="145"/>
      <c r="D852" s="146"/>
      <c r="E852" s="147"/>
      <c r="F852" s="148"/>
      <c r="G852" s="147"/>
      <c r="H852" s="148"/>
      <c r="I852" s="146"/>
      <c r="J852" s="147"/>
      <c r="K852" s="147"/>
      <c r="L852" s="147"/>
      <c r="M852" s="149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</row>
    <row ht="12.75" customHeight="1" r="853">
      <c r="A853" s="144"/>
      <c r="B853" s="145"/>
      <c r="C853" s="145"/>
      <c r="D853" s="146"/>
      <c r="E853" s="147"/>
      <c r="F853" s="148"/>
      <c r="G853" s="147"/>
      <c r="H853" s="148"/>
      <c r="I853" s="146"/>
      <c r="J853" s="147"/>
      <c r="K853" s="147"/>
      <c r="L853" s="147"/>
      <c r="M853" s="149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</row>
    <row ht="12.75" customHeight="1" r="854">
      <c r="A854" s="144"/>
      <c r="B854" s="145"/>
      <c r="C854" s="145"/>
      <c r="D854" s="146"/>
      <c r="E854" s="147"/>
      <c r="F854" s="148"/>
      <c r="G854" s="147"/>
      <c r="H854" s="148"/>
      <c r="I854" s="146"/>
      <c r="J854" s="147"/>
      <c r="K854" s="147"/>
      <c r="L854" s="147"/>
      <c r="M854" s="149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</row>
    <row ht="12.75" customHeight="1" r="855">
      <c r="A855" s="144"/>
      <c r="B855" s="145"/>
      <c r="C855" s="145"/>
      <c r="D855" s="146"/>
      <c r="E855" s="147"/>
      <c r="F855" s="148"/>
      <c r="G855" s="147"/>
      <c r="H855" s="148"/>
      <c r="I855" s="146"/>
      <c r="J855" s="147"/>
      <c r="K855" s="147"/>
      <c r="L855" s="147"/>
      <c r="M855" s="149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</row>
    <row ht="12.75" customHeight="1" r="856">
      <c r="A856" s="144"/>
      <c r="B856" s="145"/>
      <c r="C856" s="145"/>
      <c r="D856" s="146"/>
      <c r="E856" s="147"/>
      <c r="F856" s="148"/>
      <c r="G856" s="147"/>
      <c r="H856" s="148"/>
      <c r="I856" s="146"/>
      <c r="J856" s="147"/>
      <c r="K856" s="147"/>
      <c r="L856" s="147"/>
      <c r="M856" s="149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</row>
    <row ht="12.75" customHeight="1" r="857">
      <c r="A857" s="144"/>
      <c r="B857" s="145"/>
      <c r="C857" s="145"/>
      <c r="D857" s="146"/>
      <c r="E857" s="147"/>
      <c r="F857" s="148"/>
      <c r="G857" s="147"/>
      <c r="H857" s="148"/>
      <c r="I857" s="146"/>
      <c r="J857" s="147"/>
      <c r="K857" s="147"/>
      <c r="L857" s="147"/>
      <c r="M857" s="149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</row>
    <row ht="12.75" customHeight="1" r="858">
      <c r="A858" s="144"/>
      <c r="B858" s="145"/>
      <c r="C858" s="145"/>
      <c r="D858" s="146"/>
      <c r="E858" s="147"/>
      <c r="F858" s="148"/>
      <c r="G858" s="147"/>
      <c r="H858" s="148"/>
      <c r="I858" s="146"/>
      <c r="J858" s="147"/>
      <c r="K858" s="147"/>
      <c r="L858" s="147"/>
      <c r="M858" s="149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</row>
    <row ht="12.75" customHeight="1" r="859">
      <c r="A859" s="144"/>
      <c r="B859" s="145"/>
      <c r="C859" s="145"/>
      <c r="D859" s="146"/>
      <c r="E859" s="147"/>
      <c r="F859" s="148"/>
      <c r="G859" s="147"/>
      <c r="H859" s="148"/>
      <c r="I859" s="146"/>
      <c r="J859" s="147"/>
      <c r="K859" s="147"/>
      <c r="L859" s="147"/>
      <c r="M859" s="149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</row>
    <row ht="12.75" customHeight="1" r="860">
      <c r="A860" s="144"/>
      <c r="B860" s="145"/>
      <c r="C860" s="145"/>
      <c r="D860" s="146"/>
      <c r="E860" s="147"/>
      <c r="F860" s="148"/>
      <c r="G860" s="147"/>
      <c r="H860" s="148"/>
      <c r="I860" s="146"/>
      <c r="J860" s="147"/>
      <c r="K860" s="147"/>
      <c r="L860" s="147"/>
      <c r="M860" s="149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</row>
    <row ht="12.75" customHeight="1" r="861">
      <c r="A861" s="144"/>
      <c r="B861" s="145"/>
      <c r="C861" s="145"/>
      <c r="D861" s="146"/>
      <c r="E861" s="147"/>
      <c r="F861" s="148"/>
      <c r="G861" s="147"/>
      <c r="H861" s="148"/>
      <c r="I861" s="146"/>
      <c r="J861" s="147"/>
      <c r="K861" s="147"/>
      <c r="L861" s="147"/>
      <c r="M861" s="149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</row>
    <row ht="12.75" customHeight="1" r="862">
      <c r="A862" s="144"/>
      <c r="B862" s="145"/>
      <c r="C862" s="145"/>
      <c r="D862" s="146"/>
      <c r="E862" s="147"/>
      <c r="F862" s="148"/>
      <c r="G862" s="147"/>
      <c r="H862" s="148"/>
      <c r="I862" s="146"/>
      <c r="J862" s="147"/>
      <c r="K862" s="147"/>
      <c r="L862" s="147"/>
      <c r="M862" s="149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</row>
    <row ht="12.75" customHeight="1" r="863">
      <c r="A863" s="144"/>
      <c r="B863" s="145"/>
      <c r="C863" s="145"/>
      <c r="D863" s="146"/>
      <c r="E863" s="147"/>
      <c r="F863" s="148"/>
      <c r="G863" s="147"/>
      <c r="H863" s="148"/>
      <c r="I863" s="146"/>
      <c r="J863" s="147"/>
      <c r="K863" s="147"/>
      <c r="L863" s="147"/>
      <c r="M863" s="149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</row>
    <row ht="12.75" customHeight="1" r="864">
      <c r="A864" s="144"/>
      <c r="B864" s="145"/>
      <c r="C864" s="145"/>
      <c r="D864" s="146"/>
      <c r="E864" s="147"/>
      <c r="F864" s="148"/>
      <c r="G864" s="147"/>
      <c r="H864" s="148"/>
      <c r="I864" s="146"/>
      <c r="J864" s="147"/>
      <c r="K864" s="147"/>
      <c r="L864" s="147"/>
      <c r="M864" s="149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</row>
    <row ht="12.75" customHeight="1" r="865">
      <c r="A865" s="144"/>
      <c r="B865" s="145"/>
      <c r="C865" s="145"/>
      <c r="D865" s="146"/>
      <c r="E865" s="147"/>
      <c r="F865" s="148"/>
      <c r="G865" s="147"/>
      <c r="H865" s="148"/>
      <c r="I865" s="146"/>
      <c r="J865" s="147"/>
      <c r="K865" s="147"/>
      <c r="L865" s="147"/>
      <c r="M865" s="149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</row>
    <row ht="12.75" customHeight="1" r="866">
      <c r="A866" s="144"/>
      <c r="B866" s="145"/>
      <c r="C866" s="145"/>
      <c r="D866" s="146"/>
      <c r="E866" s="147"/>
      <c r="F866" s="148"/>
      <c r="G866" s="147"/>
      <c r="H866" s="148"/>
      <c r="I866" s="146"/>
      <c r="J866" s="147"/>
      <c r="K866" s="147"/>
      <c r="L866" s="147"/>
      <c r="M866" s="149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</row>
    <row ht="12.75" customHeight="1" r="867">
      <c r="A867" s="144"/>
      <c r="B867" s="145"/>
      <c r="C867" s="145"/>
      <c r="D867" s="146"/>
      <c r="E867" s="147"/>
      <c r="F867" s="148"/>
      <c r="G867" s="147"/>
      <c r="H867" s="148"/>
      <c r="I867" s="146"/>
      <c r="J867" s="147"/>
      <c r="K867" s="147"/>
      <c r="L867" s="147"/>
      <c r="M867" s="149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</row>
    <row ht="12.75" customHeight="1" r="868">
      <c r="A868" s="144"/>
      <c r="B868" s="145"/>
      <c r="C868" s="145"/>
      <c r="D868" s="146"/>
      <c r="E868" s="147"/>
      <c r="F868" s="148"/>
      <c r="G868" s="147"/>
      <c r="H868" s="148"/>
      <c r="I868" s="146"/>
      <c r="J868" s="147"/>
      <c r="K868" s="147"/>
      <c r="L868" s="147"/>
      <c r="M868" s="149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</row>
    <row ht="12.75" customHeight="1" r="869">
      <c r="A869" s="144"/>
      <c r="B869" s="145"/>
      <c r="C869" s="145"/>
      <c r="D869" s="146"/>
      <c r="E869" s="147"/>
      <c r="F869" s="148"/>
      <c r="G869" s="147"/>
      <c r="H869" s="148"/>
      <c r="I869" s="146"/>
      <c r="J869" s="147"/>
      <c r="K869" s="147"/>
      <c r="L869" s="147"/>
      <c r="M869" s="149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</row>
    <row ht="12.75" customHeight="1" r="870">
      <c r="A870" s="144"/>
      <c r="B870" s="145"/>
      <c r="C870" s="145"/>
      <c r="D870" s="146"/>
      <c r="E870" s="147"/>
      <c r="F870" s="148"/>
      <c r="G870" s="147"/>
      <c r="H870" s="148"/>
      <c r="I870" s="146"/>
      <c r="J870" s="147"/>
      <c r="K870" s="147"/>
      <c r="L870" s="147"/>
      <c r="M870" s="149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</row>
    <row ht="12.75" customHeight="1" r="871">
      <c r="A871" s="144"/>
      <c r="B871" s="145"/>
      <c r="C871" s="145"/>
      <c r="D871" s="146"/>
      <c r="E871" s="147"/>
      <c r="F871" s="148"/>
      <c r="G871" s="147"/>
      <c r="H871" s="148"/>
      <c r="I871" s="146"/>
      <c r="J871" s="147"/>
      <c r="K871" s="147"/>
      <c r="L871" s="147"/>
      <c r="M871" s="149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</row>
    <row ht="12.75" customHeight="1" r="872">
      <c r="A872" s="144"/>
      <c r="B872" s="145"/>
      <c r="C872" s="145"/>
      <c r="D872" s="146"/>
      <c r="E872" s="147"/>
      <c r="F872" s="148"/>
      <c r="G872" s="147"/>
      <c r="H872" s="148"/>
      <c r="I872" s="146"/>
      <c r="J872" s="147"/>
      <c r="K872" s="147"/>
      <c r="L872" s="147"/>
      <c r="M872" s="149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</row>
    <row ht="12.75" customHeight="1" r="873">
      <c r="A873" s="144"/>
      <c r="B873" s="145"/>
      <c r="C873" s="145"/>
      <c r="D873" s="146"/>
      <c r="E873" s="147"/>
      <c r="F873" s="148"/>
      <c r="G873" s="147"/>
      <c r="H873" s="148"/>
      <c r="I873" s="146"/>
      <c r="J873" s="147"/>
      <c r="K873" s="147"/>
      <c r="L873" s="147"/>
      <c r="M873" s="149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</row>
    <row ht="12.75" customHeight="1" r="874">
      <c r="A874" s="144"/>
      <c r="B874" s="145"/>
      <c r="C874" s="145"/>
      <c r="D874" s="146"/>
      <c r="E874" s="147"/>
      <c r="F874" s="148"/>
      <c r="G874" s="147"/>
      <c r="H874" s="148"/>
      <c r="I874" s="146"/>
      <c r="J874" s="147"/>
      <c r="K874" s="147"/>
      <c r="L874" s="147"/>
      <c r="M874" s="149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</row>
    <row ht="12.75" customHeight="1" r="875">
      <c r="A875" s="144"/>
      <c r="B875" s="145"/>
      <c r="C875" s="145"/>
      <c r="D875" s="146"/>
      <c r="E875" s="147"/>
      <c r="F875" s="148"/>
      <c r="G875" s="147"/>
      <c r="H875" s="148"/>
      <c r="I875" s="146"/>
      <c r="J875" s="147"/>
      <c r="K875" s="147"/>
      <c r="L875" s="147"/>
      <c r="M875" s="149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</row>
    <row ht="12.75" customHeight="1" r="876">
      <c r="A876" s="144"/>
      <c r="B876" s="145"/>
      <c r="C876" s="145"/>
      <c r="D876" s="146"/>
      <c r="E876" s="147"/>
      <c r="F876" s="148"/>
      <c r="G876" s="147"/>
      <c r="H876" s="148"/>
      <c r="I876" s="146"/>
      <c r="J876" s="147"/>
      <c r="K876" s="147"/>
      <c r="L876" s="147"/>
      <c r="M876" s="149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</row>
    <row ht="12.75" customHeight="1" r="877">
      <c r="A877" s="144"/>
      <c r="B877" s="145"/>
      <c r="C877" s="145"/>
      <c r="D877" s="146"/>
      <c r="E877" s="147"/>
      <c r="F877" s="148"/>
      <c r="G877" s="147"/>
      <c r="H877" s="148"/>
      <c r="I877" s="146"/>
      <c r="J877" s="147"/>
      <c r="K877" s="147"/>
      <c r="L877" s="147"/>
      <c r="M877" s="149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</row>
    <row ht="12.75" customHeight="1" r="878">
      <c r="A878" s="144"/>
      <c r="B878" s="145"/>
      <c r="C878" s="145"/>
      <c r="D878" s="146"/>
      <c r="E878" s="147"/>
      <c r="F878" s="148"/>
      <c r="G878" s="147"/>
      <c r="H878" s="148"/>
      <c r="I878" s="146"/>
      <c r="J878" s="147"/>
      <c r="K878" s="147"/>
      <c r="L878" s="147"/>
      <c r="M878" s="149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</row>
    <row ht="12.75" customHeight="1" r="879">
      <c r="A879" s="144"/>
      <c r="B879" s="145"/>
      <c r="C879" s="145"/>
      <c r="D879" s="146"/>
      <c r="E879" s="147"/>
      <c r="F879" s="148"/>
      <c r="G879" s="147"/>
      <c r="H879" s="148"/>
      <c r="I879" s="146"/>
      <c r="J879" s="147"/>
      <c r="K879" s="147"/>
      <c r="L879" s="147"/>
      <c r="M879" s="149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</row>
    <row ht="12.75" customHeight="1" r="880">
      <c r="A880" s="144"/>
      <c r="B880" s="145"/>
      <c r="C880" s="145"/>
      <c r="D880" s="146"/>
      <c r="E880" s="147"/>
      <c r="F880" s="148"/>
      <c r="G880" s="147"/>
      <c r="H880" s="148"/>
      <c r="I880" s="146"/>
      <c r="J880" s="147"/>
      <c r="K880" s="147"/>
      <c r="L880" s="147"/>
      <c r="M880" s="149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</row>
    <row ht="12.75" customHeight="1" r="881">
      <c r="A881" s="144"/>
      <c r="B881" s="145"/>
      <c r="C881" s="145"/>
      <c r="D881" s="146"/>
      <c r="E881" s="147"/>
      <c r="F881" s="148"/>
      <c r="G881" s="147"/>
      <c r="H881" s="148"/>
      <c r="I881" s="146"/>
      <c r="J881" s="147"/>
      <c r="K881" s="147"/>
      <c r="L881" s="147"/>
      <c r="M881" s="149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</row>
    <row ht="12.75" customHeight="1" r="882">
      <c r="A882" s="144"/>
      <c r="B882" s="145"/>
      <c r="C882" s="145"/>
      <c r="D882" s="146"/>
      <c r="E882" s="147"/>
      <c r="F882" s="148"/>
      <c r="G882" s="147"/>
      <c r="H882" s="148"/>
      <c r="I882" s="146"/>
      <c r="J882" s="147"/>
      <c r="K882" s="147"/>
      <c r="L882" s="147"/>
      <c r="M882" s="149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</row>
    <row ht="12.75" customHeight="1" r="883">
      <c r="A883" s="144"/>
      <c r="B883" s="145"/>
      <c r="C883" s="145"/>
      <c r="D883" s="146"/>
      <c r="E883" s="147"/>
      <c r="F883" s="148"/>
      <c r="G883" s="147"/>
      <c r="H883" s="148"/>
      <c r="I883" s="146"/>
      <c r="J883" s="147"/>
      <c r="K883" s="147"/>
      <c r="L883" s="147"/>
      <c r="M883" s="149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</row>
    <row ht="12.75" customHeight="1" r="884">
      <c r="A884" s="144"/>
      <c r="B884" s="145"/>
      <c r="C884" s="145"/>
      <c r="D884" s="146"/>
      <c r="E884" s="147"/>
      <c r="F884" s="148"/>
      <c r="G884" s="147"/>
      <c r="H884" s="148"/>
      <c r="I884" s="146"/>
      <c r="J884" s="147"/>
      <c r="K884" s="147"/>
      <c r="L884" s="147"/>
      <c r="M884" s="149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</row>
    <row ht="12.75" customHeight="1" r="885">
      <c r="A885" s="144"/>
      <c r="B885" s="145"/>
      <c r="C885" s="145"/>
      <c r="D885" s="146"/>
      <c r="E885" s="147"/>
      <c r="F885" s="148"/>
      <c r="G885" s="147"/>
      <c r="H885" s="148"/>
      <c r="I885" s="146"/>
      <c r="J885" s="147"/>
      <c r="K885" s="147"/>
      <c r="L885" s="147"/>
      <c r="M885" s="149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</row>
    <row ht="12.75" customHeight="1" r="886">
      <c r="A886" s="144"/>
      <c r="B886" s="145"/>
      <c r="C886" s="145"/>
      <c r="D886" s="146"/>
      <c r="E886" s="147"/>
      <c r="F886" s="148"/>
      <c r="G886" s="147"/>
      <c r="H886" s="148"/>
      <c r="I886" s="146"/>
      <c r="J886" s="147"/>
      <c r="K886" s="147"/>
      <c r="L886" s="147"/>
      <c r="M886" s="149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</row>
    <row ht="12.75" customHeight="1" r="887">
      <c r="A887" s="144"/>
      <c r="B887" s="145"/>
      <c r="C887" s="145"/>
      <c r="D887" s="146"/>
      <c r="E887" s="147"/>
      <c r="F887" s="148"/>
      <c r="G887" s="147"/>
      <c r="H887" s="148"/>
      <c r="I887" s="146"/>
      <c r="J887" s="147"/>
      <c r="K887" s="147"/>
      <c r="L887" s="147"/>
      <c r="M887" s="149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</row>
    <row ht="12.75" customHeight="1" r="888">
      <c r="A888" s="144"/>
      <c r="B888" s="145"/>
      <c r="C888" s="145"/>
      <c r="D888" s="146"/>
      <c r="E888" s="147"/>
      <c r="F888" s="148"/>
      <c r="G888" s="147"/>
      <c r="H888" s="148"/>
      <c r="I888" s="146"/>
      <c r="J888" s="147"/>
      <c r="K888" s="147"/>
      <c r="L888" s="147"/>
      <c r="M888" s="149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</row>
    <row ht="12.75" customHeight="1" r="889">
      <c r="A889" s="144"/>
      <c r="B889" s="145"/>
      <c r="C889" s="145"/>
      <c r="D889" s="146"/>
      <c r="E889" s="147"/>
      <c r="F889" s="148"/>
      <c r="G889" s="147"/>
      <c r="H889" s="148"/>
      <c r="I889" s="146"/>
      <c r="J889" s="147"/>
      <c r="K889" s="147"/>
      <c r="L889" s="147"/>
      <c r="M889" s="149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</row>
    <row ht="12.75" customHeight="1" r="890">
      <c r="A890" s="144"/>
      <c r="B890" s="145"/>
      <c r="C890" s="145"/>
      <c r="D890" s="146"/>
      <c r="E890" s="147"/>
      <c r="F890" s="148"/>
      <c r="G890" s="147"/>
      <c r="H890" s="148"/>
      <c r="I890" s="146"/>
      <c r="J890" s="147"/>
      <c r="K890" s="147"/>
      <c r="L890" s="147"/>
      <c r="M890" s="149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</row>
    <row ht="12.75" customHeight="1" r="891">
      <c r="A891" s="144"/>
      <c r="B891" s="145"/>
      <c r="C891" s="145"/>
      <c r="D891" s="146"/>
      <c r="E891" s="147"/>
      <c r="F891" s="148"/>
      <c r="G891" s="147"/>
      <c r="H891" s="148"/>
      <c r="I891" s="146"/>
      <c r="J891" s="147"/>
      <c r="K891" s="147"/>
      <c r="L891" s="147"/>
      <c r="M891" s="149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</row>
    <row ht="12.75" customHeight="1" r="892">
      <c r="A892" s="144"/>
      <c r="B892" s="145"/>
      <c r="C892" s="145"/>
      <c r="D892" s="146"/>
      <c r="E892" s="147"/>
      <c r="F892" s="148"/>
      <c r="G892" s="147"/>
      <c r="H892" s="148"/>
      <c r="I892" s="146"/>
      <c r="J892" s="147"/>
      <c r="K892" s="147"/>
      <c r="L892" s="147"/>
      <c r="M892" s="149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</row>
    <row ht="12.75" customHeight="1" r="893">
      <c r="A893" s="144"/>
      <c r="B893" s="145"/>
      <c r="C893" s="145"/>
      <c r="D893" s="146"/>
      <c r="E893" s="147"/>
      <c r="F893" s="148"/>
      <c r="G893" s="147"/>
      <c r="H893" s="148"/>
      <c r="I893" s="146"/>
      <c r="J893" s="147"/>
      <c r="K893" s="147"/>
      <c r="L893" s="147"/>
      <c r="M893" s="149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</row>
    <row ht="12.75" customHeight="1" r="894">
      <c r="A894" s="144"/>
      <c r="B894" s="145"/>
      <c r="C894" s="145"/>
      <c r="D894" s="146"/>
      <c r="E894" s="147"/>
      <c r="F894" s="148"/>
      <c r="G894" s="147"/>
      <c r="H894" s="148"/>
      <c r="I894" s="146"/>
      <c r="J894" s="147"/>
      <c r="K894" s="147"/>
      <c r="L894" s="147"/>
      <c r="M894" s="149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</row>
    <row ht="12.75" customHeight="1" r="895">
      <c r="A895" s="144"/>
      <c r="B895" s="145"/>
      <c r="C895" s="145"/>
      <c r="D895" s="146"/>
      <c r="E895" s="147"/>
      <c r="F895" s="148"/>
      <c r="G895" s="147"/>
      <c r="H895" s="148"/>
      <c r="I895" s="146"/>
      <c r="J895" s="147"/>
      <c r="K895" s="147"/>
      <c r="L895" s="147"/>
      <c r="M895" s="149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</row>
    <row ht="12.75" customHeight="1" r="896">
      <c r="A896" s="144"/>
      <c r="B896" s="145"/>
      <c r="C896" s="145"/>
      <c r="D896" s="146"/>
      <c r="E896" s="147"/>
      <c r="F896" s="148"/>
      <c r="G896" s="147"/>
      <c r="H896" s="148"/>
      <c r="I896" s="146"/>
      <c r="J896" s="147"/>
      <c r="K896" s="147"/>
      <c r="L896" s="147"/>
      <c r="M896" s="149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</row>
    <row ht="12.75" customHeight="1" r="897">
      <c r="A897" s="144"/>
      <c r="B897" s="145"/>
      <c r="C897" s="145"/>
      <c r="D897" s="146"/>
      <c r="E897" s="147"/>
      <c r="F897" s="148"/>
      <c r="G897" s="147"/>
      <c r="H897" s="148"/>
      <c r="I897" s="146"/>
      <c r="J897" s="147"/>
      <c r="K897" s="147"/>
      <c r="L897" s="147"/>
      <c r="M897" s="149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</row>
    <row ht="12.75" customHeight="1" r="898">
      <c r="A898" s="144"/>
      <c r="B898" s="145"/>
      <c r="C898" s="145"/>
      <c r="D898" s="146"/>
      <c r="E898" s="147"/>
      <c r="F898" s="148"/>
      <c r="G898" s="147"/>
      <c r="H898" s="148"/>
      <c r="I898" s="146"/>
      <c r="J898" s="147"/>
      <c r="K898" s="147"/>
      <c r="L898" s="147"/>
      <c r="M898" s="149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</row>
    <row ht="12.75" customHeight="1" r="899">
      <c r="A899" s="144"/>
      <c r="B899" s="145"/>
      <c r="C899" s="145"/>
      <c r="D899" s="146"/>
      <c r="E899" s="147"/>
      <c r="F899" s="148"/>
      <c r="G899" s="147"/>
      <c r="H899" s="148"/>
      <c r="I899" s="146"/>
      <c r="J899" s="147"/>
      <c r="K899" s="147"/>
      <c r="L899" s="147"/>
      <c r="M899" s="149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</row>
    <row ht="12.75" customHeight="1" r="900">
      <c r="A900" s="144"/>
      <c r="B900" s="145"/>
      <c r="C900" s="145"/>
      <c r="D900" s="146"/>
      <c r="E900" s="147"/>
      <c r="F900" s="148"/>
      <c r="G900" s="147"/>
      <c r="H900" s="148"/>
      <c r="I900" s="146"/>
      <c r="J900" s="147"/>
      <c r="K900" s="147"/>
      <c r="L900" s="147"/>
      <c r="M900" s="149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</row>
    <row ht="12.75" customHeight="1" r="901">
      <c r="A901" s="144"/>
      <c r="B901" s="145"/>
      <c r="C901" s="145"/>
      <c r="D901" s="146"/>
      <c r="E901" s="147"/>
      <c r="F901" s="148"/>
      <c r="G901" s="147"/>
      <c r="H901" s="148"/>
      <c r="I901" s="146"/>
      <c r="J901" s="147"/>
      <c r="K901" s="147"/>
      <c r="L901" s="147"/>
      <c r="M901" s="149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</row>
    <row ht="12.75" customHeight="1" r="902">
      <c r="A902" s="144"/>
      <c r="B902" s="145"/>
      <c r="C902" s="145"/>
      <c r="D902" s="146"/>
      <c r="E902" s="147"/>
      <c r="F902" s="148"/>
      <c r="G902" s="147"/>
      <c r="H902" s="148"/>
      <c r="I902" s="146"/>
      <c r="J902" s="147"/>
      <c r="K902" s="147"/>
      <c r="L902" s="147"/>
      <c r="M902" s="149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</row>
    <row ht="12.75" customHeight="1" r="903">
      <c r="A903" s="144"/>
      <c r="B903" s="145"/>
      <c r="C903" s="145"/>
      <c r="D903" s="146"/>
      <c r="E903" s="147"/>
      <c r="F903" s="148"/>
      <c r="G903" s="147"/>
      <c r="H903" s="148"/>
      <c r="I903" s="146"/>
      <c r="J903" s="147"/>
      <c r="K903" s="147"/>
      <c r="L903" s="147"/>
      <c r="M903" s="149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</row>
    <row ht="12.75" customHeight="1" r="904">
      <c r="A904" s="144"/>
      <c r="B904" s="145"/>
      <c r="C904" s="145"/>
      <c r="D904" s="146"/>
      <c r="E904" s="147"/>
      <c r="F904" s="148"/>
      <c r="G904" s="147"/>
      <c r="H904" s="148"/>
      <c r="I904" s="146"/>
      <c r="J904" s="147"/>
      <c r="K904" s="147"/>
      <c r="L904" s="147"/>
      <c r="M904" s="149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</row>
    <row ht="12.75" customHeight="1" r="905">
      <c r="A905" s="144"/>
      <c r="B905" s="145"/>
      <c r="C905" s="145"/>
      <c r="D905" s="146"/>
      <c r="E905" s="147"/>
      <c r="F905" s="148"/>
      <c r="G905" s="147"/>
      <c r="H905" s="148"/>
      <c r="I905" s="146"/>
      <c r="J905" s="147"/>
      <c r="K905" s="147"/>
      <c r="L905" s="147"/>
      <c r="M905" s="149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</row>
    <row ht="12.75" customHeight="1" r="906">
      <c r="A906" s="144"/>
      <c r="B906" s="145"/>
      <c r="C906" s="145"/>
      <c r="D906" s="146"/>
      <c r="E906" s="147"/>
      <c r="F906" s="148"/>
      <c r="G906" s="147"/>
      <c r="H906" s="148"/>
      <c r="I906" s="146"/>
      <c r="J906" s="147"/>
      <c r="K906" s="147"/>
      <c r="L906" s="147"/>
      <c r="M906" s="149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</row>
    <row ht="12.75" customHeight="1" r="907">
      <c r="A907" s="144"/>
      <c r="B907" s="145"/>
      <c r="C907" s="145"/>
      <c r="D907" s="146"/>
      <c r="E907" s="147"/>
      <c r="F907" s="148"/>
      <c r="G907" s="147"/>
      <c r="H907" s="148"/>
      <c r="I907" s="146"/>
      <c r="J907" s="147"/>
      <c r="K907" s="147"/>
      <c r="L907" s="147"/>
      <c r="M907" s="149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</row>
    <row ht="12.75" customHeight="1" r="908">
      <c r="A908" s="144"/>
      <c r="B908" s="145"/>
      <c r="C908" s="145"/>
      <c r="D908" s="146"/>
      <c r="E908" s="147"/>
      <c r="F908" s="148"/>
      <c r="G908" s="147"/>
      <c r="H908" s="148"/>
      <c r="I908" s="146"/>
      <c r="J908" s="147"/>
      <c r="K908" s="147"/>
      <c r="L908" s="147"/>
      <c r="M908" s="149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</row>
    <row ht="12.75" customHeight="1" r="909">
      <c r="A909" s="144"/>
      <c r="B909" s="145"/>
      <c r="C909" s="145"/>
      <c r="D909" s="146"/>
      <c r="E909" s="147"/>
      <c r="F909" s="148"/>
      <c r="G909" s="147"/>
      <c r="H909" s="148"/>
      <c r="I909" s="146"/>
      <c r="J909" s="147"/>
      <c r="K909" s="147"/>
      <c r="L909" s="147"/>
      <c r="M909" s="149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</row>
    <row ht="12.75" customHeight="1" r="910">
      <c r="A910" s="144"/>
      <c r="B910" s="145"/>
      <c r="C910" s="145"/>
      <c r="D910" s="146"/>
      <c r="E910" s="147"/>
      <c r="F910" s="148"/>
      <c r="G910" s="147"/>
      <c r="H910" s="148"/>
      <c r="I910" s="146"/>
      <c r="J910" s="147"/>
      <c r="K910" s="147"/>
      <c r="L910" s="147"/>
      <c r="M910" s="149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</row>
    <row ht="12.75" customHeight="1" r="911">
      <c r="A911" s="144"/>
      <c r="B911" s="145"/>
      <c r="C911" s="145"/>
      <c r="D911" s="146"/>
      <c r="E911" s="147"/>
      <c r="F911" s="148"/>
      <c r="G911" s="147"/>
      <c r="H911" s="148"/>
      <c r="I911" s="146"/>
      <c r="J911" s="147"/>
      <c r="K911" s="147"/>
      <c r="L911" s="147"/>
      <c r="M911" s="149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</row>
    <row ht="12.75" customHeight="1" r="912">
      <c r="A912" s="144"/>
      <c r="B912" s="145"/>
      <c r="C912" s="145"/>
      <c r="D912" s="146"/>
      <c r="E912" s="147"/>
      <c r="F912" s="148"/>
      <c r="G912" s="147"/>
      <c r="H912" s="148"/>
      <c r="I912" s="146"/>
      <c r="J912" s="147"/>
      <c r="K912" s="147"/>
      <c r="L912" s="147"/>
      <c r="M912" s="149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</row>
    <row ht="12.75" customHeight="1" r="913">
      <c r="A913" s="144"/>
      <c r="B913" s="145"/>
      <c r="C913" s="145"/>
      <c r="D913" s="146"/>
      <c r="E913" s="147"/>
      <c r="F913" s="148"/>
      <c r="G913" s="147"/>
      <c r="H913" s="148"/>
      <c r="I913" s="146"/>
      <c r="J913" s="147"/>
      <c r="K913" s="147"/>
      <c r="L913" s="147"/>
      <c r="M913" s="149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</row>
    <row ht="12.75" customHeight="1" r="914">
      <c r="A914" s="144"/>
      <c r="B914" s="145"/>
      <c r="C914" s="145"/>
      <c r="D914" s="146"/>
      <c r="E914" s="147"/>
      <c r="F914" s="148"/>
      <c r="G914" s="147"/>
      <c r="H914" s="148"/>
      <c r="I914" s="146"/>
      <c r="J914" s="147"/>
      <c r="K914" s="147"/>
      <c r="L914" s="147"/>
      <c r="M914" s="149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</row>
    <row ht="12.75" customHeight="1" r="915">
      <c r="A915" s="144"/>
      <c r="B915" s="145"/>
      <c r="C915" s="145"/>
      <c r="D915" s="146"/>
      <c r="E915" s="147"/>
      <c r="F915" s="148"/>
      <c r="G915" s="147"/>
      <c r="H915" s="148"/>
      <c r="I915" s="146"/>
      <c r="J915" s="147"/>
      <c r="K915" s="147"/>
      <c r="L915" s="147"/>
      <c r="M915" s="149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</row>
    <row ht="12.75" customHeight="1" r="916">
      <c r="A916" s="144"/>
      <c r="B916" s="145"/>
      <c r="C916" s="145"/>
      <c r="D916" s="146"/>
      <c r="E916" s="147"/>
      <c r="F916" s="148"/>
      <c r="G916" s="147"/>
      <c r="H916" s="148"/>
      <c r="I916" s="146"/>
      <c r="J916" s="147"/>
      <c r="K916" s="147"/>
      <c r="L916" s="147"/>
      <c r="M916" s="149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</row>
    <row ht="12.75" customHeight="1" r="917">
      <c r="A917" s="144"/>
      <c r="B917" s="145"/>
      <c r="C917" s="145"/>
      <c r="D917" s="146"/>
      <c r="E917" s="147"/>
      <c r="F917" s="148"/>
      <c r="G917" s="147"/>
      <c r="H917" s="148"/>
      <c r="I917" s="146"/>
      <c r="J917" s="147"/>
      <c r="K917" s="147"/>
      <c r="L917" s="147"/>
      <c r="M917" s="149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</row>
    <row ht="12.75" customHeight="1" r="918">
      <c r="A918" s="144"/>
      <c r="B918" s="145"/>
      <c r="C918" s="145"/>
      <c r="D918" s="146"/>
      <c r="E918" s="147"/>
      <c r="F918" s="148"/>
      <c r="G918" s="147"/>
      <c r="H918" s="148"/>
      <c r="I918" s="146"/>
      <c r="J918" s="147"/>
      <c r="K918" s="147"/>
      <c r="L918" s="147"/>
      <c r="M918" s="149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</row>
    <row ht="12.75" customHeight="1" r="919">
      <c r="A919" s="144"/>
      <c r="B919" s="145"/>
      <c r="C919" s="145"/>
      <c r="D919" s="146"/>
      <c r="E919" s="147"/>
      <c r="F919" s="148"/>
      <c r="G919" s="147"/>
      <c r="H919" s="148"/>
      <c r="I919" s="146"/>
      <c r="J919" s="147"/>
      <c r="K919" s="147"/>
      <c r="L919" s="147"/>
      <c r="M919" s="149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</row>
    <row ht="12.75" customHeight="1" r="920">
      <c r="A920" s="144"/>
      <c r="B920" s="145"/>
      <c r="C920" s="145"/>
      <c r="D920" s="146"/>
      <c r="E920" s="147"/>
      <c r="F920" s="148"/>
      <c r="G920" s="147"/>
      <c r="H920" s="148"/>
      <c r="I920" s="146"/>
      <c r="J920" s="147"/>
      <c r="K920" s="147"/>
      <c r="L920" s="147"/>
      <c r="M920" s="149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</row>
    <row ht="12.75" customHeight="1" r="921">
      <c r="A921" s="144"/>
      <c r="B921" s="145"/>
      <c r="C921" s="145"/>
      <c r="D921" s="146"/>
      <c r="E921" s="147"/>
      <c r="F921" s="148"/>
      <c r="G921" s="147"/>
      <c r="H921" s="148"/>
      <c r="I921" s="146"/>
      <c r="J921" s="147"/>
      <c r="K921" s="147"/>
      <c r="L921" s="147"/>
      <c r="M921" s="149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</row>
    <row ht="12.75" customHeight="1" r="922">
      <c r="A922" s="144"/>
      <c r="B922" s="145"/>
      <c r="C922" s="145"/>
      <c r="D922" s="146"/>
      <c r="E922" s="147"/>
      <c r="F922" s="148"/>
      <c r="G922" s="147"/>
      <c r="H922" s="148"/>
      <c r="I922" s="146"/>
      <c r="J922" s="147"/>
      <c r="K922" s="147"/>
      <c r="L922" s="147"/>
      <c r="M922" s="149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</row>
    <row ht="12.75" customHeight="1" r="923">
      <c r="A923" s="144"/>
      <c r="B923" s="145"/>
      <c r="C923" s="145"/>
      <c r="D923" s="146"/>
      <c r="E923" s="147"/>
      <c r="F923" s="148"/>
      <c r="G923" s="147"/>
      <c r="H923" s="148"/>
      <c r="I923" s="146"/>
      <c r="J923" s="147"/>
      <c r="K923" s="147"/>
      <c r="L923" s="147"/>
      <c r="M923" s="149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</row>
    <row ht="12.75" customHeight="1" r="924">
      <c r="A924" s="144"/>
      <c r="B924" s="145"/>
      <c r="C924" s="145"/>
      <c r="D924" s="146"/>
      <c r="E924" s="147"/>
      <c r="F924" s="148"/>
      <c r="G924" s="147"/>
      <c r="H924" s="148"/>
      <c r="I924" s="146"/>
      <c r="J924" s="147"/>
      <c r="K924" s="147"/>
      <c r="L924" s="147"/>
      <c r="M924" s="149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</row>
    <row ht="12.75" customHeight="1" r="925">
      <c r="A925" s="144"/>
      <c r="B925" s="145"/>
      <c r="C925" s="145"/>
      <c r="D925" s="146"/>
      <c r="E925" s="147"/>
      <c r="F925" s="148"/>
      <c r="G925" s="147"/>
      <c r="H925" s="148"/>
      <c r="I925" s="146"/>
      <c r="J925" s="147"/>
      <c r="K925" s="147"/>
      <c r="L925" s="147"/>
      <c r="M925" s="149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</row>
    <row ht="12.75" customHeight="1" r="926">
      <c r="A926" s="144"/>
      <c r="B926" s="145"/>
      <c r="C926" s="145"/>
      <c r="D926" s="146"/>
      <c r="E926" s="147"/>
      <c r="F926" s="148"/>
      <c r="G926" s="147"/>
      <c r="H926" s="148"/>
      <c r="I926" s="146"/>
      <c r="J926" s="147"/>
      <c r="K926" s="147"/>
      <c r="L926" s="147"/>
      <c r="M926" s="149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</row>
    <row ht="12.75" customHeight="1" r="927">
      <c r="A927" s="144"/>
      <c r="B927" s="145"/>
      <c r="C927" s="145"/>
      <c r="D927" s="146"/>
      <c r="E927" s="147"/>
      <c r="F927" s="148"/>
      <c r="G927" s="147"/>
      <c r="H927" s="148"/>
      <c r="I927" s="146"/>
      <c r="J927" s="147"/>
      <c r="K927" s="147"/>
      <c r="L927" s="147"/>
      <c r="M927" s="149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</row>
    <row ht="12.75" customHeight="1" r="928">
      <c r="A928" s="144"/>
      <c r="B928" s="145"/>
      <c r="C928" s="145"/>
      <c r="D928" s="146"/>
      <c r="E928" s="147"/>
      <c r="F928" s="148"/>
      <c r="G928" s="147"/>
      <c r="H928" s="148"/>
      <c r="I928" s="146"/>
      <c r="J928" s="147"/>
      <c r="K928" s="147"/>
      <c r="L928" s="147"/>
      <c r="M928" s="149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</row>
    <row ht="12.75" customHeight="1" r="929">
      <c r="A929" s="144"/>
      <c r="B929" s="145"/>
      <c r="C929" s="145"/>
      <c r="D929" s="146"/>
      <c r="E929" s="147"/>
      <c r="F929" s="148"/>
      <c r="G929" s="147"/>
      <c r="H929" s="148"/>
      <c r="I929" s="146"/>
      <c r="J929" s="147"/>
      <c r="K929" s="147"/>
      <c r="L929" s="147"/>
      <c r="M929" s="149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</row>
    <row ht="12.75" customHeight="1" r="930">
      <c r="A930" s="144"/>
      <c r="B930" s="145"/>
      <c r="C930" s="145"/>
      <c r="D930" s="146"/>
      <c r="E930" s="147"/>
      <c r="F930" s="148"/>
      <c r="G930" s="147"/>
      <c r="H930" s="148"/>
      <c r="I930" s="146"/>
      <c r="J930" s="147"/>
      <c r="K930" s="147"/>
      <c r="L930" s="147"/>
      <c r="M930" s="149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</row>
    <row ht="12.75" customHeight="1" r="931">
      <c r="A931" s="144"/>
      <c r="B931" s="145"/>
      <c r="C931" s="145"/>
      <c r="D931" s="146"/>
      <c r="E931" s="147"/>
      <c r="F931" s="148"/>
      <c r="G931" s="147"/>
      <c r="H931" s="148"/>
      <c r="I931" s="146"/>
      <c r="J931" s="147"/>
      <c r="K931" s="147"/>
      <c r="L931" s="147"/>
      <c r="M931" s="149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</row>
    <row ht="12.75" customHeight="1" r="932">
      <c r="A932" s="144"/>
      <c r="B932" s="145"/>
      <c r="C932" s="145"/>
      <c r="D932" s="146"/>
      <c r="E932" s="147"/>
      <c r="F932" s="148"/>
      <c r="G932" s="147"/>
      <c r="H932" s="148"/>
      <c r="I932" s="146"/>
      <c r="J932" s="147"/>
      <c r="K932" s="147"/>
      <c r="L932" s="147"/>
      <c r="M932" s="149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</row>
    <row ht="12.75" customHeight="1" r="933">
      <c r="A933" s="144"/>
      <c r="B933" s="145"/>
      <c r="C933" s="145"/>
      <c r="D933" s="146"/>
      <c r="E933" s="147"/>
      <c r="F933" s="148"/>
      <c r="G933" s="147"/>
      <c r="H933" s="148"/>
      <c r="I933" s="146"/>
      <c r="J933" s="147"/>
      <c r="K933" s="147"/>
      <c r="L933" s="147"/>
      <c r="M933" s="149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</row>
    <row ht="12.75" customHeight="1" r="934">
      <c r="A934" s="144"/>
      <c r="B934" s="145"/>
      <c r="C934" s="145"/>
      <c r="D934" s="146"/>
      <c r="E934" s="147"/>
      <c r="F934" s="148"/>
      <c r="G934" s="147"/>
      <c r="H934" s="148"/>
      <c r="I934" s="146"/>
      <c r="J934" s="147"/>
      <c r="K934" s="147"/>
      <c r="L934" s="147"/>
      <c r="M934" s="149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</row>
    <row ht="12.75" customHeight="1" r="935">
      <c r="A935" s="144"/>
      <c r="B935" s="145"/>
      <c r="C935" s="145"/>
      <c r="D935" s="146"/>
      <c r="E935" s="147"/>
      <c r="F935" s="148"/>
      <c r="G935" s="147"/>
      <c r="H935" s="148"/>
      <c r="I935" s="146"/>
      <c r="J935" s="147"/>
      <c r="K935" s="147"/>
      <c r="L935" s="147"/>
      <c r="M935" s="149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</row>
    <row ht="12.75" customHeight="1" r="936">
      <c r="A936" s="144"/>
      <c r="B936" s="145"/>
      <c r="C936" s="145"/>
      <c r="D936" s="146"/>
      <c r="E936" s="147"/>
      <c r="F936" s="148"/>
      <c r="G936" s="147"/>
      <c r="H936" s="148"/>
      <c r="I936" s="146"/>
      <c r="J936" s="147"/>
      <c r="K936" s="147"/>
      <c r="L936" s="147"/>
      <c r="M936" s="149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</row>
    <row ht="12.75" customHeight="1" r="937">
      <c r="A937" s="144"/>
      <c r="B937" s="145"/>
      <c r="C937" s="145"/>
      <c r="D937" s="146"/>
      <c r="E937" s="147"/>
      <c r="F937" s="148"/>
      <c r="G937" s="147"/>
      <c r="H937" s="148"/>
      <c r="I937" s="146"/>
      <c r="J937" s="147"/>
      <c r="K937" s="147"/>
      <c r="L937" s="147"/>
      <c r="M937" s="149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</row>
    <row ht="12.75" customHeight="1" r="938">
      <c r="A938" s="144"/>
      <c r="B938" s="145"/>
      <c r="C938" s="145"/>
      <c r="D938" s="146"/>
      <c r="E938" s="147"/>
      <c r="F938" s="148"/>
      <c r="G938" s="147"/>
      <c r="H938" s="148"/>
      <c r="I938" s="146"/>
      <c r="J938" s="147"/>
      <c r="K938" s="147"/>
      <c r="L938" s="147"/>
      <c r="M938" s="149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</row>
    <row ht="12.75" customHeight="1" r="939">
      <c r="A939" s="144"/>
      <c r="B939" s="145"/>
      <c r="C939" s="145"/>
      <c r="D939" s="146"/>
      <c r="E939" s="147"/>
      <c r="F939" s="148"/>
      <c r="G939" s="147"/>
      <c r="H939" s="148"/>
      <c r="I939" s="146"/>
      <c r="J939" s="147"/>
      <c r="K939" s="147"/>
      <c r="L939" s="147"/>
      <c r="M939" s="149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</row>
    <row ht="12.75" customHeight="1" r="940">
      <c r="A940" s="144"/>
      <c r="B940" s="145"/>
      <c r="C940" s="145"/>
      <c r="D940" s="146"/>
      <c r="E940" s="147"/>
      <c r="F940" s="148"/>
      <c r="G940" s="147"/>
      <c r="H940" s="148"/>
      <c r="I940" s="146"/>
      <c r="J940" s="147"/>
      <c r="K940" s="147"/>
      <c r="L940" s="147"/>
      <c r="M940" s="149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</row>
    <row ht="12.75" customHeight="1" r="941">
      <c r="A941" s="144"/>
      <c r="B941" s="145"/>
      <c r="C941" s="145"/>
      <c r="D941" s="146"/>
      <c r="E941" s="147"/>
      <c r="F941" s="148"/>
      <c r="G941" s="147"/>
      <c r="H941" s="148"/>
      <c r="I941" s="146"/>
      <c r="J941" s="147"/>
      <c r="K941" s="147"/>
      <c r="L941" s="147"/>
      <c r="M941" s="149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</row>
    <row ht="12.75" customHeight="1" r="942">
      <c r="A942" s="144"/>
      <c r="B942" s="145"/>
      <c r="C942" s="145"/>
      <c r="D942" s="146"/>
      <c r="E942" s="147"/>
      <c r="F942" s="148"/>
      <c r="G942" s="147"/>
      <c r="H942" s="148"/>
      <c r="I942" s="146"/>
      <c r="J942" s="147"/>
      <c r="K942" s="147"/>
      <c r="L942" s="147"/>
      <c r="M942" s="149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</row>
    <row ht="12.75" customHeight="1" r="943">
      <c r="A943" s="144"/>
      <c r="B943" s="145"/>
      <c r="C943" s="145"/>
      <c r="D943" s="146"/>
      <c r="E943" s="147"/>
      <c r="F943" s="148"/>
      <c r="G943" s="147"/>
      <c r="H943" s="148"/>
      <c r="I943" s="146"/>
      <c r="J943" s="147"/>
      <c r="K943" s="147"/>
      <c r="L943" s="147"/>
      <c r="M943" s="149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</row>
    <row ht="12.75" customHeight="1" r="944">
      <c r="A944" s="144"/>
      <c r="B944" s="145"/>
      <c r="C944" s="145"/>
      <c r="D944" s="146"/>
      <c r="E944" s="147"/>
      <c r="F944" s="148"/>
      <c r="G944" s="147"/>
      <c r="H944" s="148"/>
      <c r="I944" s="146"/>
      <c r="J944" s="147"/>
      <c r="K944" s="147"/>
      <c r="L944" s="147"/>
      <c r="M944" s="149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</row>
    <row ht="12.75" customHeight="1" r="945">
      <c r="A945" s="144"/>
      <c r="B945" s="145"/>
      <c r="C945" s="145"/>
      <c r="D945" s="146"/>
      <c r="E945" s="147"/>
      <c r="F945" s="148"/>
      <c r="G945" s="147"/>
      <c r="H945" s="148"/>
      <c r="I945" s="146"/>
      <c r="J945" s="147"/>
      <c r="K945" s="147"/>
      <c r="L945" s="147"/>
      <c r="M945" s="149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</row>
    <row ht="12.75" customHeight="1" r="946">
      <c r="A946" s="144"/>
      <c r="B946" s="145"/>
      <c r="C946" s="145"/>
      <c r="D946" s="146"/>
      <c r="E946" s="147"/>
      <c r="F946" s="148"/>
      <c r="G946" s="147"/>
      <c r="H946" s="148"/>
      <c r="I946" s="146"/>
      <c r="J946" s="147"/>
      <c r="K946" s="147"/>
      <c r="L946" s="147"/>
      <c r="M946" s="149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</row>
    <row ht="12.75" customHeight="1" r="947">
      <c r="A947" s="144"/>
      <c r="B947" s="145"/>
      <c r="C947" s="145"/>
      <c r="D947" s="146"/>
      <c r="E947" s="147"/>
      <c r="F947" s="148"/>
      <c r="G947" s="147"/>
      <c r="H947" s="148"/>
      <c r="I947" s="146"/>
      <c r="J947" s="147"/>
      <c r="K947" s="147"/>
      <c r="L947" s="147"/>
      <c r="M947" s="149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</row>
    <row ht="12.75" customHeight="1" r="948">
      <c r="A948" s="144"/>
      <c r="B948" s="145"/>
      <c r="C948" s="145"/>
      <c r="D948" s="146"/>
      <c r="E948" s="147"/>
      <c r="F948" s="148"/>
      <c r="G948" s="147"/>
      <c r="H948" s="148"/>
      <c r="I948" s="146"/>
      <c r="J948" s="147"/>
      <c r="K948" s="147"/>
      <c r="L948" s="147"/>
      <c r="M948" s="149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</row>
    <row ht="12.75" customHeight="1" r="949">
      <c r="A949" s="144"/>
      <c r="B949" s="145"/>
      <c r="C949" s="145"/>
      <c r="D949" s="146"/>
      <c r="E949" s="147"/>
      <c r="F949" s="148"/>
      <c r="G949" s="147"/>
      <c r="H949" s="148"/>
      <c r="I949" s="146"/>
      <c r="J949" s="147"/>
      <c r="K949" s="147"/>
      <c r="L949" s="147"/>
      <c r="M949" s="149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</row>
    <row ht="12.75" customHeight="1" r="950">
      <c r="A950" s="144"/>
      <c r="B950" s="145"/>
      <c r="C950" s="145"/>
      <c r="D950" s="146"/>
      <c r="E950" s="147"/>
      <c r="F950" s="148"/>
      <c r="G950" s="147"/>
      <c r="H950" s="148"/>
      <c r="I950" s="146"/>
      <c r="J950" s="147"/>
      <c r="K950" s="147"/>
      <c r="L950" s="147"/>
      <c r="M950" s="149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</row>
    <row ht="12.75" customHeight="1" r="951">
      <c r="A951" s="144"/>
      <c r="B951" s="145"/>
      <c r="C951" s="145"/>
      <c r="D951" s="146"/>
      <c r="E951" s="147"/>
      <c r="F951" s="148"/>
      <c r="G951" s="147"/>
      <c r="H951" s="148"/>
      <c r="I951" s="146"/>
      <c r="J951" s="147"/>
      <c r="K951" s="147"/>
      <c r="L951" s="147"/>
      <c r="M951" s="149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</row>
    <row ht="12.75" customHeight="1" r="952">
      <c r="A952" s="144"/>
      <c r="B952" s="145"/>
      <c r="C952" s="145"/>
      <c r="D952" s="146"/>
      <c r="E952" s="147"/>
      <c r="F952" s="148"/>
      <c r="G952" s="147"/>
      <c r="H952" s="148"/>
      <c r="I952" s="146"/>
      <c r="J952" s="147"/>
      <c r="K952" s="147"/>
      <c r="L952" s="147"/>
      <c r="M952" s="149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</row>
    <row ht="12.75" customHeight="1" r="953">
      <c r="A953" s="144"/>
      <c r="B953" s="145"/>
      <c r="C953" s="145"/>
      <c r="D953" s="146"/>
      <c r="E953" s="147"/>
      <c r="F953" s="148"/>
      <c r="G953" s="147"/>
      <c r="H953" s="148"/>
      <c r="I953" s="146"/>
      <c r="J953" s="147"/>
      <c r="K953" s="147"/>
      <c r="L953" s="147"/>
      <c r="M953" s="149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</row>
    <row ht="12.75" customHeight="1" r="954">
      <c r="A954" s="144"/>
      <c r="B954" s="145"/>
      <c r="C954" s="145"/>
      <c r="D954" s="146"/>
      <c r="E954" s="147"/>
      <c r="F954" s="148"/>
      <c r="G954" s="147"/>
      <c r="H954" s="148"/>
      <c r="I954" s="146"/>
      <c r="J954" s="147"/>
      <c r="K954" s="147"/>
      <c r="L954" s="147"/>
      <c r="M954" s="149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</row>
    <row ht="12.75" customHeight="1" r="955">
      <c r="A955" s="144"/>
      <c r="B955" s="145"/>
      <c r="C955" s="145"/>
      <c r="D955" s="146"/>
      <c r="E955" s="147"/>
      <c r="F955" s="148"/>
      <c r="G955" s="147"/>
      <c r="H955" s="148"/>
      <c r="I955" s="146"/>
      <c r="J955" s="147"/>
      <c r="K955" s="147"/>
      <c r="L955" s="147"/>
      <c r="M955" s="149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</row>
    <row ht="12.75" customHeight="1" r="956">
      <c r="A956" s="144"/>
      <c r="B956" s="145"/>
      <c r="C956" s="145"/>
      <c r="D956" s="146"/>
      <c r="E956" s="147"/>
      <c r="F956" s="148"/>
      <c r="G956" s="147"/>
      <c r="H956" s="148"/>
      <c r="I956" s="146"/>
      <c r="J956" s="147"/>
      <c r="K956" s="147"/>
      <c r="L956" s="147"/>
      <c r="M956" s="149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</row>
    <row ht="12.75" customHeight="1" r="957">
      <c r="A957" s="144"/>
      <c r="B957" s="145"/>
      <c r="C957" s="145"/>
      <c r="D957" s="146"/>
      <c r="E957" s="147"/>
      <c r="F957" s="148"/>
      <c r="G957" s="147"/>
      <c r="H957" s="148"/>
      <c r="I957" s="146"/>
      <c r="J957" s="147"/>
      <c r="K957" s="147"/>
      <c r="L957" s="147"/>
      <c r="M957" s="149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</row>
    <row ht="12.75" customHeight="1" r="958">
      <c r="A958" s="144"/>
      <c r="B958" s="145"/>
      <c r="C958" s="145"/>
      <c r="D958" s="146"/>
      <c r="E958" s="147"/>
      <c r="F958" s="148"/>
      <c r="G958" s="147"/>
      <c r="H958" s="148"/>
      <c r="I958" s="146"/>
      <c r="J958" s="147"/>
      <c r="K958" s="147"/>
      <c r="L958" s="147"/>
      <c r="M958" s="149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</row>
    <row ht="12.75" customHeight="1" r="959">
      <c r="A959" s="144"/>
      <c r="B959" s="145"/>
      <c r="C959" s="145"/>
      <c r="D959" s="146"/>
      <c r="E959" s="147"/>
      <c r="F959" s="148"/>
      <c r="G959" s="147"/>
      <c r="H959" s="148"/>
      <c r="I959" s="146"/>
      <c r="J959" s="147"/>
      <c r="K959" s="147"/>
      <c r="L959" s="147"/>
      <c r="M959" s="149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</row>
    <row ht="12.75" customHeight="1" r="960">
      <c r="A960" s="144"/>
      <c r="B960" s="145"/>
      <c r="C960" s="145"/>
      <c r="D960" s="146"/>
      <c r="E960" s="147"/>
      <c r="F960" s="148"/>
      <c r="G960" s="147"/>
      <c r="H960" s="148"/>
      <c r="I960" s="146"/>
      <c r="J960" s="147"/>
      <c r="K960" s="147"/>
      <c r="L960" s="147"/>
      <c r="M960" s="149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</row>
    <row ht="12.75" customHeight="1" r="961">
      <c r="A961" s="144"/>
      <c r="B961" s="145"/>
      <c r="C961" s="145"/>
      <c r="D961" s="146"/>
      <c r="E961" s="147"/>
      <c r="F961" s="148"/>
      <c r="G961" s="147"/>
      <c r="H961" s="148"/>
      <c r="I961" s="146"/>
      <c r="J961" s="147"/>
      <c r="K961" s="147"/>
      <c r="L961" s="147"/>
      <c r="M961" s="149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</row>
    <row ht="12.75" customHeight="1" r="962">
      <c r="A962" s="144"/>
      <c r="B962" s="145"/>
      <c r="C962" s="145"/>
      <c r="D962" s="146"/>
      <c r="E962" s="147"/>
      <c r="F962" s="148"/>
      <c r="G962" s="147"/>
      <c r="H962" s="148"/>
      <c r="I962" s="146"/>
      <c r="J962" s="147"/>
      <c r="K962" s="147"/>
      <c r="L962" s="147"/>
      <c r="M962" s="149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</row>
    <row ht="12.75" customHeight="1" r="963">
      <c r="A963" s="144"/>
      <c r="B963" s="145"/>
      <c r="C963" s="145"/>
      <c r="D963" s="146"/>
      <c r="E963" s="147"/>
      <c r="F963" s="148"/>
      <c r="G963" s="147"/>
      <c r="H963" s="148"/>
      <c r="I963" s="146"/>
      <c r="J963" s="147"/>
      <c r="K963" s="147"/>
      <c r="L963" s="147"/>
      <c r="M963" s="149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</row>
    <row ht="12.75" customHeight="1" r="964">
      <c r="A964" s="144"/>
      <c r="B964" s="145"/>
      <c r="C964" s="145"/>
      <c r="D964" s="146"/>
      <c r="E964" s="147"/>
      <c r="F964" s="148"/>
      <c r="G964" s="147"/>
      <c r="H964" s="148"/>
      <c r="I964" s="146"/>
      <c r="J964" s="147"/>
      <c r="K964" s="147"/>
      <c r="L964" s="147"/>
      <c r="M964" s="149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</row>
    <row ht="12.75" customHeight="1" r="965">
      <c r="A965" s="144"/>
      <c r="B965" s="145"/>
      <c r="C965" s="145"/>
      <c r="D965" s="146"/>
      <c r="E965" s="147"/>
      <c r="F965" s="148"/>
      <c r="G965" s="147"/>
      <c r="H965" s="148"/>
      <c r="I965" s="146"/>
      <c r="J965" s="147"/>
      <c r="K965" s="147"/>
      <c r="L965" s="147"/>
      <c r="M965" s="149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</row>
    <row ht="12.75" customHeight="1" r="966">
      <c r="A966" s="144"/>
      <c r="B966" s="145"/>
      <c r="C966" s="145"/>
      <c r="D966" s="146"/>
      <c r="E966" s="147"/>
      <c r="F966" s="148"/>
      <c r="G966" s="147"/>
      <c r="H966" s="148"/>
      <c r="I966" s="146"/>
      <c r="J966" s="147"/>
      <c r="K966" s="147"/>
      <c r="L966" s="147"/>
      <c r="M966" s="149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</row>
    <row ht="12.75" customHeight="1" r="967">
      <c r="A967" s="144"/>
      <c r="B967" s="145"/>
      <c r="C967" s="145"/>
      <c r="D967" s="146"/>
      <c r="E967" s="147"/>
      <c r="F967" s="148"/>
      <c r="G967" s="147"/>
      <c r="H967" s="148"/>
      <c r="I967" s="146"/>
      <c r="J967" s="147"/>
      <c r="K967" s="147"/>
      <c r="L967" s="147"/>
      <c r="M967" s="149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</row>
    <row ht="12.75" customHeight="1" r="968">
      <c r="A968" s="144"/>
      <c r="B968" s="145"/>
      <c r="C968" s="145"/>
      <c r="D968" s="146"/>
      <c r="E968" s="147"/>
      <c r="F968" s="148"/>
      <c r="G968" s="147"/>
      <c r="H968" s="148"/>
      <c r="I968" s="146"/>
      <c r="J968" s="147"/>
      <c r="K968" s="147"/>
      <c r="L968" s="147"/>
      <c r="M968" s="149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</row>
    <row ht="12.75" customHeight="1" r="969">
      <c r="A969" s="144"/>
      <c r="B969" s="145"/>
      <c r="C969" s="145"/>
      <c r="D969" s="146"/>
      <c r="E969" s="147"/>
      <c r="F969" s="148"/>
      <c r="G969" s="147"/>
      <c r="H969" s="148"/>
      <c r="I969" s="146"/>
      <c r="J969" s="147"/>
      <c r="K969" s="147"/>
      <c r="L969" s="147"/>
      <c r="M969" s="149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</row>
    <row ht="12.75" customHeight="1" r="970">
      <c r="A970" s="144"/>
      <c r="B970" s="145"/>
      <c r="C970" s="145"/>
      <c r="D970" s="146"/>
      <c r="E970" s="147"/>
      <c r="F970" s="148"/>
      <c r="G970" s="147"/>
      <c r="H970" s="148"/>
      <c r="I970" s="146"/>
      <c r="J970" s="147"/>
      <c r="K970" s="147"/>
      <c r="L970" s="147"/>
      <c r="M970" s="149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</row>
    <row ht="12.75" customHeight="1" r="971">
      <c r="A971" s="144"/>
      <c r="B971" s="145"/>
      <c r="C971" s="145"/>
      <c r="D971" s="146"/>
      <c r="E971" s="147"/>
      <c r="F971" s="148"/>
      <c r="G971" s="147"/>
      <c r="H971" s="148"/>
      <c r="I971" s="146"/>
      <c r="J971" s="147"/>
      <c r="K971" s="147"/>
      <c r="L971" s="147"/>
      <c r="M971" s="149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</row>
    <row ht="12.75" customHeight="1" r="972">
      <c r="A972" s="144"/>
      <c r="B972" s="145"/>
      <c r="C972" s="145"/>
      <c r="D972" s="146"/>
      <c r="E972" s="147"/>
      <c r="F972" s="148"/>
      <c r="G972" s="147"/>
      <c r="H972" s="148"/>
      <c r="I972" s="146"/>
      <c r="J972" s="147"/>
      <c r="K972" s="147"/>
      <c r="L972" s="147"/>
      <c r="M972" s="149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</row>
    <row ht="12.75" customHeight="1" r="973">
      <c r="A973" s="144"/>
      <c r="B973" s="145"/>
      <c r="C973" s="145"/>
      <c r="D973" s="146"/>
      <c r="E973" s="147"/>
      <c r="F973" s="148"/>
      <c r="G973" s="147"/>
      <c r="H973" s="148"/>
      <c r="I973" s="146"/>
      <c r="J973" s="147"/>
      <c r="K973" s="147"/>
      <c r="L973" s="147"/>
      <c r="M973" s="149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</row>
    <row ht="12.75" customHeight="1" r="974">
      <c r="A974" s="144"/>
      <c r="B974" s="145"/>
      <c r="C974" s="145"/>
      <c r="D974" s="146"/>
      <c r="E974" s="147"/>
      <c r="F974" s="148"/>
      <c r="G974" s="147"/>
      <c r="H974" s="148"/>
      <c r="I974" s="146"/>
      <c r="J974" s="147"/>
      <c r="K974" s="147"/>
      <c r="L974" s="147"/>
      <c r="M974" s="149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</row>
    <row ht="12.75" customHeight="1" r="975">
      <c r="A975" s="144"/>
      <c r="B975" s="145"/>
      <c r="C975" s="145"/>
      <c r="D975" s="146"/>
      <c r="E975" s="147"/>
      <c r="F975" s="148"/>
      <c r="G975" s="147"/>
      <c r="H975" s="148"/>
      <c r="I975" s="146"/>
      <c r="J975" s="147"/>
      <c r="K975" s="147"/>
      <c r="L975" s="147"/>
      <c r="M975" s="149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</row>
    <row ht="12.75" customHeight="1" r="976">
      <c r="A976" s="144"/>
      <c r="B976" s="145"/>
      <c r="C976" s="145"/>
      <c r="D976" s="146"/>
      <c r="E976" s="147"/>
      <c r="F976" s="148"/>
      <c r="G976" s="147"/>
      <c r="H976" s="148"/>
      <c r="I976" s="146"/>
      <c r="J976" s="147"/>
      <c r="K976" s="147"/>
      <c r="L976" s="147"/>
      <c r="M976" s="149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</row>
    <row ht="12.75" customHeight="1" r="977">
      <c r="A977" s="144"/>
      <c r="B977" s="145"/>
      <c r="C977" s="145"/>
      <c r="D977" s="146"/>
      <c r="E977" s="147"/>
      <c r="F977" s="148"/>
      <c r="G977" s="147"/>
      <c r="H977" s="148"/>
      <c r="I977" s="146"/>
      <c r="J977" s="147"/>
      <c r="K977" s="147"/>
      <c r="L977" s="147"/>
      <c r="M977" s="149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</row>
    <row ht="12.75" customHeight="1" r="978">
      <c r="A978" s="144"/>
      <c r="B978" s="145"/>
      <c r="C978" s="145"/>
      <c r="D978" s="146"/>
      <c r="E978" s="147"/>
      <c r="F978" s="148"/>
      <c r="G978" s="147"/>
      <c r="H978" s="148"/>
      <c r="I978" s="146"/>
      <c r="J978" s="147"/>
      <c r="K978" s="147"/>
      <c r="L978" s="147"/>
      <c r="M978" s="149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</row>
    <row ht="12.75" customHeight="1" r="979">
      <c r="A979" s="144"/>
      <c r="B979" s="145"/>
      <c r="C979" s="145"/>
      <c r="D979" s="146"/>
      <c r="E979" s="147"/>
      <c r="F979" s="148"/>
      <c r="G979" s="147"/>
      <c r="H979" s="148"/>
      <c r="I979" s="146"/>
      <c r="J979" s="147"/>
      <c r="K979" s="147"/>
      <c r="L979" s="147"/>
      <c r="M979" s="149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</row>
    <row ht="12.75" customHeight="1" r="980">
      <c r="A980" s="144"/>
      <c r="B980" s="145"/>
      <c r="C980" s="145"/>
      <c r="D980" s="146"/>
      <c r="E980" s="147"/>
      <c r="F980" s="148"/>
      <c r="G980" s="147"/>
      <c r="H980" s="148"/>
      <c r="I980" s="146"/>
      <c r="J980" s="147"/>
      <c r="K980" s="147"/>
      <c r="L980" s="147"/>
      <c r="M980" s="149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</row>
    <row ht="12.75" customHeight="1" r="981">
      <c r="A981" s="144"/>
      <c r="B981" s="145"/>
      <c r="C981" s="145"/>
      <c r="D981" s="146"/>
      <c r="E981" s="147"/>
      <c r="F981" s="148"/>
      <c r="G981" s="147"/>
      <c r="H981" s="148"/>
      <c r="I981" s="146"/>
      <c r="J981" s="147"/>
      <c r="K981" s="147"/>
      <c r="L981" s="147"/>
      <c r="M981" s="149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</row>
    <row ht="12.75" customHeight="1" r="982">
      <c r="A982" s="144"/>
      <c r="B982" s="145"/>
      <c r="C982" s="145"/>
      <c r="D982" s="146"/>
      <c r="E982" s="147"/>
      <c r="F982" s="148"/>
      <c r="G982" s="147"/>
      <c r="H982" s="148"/>
      <c r="I982" s="146"/>
      <c r="J982" s="147"/>
      <c r="K982" s="147"/>
      <c r="L982" s="147"/>
      <c r="M982" s="149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</row>
    <row ht="12.75" customHeight="1" r="983">
      <c r="A983" s="144"/>
      <c r="B983" s="145"/>
      <c r="C983" s="145"/>
      <c r="D983" s="146"/>
      <c r="E983" s="147"/>
      <c r="F983" s="148"/>
      <c r="G983" s="147"/>
      <c r="H983" s="148"/>
      <c r="I983" s="146"/>
      <c r="J983" s="147"/>
      <c r="K983" s="147"/>
      <c r="L983" s="147"/>
      <c r="M983" s="149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</row>
    <row ht="12.75" customHeight="1" r="984">
      <c r="A984" s="144"/>
      <c r="B984" s="145"/>
      <c r="C984" s="145"/>
      <c r="D984" s="146"/>
      <c r="E984" s="147"/>
      <c r="F984" s="148"/>
      <c r="G984" s="147"/>
      <c r="H984" s="148"/>
      <c r="I984" s="146"/>
      <c r="J984" s="147"/>
      <c r="K984" s="147"/>
      <c r="L984" s="147"/>
      <c r="M984" s="149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</row>
    <row ht="12.75" customHeight="1" r="985">
      <c r="A985" s="144"/>
      <c r="B985" s="145"/>
      <c r="C985" s="145"/>
      <c r="D985" s="146"/>
      <c r="E985" s="147"/>
      <c r="F985" s="148"/>
      <c r="G985" s="147"/>
      <c r="H985" s="148"/>
      <c r="I985" s="146"/>
      <c r="J985" s="147"/>
      <c r="K985" s="147"/>
      <c r="L985" s="147"/>
      <c r="M985" s="149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</row>
    <row ht="12.75" customHeight="1" r="986">
      <c r="A986" s="144"/>
      <c r="B986" s="145"/>
      <c r="C986" s="145"/>
      <c r="D986" s="146"/>
      <c r="E986" s="147"/>
      <c r="F986" s="148"/>
      <c r="G986" s="147"/>
      <c r="H986" s="148"/>
      <c r="I986" s="146"/>
      <c r="J986" s="147"/>
      <c r="K986" s="147"/>
      <c r="L986" s="147"/>
      <c r="M986" s="149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</row>
    <row ht="12.75" customHeight="1" r="987">
      <c r="A987" s="144"/>
      <c r="B987" s="145"/>
      <c r="C987" s="145"/>
      <c r="D987" s="146"/>
      <c r="E987" s="147"/>
      <c r="F987" s="148"/>
      <c r="G987" s="147"/>
      <c r="H987" s="148"/>
      <c r="I987" s="146"/>
      <c r="J987" s="147"/>
      <c r="K987" s="147"/>
      <c r="L987" s="147"/>
      <c r="M987" s="149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</row>
    <row ht="12.75" customHeight="1" r="988">
      <c r="A988" s="144"/>
      <c r="B988" s="145"/>
      <c r="C988" s="145"/>
      <c r="D988" s="146"/>
      <c r="E988" s="147"/>
      <c r="F988" s="148"/>
      <c r="G988" s="147"/>
      <c r="H988" s="148"/>
      <c r="I988" s="146"/>
      <c r="J988" s="147"/>
      <c r="K988" s="147"/>
      <c r="L988" s="147"/>
      <c r="M988" s="149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</row>
    <row ht="12.75" customHeight="1" r="989">
      <c r="A989" s="144"/>
      <c r="B989" s="145"/>
      <c r="C989" s="145"/>
      <c r="D989" s="146"/>
      <c r="E989" s="147"/>
      <c r="F989" s="148"/>
      <c r="G989" s="147"/>
      <c r="H989" s="148"/>
      <c r="I989" s="146"/>
      <c r="J989" s="147"/>
      <c r="K989" s="147"/>
      <c r="L989" s="147"/>
      <c r="M989" s="149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</row>
    <row ht="12.75" customHeight="1" r="990">
      <c r="A990" s="144"/>
      <c r="B990" s="145"/>
      <c r="C990" s="145"/>
      <c r="D990" s="146"/>
      <c r="E990" s="147"/>
      <c r="F990" s="148"/>
      <c r="G990" s="147"/>
      <c r="H990" s="148"/>
      <c r="I990" s="146"/>
      <c r="J990" s="147"/>
      <c r="K990" s="147"/>
      <c r="L990" s="147"/>
      <c r="M990" s="149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</row>
    <row ht="12.75" customHeight="1" r="991">
      <c r="A991" s="144"/>
      <c r="B991" s="145"/>
      <c r="C991" s="145"/>
      <c r="D991" s="146"/>
      <c r="E991" s="147"/>
      <c r="F991" s="148"/>
      <c r="G991" s="147"/>
      <c r="H991" s="148"/>
      <c r="I991" s="146"/>
      <c r="J991" s="147"/>
      <c r="K991" s="147"/>
      <c r="L991" s="147"/>
      <c r="M991" s="149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</row>
    <row ht="12.75" customHeight="1" r="992">
      <c r="A992" s="144"/>
      <c r="B992" s="145"/>
      <c r="C992" s="145"/>
      <c r="D992" s="146"/>
      <c r="E992" s="147"/>
      <c r="F992" s="148"/>
      <c r="G992" s="147"/>
      <c r="H992" s="148"/>
      <c r="I992" s="146"/>
      <c r="J992" s="147"/>
      <c r="K992" s="147"/>
      <c r="L992" s="147"/>
      <c r="M992" s="149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</row>
    <row ht="12.75" customHeight="1" r="993">
      <c r="A993" s="144"/>
      <c r="B993" s="145"/>
      <c r="C993" s="145"/>
      <c r="D993" s="146"/>
      <c r="E993" s="147"/>
      <c r="F993" s="148"/>
      <c r="G993" s="147"/>
      <c r="H993" s="148"/>
      <c r="I993" s="146"/>
      <c r="J993" s="147"/>
      <c r="K993" s="147"/>
      <c r="L993" s="147"/>
      <c r="M993" s="149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</row>
    <row ht="12.75" customHeight="1" r="994">
      <c r="A994" s="144"/>
      <c r="B994" s="145"/>
      <c r="C994" s="145"/>
      <c r="D994" s="146"/>
      <c r="E994" s="147"/>
      <c r="F994" s="148"/>
      <c r="G994" s="147"/>
      <c r="H994" s="148"/>
      <c r="I994" s="146"/>
      <c r="J994" s="147"/>
      <c r="K994" s="147"/>
      <c r="L994" s="147"/>
      <c r="M994" s="149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</row>
    <row ht="12.75" customHeight="1" r="995">
      <c r="A995" s="144"/>
      <c r="B995" s="145"/>
      <c r="C995" s="145"/>
      <c r="D995" s="146"/>
      <c r="E995" s="147"/>
      <c r="F995" s="148"/>
      <c r="G995" s="147"/>
      <c r="H995" s="148"/>
      <c r="I995" s="146"/>
      <c r="J995" s="147"/>
      <c r="K995" s="147"/>
      <c r="L995" s="147"/>
      <c r="M995" s="149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</row>
    <row ht="12.75" customHeight="1" r="996">
      <c r="A996" s="144"/>
      <c r="B996" s="145"/>
      <c r="C996" s="145"/>
      <c r="D996" s="146"/>
      <c r="E996" s="147"/>
      <c r="F996" s="148"/>
      <c r="G996" s="147"/>
      <c r="H996" s="148"/>
      <c r="I996" s="146"/>
      <c r="J996" s="147"/>
      <c r="K996" s="147"/>
      <c r="L996" s="147"/>
      <c r="M996" s="149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</row>
    <row ht="12.75" customHeight="1" r="997">
      <c r="A997" s="144"/>
      <c r="B997" s="145"/>
      <c r="C997" s="145"/>
      <c r="D997" s="146"/>
      <c r="E997" s="147"/>
      <c r="F997" s="148"/>
      <c r="G997" s="147"/>
      <c r="H997" s="148"/>
      <c r="I997" s="146"/>
      <c r="J997" s="147"/>
      <c r="K997" s="147"/>
      <c r="L997" s="147"/>
      <c r="M997" s="149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</row>
    <row ht="12.75" customHeight="1" r="998">
      <c r="A998" s="144"/>
      <c r="B998" s="145"/>
      <c r="C998" s="145"/>
      <c r="D998" s="146"/>
      <c r="E998" s="147"/>
      <c r="F998" s="148"/>
      <c r="G998" s="147"/>
      <c r="H998" s="148"/>
      <c r="I998" s="146"/>
      <c r="J998" s="147"/>
      <c r="K998" s="147"/>
      <c r="L998" s="147"/>
      <c r="M998" s="149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</row>
    <row ht="12.75" customHeight="1" r="999">
      <c r="A999" s="144"/>
      <c r="B999" s="145"/>
      <c r="C999" s="145"/>
      <c r="D999" s="146"/>
      <c r="E999" s="147"/>
      <c r="F999" s="148"/>
      <c r="G999" s="147"/>
      <c r="H999" s="148"/>
      <c r="I999" s="146"/>
      <c r="J999" s="147"/>
      <c r="K999" s="147"/>
      <c r="L999" s="147"/>
      <c r="M999" s="149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  <c r="Z999" s="141"/>
    </row>
    <row ht="12.75" customHeight="1" r="1000">
      <c r="A1000" s="144"/>
      <c r="B1000" s="145"/>
      <c r="C1000" s="145"/>
      <c r="D1000" s="146"/>
      <c r="E1000" s="147"/>
      <c r="F1000" s="148"/>
      <c r="G1000" s="147"/>
      <c r="H1000" s="148"/>
      <c r="I1000" s="146"/>
      <c r="J1000" s="147"/>
      <c r="K1000" s="147"/>
      <c r="L1000" s="147"/>
      <c r="M1000" s="149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</row>
  </sheetData>
  <autoFilter ref="$A$1:$M$351"/>
  <mergeCells count="66">
    <mergeCell ref="O64:R64"/>
    <mergeCell ref="O65:R65"/>
    <mergeCell ref="O66:R66"/>
    <mergeCell ref="O68:T69"/>
    <mergeCell ref="O70:R70"/>
    <mergeCell ref="O71:R71"/>
    <mergeCell ref="O72:R72"/>
    <mergeCell ref="P82:R82"/>
    <mergeCell ref="P83:R83"/>
    <mergeCell ref="P84:R84"/>
    <mergeCell ref="O73:R73"/>
    <mergeCell ref="O74:R74"/>
    <mergeCell ref="O75:R75"/>
    <mergeCell ref="O77:R78"/>
    <mergeCell ref="P79:R79"/>
    <mergeCell ref="P80:R80"/>
    <mergeCell ref="P81:R81"/>
    <mergeCell ref="O2:P2"/>
    <mergeCell ref="O9:S10"/>
    <mergeCell ref="O11:S11"/>
    <mergeCell ref="O12:S12"/>
    <mergeCell ref="O13:S13"/>
    <mergeCell ref="O14:S14"/>
    <mergeCell ref="O16:S17"/>
    <mergeCell ref="P18:R18"/>
    <mergeCell ref="P19:R19"/>
    <mergeCell ref="P20:R20"/>
    <mergeCell ref="P21:R21"/>
    <mergeCell ref="P22:R22"/>
    <mergeCell ref="P23:R23"/>
    <mergeCell ref="P24:R24"/>
    <mergeCell ref="P25:R25"/>
    <mergeCell ref="P26:R26"/>
    <mergeCell ref="P27:R27"/>
    <mergeCell ref="P28:R28"/>
    <mergeCell ref="P29:R29"/>
    <mergeCell ref="P30:R30"/>
    <mergeCell ref="P31:R31"/>
    <mergeCell ref="P32:R32"/>
    <mergeCell ref="P33:R33"/>
    <mergeCell ref="O35:S36"/>
    <mergeCell ref="P37:R37"/>
    <mergeCell ref="P38:R38"/>
    <mergeCell ref="P39:R39"/>
    <mergeCell ref="P40:R40"/>
    <mergeCell ref="P41:R41"/>
    <mergeCell ref="P42:R42"/>
    <mergeCell ref="P43:R43"/>
    <mergeCell ref="P44:R44"/>
    <mergeCell ref="P45:R45"/>
    <mergeCell ref="P46:R46"/>
    <mergeCell ref="P47:R47"/>
    <mergeCell ref="P48:R48"/>
    <mergeCell ref="P49:R49"/>
    <mergeCell ref="P50:R50"/>
    <mergeCell ref="O52:T53"/>
    <mergeCell ref="O54:R54"/>
    <mergeCell ref="O55:R55"/>
    <mergeCell ref="O56:R56"/>
    <mergeCell ref="O57:R57"/>
    <mergeCell ref="O58:R58"/>
    <mergeCell ref="O59:R59"/>
    <mergeCell ref="O60:R60"/>
    <mergeCell ref="O61:R61"/>
    <mergeCell ref="O62:R62"/>
    <mergeCell ref="O63:R63"/>
  </mergeCells>
  <conditionalFormatting sqref="I2:I40 I44">
    <cfRule type="timePeriod" dxfId="0" priority="1" timePeriod="today"/>
  </conditionalFormatting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10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 fitToPage="1"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8.86" customWidth="1"/>
    <col min="2" max="3" width="23.43" customWidth="1"/>
    <col min="4" max="4" width="23.57" customWidth="1"/>
    <col min="5" max="5" width="60.29" customWidth="1"/>
    <col min="6" max="6" width="72" customWidth="1"/>
    <col min="7" max="7" width="15.43" customWidth="1"/>
    <col min="8" max="8" width="39.14" customWidth="1"/>
    <col min="9" max="9" width="30.71" customWidth="1"/>
    <col min="10" max="10" width="28.29" customWidth="1"/>
    <col min="11" max="11" width="63.71" customWidth="1"/>
    <col min="12" max="12" width="76.43" customWidth="1"/>
    <col min="13" max="13" width="47.14" customWidth="1"/>
    <col min="14" max="14" width="10.71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1" t="s">
        <v>0</v>
      </c>
      <c r="B1" s="2" t="s">
        <v>1</v>
      </c>
      <c r="C1" s="2" t="s">
        <v>2</v>
      </c>
      <c r="D1" s="494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494" t="s">
        <v>5442</v>
      </c>
      <c r="J1" s="4" t="s">
        <v>182</v>
      </c>
      <c r="K1" s="496" t="s">
        <v>10</v>
      </c>
      <c r="L1" s="496" t="s">
        <v>11</v>
      </c>
      <c r="M1" s="387" t="s">
        <v>12</v>
      </c>
      <c r="N1" s="499"/>
      <c r="O1" s="499"/>
      <c r="P1" s="499"/>
      <c r="Q1" s="499"/>
      <c r="R1" s="499"/>
      <c r="S1" s="499"/>
      <c r="T1" s="499"/>
      <c r="U1" s="499"/>
      <c r="V1" s="499"/>
      <c r="W1" s="499"/>
      <c r="X1" s="499"/>
      <c r="Y1" s="499"/>
      <c r="Z1" s="499"/>
    </row>
    <row ht="12.75" customHeight="1" r="2">
      <c r="A2" s="16">
        <v>118</v>
      </c>
      <c r="B2" s="17" t="s">
        <v>5443</v>
      </c>
      <c r="C2" s="17">
        <v>2014</v>
      </c>
      <c r="D2" s="392">
        <v>41989</v>
      </c>
      <c r="E2" s="19" t="s">
        <v>5444</v>
      </c>
      <c r="F2" s="20" t="s">
        <v>3896</v>
      </c>
      <c r="G2" s="19" t="s">
        <v>860</v>
      </c>
      <c r="H2" s="20" t="s">
        <v>18</v>
      </c>
      <c r="I2" s="392">
        <v>43103</v>
      </c>
      <c r="J2" s="19">
        <v>1</v>
      </c>
      <c r="K2" s="500" t="s">
        <v>308</v>
      </c>
      <c r="L2" s="20" t="s">
        <v>376</v>
      </c>
      <c r="M2" s="393">
        <f>I2-D2</f>
        <v>1114</v>
      </c>
      <c r="N2" s="499"/>
      <c r="O2" s="390" t="s">
        <v>5445</v>
      </c>
      <c r="P2" s="391"/>
      <c r="Q2" s="7"/>
      <c r="R2" s="7"/>
      <c r="S2" s="7"/>
      <c r="T2" s="7"/>
      <c r="U2" s="499"/>
      <c r="V2" s="499"/>
      <c r="W2" s="499"/>
      <c r="X2" s="499"/>
      <c r="Y2" s="499"/>
      <c r="Z2" s="499"/>
    </row>
    <row ht="12.75" customHeight="1" r="3">
      <c r="A3" s="8">
        <v>218</v>
      </c>
      <c r="B3" s="9" t="s">
        <v>5446</v>
      </c>
      <c r="C3" s="9">
        <v>2016</v>
      </c>
      <c r="D3" s="388">
        <v>42718</v>
      </c>
      <c r="E3" s="12" t="s">
        <v>5447</v>
      </c>
      <c r="F3" s="11" t="s">
        <v>3896</v>
      </c>
      <c r="G3" s="12" t="s">
        <v>860</v>
      </c>
      <c r="H3" s="11" t="s">
        <v>18</v>
      </c>
      <c r="I3" s="388">
        <v>43103</v>
      </c>
      <c r="J3" s="12">
        <v>1</v>
      </c>
      <c r="K3" s="500" t="s">
        <v>308</v>
      </c>
      <c r="L3" s="11" t="s">
        <v>376</v>
      </c>
      <c r="M3" s="389">
        <f>I3-D3</f>
        <v>385</v>
      </c>
      <c r="N3" s="276"/>
      <c r="O3" s="394" t="s">
        <v>26</v>
      </c>
      <c r="P3" s="394">
        <f>COUNTIF($G$2:$G$476,"PT")</f>
        <v>0</v>
      </c>
      <c r="Q3" s="7"/>
      <c r="R3" s="7"/>
      <c r="S3" s="7"/>
      <c r="T3" s="7"/>
      <c r="U3" s="276"/>
      <c r="V3" s="276"/>
      <c r="W3" s="276"/>
      <c r="X3" s="276"/>
      <c r="Y3" s="276"/>
      <c r="Z3" s="276"/>
    </row>
    <row ht="12.75" customHeight="1" r="4">
      <c r="A4" s="16">
        <v>318</v>
      </c>
      <c r="B4" s="17" t="s">
        <v>5448</v>
      </c>
      <c r="C4" s="17">
        <v>2010</v>
      </c>
      <c r="D4" s="392">
        <v>40193</v>
      </c>
      <c r="E4" s="19" t="s">
        <v>5449</v>
      </c>
      <c r="F4" s="20" t="s">
        <v>154</v>
      </c>
      <c r="G4" s="19" t="s">
        <v>860</v>
      </c>
      <c r="H4" s="20" t="s">
        <v>5450</v>
      </c>
      <c r="I4" s="392">
        <v>43103</v>
      </c>
      <c r="J4" s="19">
        <v>1</v>
      </c>
      <c r="K4" s="500" t="s">
        <v>308</v>
      </c>
      <c r="L4" s="20" t="s">
        <v>376</v>
      </c>
      <c r="M4" s="393">
        <f>I4-D4</f>
        <v>2910</v>
      </c>
      <c r="N4" s="276"/>
      <c r="O4" s="23" t="s">
        <v>30</v>
      </c>
      <c r="P4" s="23">
        <f>COUNTIF($G$2:$G$476,"PTN")</f>
        <v>2</v>
      </c>
      <c r="Q4" s="22"/>
      <c r="R4" s="22"/>
      <c r="S4" s="22"/>
      <c r="T4" s="22"/>
      <c r="U4" s="276"/>
      <c r="V4" s="276"/>
      <c r="W4" s="276"/>
      <c r="X4" s="276"/>
      <c r="Y4" s="276"/>
      <c r="Z4" s="276"/>
    </row>
    <row ht="12.75" customHeight="1" r="5">
      <c r="A5" s="8">
        <v>418</v>
      </c>
      <c r="B5" s="9" t="s">
        <v>5451</v>
      </c>
      <c r="C5" s="9">
        <v>2012</v>
      </c>
      <c r="D5" s="388">
        <v>41150</v>
      </c>
      <c r="E5" s="12" t="s">
        <v>5452</v>
      </c>
      <c r="F5" s="11" t="s">
        <v>154</v>
      </c>
      <c r="G5" s="12" t="s">
        <v>17</v>
      </c>
      <c r="H5" s="11" t="s">
        <v>3374</v>
      </c>
      <c r="I5" s="388">
        <v>43104</v>
      </c>
      <c r="J5" s="12">
        <v>1</v>
      </c>
      <c r="K5" s="501" t="s">
        <v>278</v>
      </c>
      <c r="L5" s="11" t="s">
        <v>376</v>
      </c>
      <c r="M5" s="389">
        <f>I5-D5</f>
        <v>1954</v>
      </c>
      <c r="N5" s="276"/>
      <c r="O5" s="24" t="s">
        <v>35</v>
      </c>
      <c r="P5" s="24">
        <f>COUNTIF($G$2:$G$476,"PTE")</f>
        <v>193</v>
      </c>
      <c r="Q5" s="22"/>
      <c r="R5" s="22"/>
      <c r="S5" s="22"/>
      <c r="T5" s="22"/>
      <c r="U5" s="276"/>
      <c r="V5" s="276"/>
      <c r="W5" s="276"/>
      <c r="X5" s="276"/>
      <c r="Y5" s="276"/>
      <c r="Z5" s="276"/>
    </row>
    <row ht="12.75" customHeight="1" r="6">
      <c r="A6" s="16">
        <v>518</v>
      </c>
      <c r="B6" s="17" t="s">
        <v>5453</v>
      </c>
      <c r="C6" s="17">
        <v>2012</v>
      </c>
      <c r="D6" s="392">
        <v>41256</v>
      </c>
      <c r="E6" s="19" t="s">
        <v>5454</v>
      </c>
      <c r="F6" s="20" t="s">
        <v>276</v>
      </c>
      <c r="G6" s="19" t="s">
        <v>17</v>
      </c>
      <c r="H6" s="20" t="s">
        <v>5455</v>
      </c>
      <c r="I6" s="392">
        <v>43108</v>
      </c>
      <c r="J6" s="19">
        <v>1</v>
      </c>
      <c r="K6" s="500" t="s">
        <v>308</v>
      </c>
      <c r="L6" s="20" t="s">
        <v>371</v>
      </c>
      <c r="M6" s="393">
        <f>I6-D6</f>
        <v>1852</v>
      </c>
      <c r="N6" s="276"/>
      <c r="O6" s="23" t="s">
        <v>40</v>
      </c>
      <c r="P6" s="23">
        <f>COUNTIF($G$2:$G$476,"Pré-Mistura")</f>
        <v>2</v>
      </c>
      <c r="Q6" s="22"/>
      <c r="R6" s="22"/>
      <c r="S6" s="22"/>
      <c r="T6" s="22"/>
      <c r="U6" s="276"/>
      <c r="V6" s="276"/>
      <c r="W6" s="276"/>
      <c r="X6" s="276"/>
      <c r="Y6" s="276"/>
      <c r="Z6" s="276"/>
    </row>
    <row ht="12.75" customHeight="1" r="7">
      <c r="A7" s="8">
        <v>618</v>
      </c>
      <c r="B7" s="9" t="s">
        <v>5456</v>
      </c>
      <c r="C7" s="9">
        <v>2015</v>
      </c>
      <c r="D7" s="388">
        <v>42244</v>
      </c>
      <c r="E7" s="12" t="s">
        <v>5457</v>
      </c>
      <c r="F7" s="11" t="s">
        <v>1417</v>
      </c>
      <c r="G7" s="12" t="s">
        <v>860</v>
      </c>
      <c r="H7" s="11" t="s">
        <v>181</v>
      </c>
      <c r="I7" s="388">
        <v>43108</v>
      </c>
      <c r="J7" s="12">
        <v>1</v>
      </c>
      <c r="K7" s="500" t="s">
        <v>308</v>
      </c>
      <c r="L7" s="11" t="s">
        <v>376</v>
      </c>
      <c r="M7" s="389">
        <f>I7-D7</f>
        <v>864</v>
      </c>
      <c r="N7" s="276"/>
      <c r="O7" s="24" t="s">
        <v>852</v>
      </c>
      <c r="P7" s="24">
        <f>COUNTIF($G$2:$G$476,"PF")</f>
        <v>48</v>
      </c>
      <c r="Q7" s="22"/>
      <c r="R7" s="22"/>
      <c r="S7" s="22"/>
      <c r="T7" s="22"/>
      <c r="U7" s="276"/>
      <c r="V7" s="276"/>
      <c r="W7" s="276"/>
      <c r="X7" s="276"/>
      <c r="Y7" s="276"/>
      <c r="Z7" s="276"/>
    </row>
    <row ht="12.75" customHeight="1" r="8">
      <c r="A8" s="16">
        <v>718</v>
      </c>
      <c r="B8" s="17" t="s">
        <v>5458</v>
      </c>
      <c r="C8" s="17">
        <v>2014</v>
      </c>
      <c r="D8" s="392">
        <v>41794</v>
      </c>
      <c r="E8" s="19" t="s">
        <v>5459</v>
      </c>
      <c r="F8" s="20" t="s">
        <v>534</v>
      </c>
      <c r="G8" s="19" t="s">
        <v>17</v>
      </c>
      <c r="H8" s="20" t="s">
        <v>60</v>
      </c>
      <c r="I8" s="392">
        <v>43108</v>
      </c>
      <c r="J8" s="19">
        <v>1</v>
      </c>
      <c r="K8" s="501" t="s">
        <v>278</v>
      </c>
      <c r="L8" s="20" t="s">
        <v>371</v>
      </c>
      <c r="M8" s="393">
        <f>I8-D8</f>
        <v>1314</v>
      </c>
      <c r="N8" s="276"/>
      <c r="O8" s="23" t="s">
        <v>844</v>
      </c>
      <c r="P8" s="23">
        <f>COUNTIF($G$2:$G$476,"PFN")</f>
        <v>4</v>
      </c>
      <c r="Q8" s="22"/>
      <c r="R8" s="22"/>
      <c r="S8" s="22"/>
      <c r="T8" s="22"/>
      <c r="U8" s="276"/>
      <c r="V8" s="276"/>
      <c r="W8" s="276"/>
      <c r="X8" s="276"/>
      <c r="Y8" s="276"/>
      <c r="Z8" s="276"/>
    </row>
    <row ht="12.75" customHeight="1" r="9">
      <c r="A9" s="8">
        <v>818</v>
      </c>
      <c r="B9" s="9" t="s">
        <v>5460</v>
      </c>
      <c r="C9" s="9">
        <v>2009</v>
      </c>
      <c r="D9" s="388">
        <v>39945</v>
      </c>
      <c r="E9" s="12" t="s">
        <v>5461</v>
      </c>
      <c r="F9" s="11" t="s">
        <v>1081</v>
      </c>
      <c r="G9" s="12" t="s">
        <v>860</v>
      </c>
      <c r="H9" s="11" t="s">
        <v>5462</v>
      </c>
      <c r="I9" s="388">
        <v>43110</v>
      </c>
      <c r="J9" s="12">
        <v>1</v>
      </c>
      <c r="K9" s="500" t="s">
        <v>308</v>
      </c>
      <c r="L9" s="11" t="s">
        <v>371</v>
      </c>
      <c r="M9" s="389">
        <f>I9-D9</f>
        <v>3165</v>
      </c>
      <c r="N9" s="276"/>
      <c r="O9" s="24" t="s">
        <v>861</v>
      </c>
      <c r="P9" s="24">
        <f>COUNTIF($G$2:$G$476,"PF/PTE")</f>
        <v>148</v>
      </c>
      <c r="Q9" s="22"/>
      <c r="R9" s="22"/>
      <c r="S9" s="22"/>
      <c r="T9" s="22"/>
      <c r="U9" s="276"/>
      <c r="V9" s="276"/>
      <c r="W9" s="276"/>
      <c r="X9" s="276"/>
      <c r="Y9" s="276"/>
      <c r="Z9" s="276"/>
    </row>
    <row ht="12.75" customHeight="1" r="10">
      <c r="A10" s="16">
        <v>918</v>
      </c>
      <c r="B10" s="17" t="s">
        <v>5463</v>
      </c>
      <c r="C10" s="17">
        <v>2009</v>
      </c>
      <c r="D10" s="392">
        <v>39909</v>
      </c>
      <c r="E10" s="19" t="s">
        <v>5464</v>
      </c>
      <c r="F10" s="20" t="s">
        <v>1081</v>
      </c>
      <c r="G10" s="19" t="s">
        <v>860</v>
      </c>
      <c r="H10" s="20" t="s">
        <v>5462</v>
      </c>
      <c r="I10" s="392">
        <v>43110</v>
      </c>
      <c r="J10" s="19">
        <v>1</v>
      </c>
      <c r="K10" s="500" t="s">
        <v>308</v>
      </c>
      <c r="L10" s="20" t="s">
        <v>371</v>
      </c>
      <c r="M10" s="393">
        <f>I10-D10</f>
        <v>3201</v>
      </c>
      <c r="N10" s="276"/>
      <c r="O10" s="23" t="s">
        <v>865</v>
      </c>
      <c r="P10" s="23">
        <f>COUNTIF($G$2:$G$476,"Bio")</f>
        <v>35</v>
      </c>
      <c r="Q10" s="22"/>
      <c r="R10" s="22"/>
      <c r="S10" s="22"/>
      <c r="T10" s="22"/>
      <c r="U10" s="276"/>
      <c r="V10" s="276"/>
      <c r="W10" s="276"/>
      <c r="X10" s="276"/>
      <c r="Y10" s="276"/>
      <c r="Z10" s="276"/>
    </row>
    <row ht="12.75" customHeight="1" r="11">
      <c r="A11" s="8">
        <v>1018</v>
      </c>
      <c r="B11" s="9" t="s">
        <v>5465</v>
      </c>
      <c r="C11" s="9">
        <v>2015</v>
      </c>
      <c r="D11" s="388">
        <v>42228</v>
      </c>
      <c r="E11" s="12" t="s">
        <v>5466</v>
      </c>
      <c r="F11" s="11" t="s">
        <v>534</v>
      </c>
      <c r="G11" s="12" t="s">
        <v>17</v>
      </c>
      <c r="H11" s="11" t="s">
        <v>5467</v>
      </c>
      <c r="I11" s="388">
        <v>43111</v>
      </c>
      <c r="J11" s="12">
        <v>1</v>
      </c>
      <c r="K11" s="501" t="s">
        <v>278</v>
      </c>
      <c r="L11" s="11" t="s">
        <v>371</v>
      </c>
      <c r="M11" s="389">
        <f>I11-D11</f>
        <v>883</v>
      </c>
      <c r="N11" s="276"/>
      <c r="O11" s="395" t="s">
        <v>871</v>
      </c>
      <c r="P11" s="395">
        <f>COUNTIF($G$2:$G$476,"Bio/Org")</f>
        <v>17</v>
      </c>
      <c r="Q11" s="22"/>
      <c r="R11" s="22"/>
      <c r="S11" s="22"/>
      <c r="T11" s="22"/>
      <c r="U11" s="276"/>
      <c r="V11" s="276"/>
      <c r="W11" s="276"/>
      <c r="X11" s="276"/>
      <c r="Y11" s="276"/>
      <c r="Z11" s="276"/>
    </row>
    <row ht="12.75" customHeight="1" r="12">
      <c r="A12" s="16">
        <v>1118</v>
      </c>
      <c r="B12" s="17" t="s">
        <v>5468</v>
      </c>
      <c r="C12" s="17">
        <v>2012</v>
      </c>
      <c r="D12" s="392">
        <v>40998</v>
      </c>
      <c r="E12" s="19" t="s">
        <v>5469</v>
      </c>
      <c r="F12" s="20" t="s">
        <v>2064</v>
      </c>
      <c r="G12" s="19" t="s">
        <v>850</v>
      </c>
      <c r="H12" s="20" t="s">
        <v>5470</v>
      </c>
      <c r="I12" s="392">
        <v>43112</v>
      </c>
      <c r="J12" s="19">
        <v>1</v>
      </c>
      <c r="K12" s="500" t="s">
        <v>308</v>
      </c>
      <c r="L12" s="20" t="s">
        <v>376</v>
      </c>
      <c r="M12" s="393">
        <f>I12-D12</f>
        <v>2114</v>
      </c>
      <c r="N12" s="276"/>
      <c r="O12" s="396" t="s">
        <v>45</v>
      </c>
      <c r="P12" s="397">
        <f>SUM(P3:P11)</f>
        <v>449</v>
      </c>
      <c r="Q12" s="22"/>
      <c r="R12" s="22"/>
      <c r="S12" s="22"/>
      <c r="T12" s="22"/>
      <c r="U12" s="276"/>
      <c r="V12" s="276"/>
      <c r="W12" s="276"/>
      <c r="X12" s="276"/>
      <c r="Y12" s="276"/>
      <c r="Z12" s="276"/>
    </row>
    <row ht="12.75" customHeight="1" r="13">
      <c r="A13" s="8">
        <v>1218</v>
      </c>
      <c r="B13" s="9" t="s">
        <v>5471</v>
      </c>
      <c r="C13" s="9">
        <v>2015</v>
      </c>
      <c r="D13" s="388">
        <v>42243</v>
      </c>
      <c r="E13" s="12" t="s">
        <v>5472</v>
      </c>
      <c r="F13" s="11" t="s">
        <v>1767</v>
      </c>
      <c r="G13" s="12" t="s">
        <v>860</v>
      </c>
      <c r="H13" s="11" t="s">
        <v>25</v>
      </c>
      <c r="I13" s="388">
        <v>42747</v>
      </c>
      <c r="J13" s="12">
        <v>1</v>
      </c>
      <c r="K13" s="500" t="s">
        <v>308</v>
      </c>
      <c r="L13" s="11" t="s">
        <v>371</v>
      </c>
      <c r="M13" s="389">
        <f>I13-D13</f>
        <v>504</v>
      </c>
      <c r="N13" s="276"/>
      <c r="O13" s="22"/>
      <c r="P13" s="22"/>
      <c r="Q13" s="22"/>
      <c r="R13" s="398"/>
      <c r="S13" s="398"/>
      <c r="T13" s="22"/>
      <c r="U13" s="276"/>
      <c r="V13" s="276"/>
      <c r="W13" s="276"/>
      <c r="X13" s="276"/>
      <c r="Y13" s="276"/>
      <c r="Z13" s="276"/>
    </row>
    <row ht="13.5" customHeight="1" r="14">
      <c r="A14" s="16">
        <v>1318</v>
      </c>
      <c r="B14" s="17" t="s">
        <v>5473</v>
      </c>
      <c r="C14" s="17">
        <v>2012</v>
      </c>
      <c r="D14" s="392">
        <v>41088</v>
      </c>
      <c r="E14" s="19" t="s">
        <v>5474</v>
      </c>
      <c r="F14" s="20" t="s">
        <v>456</v>
      </c>
      <c r="G14" s="19" t="s">
        <v>17</v>
      </c>
      <c r="H14" s="20" t="s">
        <v>25</v>
      </c>
      <c r="I14" s="392">
        <v>43116</v>
      </c>
      <c r="J14" s="19">
        <v>1</v>
      </c>
      <c r="K14" s="502" t="s">
        <v>295</v>
      </c>
      <c r="L14" s="20" t="s">
        <v>371</v>
      </c>
      <c r="M14" s="393">
        <f>I14-D14</f>
        <v>2028</v>
      </c>
      <c r="N14" s="276"/>
      <c r="O14" s="399" t="s">
        <v>56</v>
      </c>
      <c r="P14" s="28"/>
      <c r="Q14" s="28"/>
      <c r="R14" s="28"/>
      <c r="S14" s="29"/>
      <c r="T14" s="22"/>
      <c r="U14" s="276"/>
      <c r="V14" s="276"/>
      <c r="W14" s="276"/>
      <c r="X14" s="276"/>
      <c r="Y14" s="276"/>
      <c r="Z14" s="276"/>
    </row>
    <row ht="15" customHeight="1" r="15">
      <c r="A15" s="8">
        <v>1418</v>
      </c>
      <c r="B15" s="9" t="s">
        <v>5475</v>
      </c>
      <c r="C15" s="9">
        <v>2015</v>
      </c>
      <c r="D15" s="388">
        <v>42223</v>
      </c>
      <c r="E15" s="12" t="s">
        <v>5476</v>
      </c>
      <c r="F15" s="11" t="s">
        <v>584</v>
      </c>
      <c r="G15" s="12" t="s">
        <v>17</v>
      </c>
      <c r="H15" s="11" t="s">
        <v>5467</v>
      </c>
      <c r="I15" s="388">
        <v>43116</v>
      </c>
      <c r="J15" s="12">
        <v>1</v>
      </c>
      <c r="K15" s="500" t="s">
        <v>308</v>
      </c>
      <c r="L15" s="11" t="s">
        <v>371</v>
      </c>
      <c r="M15" s="389">
        <f>I15-D15</f>
        <v>893</v>
      </c>
      <c r="N15" s="276"/>
      <c r="O15" s="30"/>
      <c r="P15" s="31"/>
      <c r="Q15" s="31"/>
      <c r="R15" s="31"/>
      <c r="S15" s="32"/>
      <c r="T15" s="22"/>
      <c r="U15" s="276"/>
      <c r="V15" s="276"/>
      <c r="W15" s="276"/>
      <c r="X15" s="276"/>
      <c r="Y15" s="276"/>
      <c r="Z15" s="276"/>
    </row>
    <row ht="15.75" customHeight="1" r="16">
      <c r="A16" s="16">
        <v>1518</v>
      </c>
      <c r="B16" s="17" t="s">
        <v>5477</v>
      </c>
      <c r="C16" s="17">
        <v>2013</v>
      </c>
      <c r="D16" s="392">
        <v>41302</v>
      </c>
      <c r="E16" s="19" t="s">
        <v>5478</v>
      </c>
      <c r="F16" s="20" t="s">
        <v>953</v>
      </c>
      <c r="G16" s="19" t="s">
        <v>17</v>
      </c>
      <c r="H16" s="20" t="s">
        <v>886</v>
      </c>
      <c r="I16" s="392">
        <v>43116</v>
      </c>
      <c r="J16" s="19">
        <v>1</v>
      </c>
      <c r="K16" s="500" t="s">
        <v>308</v>
      </c>
      <c r="L16" s="20" t="s">
        <v>371</v>
      </c>
      <c r="M16" s="393">
        <f>I16-D16</f>
        <v>1814</v>
      </c>
      <c r="N16" s="276"/>
      <c r="O16" s="400" t="s">
        <v>5479</v>
      </c>
      <c r="P16" s="59"/>
      <c r="Q16" s="59"/>
      <c r="R16" s="59"/>
      <c r="S16" s="60"/>
      <c r="T16" s="22"/>
      <c r="U16" s="276"/>
      <c r="V16" s="276"/>
      <c r="W16" s="276"/>
      <c r="X16" s="276"/>
      <c r="Y16" s="276"/>
      <c r="Z16" s="276"/>
    </row>
    <row ht="12.75" customHeight="1" r="17">
      <c r="A17" s="8">
        <v>1618</v>
      </c>
      <c r="B17" s="9" t="s">
        <v>4920</v>
      </c>
      <c r="C17" s="9">
        <v>2013</v>
      </c>
      <c r="D17" s="388">
        <v>41570</v>
      </c>
      <c r="E17" s="12" t="s">
        <v>5480</v>
      </c>
      <c r="F17" s="11" t="s">
        <v>953</v>
      </c>
      <c r="G17" s="12" t="s">
        <v>17</v>
      </c>
      <c r="H17" s="11" t="s">
        <v>1522</v>
      </c>
      <c r="I17" s="388">
        <v>43116</v>
      </c>
      <c r="J17" s="12">
        <v>1</v>
      </c>
      <c r="K17" s="500" t="s">
        <v>308</v>
      </c>
      <c r="L17" s="11" t="s">
        <v>371</v>
      </c>
      <c r="M17" s="389">
        <f>I17-D17</f>
        <v>1546</v>
      </c>
      <c r="N17" s="276"/>
      <c r="O17" s="37" t="s">
        <v>5481</v>
      </c>
      <c r="P17" s="34"/>
      <c r="Q17" s="34"/>
      <c r="R17" s="34"/>
      <c r="S17" s="35"/>
      <c r="T17" s="22"/>
      <c r="U17" s="276"/>
      <c r="V17" s="276"/>
      <c r="W17" s="276"/>
      <c r="X17" s="276"/>
      <c r="Y17" s="276"/>
      <c r="Z17" s="276"/>
    </row>
    <row ht="12.75" customHeight="1" r="18">
      <c r="A18" s="16">
        <v>1718</v>
      </c>
      <c r="B18" s="17" t="s">
        <v>5482</v>
      </c>
      <c r="C18" s="17">
        <v>2014</v>
      </c>
      <c r="D18" s="392">
        <v>41992</v>
      </c>
      <c r="E18" s="19" t="s">
        <v>5483</v>
      </c>
      <c r="F18" s="20" t="s">
        <v>953</v>
      </c>
      <c r="G18" s="19" t="s">
        <v>17</v>
      </c>
      <c r="H18" s="20" t="s">
        <v>5484</v>
      </c>
      <c r="I18" s="392">
        <v>43117</v>
      </c>
      <c r="J18" s="19">
        <v>1</v>
      </c>
      <c r="K18" s="500" t="s">
        <v>308</v>
      </c>
      <c r="L18" s="20" t="s">
        <v>371</v>
      </c>
      <c r="M18" s="393">
        <f>I18-D18</f>
        <v>1125</v>
      </c>
      <c r="N18" s="276"/>
      <c r="O18" s="33" t="s">
        <v>5485</v>
      </c>
      <c r="P18" s="34"/>
      <c r="Q18" s="34"/>
      <c r="R18" s="34"/>
      <c r="S18" s="35"/>
      <c r="T18" s="22"/>
      <c r="U18" s="276"/>
      <c r="V18" s="276"/>
      <c r="W18" s="276"/>
      <c r="X18" s="276"/>
      <c r="Y18" s="276"/>
      <c r="Z18" s="276"/>
    </row>
    <row ht="12.75" customHeight="1" r="19">
      <c r="A19" s="8">
        <v>1818</v>
      </c>
      <c r="B19" s="9" t="s">
        <v>5486</v>
      </c>
      <c r="C19" s="9">
        <v>2015</v>
      </c>
      <c r="D19" s="388">
        <v>42335</v>
      </c>
      <c r="E19" s="12" t="s">
        <v>5487</v>
      </c>
      <c r="F19" s="11" t="s">
        <v>584</v>
      </c>
      <c r="G19" s="12" t="s">
        <v>17</v>
      </c>
      <c r="H19" s="11" t="s">
        <v>5488</v>
      </c>
      <c r="I19" s="388">
        <v>43118</v>
      </c>
      <c r="J19" s="12">
        <v>1</v>
      </c>
      <c r="K19" s="500" t="s">
        <v>308</v>
      </c>
      <c r="L19" s="11" t="s">
        <v>371</v>
      </c>
      <c r="M19" s="389">
        <f>I19-D19</f>
        <v>783</v>
      </c>
      <c r="N19" s="276"/>
      <c r="O19" s="37" t="s">
        <v>5489</v>
      </c>
      <c r="P19" s="34"/>
      <c r="Q19" s="34"/>
      <c r="R19" s="34"/>
      <c r="S19" s="35"/>
      <c r="T19" s="22"/>
      <c r="U19" s="276"/>
      <c r="V19" s="276"/>
      <c r="W19" s="276"/>
      <c r="X19" s="276"/>
      <c r="Y19" s="276"/>
      <c r="Z19" s="276"/>
    </row>
    <row ht="12.75" customHeight="1" r="20">
      <c r="A20" s="16">
        <v>1918</v>
      </c>
      <c r="B20" s="17" t="s">
        <v>5490</v>
      </c>
      <c r="C20" s="17">
        <v>2010</v>
      </c>
      <c r="D20" s="392">
        <v>40451</v>
      </c>
      <c r="E20" s="19" t="s">
        <v>5491</v>
      </c>
      <c r="F20" s="20" t="s">
        <v>584</v>
      </c>
      <c r="G20" s="19" t="s">
        <v>17</v>
      </c>
      <c r="H20" s="20" t="s">
        <v>5492</v>
      </c>
      <c r="I20" s="392">
        <v>43118</v>
      </c>
      <c r="J20" s="19">
        <v>1</v>
      </c>
      <c r="K20" s="500" t="s">
        <v>308</v>
      </c>
      <c r="L20" s="20" t="s">
        <v>371</v>
      </c>
      <c r="M20" s="393">
        <f>I20-D20</f>
        <v>2667</v>
      </c>
      <c r="N20" s="276"/>
      <c r="O20" s="33" t="s">
        <v>5493</v>
      </c>
      <c r="P20" s="34"/>
      <c r="Q20" s="34"/>
      <c r="R20" s="34"/>
      <c r="S20" s="35"/>
      <c r="T20" s="22"/>
      <c r="U20" s="276"/>
      <c r="V20" s="276"/>
      <c r="W20" s="276"/>
      <c r="X20" s="276"/>
      <c r="Y20" s="276"/>
      <c r="Z20" s="276"/>
    </row>
    <row ht="12.75" customHeight="1" r="21">
      <c r="A21" s="8">
        <v>2018</v>
      </c>
      <c r="B21" s="9" t="s">
        <v>5494</v>
      </c>
      <c r="C21" s="9">
        <v>2011</v>
      </c>
      <c r="D21" s="388">
        <v>40618</v>
      </c>
      <c r="E21" s="12" t="s">
        <v>5495</v>
      </c>
      <c r="F21" s="11" t="s">
        <v>154</v>
      </c>
      <c r="G21" s="12" t="s">
        <v>17</v>
      </c>
      <c r="H21" s="11" t="s">
        <v>18</v>
      </c>
      <c r="I21" s="388">
        <v>43123</v>
      </c>
      <c r="J21" s="12">
        <v>1</v>
      </c>
      <c r="K21" s="501" t="s">
        <v>278</v>
      </c>
      <c r="L21" s="11" t="s">
        <v>376</v>
      </c>
      <c r="M21" s="389">
        <f>I21-D21</f>
        <v>2505</v>
      </c>
      <c r="N21" s="276"/>
      <c r="O21" s="37" t="s">
        <v>5496</v>
      </c>
      <c r="P21" s="34"/>
      <c r="Q21" s="34"/>
      <c r="R21" s="34"/>
      <c r="S21" s="35"/>
      <c r="T21" s="22"/>
      <c r="U21" s="276"/>
      <c r="V21" s="276"/>
      <c r="W21" s="276"/>
      <c r="X21" s="276"/>
      <c r="Y21" s="276"/>
      <c r="Z21" s="276"/>
    </row>
    <row ht="12.75" customHeight="1" r="22">
      <c r="A22" s="16">
        <v>2118</v>
      </c>
      <c r="B22" s="17" t="s">
        <v>5497</v>
      </c>
      <c r="C22" s="17">
        <v>2012</v>
      </c>
      <c r="D22" s="392">
        <v>41262</v>
      </c>
      <c r="E22" s="19" t="s">
        <v>5498</v>
      </c>
      <c r="F22" s="20" t="s">
        <v>242</v>
      </c>
      <c r="G22" s="19" t="s">
        <v>17</v>
      </c>
      <c r="H22" s="20" t="s">
        <v>181</v>
      </c>
      <c r="I22" s="392">
        <v>43123</v>
      </c>
      <c r="J22" s="19">
        <v>1</v>
      </c>
      <c r="K22" s="500" t="s">
        <v>308</v>
      </c>
      <c r="L22" s="20" t="s">
        <v>376</v>
      </c>
      <c r="M22" s="393">
        <f>I22-D22</f>
        <v>1861</v>
      </c>
      <c r="N22" s="276"/>
      <c r="O22" s="33" t="s">
        <v>5499</v>
      </c>
      <c r="P22" s="34"/>
      <c r="Q22" s="34"/>
      <c r="R22" s="34"/>
      <c r="S22" s="35"/>
      <c r="T22" s="22"/>
      <c r="U22" s="276"/>
      <c r="V22" s="276"/>
      <c r="W22" s="276"/>
      <c r="X22" s="276"/>
      <c r="Y22" s="276"/>
      <c r="Z22" s="276"/>
    </row>
    <row ht="12.75" customHeight="1" r="23">
      <c r="A23" s="8">
        <v>2218</v>
      </c>
      <c r="B23" s="9" t="s">
        <v>5500</v>
      </c>
      <c r="C23" s="9">
        <v>2015</v>
      </c>
      <c r="D23" s="388">
        <v>42094</v>
      </c>
      <c r="E23" s="12" t="s">
        <v>5501</v>
      </c>
      <c r="F23" s="11" t="s">
        <v>1767</v>
      </c>
      <c r="G23" s="12" t="s">
        <v>860</v>
      </c>
      <c r="H23" s="11" t="s">
        <v>5502</v>
      </c>
      <c r="I23" s="388">
        <v>43123</v>
      </c>
      <c r="J23" s="12">
        <v>1</v>
      </c>
      <c r="K23" s="500" t="s">
        <v>308</v>
      </c>
      <c r="L23" s="11" t="s">
        <v>371</v>
      </c>
      <c r="M23" s="389">
        <f>I23-D23</f>
        <v>1029</v>
      </c>
      <c r="N23" s="276"/>
      <c r="O23" s="37" t="s">
        <v>5503</v>
      </c>
      <c r="P23" s="34"/>
      <c r="Q23" s="34"/>
      <c r="R23" s="34"/>
      <c r="S23" s="35"/>
      <c r="T23" s="22"/>
      <c r="U23" s="276"/>
      <c r="V23" s="276"/>
      <c r="W23" s="276"/>
      <c r="X23" s="276"/>
      <c r="Y23" s="276"/>
      <c r="Z23" s="276"/>
    </row>
    <row ht="12.75" customHeight="1" r="24">
      <c r="A24" s="16">
        <v>2318</v>
      </c>
      <c r="B24" s="17" t="s">
        <v>5504</v>
      </c>
      <c r="C24" s="17">
        <v>2014</v>
      </c>
      <c r="D24" s="392">
        <v>41689</v>
      </c>
      <c r="E24" s="19" t="s">
        <v>5505</v>
      </c>
      <c r="F24" s="20" t="s">
        <v>1678</v>
      </c>
      <c r="G24" s="19" t="s">
        <v>860</v>
      </c>
      <c r="H24" s="20" t="s">
        <v>132</v>
      </c>
      <c r="I24" s="392">
        <v>43123</v>
      </c>
      <c r="J24" s="19">
        <v>1</v>
      </c>
      <c r="K24" s="501" t="s">
        <v>278</v>
      </c>
      <c r="L24" s="20" t="s">
        <v>376</v>
      </c>
      <c r="M24" s="393">
        <f>I24-D24</f>
        <v>1434</v>
      </c>
      <c r="N24" s="276"/>
      <c r="O24" s="401" t="s">
        <v>5506</v>
      </c>
      <c r="P24" s="39"/>
      <c r="Q24" s="39"/>
      <c r="R24" s="39"/>
      <c r="S24" s="40"/>
      <c r="T24" s="22"/>
      <c r="U24" s="276"/>
      <c r="V24" s="276"/>
      <c r="W24" s="276"/>
      <c r="X24" s="276"/>
      <c r="Y24" s="276"/>
      <c r="Z24" s="276"/>
    </row>
    <row ht="12.75" customHeight="1" r="25">
      <c r="A25" s="8">
        <v>2418</v>
      </c>
      <c r="B25" s="9" t="s">
        <v>5507</v>
      </c>
      <c r="C25" s="9">
        <v>2013</v>
      </c>
      <c r="D25" s="388">
        <v>41292</v>
      </c>
      <c r="E25" s="12" t="s">
        <v>5508</v>
      </c>
      <c r="F25" s="11" t="s">
        <v>1005</v>
      </c>
      <c r="G25" s="12" t="s">
        <v>860</v>
      </c>
      <c r="H25" s="11" t="s">
        <v>5502</v>
      </c>
      <c r="I25" s="388">
        <v>43123</v>
      </c>
      <c r="J25" s="12">
        <v>1</v>
      </c>
      <c r="K25" s="500" t="s">
        <v>308</v>
      </c>
      <c r="L25" s="11" t="s">
        <v>376</v>
      </c>
      <c r="M25" s="389">
        <f>I25-D25</f>
        <v>1831</v>
      </c>
      <c r="N25" s="276"/>
      <c r="O25" s="22"/>
      <c r="P25" s="22"/>
      <c r="Q25" s="22"/>
      <c r="R25" s="22"/>
      <c r="S25" s="22"/>
      <c r="T25" s="22"/>
      <c r="U25" s="276"/>
      <c r="V25" s="276"/>
      <c r="W25" s="276"/>
      <c r="X25" s="276"/>
      <c r="Y25" s="276"/>
      <c r="Z25" s="276"/>
    </row>
    <row ht="15" customHeight="1" r="26">
      <c r="A26" s="16">
        <v>2518</v>
      </c>
      <c r="B26" s="17" t="s">
        <v>5509</v>
      </c>
      <c r="C26" s="17">
        <v>2009</v>
      </c>
      <c r="D26" s="392">
        <v>40143</v>
      </c>
      <c r="E26" s="19" t="s">
        <v>5510</v>
      </c>
      <c r="F26" s="20" t="s">
        <v>534</v>
      </c>
      <c r="G26" s="19" t="s">
        <v>860</v>
      </c>
      <c r="H26" s="20" t="s">
        <v>5502</v>
      </c>
      <c r="I26" s="392">
        <v>43123</v>
      </c>
      <c r="J26" s="19">
        <v>1</v>
      </c>
      <c r="K26" s="501" t="s">
        <v>278</v>
      </c>
      <c r="L26" s="20" t="s">
        <v>371</v>
      </c>
      <c r="M26" s="393">
        <f>I26-D26</f>
        <v>2980</v>
      </c>
      <c r="N26" s="276"/>
      <c r="O26" s="399" t="s">
        <v>913</v>
      </c>
      <c r="P26" s="28"/>
      <c r="Q26" s="28"/>
      <c r="R26" s="28"/>
      <c r="S26" s="29"/>
      <c r="T26" s="22"/>
      <c r="U26" s="276"/>
      <c r="V26" s="276"/>
      <c r="W26" s="276"/>
      <c r="X26" s="276"/>
      <c r="Y26" s="276"/>
      <c r="Z26" s="276"/>
    </row>
    <row ht="15" customHeight="1" r="27">
      <c r="A27" s="8">
        <v>2618</v>
      </c>
      <c r="B27" s="9" t="s">
        <v>5511</v>
      </c>
      <c r="C27" s="9">
        <v>2009</v>
      </c>
      <c r="D27" s="388">
        <v>40155</v>
      </c>
      <c r="E27" s="12" t="s">
        <v>5512</v>
      </c>
      <c r="F27" s="11" t="s">
        <v>534</v>
      </c>
      <c r="G27" s="12" t="s">
        <v>860</v>
      </c>
      <c r="H27" s="11" t="s">
        <v>5502</v>
      </c>
      <c r="I27" s="388">
        <v>43123</v>
      </c>
      <c r="J27" s="12">
        <v>1</v>
      </c>
      <c r="K27" s="500" t="s">
        <v>308</v>
      </c>
      <c r="L27" s="11" t="s">
        <v>376</v>
      </c>
      <c r="M27" s="389">
        <f>I27-D27</f>
        <v>2968</v>
      </c>
      <c r="N27" s="276"/>
      <c r="O27" s="50"/>
      <c r="P27" s="51"/>
      <c r="Q27" s="51"/>
      <c r="R27" s="51"/>
      <c r="S27" s="52"/>
      <c r="T27" s="22"/>
      <c r="U27" s="276"/>
      <c r="V27" s="276"/>
      <c r="W27" s="276"/>
      <c r="X27" s="276"/>
      <c r="Y27" s="276"/>
      <c r="Z27" s="276"/>
    </row>
    <row ht="13.5" customHeight="1" r="28">
      <c r="A28" s="16">
        <v>2718</v>
      </c>
      <c r="B28" s="17" t="s">
        <v>5513</v>
      </c>
      <c r="C28" s="17">
        <v>2011</v>
      </c>
      <c r="D28" s="392">
        <v>40640</v>
      </c>
      <c r="E28" s="19" t="s">
        <v>5514</v>
      </c>
      <c r="F28" s="20" t="s">
        <v>900</v>
      </c>
      <c r="G28" s="19" t="s">
        <v>850</v>
      </c>
      <c r="H28" s="20" t="s">
        <v>2387</v>
      </c>
      <c r="I28" s="392">
        <v>43124</v>
      </c>
      <c r="J28" s="19">
        <v>1</v>
      </c>
      <c r="K28" s="500" t="s">
        <v>308</v>
      </c>
      <c r="L28" s="20" t="s">
        <v>371</v>
      </c>
      <c r="M28" s="393">
        <f>I28-D28</f>
        <v>2484</v>
      </c>
      <c r="N28" s="276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76"/>
      <c r="V28" s="276"/>
      <c r="W28" s="276"/>
      <c r="X28" s="276"/>
      <c r="Y28" s="276"/>
      <c r="Z28" s="276"/>
    </row>
    <row ht="15.75" customHeight="1" r="29">
      <c r="A29" s="8">
        <v>2818</v>
      </c>
      <c r="B29" s="9" t="s">
        <v>5515</v>
      </c>
      <c r="C29" s="9">
        <v>2013</v>
      </c>
      <c r="D29" s="388">
        <v>41374</v>
      </c>
      <c r="E29" s="12" t="s">
        <v>5516</v>
      </c>
      <c r="F29" s="11" t="s">
        <v>1474</v>
      </c>
      <c r="G29" s="12" t="s">
        <v>860</v>
      </c>
      <c r="H29" s="11" t="s">
        <v>55</v>
      </c>
      <c r="I29" s="388">
        <v>43125</v>
      </c>
      <c r="J29" s="12">
        <v>1</v>
      </c>
      <c r="K29" s="501" t="s">
        <v>278</v>
      </c>
      <c r="L29" s="11" t="s">
        <v>371</v>
      </c>
      <c r="M29" s="389">
        <f>I29-D29</f>
        <v>1751</v>
      </c>
      <c r="N29" s="276"/>
      <c r="O29" s="24">
        <v>2006</v>
      </c>
      <c r="P29" s="62">
        <f>COUNTIF($C$2:$C$503,"2006")</f>
        <v>0</v>
      </c>
      <c r="Q29" s="34"/>
      <c r="R29" s="35"/>
      <c r="S29" s="63">
        <f>P29/P42</f>
        <v>0</v>
      </c>
      <c r="T29" s="22"/>
      <c r="U29" s="276"/>
      <c r="V29" s="276"/>
      <c r="W29" s="276"/>
      <c r="X29" s="276"/>
      <c r="Y29" s="276"/>
      <c r="Z29" s="276"/>
    </row>
    <row ht="12.75" customHeight="1" r="30">
      <c r="A30" s="16">
        <v>2918</v>
      </c>
      <c r="B30" s="17" t="s">
        <v>5517</v>
      </c>
      <c r="C30" s="17">
        <v>2010</v>
      </c>
      <c r="D30" s="392">
        <v>40357</v>
      </c>
      <c r="E30" s="19" t="s">
        <v>5518</v>
      </c>
      <c r="F30" s="20" t="s">
        <v>154</v>
      </c>
      <c r="G30" s="19" t="s">
        <v>860</v>
      </c>
      <c r="H30" s="20" t="s">
        <v>3637</v>
      </c>
      <c r="I30" s="392">
        <v>43125</v>
      </c>
      <c r="J30" s="19">
        <v>1</v>
      </c>
      <c r="K30" s="500" t="s">
        <v>308</v>
      </c>
      <c r="L30" s="20" t="s">
        <v>376</v>
      </c>
      <c r="M30" s="393">
        <f>I30-D30</f>
        <v>2768</v>
      </c>
      <c r="N30" s="276"/>
      <c r="O30" s="23">
        <v>2007</v>
      </c>
      <c r="P30" s="64">
        <f>COUNTIF($C$2:$C$503,"2007")</f>
        <v>0</v>
      </c>
      <c r="Q30" s="34"/>
      <c r="R30" s="35"/>
      <c r="S30" s="61">
        <f>(P30/P42)</f>
        <v>0</v>
      </c>
      <c r="T30" s="22"/>
      <c r="U30" s="276"/>
      <c r="V30" s="276"/>
      <c r="W30" s="276"/>
      <c r="X30" s="276"/>
      <c r="Y30" s="276"/>
      <c r="Z30" s="276"/>
    </row>
    <row ht="12.75" customHeight="1" r="31">
      <c r="A31" s="8">
        <v>3018</v>
      </c>
      <c r="B31" s="9" t="s">
        <v>5519</v>
      </c>
      <c r="C31" s="9">
        <v>2010</v>
      </c>
      <c r="D31" s="388">
        <v>40358</v>
      </c>
      <c r="E31" s="12" t="s">
        <v>5520</v>
      </c>
      <c r="F31" s="11" t="s">
        <v>154</v>
      </c>
      <c r="G31" s="12" t="s">
        <v>860</v>
      </c>
      <c r="H31" s="11" t="s">
        <v>3637</v>
      </c>
      <c r="I31" s="388">
        <v>43125</v>
      </c>
      <c r="J31" s="12">
        <v>1</v>
      </c>
      <c r="K31" s="500" t="s">
        <v>308</v>
      </c>
      <c r="L31" s="11" t="s">
        <v>376</v>
      </c>
      <c r="M31" s="389">
        <f>I31-D31</f>
        <v>2767</v>
      </c>
      <c r="N31" s="276"/>
      <c r="O31" s="24">
        <v>2008</v>
      </c>
      <c r="P31" s="62">
        <f>COUNTIF($C$2:$C$503,"2008")</f>
        <v>2</v>
      </c>
      <c r="Q31" s="34"/>
      <c r="R31" s="35"/>
      <c r="S31" s="63">
        <f>(P31/P42)</f>
        <v>0.0044543429844098</v>
      </c>
      <c r="T31" s="22"/>
      <c r="U31" s="276"/>
      <c r="V31" s="276"/>
      <c r="W31" s="276"/>
      <c r="X31" s="276"/>
      <c r="Y31" s="276"/>
      <c r="Z31" s="276"/>
    </row>
    <row ht="12.75" customHeight="1" r="32">
      <c r="A32" s="16">
        <v>3118</v>
      </c>
      <c r="B32" s="17" t="s">
        <v>5521</v>
      </c>
      <c r="C32" s="17">
        <v>2010</v>
      </c>
      <c r="D32" s="392">
        <v>40323</v>
      </c>
      <c r="E32" s="19" t="s">
        <v>5522</v>
      </c>
      <c r="F32" s="20" t="s">
        <v>154</v>
      </c>
      <c r="G32" s="19" t="s">
        <v>860</v>
      </c>
      <c r="H32" s="20" t="s">
        <v>3637</v>
      </c>
      <c r="I32" s="392">
        <v>43125</v>
      </c>
      <c r="J32" s="19">
        <v>1</v>
      </c>
      <c r="K32" s="500" t="s">
        <v>308</v>
      </c>
      <c r="L32" s="20" t="s">
        <v>376</v>
      </c>
      <c r="M32" s="393">
        <f>I32-D32</f>
        <v>2802</v>
      </c>
      <c r="N32" s="276"/>
      <c r="O32" s="23">
        <v>2009</v>
      </c>
      <c r="P32" s="64">
        <f>COUNTIF($C$2:$C$503,"2009")</f>
        <v>11</v>
      </c>
      <c r="Q32" s="34"/>
      <c r="R32" s="35"/>
      <c r="S32" s="61">
        <f>(P32/P42)</f>
        <v>0.0244988864142539</v>
      </c>
      <c r="T32" s="22"/>
      <c r="U32" s="276"/>
      <c r="V32" s="276"/>
      <c r="W32" s="276"/>
      <c r="X32" s="276"/>
      <c r="Y32" s="276"/>
      <c r="Z32" s="276"/>
    </row>
    <row ht="12.75" customHeight="1" r="33">
      <c r="A33" s="8">
        <v>3218</v>
      </c>
      <c r="B33" s="503" t="s">
        <v>1368</v>
      </c>
      <c r="C33" s="503" t="s">
        <v>1368</v>
      </c>
      <c r="D33" s="504" t="s">
        <v>1368</v>
      </c>
      <c r="E33" s="24" t="s">
        <v>1368</v>
      </c>
      <c r="F33" s="505" t="s">
        <v>1368</v>
      </c>
      <c r="G33" s="24" t="s">
        <v>1368</v>
      </c>
      <c r="H33" s="505" t="s">
        <v>1368</v>
      </c>
      <c r="I33" s="504" t="s">
        <v>1368</v>
      </c>
      <c r="J33" s="24" t="s">
        <v>1368</v>
      </c>
      <c r="K33" s="506" t="s">
        <v>1368</v>
      </c>
      <c r="L33" s="505" t="s">
        <v>1368</v>
      </c>
      <c r="M33" s="488" t="s">
        <v>1368</v>
      </c>
      <c r="N33" s="276"/>
      <c r="O33" s="24">
        <v>2010</v>
      </c>
      <c r="P33" s="62">
        <f>COUNTIF($C$2:$C$503,"2010")</f>
        <v>31</v>
      </c>
      <c r="Q33" s="34"/>
      <c r="R33" s="35"/>
      <c r="S33" s="63">
        <f>(P33/P42)</f>
        <v>0.0690423162583519</v>
      </c>
      <c r="T33" s="22"/>
      <c r="U33" s="276"/>
      <c r="V33" s="276"/>
      <c r="W33" s="276"/>
      <c r="X33" s="276"/>
      <c r="Y33" s="276"/>
      <c r="Z33" s="276"/>
    </row>
    <row ht="12.75" customHeight="1" r="34">
      <c r="A34" s="16">
        <v>3318</v>
      </c>
      <c r="B34" s="17" t="s">
        <v>5523</v>
      </c>
      <c r="C34" s="17">
        <v>2012</v>
      </c>
      <c r="D34" s="392">
        <v>41102</v>
      </c>
      <c r="E34" s="19" t="s">
        <v>5524</v>
      </c>
      <c r="F34" s="20" t="s">
        <v>456</v>
      </c>
      <c r="G34" s="19" t="s">
        <v>860</v>
      </c>
      <c r="H34" s="20" t="s">
        <v>3637</v>
      </c>
      <c r="I34" s="392">
        <v>43126</v>
      </c>
      <c r="J34" s="19">
        <v>1</v>
      </c>
      <c r="K34" s="500" t="s">
        <v>308</v>
      </c>
      <c r="L34" s="20" t="s">
        <v>371</v>
      </c>
      <c r="M34" s="393">
        <f>I34-D34</f>
        <v>2024</v>
      </c>
      <c r="N34" s="276"/>
      <c r="O34" s="23">
        <v>2011</v>
      </c>
      <c r="P34" s="64">
        <f>COUNTIF($C$2:$C$503,"2011")</f>
        <v>46</v>
      </c>
      <c r="Q34" s="34"/>
      <c r="R34" s="35"/>
      <c r="S34" s="61">
        <f>(P34/P42)</f>
        <v>0.102449888641425</v>
      </c>
      <c r="T34" s="22"/>
      <c r="U34" s="276"/>
      <c r="V34" s="276"/>
      <c r="W34" s="276"/>
      <c r="X34" s="276"/>
      <c r="Y34" s="276"/>
      <c r="Z34" s="276"/>
    </row>
    <row ht="12.75" customHeight="1" r="35">
      <c r="A35" s="8">
        <v>3418</v>
      </c>
      <c r="B35" s="9" t="s">
        <v>5525</v>
      </c>
      <c r="C35" s="9">
        <v>2015</v>
      </c>
      <c r="D35" s="388">
        <v>42247</v>
      </c>
      <c r="E35" s="12" t="s">
        <v>5526</v>
      </c>
      <c r="F35" s="11" t="s">
        <v>1767</v>
      </c>
      <c r="G35" s="12" t="s">
        <v>860</v>
      </c>
      <c r="H35" s="11" t="s">
        <v>25</v>
      </c>
      <c r="I35" s="388">
        <v>43126</v>
      </c>
      <c r="J35" s="12">
        <v>1</v>
      </c>
      <c r="K35" s="500" t="s">
        <v>308</v>
      </c>
      <c r="L35" s="11" t="s">
        <v>371</v>
      </c>
      <c r="M35" s="389">
        <f>I35-D35</f>
        <v>879</v>
      </c>
      <c r="N35" s="276"/>
      <c r="O35" s="24">
        <v>2012</v>
      </c>
      <c r="P35" s="62">
        <f>COUNTIF($C$2:$C$503,"2012")</f>
        <v>60</v>
      </c>
      <c r="Q35" s="34"/>
      <c r="R35" s="35"/>
      <c r="S35" s="63">
        <f>(P35/P42)</f>
        <v>0.133630289532294</v>
      </c>
      <c r="T35" s="22"/>
      <c r="U35" s="276"/>
      <c r="V35" s="276"/>
      <c r="W35" s="276"/>
      <c r="X35" s="276"/>
      <c r="Y35" s="276"/>
      <c r="Z35" s="276"/>
    </row>
    <row ht="12.75" customHeight="1" r="36">
      <c r="A36" s="16">
        <v>3518</v>
      </c>
      <c r="B36" s="17" t="s">
        <v>5527</v>
      </c>
      <c r="C36" s="17">
        <v>2013</v>
      </c>
      <c r="D36" s="392">
        <v>41536</v>
      </c>
      <c r="E36" s="19" t="s">
        <v>5528</v>
      </c>
      <c r="F36" s="20" t="s">
        <v>900</v>
      </c>
      <c r="G36" s="19" t="s">
        <v>850</v>
      </c>
      <c r="H36" s="20" t="s">
        <v>2387</v>
      </c>
      <c r="I36" s="392">
        <v>43129</v>
      </c>
      <c r="J36" s="19">
        <v>1</v>
      </c>
      <c r="K36" s="500" t="s">
        <v>308</v>
      </c>
      <c r="L36" s="20" t="s">
        <v>371</v>
      </c>
      <c r="M36" s="393">
        <f>I36-D36</f>
        <v>1593</v>
      </c>
      <c r="N36" s="276"/>
      <c r="O36" s="23">
        <v>2013</v>
      </c>
      <c r="P36" s="64">
        <f>COUNTIF($C$2:$C$503,"2013")</f>
        <v>72</v>
      </c>
      <c r="Q36" s="34"/>
      <c r="R36" s="35"/>
      <c r="S36" s="61">
        <f>(P36/P42)</f>
        <v>0.160356347438753</v>
      </c>
      <c r="T36" s="22"/>
      <c r="U36" s="276"/>
      <c r="V36" s="276"/>
      <c r="W36" s="276"/>
      <c r="X36" s="276"/>
      <c r="Y36" s="276"/>
      <c r="Z36" s="276"/>
    </row>
    <row ht="12.75" customHeight="1" r="37">
      <c r="A37" s="8">
        <v>3618</v>
      </c>
      <c r="B37" s="9" t="s">
        <v>5529</v>
      </c>
      <c r="C37" s="9">
        <v>2012</v>
      </c>
      <c r="D37" s="388">
        <v>41269</v>
      </c>
      <c r="E37" s="12" t="s">
        <v>5530</v>
      </c>
      <c r="F37" s="11" t="s">
        <v>900</v>
      </c>
      <c r="G37" s="12" t="s">
        <v>850</v>
      </c>
      <c r="H37" s="11" t="s">
        <v>2387</v>
      </c>
      <c r="I37" s="388">
        <v>43129</v>
      </c>
      <c r="J37" s="12">
        <v>1</v>
      </c>
      <c r="K37" s="500" t="s">
        <v>308</v>
      </c>
      <c r="L37" s="11" t="s">
        <v>371</v>
      </c>
      <c r="M37" s="389">
        <f>I37-D37</f>
        <v>1860</v>
      </c>
      <c r="N37" s="276"/>
      <c r="O37" s="24">
        <v>2014</v>
      </c>
      <c r="P37" s="62">
        <f>COUNTIF($C$2:$C$503,"2014")</f>
        <v>56</v>
      </c>
      <c r="Q37" s="34"/>
      <c r="R37" s="35"/>
      <c r="S37" s="63">
        <f>(P37/P42)</f>
        <v>0.124721603563474</v>
      </c>
      <c r="T37" s="22"/>
      <c r="U37" s="276"/>
      <c r="V37" s="276"/>
      <c r="W37" s="276"/>
      <c r="X37" s="276"/>
      <c r="Y37" s="276"/>
      <c r="Z37" s="276"/>
    </row>
    <row ht="12.75" customHeight="1" r="38">
      <c r="A38" s="16">
        <v>3718</v>
      </c>
      <c r="B38" s="17" t="s">
        <v>5531</v>
      </c>
      <c r="C38" s="17">
        <v>2013</v>
      </c>
      <c r="D38" s="392">
        <v>41536</v>
      </c>
      <c r="E38" s="19" t="s">
        <v>5532</v>
      </c>
      <c r="F38" s="20" t="s">
        <v>900</v>
      </c>
      <c r="G38" s="19" t="s">
        <v>850</v>
      </c>
      <c r="H38" s="20" t="s">
        <v>2387</v>
      </c>
      <c r="I38" s="392">
        <v>43130</v>
      </c>
      <c r="J38" s="19">
        <v>1</v>
      </c>
      <c r="K38" s="500" t="s">
        <v>308</v>
      </c>
      <c r="L38" s="20" t="s">
        <v>371</v>
      </c>
      <c r="M38" s="393">
        <f>I38-D38</f>
        <v>1594</v>
      </c>
      <c r="N38" s="276"/>
      <c r="O38" s="23">
        <v>2015</v>
      </c>
      <c r="P38" s="64">
        <f>COUNTIF($C$2:$C$503,"2015")</f>
        <v>53</v>
      </c>
      <c r="Q38" s="34"/>
      <c r="R38" s="35"/>
      <c r="S38" s="61">
        <f>(P38/P42)</f>
        <v>0.11804008908686</v>
      </c>
      <c r="T38" s="22"/>
      <c r="U38" s="276"/>
      <c r="V38" s="276"/>
      <c r="W38" s="276"/>
      <c r="X38" s="276"/>
      <c r="Y38" s="276"/>
      <c r="Z38" s="276"/>
    </row>
    <row ht="12.75" customHeight="1" r="39">
      <c r="A39" s="8">
        <v>3818</v>
      </c>
      <c r="B39" s="9" t="s">
        <v>5533</v>
      </c>
      <c r="C39" s="9">
        <v>2013</v>
      </c>
      <c r="D39" s="388">
        <v>41536</v>
      </c>
      <c r="E39" s="12" t="s">
        <v>5534</v>
      </c>
      <c r="F39" s="11" t="s">
        <v>900</v>
      </c>
      <c r="G39" s="12" t="s">
        <v>850</v>
      </c>
      <c r="H39" s="11" t="s">
        <v>2387</v>
      </c>
      <c r="I39" s="388">
        <v>43130</v>
      </c>
      <c r="J39" s="12">
        <v>1</v>
      </c>
      <c r="K39" s="500" t="s">
        <v>308</v>
      </c>
      <c r="L39" s="11" t="s">
        <v>371</v>
      </c>
      <c r="M39" s="389">
        <f>I39-D39</f>
        <v>1594</v>
      </c>
      <c r="N39" s="276"/>
      <c r="O39" s="24">
        <v>2016</v>
      </c>
      <c r="P39" s="62">
        <f>COUNTIF($C$2:$C$503,"2016")</f>
        <v>44</v>
      </c>
      <c r="Q39" s="34"/>
      <c r="R39" s="35"/>
      <c r="S39" s="63">
        <f>(P39/P42)</f>
        <v>0.0979955456570156</v>
      </c>
      <c r="T39" s="22"/>
      <c r="U39" s="276"/>
      <c r="V39" s="276"/>
      <c r="W39" s="276"/>
      <c r="X39" s="276"/>
      <c r="Y39" s="276"/>
      <c r="Z39" s="276"/>
    </row>
    <row ht="12.75" customHeight="1" r="40">
      <c r="A40" s="16">
        <v>3918</v>
      </c>
      <c r="B40" s="17" t="s">
        <v>5535</v>
      </c>
      <c r="C40" s="17">
        <v>2012</v>
      </c>
      <c r="D40" s="392">
        <v>41269</v>
      </c>
      <c r="E40" s="19" t="s">
        <v>5536</v>
      </c>
      <c r="F40" s="20" t="s">
        <v>900</v>
      </c>
      <c r="G40" s="19" t="s">
        <v>850</v>
      </c>
      <c r="H40" s="20" t="s">
        <v>2387</v>
      </c>
      <c r="I40" s="392">
        <v>43130</v>
      </c>
      <c r="J40" s="19">
        <v>1</v>
      </c>
      <c r="K40" s="500" t="s">
        <v>308</v>
      </c>
      <c r="L40" s="20" t="s">
        <v>371</v>
      </c>
      <c r="M40" s="393">
        <f>I40-D40</f>
        <v>1861</v>
      </c>
      <c r="N40" s="276"/>
      <c r="O40" s="23">
        <v>2017</v>
      </c>
      <c r="P40" s="64">
        <f>COUNTIF($C$2:$C$503,"2017")</f>
        <v>51</v>
      </c>
      <c r="Q40" s="34"/>
      <c r="R40" s="35"/>
      <c r="S40" s="61">
        <f>(P40/P42)</f>
        <v>0.11358574610245</v>
      </c>
      <c r="T40" s="22"/>
      <c r="U40" s="276"/>
      <c r="V40" s="276"/>
      <c r="W40" s="276"/>
      <c r="X40" s="276"/>
      <c r="Y40" s="276"/>
      <c r="Z40" s="276"/>
    </row>
    <row ht="12.75" customHeight="1" r="41">
      <c r="A41" s="8">
        <v>4018</v>
      </c>
      <c r="B41" s="9" t="s">
        <v>5537</v>
      </c>
      <c r="C41" s="9">
        <v>2012</v>
      </c>
      <c r="D41" s="388">
        <v>41269</v>
      </c>
      <c r="E41" s="12" t="s">
        <v>5538</v>
      </c>
      <c r="F41" s="11" t="s">
        <v>900</v>
      </c>
      <c r="G41" s="12" t="s">
        <v>850</v>
      </c>
      <c r="H41" s="11" t="s">
        <v>2387</v>
      </c>
      <c r="I41" s="388">
        <v>43130</v>
      </c>
      <c r="J41" s="12">
        <v>1</v>
      </c>
      <c r="K41" s="500" t="s">
        <v>308</v>
      </c>
      <c r="L41" s="11" t="s">
        <v>371</v>
      </c>
      <c r="M41" s="389">
        <f>I41-D41</f>
        <v>1861</v>
      </c>
      <c r="N41" s="276"/>
      <c r="O41" s="24">
        <v>2018</v>
      </c>
      <c r="P41" s="62">
        <f>COUNTIF($C$2:$C$503,"2018")</f>
        <v>23</v>
      </c>
      <c r="Q41" s="34"/>
      <c r="R41" s="35"/>
      <c r="S41" s="63">
        <f>(P41/P42)</f>
        <v>0.0512249443207127</v>
      </c>
      <c r="T41" s="22"/>
      <c r="U41" s="276"/>
      <c r="V41" s="276"/>
      <c r="W41" s="276"/>
      <c r="X41" s="276"/>
      <c r="Y41" s="276"/>
      <c r="Z41" s="276"/>
    </row>
    <row ht="12.75" customHeight="1" r="42">
      <c r="A42" s="16">
        <v>4118</v>
      </c>
      <c r="B42" s="17" t="s">
        <v>5539</v>
      </c>
      <c r="C42" s="17">
        <v>2012</v>
      </c>
      <c r="D42" s="392">
        <v>41269</v>
      </c>
      <c r="E42" s="19" t="s">
        <v>5540</v>
      </c>
      <c r="F42" s="20" t="s">
        <v>900</v>
      </c>
      <c r="G42" s="19" t="s">
        <v>850</v>
      </c>
      <c r="H42" s="20" t="s">
        <v>2387</v>
      </c>
      <c r="I42" s="392">
        <v>43130</v>
      </c>
      <c r="J42" s="19">
        <v>1</v>
      </c>
      <c r="K42" s="500" t="s">
        <v>308</v>
      </c>
      <c r="L42" s="20" t="s">
        <v>371</v>
      </c>
      <c r="M42" s="393">
        <f>I42-D42</f>
        <v>1861</v>
      </c>
      <c r="N42" s="276"/>
      <c r="O42" s="407" t="s">
        <v>166</v>
      </c>
      <c r="P42" s="408">
        <f>SUM(P29:R41)</f>
        <v>449</v>
      </c>
      <c r="Q42" s="190"/>
      <c r="R42" s="191"/>
      <c r="S42" s="409">
        <f>SUM(S29:S41)</f>
        <v>1</v>
      </c>
      <c r="T42" s="22"/>
      <c r="U42" s="276"/>
      <c r="V42" s="276"/>
      <c r="W42" s="276"/>
      <c r="X42" s="276"/>
      <c r="Y42" s="276"/>
      <c r="Z42" s="276"/>
    </row>
    <row ht="13.5" customHeight="1" r="43">
      <c r="A43" s="8">
        <v>4218</v>
      </c>
      <c r="B43" s="9" t="s">
        <v>5541</v>
      </c>
      <c r="C43" s="9">
        <v>2015</v>
      </c>
      <c r="D43" s="388">
        <v>42340</v>
      </c>
      <c r="E43" s="12" t="s">
        <v>5542</v>
      </c>
      <c r="F43" s="11" t="s">
        <v>534</v>
      </c>
      <c r="G43" s="12" t="s">
        <v>17</v>
      </c>
      <c r="H43" s="11" t="s">
        <v>3637</v>
      </c>
      <c r="I43" s="388">
        <v>43130</v>
      </c>
      <c r="J43" s="12">
        <v>1</v>
      </c>
      <c r="K43" s="501" t="s">
        <v>278</v>
      </c>
      <c r="L43" s="11" t="s">
        <v>371</v>
      </c>
      <c r="M43" s="389">
        <f>I43-D43</f>
        <v>790</v>
      </c>
      <c r="N43" s="276"/>
      <c r="O43" s="22"/>
      <c r="P43" s="22"/>
      <c r="Q43" s="22"/>
      <c r="R43" s="22"/>
      <c r="S43" s="22"/>
      <c r="T43" s="22"/>
      <c r="U43" s="276"/>
      <c r="V43" s="276"/>
      <c r="W43" s="276"/>
      <c r="X43" s="276"/>
      <c r="Y43" s="276"/>
      <c r="Z43" s="276"/>
    </row>
    <row ht="15" customHeight="1" r="44">
      <c r="A44" s="16">
        <v>4318</v>
      </c>
      <c r="B44" s="17" t="s">
        <v>5543</v>
      </c>
      <c r="C44" s="17">
        <v>2015</v>
      </c>
      <c r="D44" s="392">
        <v>42202</v>
      </c>
      <c r="E44" s="19" t="s">
        <v>5544</v>
      </c>
      <c r="F44" s="20" t="s">
        <v>3188</v>
      </c>
      <c r="G44" s="19" t="s">
        <v>17</v>
      </c>
      <c r="H44" s="20" t="s">
        <v>77</v>
      </c>
      <c r="I44" s="392">
        <v>43130</v>
      </c>
      <c r="J44" s="19">
        <v>1</v>
      </c>
      <c r="K44" s="500" t="s">
        <v>308</v>
      </c>
      <c r="L44" s="20" t="s">
        <v>376</v>
      </c>
      <c r="M44" s="393">
        <f>I44-D44</f>
        <v>928</v>
      </c>
      <c r="N44" s="276"/>
      <c r="O44" s="399" t="s">
        <v>973</v>
      </c>
      <c r="P44" s="28"/>
      <c r="Q44" s="28"/>
      <c r="R44" s="28"/>
      <c r="S44" s="29"/>
      <c r="T44" s="22"/>
      <c r="U44" s="276"/>
      <c r="V44" s="276"/>
      <c r="W44" s="276"/>
      <c r="X44" s="276"/>
      <c r="Y44" s="276"/>
      <c r="Z44" s="276"/>
    </row>
    <row ht="15" customHeight="1" r="45">
      <c r="A45" s="8">
        <v>4418</v>
      </c>
      <c r="B45" s="9" t="s">
        <v>5545</v>
      </c>
      <c r="C45" s="9">
        <v>2014</v>
      </c>
      <c r="D45" s="388">
        <v>41953</v>
      </c>
      <c r="E45" s="12" t="s">
        <v>5546</v>
      </c>
      <c r="F45" s="11" t="s">
        <v>3188</v>
      </c>
      <c r="G45" s="12" t="s">
        <v>17</v>
      </c>
      <c r="H45" s="11" t="s">
        <v>132</v>
      </c>
      <c r="I45" s="388">
        <v>43130</v>
      </c>
      <c r="J45" s="12">
        <v>1</v>
      </c>
      <c r="K45" s="500" t="s">
        <v>308</v>
      </c>
      <c r="L45" s="11" t="s">
        <v>376</v>
      </c>
      <c r="M45" s="389">
        <f>I45-D45</f>
        <v>1177</v>
      </c>
      <c r="N45" s="276"/>
      <c r="O45" s="50"/>
      <c r="P45" s="51"/>
      <c r="Q45" s="51"/>
      <c r="R45" s="51"/>
      <c r="S45" s="52"/>
      <c r="T45" s="22"/>
      <c r="U45" s="276"/>
      <c r="V45" s="276"/>
      <c r="W45" s="276"/>
      <c r="X45" s="276"/>
      <c r="Y45" s="276"/>
      <c r="Z45" s="276"/>
    </row>
    <row ht="13.5" customHeight="1" r="46">
      <c r="A46" s="16">
        <v>4518</v>
      </c>
      <c r="B46" s="17" t="s">
        <v>5547</v>
      </c>
      <c r="C46" s="17">
        <v>2011</v>
      </c>
      <c r="D46" s="392">
        <v>40794</v>
      </c>
      <c r="E46" s="19" t="s">
        <v>5548</v>
      </c>
      <c r="F46" s="20" t="s">
        <v>3188</v>
      </c>
      <c r="G46" s="19" t="s">
        <v>17</v>
      </c>
      <c r="H46" s="20" t="s">
        <v>886</v>
      </c>
      <c r="I46" s="392">
        <v>43130</v>
      </c>
      <c r="J46" s="19">
        <v>1</v>
      </c>
      <c r="K46" s="500" t="s">
        <v>308</v>
      </c>
      <c r="L46" s="20" t="s">
        <v>376</v>
      </c>
      <c r="M46" s="393">
        <f>I46-D46</f>
        <v>2336</v>
      </c>
      <c r="N46" s="276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76"/>
      <c r="V46" s="276"/>
      <c r="W46" s="276"/>
      <c r="X46" s="276"/>
      <c r="Y46" s="276"/>
      <c r="Z46" s="276"/>
    </row>
    <row ht="15.75" customHeight="1" r="47">
      <c r="A47" s="8">
        <v>4618</v>
      </c>
      <c r="B47" s="9" t="s">
        <v>5549</v>
      </c>
      <c r="C47" s="9">
        <v>2013</v>
      </c>
      <c r="D47" s="388">
        <v>41536</v>
      </c>
      <c r="E47" s="12" t="s">
        <v>5550</v>
      </c>
      <c r="F47" s="11" t="s">
        <v>900</v>
      </c>
      <c r="G47" s="12" t="s">
        <v>850</v>
      </c>
      <c r="H47" s="11" t="s">
        <v>2387</v>
      </c>
      <c r="I47" s="388">
        <v>43130</v>
      </c>
      <c r="J47" s="12">
        <v>1</v>
      </c>
      <c r="K47" s="500" t="s">
        <v>308</v>
      </c>
      <c r="L47" s="11" t="s">
        <v>371</v>
      </c>
      <c r="M47" s="389">
        <f>I47-D47</f>
        <v>1594</v>
      </c>
      <c r="N47" s="276"/>
      <c r="O47" s="410" t="s">
        <v>188</v>
      </c>
      <c r="P47" s="303">
        <f>COUNTIF($J$2:$J$476,"1")</f>
        <v>49</v>
      </c>
      <c r="Q47" s="59"/>
      <c r="R47" s="60"/>
      <c r="S47" s="411">
        <f>(P47/P59)</f>
        <v>0.10913140311804</v>
      </c>
      <c r="T47" s="22"/>
      <c r="U47" s="276"/>
      <c r="V47" s="276"/>
      <c r="W47" s="276"/>
      <c r="X47" s="276"/>
      <c r="Y47" s="276"/>
      <c r="Z47" s="276"/>
    </row>
    <row ht="12.75" customHeight="1" r="48">
      <c r="A48" s="16">
        <v>4718</v>
      </c>
      <c r="B48" s="17" t="s">
        <v>5551</v>
      </c>
      <c r="C48" s="17">
        <v>2012</v>
      </c>
      <c r="D48" s="392">
        <v>41169</v>
      </c>
      <c r="E48" s="19" t="s">
        <v>5552</v>
      </c>
      <c r="F48" s="20" t="s">
        <v>144</v>
      </c>
      <c r="G48" s="19" t="s">
        <v>17</v>
      </c>
      <c r="H48" s="20" t="s">
        <v>5467</v>
      </c>
      <c r="I48" s="392">
        <v>43130</v>
      </c>
      <c r="J48" s="19">
        <v>1</v>
      </c>
      <c r="K48" s="500" t="s">
        <v>308</v>
      </c>
      <c r="L48" s="20" t="s">
        <v>371</v>
      </c>
      <c r="M48" s="393">
        <f>I48-D48</f>
        <v>1961</v>
      </c>
      <c r="N48" s="276"/>
      <c r="O48" s="23" t="s">
        <v>193</v>
      </c>
      <c r="P48" s="64">
        <f>COUNTIF($J$2:$J$476,"2")</f>
        <v>23</v>
      </c>
      <c r="Q48" s="34"/>
      <c r="R48" s="35"/>
      <c r="S48" s="61">
        <f>(P48/P59)</f>
        <v>0.0512249443207127</v>
      </c>
      <c r="T48" s="22"/>
      <c r="U48" s="276"/>
      <c r="V48" s="276"/>
      <c r="W48" s="276"/>
      <c r="X48" s="276"/>
      <c r="Y48" s="276"/>
      <c r="Z48" s="276"/>
    </row>
    <row ht="12.75" customHeight="1" r="49">
      <c r="A49" s="8">
        <v>4818</v>
      </c>
      <c r="B49" s="9" t="s">
        <v>5553</v>
      </c>
      <c r="C49" s="9">
        <v>2010</v>
      </c>
      <c r="D49" s="388">
        <v>40303</v>
      </c>
      <c r="E49" s="12" t="s">
        <v>5554</v>
      </c>
      <c r="F49" s="11" t="s">
        <v>900</v>
      </c>
      <c r="G49" s="12" t="s">
        <v>850</v>
      </c>
      <c r="H49" s="11" t="s">
        <v>2387</v>
      </c>
      <c r="I49" s="388">
        <v>43130</v>
      </c>
      <c r="J49" s="12">
        <v>1</v>
      </c>
      <c r="K49" s="500" t="s">
        <v>308</v>
      </c>
      <c r="L49" s="11" t="s">
        <v>371</v>
      </c>
      <c r="M49" s="389">
        <f>I49-D49</f>
        <v>2827</v>
      </c>
      <c r="N49" s="276"/>
      <c r="O49" s="24" t="s">
        <v>197</v>
      </c>
      <c r="P49" s="62">
        <f>COUNTIF($J$2:$J$476,"3")</f>
        <v>42</v>
      </c>
      <c r="Q49" s="34"/>
      <c r="R49" s="35"/>
      <c r="S49" s="63">
        <f>(P49/P59)</f>
        <v>0.0935412026726058</v>
      </c>
      <c r="T49" s="22"/>
      <c r="U49" s="276"/>
      <c r="V49" s="276"/>
      <c r="W49" s="276"/>
      <c r="X49" s="276"/>
      <c r="Y49" s="276"/>
      <c r="Z49" s="276"/>
    </row>
    <row ht="12.75" customHeight="1" r="50">
      <c r="A50" s="16">
        <v>4918</v>
      </c>
      <c r="B50" s="17" t="s">
        <v>5539</v>
      </c>
      <c r="C50" s="17">
        <v>2012</v>
      </c>
      <c r="D50" s="392">
        <v>41269</v>
      </c>
      <c r="E50" s="19" t="s">
        <v>5555</v>
      </c>
      <c r="F50" s="20" t="s">
        <v>900</v>
      </c>
      <c r="G50" s="19" t="s">
        <v>850</v>
      </c>
      <c r="H50" s="20" t="s">
        <v>2387</v>
      </c>
      <c r="I50" s="392">
        <v>43130</v>
      </c>
      <c r="J50" s="19">
        <v>1</v>
      </c>
      <c r="K50" s="500" t="s">
        <v>308</v>
      </c>
      <c r="L50" s="20" t="s">
        <v>371</v>
      </c>
      <c r="M50" s="393">
        <f>I50-D50</f>
        <v>1861</v>
      </c>
      <c r="N50" s="276"/>
      <c r="O50" s="23" t="s">
        <v>204</v>
      </c>
      <c r="P50" s="64">
        <f>COUNTIF($J$2:$J$476,"4")</f>
        <v>21</v>
      </c>
      <c r="Q50" s="34"/>
      <c r="R50" s="35"/>
      <c r="S50" s="61">
        <f>(P50/P59)</f>
        <v>0.0467706013363029</v>
      </c>
      <c r="T50" s="22"/>
      <c r="U50" s="276"/>
      <c r="V50" s="276"/>
      <c r="W50" s="276"/>
      <c r="X50" s="276"/>
      <c r="Y50" s="276"/>
      <c r="Z50" s="276"/>
    </row>
    <row ht="12.75" customHeight="1" r="51">
      <c r="A51" s="8">
        <v>5018</v>
      </c>
      <c r="B51" s="9" t="s">
        <v>5556</v>
      </c>
      <c r="C51" s="9">
        <v>2016</v>
      </c>
      <c r="D51" s="388">
        <v>42668</v>
      </c>
      <c r="E51" s="12" t="s">
        <v>5557</v>
      </c>
      <c r="F51" s="11" t="s">
        <v>3960</v>
      </c>
      <c r="G51" s="12" t="s">
        <v>871</v>
      </c>
      <c r="H51" s="11" t="s">
        <v>5558</v>
      </c>
      <c r="I51" s="388">
        <v>43130</v>
      </c>
      <c r="J51" s="12">
        <v>1</v>
      </c>
      <c r="K51" s="507" t="s">
        <v>5559</v>
      </c>
      <c r="L51" s="11" t="s">
        <v>380</v>
      </c>
      <c r="M51" s="389">
        <f>I51-D51</f>
        <v>462</v>
      </c>
      <c r="N51" s="276"/>
      <c r="O51" s="24" t="s">
        <v>211</v>
      </c>
      <c r="P51" s="62">
        <f>COUNTIF($J$2:$J$476,"5")</f>
        <v>39</v>
      </c>
      <c r="Q51" s="34"/>
      <c r="R51" s="35"/>
      <c r="S51" s="63">
        <f>(P51/P59)</f>
        <v>0.0868596881959911</v>
      </c>
      <c r="T51" s="22"/>
      <c r="U51" s="276"/>
      <c r="V51" s="276"/>
      <c r="W51" s="276"/>
      <c r="X51" s="276"/>
      <c r="Y51" s="276"/>
      <c r="Z51" s="276"/>
    </row>
    <row ht="12.75" customHeight="1" r="52">
      <c r="A52" s="16">
        <v>5118</v>
      </c>
      <c r="B52" s="17" t="s">
        <v>5560</v>
      </c>
      <c r="C52" s="17">
        <v>2016</v>
      </c>
      <c r="D52" s="392">
        <v>42527</v>
      </c>
      <c r="E52" s="19" t="s">
        <v>5561</v>
      </c>
      <c r="F52" s="20" t="s">
        <v>5562</v>
      </c>
      <c r="G52" s="19" t="s">
        <v>17</v>
      </c>
      <c r="H52" s="20" t="s">
        <v>5450</v>
      </c>
      <c r="I52" s="392">
        <v>43132</v>
      </c>
      <c r="J52" s="19">
        <v>2</v>
      </c>
      <c r="K52" s="500" t="s">
        <v>308</v>
      </c>
      <c r="L52" s="20" t="s">
        <v>371</v>
      </c>
      <c r="M52" s="393">
        <f>I52-D52</f>
        <v>605</v>
      </c>
      <c r="N52" s="276"/>
      <c r="O52" s="23" t="s">
        <v>216</v>
      </c>
      <c r="P52" s="64">
        <f>COUNTIF($J$2:$J$476,"6")</f>
        <v>33</v>
      </c>
      <c r="Q52" s="34"/>
      <c r="R52" s="35"/>
      <c r="S52" s="61">
        <f>(P52/P59)</f>
        <v>0.0734966592427617</v>
      </c>
      <c r="T52" s="22"/>
      <c r="U52" s="276"/>
      <c r="V52" s="276"/>
      <c r="W52" s="276"/>
      <c r="X52" s="276"/>
      <c r="Y52" s="276"/>
      <c r="Z52" s="276"/>
    </row>
    <row ht="13.5" customHeight="1" r="53">
      <c r="A53" s="8">
        <v>5218</v>
      </c>
      <c r="B53" s="9" t="s">
        <v>5563</v>
      </c>
      <c r="C53" s="9">
        <v>2016</v>
      </c>
      <c r="D53" s="388">
        <v>42681</v>
      </c>
      <c r="E53" s="12" t="s">
        <v>5564</v>
      </c>
      <c r="F53" s="11" t="s">
        <v>5562</v>
      </c>
      <c r="G53" s="12" t="s">
        <v>17</v>
      </c>
      <c r="H53" s="11" t="s">
        <v>5502</v>
      </c>
      <c r="I53" s="388">
        <v>43132</v>
      </c>
      <c r="J53" s="12">
        <v>2</v>
      </c>
      <c r="K53" s="500" t="s">
        <v>308</v>
      </c>
      <c r="L53" s="11" t="s">
        <v>371</v>
      </c>
      <c r="M53" s="389">
        <f>I53-D53</f>
        <v>451</v>
      </c>
      <c r="N53" s="276"/>
      <c r="O53" s="24" t="s">
        <v>221</v>
      </c>
      <c r="P53" s="62">
        <f>COUNTIF($J$2:$J$476,"7")</f>
        <v>30</v>
      </c>
      <c r="Q53" s="34"/>
      <c r="R53" s="35"/>
      <c r="S53" s="63">
        <f>(P53/P59)</f>
        <v>0.066815144766147</v>
      </c>
      <c r="T53" s="22"/>
      <c r="U53" s="276"/>
      <c r="V53" s="276"/>
      <c r="W53" s="276"/>
      <c r="X53" s="276"/>
      <c r="Y53" s="276"/>
      <c r="Z53" s="276"/>
    </row>
    <row ht="14.25" customHeight="1" r="54">
      <c r="A54" s="16">
        <v>5318</v>
      </c>
      <c r="B54" s="17" t="s">
        <v>5565</v>
      </c>
      <c r="C54" s="17">
        <v>2016</v>
      </c>
      <c r="D54" s="392">
        <v>42543</v>
      </c>
      <c r="E54" s="19" t="s">
        <v>5566</v>
      </c>
      <c r="F54" s="20" t="s">
        <v>5562</v>
      </c>
      <c r="G54" s="19" t="s">
        <v>17</v>
      </c>
      <c r="H54" s="20" t="s">
        <v>132</v>
      </c>
      <c r="I54" s="392">
        <v>43132</v>
      </c>
      <c r="J54" s="19">
        <v>2</v>
      </c>
      <c r="K54" s="500" t="s">
        <v>308</v>
      </c>
      <c r="L54" s="20" t="s">
        <v>371</v>
      </c>
      <c r="M54" s="393">
        <f>I54-D54</f>
        <v>589</v>
      </c>
      <c r="N54" s="276"/>
      <c r="O54" s="23" t="s">
        <v>226</v>
      </c>
      <c r="P54" s="64">
        <f>COUNTIF($J$2:$J$476,"8")</f>
        <v>42</v>
      </c>
      <c r="Q54" s="34"/>
      <c r="R54" s="35"/>
      <c r="S54" s="61">
        <f>(P54/P59)</f>
        <v>0.0935412026726058</v>
      </c>
      <c r="T54" s="22"/>
      <c r="U54" s="276"/>
      <c r="V54" s="276"/>
      <c r="W54" s="276"/>
      <c r="X54" s="276"/>
      <c r="Y54" s="276"/>
      <c r="Z54" s="276"/>
    </row>
    <row ht="12.75" customHeight="1" r="55">
      <c r="A55" s="8">
        <v>5418</v>
      </c>
      <c r="B55" s="9" t="s">
        <v>5567</v>
      </c>
      <c r="C55" s="9">
        <v>2011</v>
      </c>
      <c r="D55" s="388">
        <v>40598</v>
      </c>
      <c r="E55" s="12" t="s">
        <v>5568</v>
      </c>
      <c r="F55" s="11" t="s">
        <v>953</v>
      </c>
      <c r="G55" s="12" t="s">
        <v>17</v>
      </c>
      <c r="H55" s="11" t="s">
        <v>55</v>
      </c>
      <c r="I55" s="388">
        <v>43139</v>
      </c>
      <c r="J55" s="12">
        <v>2</v>
      </c>
      <c r="K55" s="500" t="s">
        <v>308</v>
      </c>
      <c r="L55" s="11" t="s">
        <v>371</v>
      </c>
      <c r="M55" s="389">
        <f>I55-D55</f>
        <v>2541</v>
      </c>
      <c r="N55" s="276"/>
      <c r="O55" s="24" t="s">
        <v>231</v>
      </c>
      <c r="P55" s="62">
        <f>COUNTIF($J$2:$J$476,"9")</f>
        <v>37</v>
      </c>
      <c r="Q55" s="34"/>
      <c r="R55" s="35"/>
      <c r="S55" s="63">
        <f>(P55/P59)</f>
        <v>0.0824053452115813</v>
      </c>
      <c r="T55" s="22"/>
      <c r="U55" s="276"/>
      <c r="V55" s="276"/>
      <c r="W55" s="276"/>
      <c r="X55" s="276"/>
      <c r="Y55" s="276"/>
      <c r="Z55" s="276"/>
    </row>
    <row ht="12.75" customHeight="1" r="56">
      <c r="A56" s="16">
        <v>5518</v>
      </c>
      <c r="B56" s="17" t="s">
        <v>5569</v>
      </c>
      <c r="C56" s="17">
        <v>2014</v>
      </c>
      <c r="D56" s="392">
        <v>41978</v>
      </c>
      <c r="E56" s="19" t="s">
        <v>5570</v>
      </c>
      <c r="F56" s="20" t="s">
        <v>1005</v>
      </c>
      <c r="G56" s="19" t="s">
        <v>17</v>
      </c>
      <c r="H56" s="20" t="s">
        <v>181</v>
      </c>
      <c r="I56" s="392">
        <v>43140</v>
      </c>
      <c r="J56" s="19">
        <v>2</v>
      </c>
      <c r="K56" s="502" t="s">
        <v>295</v>
      </c>
      <c r="L56" s="20" t="s">
        <v>376</v>
      </c>
      <c r="M56" s="393">
        <f>I56-D56</f>
        <v>1162</v>
      </c>
      <c r="N56" s="276"/>
      <c r="O56" s="23" t="s">
        <v>237</v>
      </c>
      <c r="P56" s="64">
        <f>COUNTIF($J$2:$J$476,"10")</f>
        <v>26</v>
      </c>
      <c r="Q56" s="34"/>
      <c r="R56" s="35"/>
      <c r="S56" s="61">
        <f>(P56/P59)</f>
        <v>0.0579064587973274</v>
      </c>
      <c r="T56" s="22"/>
      <c r="U56" s="276"/>
      <c r="V56" s="276"/>
      <c r="W56" s="276"/>
      <c r="X56" s="276"/>
      <c r="Y56" s="276"/>
      <c r="Z56" s="276"/>
    </row>
    <row ht="12.75" customHeight="1" r="57">
      <c r="A57" s="8">
        <v>5618</v>
      </c>
      <c r="B57" s="9" t="s">
        <v>5571</v>
      </c>
      <c r="C57" s="9">
        <v>2012</v>
      </c>
      <c r="D57" s="388">
        <v>41045</v>
      </c>
      <c r="E57" s="12" t="s">
        <v>5572</v>
      </c>
      <c r="F57" s="11" t="s">
        <v>534</v>
      </c>
      <c r="G57" s="12" t="s">
        <v>17</v>
      </c>
      <c r="H57" s="11" t="s">
        <v>25</v>
      </c>
      <c r="I57" s="388">
        <v>43146</v>
      </c>
      <c r="J57" s="12">
        <v>2</v>
      </c>
      <c r="K57" s="501" t="s">
        <v>278</v>
      </c>
      <c r="L57" s="11" t="s">
        <v>371</v>
      </c>
      <c r="M57" s="389">
        <f>I57-D57</f>
        <v>2101</v>
      </c>
      <c r="N57" s="276"/>
      <c r="O57" s="24" t="s">
        <v>243</v>
      </c>
      <c r="P57" s="62">
        <f>COUNTIF($J$2:$J$476,"11")</f>
        <v>71</v>
      </c>
      <c r="Q57" s="34"/>
      <c r="R57" s="35"/>
      <c r="S57" s="63">
        <f>(P57/P59)</f>
        <v>0.158129175946548</v>
      </c>
      <c r="T57" s="22"/>
      <c r="U57" s="276"/>
      <c r="V57" s="276"/>
      <c r="W57" s="276"/>
      <c r="X57" s="276"/>
      <c r="Y57" s="276"/>
      <c r="Z57" s="276"/>
    </row>
    <row ht="13.5" customHeight="1" r="58">
      <c r="A58" s="16">
        <v>5718</v>
      </c>
      <c r="B58" s="17" t="s">
        <v>5573</v>
      </c>
      <c r="C58" s="17">
        <v>2009</v>
      </c>
      <c r="D58" s="392">
        <v>39954</v>
      </c>
      <c r="E58" s="19" t="s">
        <v>5574</v>
      </c>
      <c r="F58" s="20" t="s">
        <v>916</v>
      </c>
      <c r="G58" s="19" t="s">
        <v>860</v>
      </c>
      <c r="H58" s="20" t="s">
        <v>1522</v>
      </c>
      <c r="I58" s="392">
        <v>43147</v>
      </c>
      <c r="J58" s="19">
        <v>2</v>
      </c>
      <c r="K58" s="500" t="s">
        <v>308</v>
      </c>
      <c r="L58" s="20" t="s">
        <v>376</v>
      </c>
      <c r="M58" s="393">
        <f>I58-D58</f>
        <v>3193</v>
      </c>
      <c r="N58" s="276"/>
      <c r="O58" s="413" t="s">
        <v>248</v>
      </c>
      <c r="P58" s="64">
        <f>COUNTIF($J$2:$J$476,"12")</f>
        <v>36</v>
      </c>
      <c r="Q58" s="34"/>
      <c r="R58" s="35"/>
      <c r="S58" s="414">
        <f>(P58/P59)</f>
        <v>0.0801781737193764</v>
      </c>
      <c r="T58" s="22"/>
      <c r="U58" s="276"/>
      <c r="V58" s="276"/>
      <c r="W58" s="276"/>
      <c r="X58" s="276"/>
      <c r="Y58" s="276"/>
      <c r="Z58" s="276"/>
    </row>
    <row ht="12.75" customHeight="1" r="59">
      <c r="A59" s="8">
        <v>5818</v>
      </c>
      <c r="B59" s="9" t="s">
        <v>5575</v>
      </c>
      <c r="C59" s="9">
        <v>2009</v>
      </c>
      <c r="D59" s="388">
        <v>39843</v>
      </c>
      <c r="E59" s="12" t="s">
        <v>5576</v>
      </c>
      <c r="F59" s="11" t="s">
        <v>5577</v>
      </c>
      <c r="G59" s="12" t="s">
        <v>850</v>
      </c>
      <c r="H59" s="11" t="s">
        <v>2993</v>
      </c>
      <c r="I59" s="388">
        <v>43150</v>
      </c>
      <c r="J59" s="12">
        <v>2</v>
      </c>
      <c r="K59" s="502" t="s">
        <v>295</v>
      </c>
      <c r="L59" s="11" t="s">
        <v>371</v>
      </c>
      <c r="M59" s="389">
        <f>I59-D59</f>
        <v>3307</v>
      </c>
      <c r="N59" s="276"/>
      <c r="O59" s="407" t="s">
        <v>253</v>
      </c>
      <c r="P59" s="408">
        <f>SUM(P47:R58)</f>
        <v>449</v>
      </c>
      <c r="Q59" s="190"/>
      <c r="R59" s="191"/>
      <c r="S59" s="409">
        <f>SUM(S47:S58)</f>
        <v>1</v>
      </c>
      <c r="T59" s="22"/>
      <c r="U59" s="276"/>
      <c r="V59" s="276"/>
      <c r="W59" s="276"/>
      <c r="X59" s="276"/>
      <c r="Y59" s="276"/>
      <c r="Z59" s="276"/>
    </row>
    <row ht="12.75" customHeight="1" r="60">
      <c r="A60" s="16">
        <v>5918</v>
      </c>
      <c r="B60" s="17" t="s">
        <v>5578</v>
      </c>
      <c r="C60" s="17">
        <v>2011</v>
      </c>
      <c r="D60" s="392">
        <v>40602</v>
      </c>
      <c r="E60" s="19" t="s">
        <v>5579</v>
      </c>
      <c r="F60" s="20" t="s">
        <v>154</v>
      </c>
      <c r="G60" s="19" t="s">
        <v>860</v>
      </c>
      <c r="H60" s="20" t="s">
        <v>5450</v>
      </c>
      <c r="I60" s="392">
        <v>43150</v>
      </c>
      <c r="J60" s="19">
        <v>2</v>
      </c>
      <c r="K60" s="501" t="s">
        <v>278</v>
      </c>
      <c r="L60" s="20" t="s">
        <v>376</v>
      </c>
      <c r="M60" s="393">
        <f>I60-D60</f>
        <v>2548</v>
      </c>
      <c r="N60" s="276"/>
      <c r="O60" s="22"/>
      <c r="P60" s="22"/>
      <c r="Q60" s="22"/>
      <c r="R60" s="22"/>
      <c r="S60" s="22"/>
      <c r="T60" s="22"/>
      <c r="U60" s="276"/>
      <c r="V60" s="276"/>
      <c r="W60" s="276"/>
      <c r="X60" s="276"/>
      <c r="Y60" s="276"/>
      <c r="Z60" s="276"/>
    </row>
    <row ht="13.5" customHeight="1" r="61">
      <c r="A61" s="8">
        <v>6018</v>
      </c>
      <c r="B61" s="9" t="s">
        <v>5580</v>
      </c>
      <c r="C61" s="9">
        <v>2017</v>
      </c>
      <c r="D61" s="388">
        <v>42887</v>
      </c>
      <c r="E61" s="12" t="s">
        <v>5581</v>
      </c>
      <c r="F61" s="11" t="s">
        <v>919</v>
      </c>
      <c r="G61" s="12" t="s">
        <v>871</v>
      </c>
      <c r="H61" s="11" t="s">
        <v>2111</v>
      </c>
      <c r="I61" s="388">
        <v>43150</v>
      </c>
      <c r="J61" s="12">
        <v>2</v>
      </c>
      <c r="K61" s="507" t="s">
        <v>5559</v>
      </c>
      <c r="L61" s="11" t="s">
        <v>380</v>
      </c>
      <c r="M61" s="389">
        <f>I61-D61</f>
        <v>263</v>
      </c>
      <c r="N61" s="276"/>
      <c r="O61" s="415" t="s">
        <v>262</v>
      </c>
      <c r="P61" s="28"/>
      <c r="Q61" s="28"/>
      <c r="R61" s="28"/>
      <c r="S61" s="28"/>
      <c r="T61" s="29"/>
      <c r="U61" s="276"/>
      <c r="V61" s="276"/>
      <c r="W61" s="276"/>
      <c r="X61" s="276"/>
      <c r="Y61" s="276"/>
      <c r="Z61" s="276"/>
    </row>
    <row ht="13.5" customHeight="1" r="62">
      <c r="A62" s="16">
        <v>6118</v>
      </c>
      <c r="B62" s="17" t="s">
        <v>5582</v>
      </c>
      <c r="C62" s="17">
        <v>2015</v>
      </c>
      <c r="D62" s="392">
        <v>42290</v>
      </c>
      <c r="E62" s="19" t="s">
        <v>5583</v>
      </c>
      <c r="F62" s="20" t="s">
        <v>1446</v>
      </c>
      <c r="G62" s="19" t="s">
        <v>17</v>
      </c>
      <c r="H62" s="20" t="s">
        <v>55</v>
      </c>
      <c r="I62" s="392">
        <v>43153</v>
      </c>
      <c r="J62" s="19">
        <v>2</v>
      </c>
      <c r="K62" s="501" t="s">
        <v>278</v>
      </c>
      <c r="L62" s="20" t="s">
        <v>365</v>
      </c>
      <c r="M62" s="393">
        <f>I62-D62</f>
        <v>863</v>
      </c>
      <c r="N62" s="276"/>
      <c r="O62" s="50"/>
      <c r="P62" s="51"/>
      <c r="Q62" s="51"/>
      <c r="R62" s="51"/>
      <c r="S62" s="51"/>
      <c r="T62" s="52"/>
      <c r="U62" s="276"/>
      <c r="V62" s="276"/>
      <c r="W62" s="276"/>
      <c r="X62" s="276"/>
      <c r="Y62" s="276"/>
      <c r="Z62" s="276"/>
    </row>
    <row ht="13.5" customHeight="1" r="63">
      <c r="A63" s="8">
        <v>6218</v>
      </c>
      <c r="B63" s="9" t="s">
        <v>5584</v>
      </c>
      <c r="C63" s="9">
        <v>2011</v>
      </c>
      <c r="D63" s="388">
        <v>40599</v>
      </c>
      <c r="E63" s="12" t="s">
        <v>5585</v>
      </c>
      <c r="F63" s="11" t="s">
        <v>1446</v>
      </c>
      <c r="G63" s="12" t="s">
        <v>17</v>
      </c>
      <c r="H63" s="11" t="s">
        <v>18</v>
      </c>
      <c r="I63" s="388">
        <v>43153</v>
      </c>
      <c r="J63" s="12">
        <v>2</v>
      </c>
      <c r="K63" s="501" t="s">
        <v>278</v>
      </c>
      <c r="L63" s="11" t="s">
        <v>365</v>
      </c>
      <c r="M63" s="389">
        <f>I63-D63</f>
        <v>2554</v>
      </c>
      <c r="N63" s="276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76"/>
      <c r="V63" s="276"/>
      <c r="W63" s="276"/>
      <c r="X63" s="276"/>
      <c r="Y63" s="276"/>
      <c r="Z63" s="276"/>
    </row>
    <row ht="12.75" customHeight="1" r="64">
      <c r="A64" s="16">
        <v>6318</v>
      </c>
      <c r="B64" s="17" t="s">
        <v>5586</v>
      </c>
      <c r="C64" s="17">
        <v>2015</v>
      </c>
      <c r="D64" s="392">
        <v>42233</v>
      </c>
      <c r="E64" s="19" t="s">
        <v>5587</v>
      </c>
      <c r="F64" s="20" t="s">
        <v>1678</v>
      </c>
      <c r="G64" s="19" t="s">
        <v>17</v>
      </c>
      <c r="H64" s="20" t="s">
        <v>60</v>
      </c>
      <c r="I64" s="392">
        <v>43153</v>
      </c>
      <c r="J64" s="19">
        <v>2</v>
      </c>
      <c r="K64" s="501" t="s">
        <v>278</v>
      </c>
      <c r="L64" s="20" t="s">
        <v>376</v>
      </c>
      <c r="M64" s="393">
        <f>I64-D64</f>
        <v>920</v>
      </c>
      <c r="N64" s="276"/>
      <c r="O64" s="418" t="s">
        <v>278</v>
      </c>
      <c r="P64" s="419"/>
      <c r="Q64" s="419"/>
      <c r="R64" s="420"/>
      <c r="S64" s="421">
        <f>COUNTIF($K$2:$K$476,"I - Extremamente tóxico")</f>
        <v>125</v>
      </c>
      <c r="T64" s="422">
        <f>(S64/S76)</f>
        <v>0.278396436525612</v>
      </c>
      <c r="U64" s="276"/>
      <c r="V64" s="276"/>
      <c r="W64" s="276"/>
      <c r="X64" s="276"/>
      <c r="Y64" s="276"/>
      <c r="Z64" s="276"/>
    </row>
    <row ht="12.75" customHeight="1" r="65">
      <c r="A65" s="8">
        <v>6418</v>
      </c>
      <c r="B65" s="9" t="s">
        <v>5588</v>
      </c>
      <c r="C65" s="9">
        <v>2016</v>
      </c>
      <c r="D65" s="388">
        <v>42726</v>
      </c>
      <c r="E65" s="12" t="s">
        <v>5589</v>
      </c>
      <c r="F65" s="11" t="s">
        <v>2336</v>
      </c>
      <c r="G65" s="12" t="s">
        <v>871</v>
      </c>
      <c r="H65" s="11" t="s">
        <v>5590</v>
      </c>
      <c r="I65" s="388">
        <v>43157</v>
      </c>
      <c r="J65" s="12">
        <v>2</v>
      </c>
      <c r="K65" s="507" t="s">
        <v>324</v>
      </c>
      <c r="L65" s="11" t="s">
        <v>380</v>
      </c>
      <c r="M65" s="389">
        <f>I65-D65</f>
        <v>431</v>
      </c>
      <c r="N65" s="276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76"/>
      <c r="V65" s="276"/>
      <c r="W65" s="276"/>
      <c r="X65" s="276"/>
      <c r="Y65" s="276"/>
      <c r="Z65" s="276"/>
    </row>
    <row ht="12.75" customHeight="1" r="66">
      <c r="A66" s="16">
        <v>6518</v>
      </c>
      <c r="B66" s="17" t="s">
        <v>5591</v>
      </c>
      <c r="C66" s="17">
        <v>2015</v>
      </c>
      <c r="D66" s="392">
        <v>42108</v>
      </c>
      <c r="E66" s="19" t="s">
        <v>5592</v>
      </c>
      <c r="F66" s="20" t="s">
        <v>1767</v>
      </c>
      <c r="G66" s="19" t="s">
        <v>860</v>
      </c>
      <c r="H66" s="20" t="s">
        <v>5502</v>
      </c>
      <c r="I66" s="392">
        <v>43157</v>
      </c>
      <c r="J66" s="19">
        <v>2</v>
      </c>
      <c r="K66" s="500" t="s">
        <v>308</v>
      </c>
      <c r="L66" s="20" t="s">
        <v>371</v>
      </c>
      <c r="M66" s="393">
        <f>I66-D66</f>
        <v>1049</v>
      </c>
      <c r="N66" s="276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76"/>
      <c r="V66" s="276"/>
      <c r="W66" s="276"/>
      <c r="X66" s="276"/>
      <c r="Y66" s="276"/>
      <c r="Z66" s="276"/>
    </row>
    <row ht="12.75" customHeight="1" r="67">
      <c r="A67" s="8">
        <v>6618</v>
      </c>
      <c r="B67" s="9" t="s">
        <v>5593</v>
      </c>
      <c r="C67" s="9">
        <v>2016</v>
      </c>
      <c r="D67" s="388">
        <v>42494</v>
      </c>
      <c r="E67" s="12" t="s">
        <v>5594</v>
      </c>
      <c r="F67" s="11" t="s">
        <v>2133</v>
      </c>
      <c r="G67" s="12" t="s">
        <v>865</v>
      </c>
      <c r="H67" s="11" t="s">
        <v>4877</v>
      </c>
      <c r="I67" s="388">
        <v>43157</v>
      </c>
      <c r="J67" s="12">
        <v>2</v>
      </c>
      <c r="K67" s="507" t="s">
        <v>324</v>
      </c>
      <c r="L67" s="11" t="s">
        <v>380</v>
      </c>
      <c r="M67" s="389">
        <f>I67-D67</f>
        <v>663</v>
      </c>
      <c r="N67" s="276"/>
      <c r="O67" s="426" t="s">
        <v>295</v>
      </c>
      <c r="P67" s="340"/>
      <c r="Q67" s="340"/>
      <c r="R67" s="341"/>
      <c r="S67" s="427">
        <f>COUNTIF($K$2:$K$476,"II - Altamente tóxico")</f>
        <v>58</v>
      </c>
      <c r="T67" s="428">
        <f>(S67/S76)</f>
        <v>0.129175946547884</v>
      </c>
      <c r="U67" s="276"/>
      <c r="V67" s="276"/>
      <c r="W67" s="276"/>
      <c r="X67" s="276"/>
      <c r="Y67" s="276"/>
      <c r="Z67" s="276"/>
    </row>
    <row ht="12.75" customHeight="1" r="68">
      <c r="A68" s="16">
        <v>6718</v>
      </c>
      <c r="B68" s="17" t="s">
        <v>5595</v>
      </c>
      <c r="C68" s="17">
        <v>2016</v>
      </c>
      <c r="D68" s="392">
        <v>42727</v>
      </c>
      <c r="E68" s="19" t="s">
        <v>5596</v>
      </c>
      <c r="F68" s="20" t="s">
        <v>5597</v>
      </c>
      <c r="G68" s="19" t="s">
        <v>871</v>
      </c>
      <c r="H68" s="20" t="s">
        <v>5598</v>
      </c>
      <c r="I68" s="392">
        <v>43157</v>
      </c>
      <c r="J68" s="19">
        <v>2</v>
      </c>
      <c r="K68" s="507" t="s">
        <v>324</v>
      </c>
      <c r="L68" s="20" t="s">
        <v>380</v>
      </c>
      <c r="M68" s="393">
        <f>I68-D68</f>
        <v>430</v>
      </c>
      <c r="N68" s="276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76"/>
      <c r="V68" s="276"/>
      <c r="W68" s="276"/>
      <c r="X68" s="276"/>
      <c r="Y68" s="276"/>
      <c r="Z68" s="276"/>
    </row>
    <row ht="12.75" customHeight="1" r="69">
      <c r="A69" s="8">
        <v>6818</v>
      </c>
      <c r="B69" s="9" t="s">
        <v>5599</v>
      </c>
      <c r="C69" s="9">
        <v>2017</v>
      </c>
      <c r="D69" s="388">
        <v>42789</v>
      </c>
      <c r="E69" s="12" t="s">
        <v>5600</v>
      </c>
      <c r="F69" s="11" t="s">
        <v>5562</v>
      </c>
      <c r="G69" s="12" t="s">
        <v>17</v>
      </c>
      <c r="H69" s="11" t="s">
        <v>5488</v>
      </c>
      <c r="I69" s="388">
        <v>43158</v>
      </c>
      <c r="J69" s="12">
        <v>2</v>
      </c>
      <c r="K69" s="500" t="s">
        <v>308</v>
      </c>
      <c r="L69" s="11" t="s">
        <v>371</v>
      </c>
      <c r="M69" s="389">
        <f>I69-D69</f>
        <v>369</v>
      </c>
      <c r="N69" s="276"/>
      <c r="O69" s="429" t="s">
        <v>308</v>
      </c>
      <c r="P69" s="340"/>
      <c r="Q69" s="340"/>
      <c r="R69" s="341"/>
      <c r="S69" s="430">
        <f>COUNTIF($K$2:$K$476,"III - Medianamente tóxico")</f>
        <v>205</v>
      </c>
      <c r="T69" s="431">
        <f>(S69/S76)</f>
        <v>0.456570155902004</v>
      </c>
      <c r="U69" s="276"/>
      <c r="V69" s="276"/>
      <c r="W69" s="276"/>
      <c r="X69" s="276"/>
      <c r="Y69" s="276"/>
      <c r="Z69" s="276"/>
    </row>
    <row ht="12.75" customHeight="1" r="70">
      <c r="A70" s="16">
        <v>6918</v>
      </c>
      <c r="B70" s="17" t="s">
        <v>5601</v>
      </c>
      <c r="C70" s="17">
        <v>2015</v>
      </c>
      <c r="D70" s="392">
        <v>42023</v>
      </c>
      <c r="E70" s="19" t="s">
        <v>5602</v>
      </c>
      <c r="F70" s="20" t="s">
        <v>5562</v>
      </c>
      <c r="G70" s="19" t="s">
        <v>17</v>
      </c>
      <c r="H70" s="20" t="s">
        <v>5467</v>
      </c>
      <c r="I70" s="392">
        <v>43158</v>
      </c>
      <c r="J70" s="19">
        <v>2</v>
      </c>
      <c r="K70" s="500" t="s">
        <v>308</v>
      </c>
      <c r="L70" s="20" t="s">
        <v>371</v>
      </c>
      <c r="M70" s="393">
        <f>I70-D70</f>
        <v>1135</v>
      </c>
      <c r="N70" s="276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76"/>
      <c r="V70" s="276"/>
      <c r="W70" s="276"/>
      <c r="X70" s="276"/>
      <c r="Y70" s="276"/>
      <c r="Z70" s="276"/>
    </row>
    <row ht="12.75" customHeight="1" r="71">
      <c r="A71" s="8">
        <v>7018</v>
      </c>
      <c r="B71" s="9" t="s">
        <v>5603</v>
      </c>
      <c r="C71" s="9">
        <v>2016</v>
      </c>
      <c r="D71" s="388">
        <v>42389</v>
      </c>
      <c r="E71" s="12" t="s">
        <v>5604</v>
      </c>
      <c r="F71" s="11" t="s">
        <v>1045</v>
      </c>
      <c r="G71" s="12" t="s">
        <v>17</v>
      </c>
      <c r="H71" s="11" t="s">
        <v>3749</v>
      </c>
      <c r="I71" s="388">
        <v>43158</v>
      </c>
      <c r="J71" s="12">
        <v>2</v>
      </c>
      <c r="K71" s="501" t="s">
        <v>278</v>
      </c>
      <c r="L71" s="11" t="s">
        <v>371</v>
      </c>
      <c r="M71" s="389">
        <f>I71-D71</f>
        <v>769</v>
      </c>
      <c r="N71" s="276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76"/>
      <c r="V71" s="276"/>
      <c r="W71" s="276"/>
      <c r="X71" s="276"/>
      <c r="Y71" s="276"/>
      <c r="Z71" s="276"/>
    </row>
    <row ht="12.75" customHeight="1" r="72">
      <c r="A72" s="16">
        <v>7118</v>
      </c>
      <c r="B72" s="17" t="s">
        <v>5605</v>
      </c>
      <c r="C72" s="17">
        <v>2015</v>
      </c>
      <c r="D72" s="392">
        <v>42359</v>
      </c>
      <c r="E72" s="19" t="s">
        <v>5606</v>
      </c>
      <c r="F72" s="20" t="s">
        <v>3873</v>
      </c>
      <c r="G72" s="19" t="s">
        <v>17</v>
      </c>
      <c r="H72" s="20" t="s">
        <v>77</v>
      </c>
      <c r="I72" s="392">
        <v>43158</v>
      </c>
      <c r="J72" s="19">
        <v>2</v>
      </c>
      <c r="K72" s="500" t="s">
        <v>308</v>
      </c>
      <c r="L72" s="20" t="s">
        <v>371</v>
      </c>
      <c r="M72" s="393">
        <f>I72-D72</f>
        <v>799</v>
      </c>
      <c r="N72" s="276"/>
      <c r="O72" s="432" t="s">
        <v>324</v>
      </c>
      <c r="P72" s="340"/>
      <c r="Q72" s="340"/>
      <c r="R72" s="341"/>
      <c r="S72" s="433">
        <f>COUNTIF($K$2:$K$476,"IV - Pouco tóxico")</f>
        <v>55</v>
      </c>
      <c r="T72" s="434">
        <f>(S72/S76)</f>
        <v>0.122494432071269</v>
      </c>
      <c r="U72" s="276"/>
      <c r="V72" s="276"/>
      <c r="W72" s="276"/>
      <c r="X72" s="276"/>
      <c r="Y72" s="276"/>
      <c r="Z72" s="276"/>
    </row>
    <row ht="12.75" customHeight="1" r="73">
      <c r="A73" s="8">
        <v>7218</v>
      </c>
      <c r="B73" s="9" t="s">
        <v>5607</v>
      </c>
      <c r="C73" s="9">
        <v>2014</v>
      </c>
      <c r="D73" s="388">
        <v>41745</v>
      </c>
      <c r="E73" s="12" t="s">
        <v>5608</v>
      </c>
      <c r="F73" s="11" t="s">
        <v>5562</v>
      </c>
      <c r="G73" s="12" t="s">
        <v>17</v>
      </c>
      <c r="H73" s="11" t="s">
        <v>25</v>
      </c>
      <c r="I73" s="388">
        <v>43158</v>
      </c>
      <c r="J73" s="12">
        <v>2</v>
      </c>
      <c r="K73" s="500" t="s">
        <v>308</v>
      </c>
      <c r="L73" s="11" t="s">
        <v>371</v>
      </c>
      <c r="M73" s="389">
        <f>I73-D73</f>
        <v>1413</v>
      </c>
      <c r="N73" s="276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76"/>
      <c r="V73" s="276"/>
      <c r="W73" s="276"/>
      <c r="X73" s="276"/>
      <c r="Y73" s="276"/>
      <c r="Z73" s="276"/>
    </row>
    <row ht="12.75" customHeight="1" r="74">
      <c r="A74" s="16">
        <v>7318</v>
      </c>
      <c r="B74" s="17" t="s">
        <v>5609</v>
      </c>
      <c r="C74" s="17">
        <v>2014</v>
      </c>
      <c r="D74" s="392">
        <v>41936</v>
      </c>
      <c r="E74" s="19" t="s">
        <v>5610</v>
      </c>
      <c r="F74" s="20" t="s">
        <v>5562</v>
      </c>
      <c r="G74" s="19" t="s">
        <v>17</v>
      </c>
      <c r="H74" s="20" t="s">
        <v>100</v>
      </c>
      <c r="I74" s="392">
        <v>43158</v>
      </c>
      <c r="J74" s="19">
        <v>2</v>
      </c>
      <c r="K74" s="500" t="s">
        <v>308</v>
      </c>
      <c r="L74" s="20" t="s">
        <v>371</v>
      </c>
      <c r="M74" s="393">
        <f>I74-D74</f>
        <v>1222</v>
      </c>
      <c r="N74" s="276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6</v>
      </c>
      <c r="T74" s="434">
        <f>(S74/S76)</f>
        <v>0.0133630289532294</v>
      </c>
      <c r="U74" s="276"/>
      <c r="V74" s="276"/>
      <c r="W74" s="276"/>
      <c r="X74" s="276"/>
      <c r="Y74" s="276"/>
      <c r="Z74" s="276"/>
    </row>
    <row ht="13.5" customHeight="1" r="75">
      <c r="A75" s="8">
        <v>7418</v>
      </c>
      <c r="B75" s="9" t="s">
        <v>5611</v>
      </c>
      <c r="C75" s="9">
        <v>2015</v>
      </c>
      <c r="D75" s="388">
        <v>42177</v>
      </c>
      <c r="E75" s="12" t="s">
        <v>5612</v>
      </c>
      <c r="F75" s="11" t="s">
        <v>542</v>
      </c>
      <c r="G75" s="12" t="s">
        <v>17</v>
      </c>
      <c r="H75" s="11" t="s">
        <v>5450</v>
      </c>
      <c r="I75" s="388">
        <v>43159</v>
      </c>
      <c r="J75" s="12">
        <v>3</v>
      </c>
      <c r="K75" s="502" t="s">
        <v>295</v>
      </c>
      <c r="L75" s="11" t="s">
        <v>376</v>
      </c>
      <c r="M75" s="389">
        <f>I75-D75</f>
        <v>982</v>
      </c>
      <c r="N75" s="276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76"/>
      <c r="V75" s="276"/>
      <c r="W75" s="276"/>
      <c r="X75" s="276"/>
      <c r="Y75" s="276"/>
      <c r="Z75" s="276"/>
    </row>
    <row ht="13.5" customHeight="1" r="76">
      <c r="A76" s="16">
        <v>7518</v>
      </c>
      <c r="B76" s="17" t="s">
        <v>5613</v>
      </c>
      <c r="C76" s="17">
        <v>2016</v>
      </c>
      <c r="D76" s="392">
        <v>42599</v>
      </c>
      <c r="E76" s="19" t="s">
        <v>5614</v>
      </c>
      <c r="F76" s="20" t="s">
        <v>542</v>
      </c>
      <c r="G76" s="19" t="s">
        <v>860</v>
      </c>
      <c r="H76" s="20" t="s">
        <v>132</v>
      </c>
      <c r="I76" s="392">
        <v>43161</v>
      </c>
      <c r="J76" s="19">
        <v>3</v>
      </c>
      <c r="K76" s="501" t="s">
        <v>278</v>
      </c>
      <c r="L76" s="20" t="s">
        <v>376</v>
      </c>
      <c r="M76" s="393">
        <f>I76-D76</f>
        <v>562</v>
      </c>
      <c r="N76" s="276"/>
      <c r="O76" s="310" t="s">
        <v>253</v>
      </c>
      <c r="P76" s="59"/>
      <c r="Q76" s="59"/>
      <c r="R76" s="117"/>
      <c r="S76" s="440">
        <f>SUM(S64:S75)</f>
        <v>449</v>
      </c>
      <c r="T76" s="441">
        <f>(S76/S76)</f>
        <v>1</v>
      </c>
      <c r="U76" s="276"/>
      <c r="V76" s="276"/>
      <c r="W76" s="276"/>
      <c r="X76" s="276"/>
      <c r="Y76" s="276"/>
      <c r="Z76" s="276"/>
    </row>
    <row ht="15" customHeight="1" r="77">
      <c r="A77" s="8">
        <v>7618</v>
      </c>
      <c r="B77" s="9" t="s">
        <v>5615</v>
      </c>
      <c r="C77" s="9">
        <v>2012</v>
      </c>
      <c r="D77" s="388">
        <v>41061</v>
      </c>
      <c r="E77" s="12" t="s">
        <v>5616</v>
      </c>
      <c r="F77" s="11" t="s">
        <v>953</v>
      </c>
      <c r="G77" s="12" t="s">
        <v>860</v>
      </c>
      <c r="H77" s="11" t="s">
        <v>18</v>
      </c>
      <c r="I77" s="388">
        <v>43164</v>
      </c>
      <c r="J77" s="12">
        <v>3</v>
      </c>
      <c r="K77" s="500" t="s">
        <v>308</v>
      </c>
      <c r="L77" s="11" t="s">
        <v>376</v>
      </c>
      <c r="M77" s="389">
        <f>I77-D77</f>
        <v>2103</v>
      </c>
      <c r="N77" s="276"/>
      <c r="O77" s="22"/>
      <c r="P77" s="22"/>
      <c r="Q77" s="22"/>
      <c r="R77" s="22"/>
      <c r="S77" s="22"/>
      <c r="T77" s="22"/>
      <c r="U77" s="276"/>
      <c r="V77" s="276"/>
      <c r="W77" s="276"/>
      <c r="X77" s="276"/>
      <c r="Y77" s="276"/>
      <c r="Z77" s="276"/>
    </row>
    <row ht="13.5" customHeight="1" r="78">
      <c r="A78" s="16">
        <v>7718</v>
      </c>
      <c r="B78" s="17" t="s">
        <v>5617</v>
      </c>
      <c r="C78" s="17">
        <v>2015</v>
      </c>
      <c r="D78" s="392">
        <v>42107</v>
      </c>
      <c r="E78" s="19" t="s">
        <v>5618</v>
      </c>
      <c r="F78" s="20" t="s">
        <v>534</v>
      </c>
      <c r="G78" s="19" t="s">
        <v>860</v>
      </c>
      <c r="H78" s="20" t="s">
        <v>25</v>
      </c>
      <c r="I78" s="392">
        <v>43164</v>
      </c>
      <c r="J78" s="19">
        <v>3</v>
      </c>
      <c r="K78" s="500" t="s">
        <v>308</v>
      </c>
      <c r="L78" s="20" t="s">
        <v>376</v>
      </c>
      <c r="M78" s="393">
        <f>I78-D78</f>
        <v>1057</v>
      </c>
      <c r="N78" s="276"/>
      <c r="O78" s="415" t="s">
        <v>11</v>
      </c>
      <c r="P78" s="28"/>
      <c r="Q78" s="28"/>
      <c r="R78" s="28"/>
      <c r="S78" s="28"/>
      <c r="T78" s="29"/>
      <c r="U78" s="276"/>
      <c r="V78" s="276"/>
      <c r="W78" s="276"/>
      <c r="X78" s="276"/>
      <c r="Y78" s="276"/>
      <c r="Z78" s="276"/>
    </row>
    <row ht="12.75" customHeight="1" r="79">
      <c r="A79" s="8">
        <v>7818</v>
      </c>
      <c r="B79" s="9" t="s">
        <v>5619</v>
      </c>
      <c r="C79" s="9">
        <v>2013</v>
      </c>
      <c r="D79" s="388">
        <v>41515</v>
      </c>
      <c r="E79" s="12" t="s">
        <v>5620</v>
      </c>
      <c r="F79" s="11" t="s">
        <v>1678</v>
      </c>
      <c r="G79" s="12" t="s">
        <v>860</v>
      </c>
      <c r="H79" s="11" t="s">
        <v>71</v>
      </c>
      <c r="I79" s="388">
        <v>43164</v>
      </c>
      <c r="J79" s="12">
        <v>3</v>
      </c>
      <c r="K79" s="501" t="s">
        <v>278</v>
      </c>
      <c r="L79" s="11" t="s">
        <v>376</v>
      </c>
      <c r="M79" s="389">
        <f>I79-D79</f>
        <v>1649</v>
      </c>
      <c r="N79" s="276"/>
      <c r="O79" s="50"/>
      <c r="P79" s="51"/>
      <c r="Q79" s="51"/>
      <c r="R79" s="51"/>
      <c r="S79" s="51"/>
      <c r="T79" s="52"/>
      <c r="U79" s="276"/>
      <c r="V79" s="276"/>
      <c r="W79" s="276"/>
      <c r="X79" s="276"/>
      <c r="Y79" s="276"/>
      <c r="Z79" s="276"/>
    </row>
    <row ht="13.5" customHeight="1" r="80">
      <c r="A80" s="16">
        <v>7918</v>
      </c>
      <c r="B80" s="17" t="s">
        <v>5621</v>
      </c>
      <c r="C80" s="17">
        <v>2013</v>
      </c>
      <c r="D80" s="392">
        <v>41425</v>
      </c>
      <c r="E80" s="19" t="s">
        <v>5622</v>
      </c>
      <c r="F80" s="20" t="s">
        <v>2133</v>
      </c>
      <c r="G80" s="19" t="s">
        <v>865</v>
      </c>
      <c r="H80" s="20" t="s">
        <v>5623</v>
      </c>
      <c r="I80" s="392">
        <v>43164</v>
      </c>
      <c r="J80" s="19">
        <v>3</v>
      </c>
      <c r="K80" s="507" t="s">
        <v>324</v>
      </c>
      <c r="L80" s="20" t="s">
        <v>380</v>
      </c>
      <c r="M80" s="393">
        <f>I80-D80</f>
        <v>1739</v>
      </c>
      <c r="N80" s="276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76"/>
      <c r="V80" s="276"/>
      <c r="W80" s="276"/>
      <c r="X80" s="276"/>
      <c r="Y80" s="276"/>
      <c r="Z80" s="276"/>
    </row>
    <row ht="15" customHeight="1" r="81">
      <c r="A81" s="8">
        <v>8018</v>
      </c>
      <c r="B81" s="9" t="s">
        <v>5624</v>
      </c>
      <c r="C81" s="9">
        <v>2013</v>
      </c>
      <c r="D81" s="388">
        <v>41631</v>
      </c>
      <c r="E81" s="12" t="s">
        <v>5625</v>
      </c>
      <c r="F81" s="11" t="s">
        <v>5626</v>
      </c>
      <c r="G81" s="12" t="s">
        <v>30</v>
      </c>
      <c r="H81" s="11" t="s">
        <v>5467</v>
      </c>
      <c r="I81" s="388">
        <v>43165</v>
      </c>
      <c r="J81" s="12">
        <v>3</v>
      </c>
      <c r="K81" s="507" t="s">
        <v>324</v>
      </c>
      <c r="L81" s="11" t="s">
        <v>376</v>
      </c>
      <c r="M81" s="389">
        <f>I81-D81</f>
        <v>1534</v>
      </c>
      <c r="N81" s="276"/>
      <c r="O81" s="120" t="s">
        <v>365</v>
      </c>
      <c r="P81" s="59"/>
      <c r="Q81" s="59"/>
      <c r="R81" s="60"/>
      <c r="S81" s="11">
        <f>COUNTIF($L$2:$L$476,"I - Produto altamente perigoso ao meio ambiente")</f>
        <v>6</v>
      </c>
      <c r="T81" s="121">
        <f>(S81/S85)</f>
        <v>0.0133630289532294</v>
      </c>
      <c r="U81" s="276"/>
      <c r="V81" s="276"/>
      <c r="W81" s="276"/>
      <c r="X81" s="276"/>
      <c r="Y81" s="276"/>
      <c r="Z81" s="276"/>
    </row>
    <row ht="13.5" customHeight="1" r="82">
      <c r="A82" s="16">
        <v>8118</v>
      </c>
      <c r="B82" s="17" t="s">
        <v>5627</v>
      </c>
      <c r="C82" s="17">
        <v>2013</v>
      </c>
      <c r="D82" s="392">
        <v>41309</v>
      </c>
      <c r="E82" s="19" t="s">
        <v>5628</v>
      </c>
      <c r="F82" s="20" t="s">
        <v>1767</v>
      </c>
      <c r="G82" s="19" t="s">
        <v>17</v>
      </c>
      <c r="H82" s="20" t="s">
        <v>5629</v>
      </c>
      <c r="I82" s="392">
        <v>43168</v>
      </c>
      <c r="J82" s="19">
        <v>3</v>
      </c>
      <c r="K82" s="501" t="s">
        <v>278</v>
      </c>
      <c r="L82" s="20" t="s">
        <v>371</v>
      </c>
      <c r="M82" s="393">
        <f>I82-D82</f>
        <v>1859</v>
      </c>
      <c r="N82" s="276"/>
      <c r="O82" s="122" t="s">
        <v>371</v>
      </c>
      <c r="P82" s="34"/>
      <c r="Q82" s="34"/>
      <c r="R82" s="35"/>
      <c r="S82" s="20">
        <f>COUNTIF($L$2:$L$476,"II - Produto muito perigoso ao meio ambiente")</f>
        <v>228</v>
      </c>
      <c r="T82" s="123">
        <f>(S82/S85)</f>
        <v>0.507795100222717</v>
      </c>
      <c r="U82" s="276"/>
      <c r="V82" s="276"/>
      <c r="W82" s="276"/>
      <c r="X82" s="276"/>
      <c r="Y82" s="276"/>
      <c r="Z82" s="276"/>
    </row>
    <row ht="13.5" customHeight="1" r="83">
      <c r="A83" s="8">
        <v>8218</v>
      </c>
      <c r="B83" s="9" t="s">
        <v>5630</v>
      </c>
      <c r="C83" s="9">
        <v>2016</v>
      </c>
      <c r="D83" s="388">
        <v>42372</v>
      </c>
      <c r="E83" s="12" t="s">
        <v>5631</v>
      </c>
      <c r="F83" s="11" t="s">
        <v>5626</v>
      </c>
      <c r="G83" s="12" t="s">
        <v>844</v>
      </c>
      <c r="H83" s="11" t="s">
        <v>5467</v>
      </c>
      <c r="I83" s="388">
        <v>43168</v>
      </c>
      <c r="J83" s="12">
        <v>3</v>
      </c>
      <c r="K83" s="501" t="s">
        <v>278</v>
      </c>
      <c r="L83" s="11" t="s">
        <v>376</v>
      </c>
      <c r="M83" s="389">
        <f>I83-D83</f>
        <v>796</v>
      </c>
      <c r="N83" s="276"/>
      <c r="O83" s="124" t="s">
        <v>376</v>
      </c>
      <c r="P83" s="34"/>
      <c r="Q83" s="34"/>
      <c r="R83" s="35"/>
      <c r="S83" s="11">
        <f>COUNTIF($L$2:$L$476,"III - Produto perigoso ao meio ambiente")</f>
        <v>163</v>
      </c>
      <c r="T83" s="121">
        <f>(S83/S85)</f>
        <v>0.363028953229399</v>
      </c>
      <c r="U83" s="276"/>
      <c r="V83" s="276"/>
      <c r="W83" s="276"/>
      <c r="X83" s="276"/>
      <c r="Y83" s="276"/>
      <c r="Z83" s="276"/>
    </row>
    <row ht="13.5" customHeight="1" r="84">
      <c r="A84" s="16">
        <v>8318</v>
      </c>
      <c r="B84" s="17" t="s">
        <v>5632</v>
      </c>
      <c r="C84" s="17">
        <v>2017</v>
      </c>
      <c r="D84" s="392">
        <v>42795</v>
      </c>
      <c r="E84" s="19" t="s">
        <v>5633</v>
      </c>
      <c r="F84" s="20" t="s">
        <v>2243</v>
      </c>
      <c r="G84" s="19" t="s">
        <v>865</v>
      </c>
      <c r="H84" s="20" t="s">
        <v>5590</v>
      </c>
      <c r="I84" s="392">
        <v>43168</v>
      </c>
      <c r="J84" s="19">
        <v>3</v>
      </c>
      <c r="K84" s="500" t="s">
        <v>308</v>
      </c>
      <c r="L84" s="20" t="s">
        <v>380</v>
      </c>
      <c r="M84" s="393">
        <f>I84-D84</f>
        <v>373</v>
      </c>
      <c r="N84" s="276"/>
      <c r="O84" s="122" t="s">
        <v>380</v>
      </c>
      <c r="P84" s="34"/>
      <c r="Q84" s="34"/>
      <c r="R84" s="35"/>
      <c r="S84" s="20">
        <f>COUNTIF($L$2:$L$476,"IV - Produto pouco perigoso ao meio ambiente")</f>
        <v>52</v>
      </c>
      <c r="T84" s="123">
        <f>(S84/S85)</f>
        <v>0.115812917594655</v>
      </c>
      <c r="U84" s="276"/>
      <c r="V84" s="276"/>
      <c r="W84" s="276"/>
      <c r="X84" s="276"/>
      <c r="Y84" s="276"/>
      <c r="Z84" s="276"/>
    </row>
    <row ht="13.5" customHeight="1" r="85">
      <c r="A85" s="8">
        <v>8418</v>
      </c>
      <c r="B85" s="9" t="s">
        <v>5634</v>
      </c>
      <c r="C85" s="9">
        <v>2015</v>
      </c>
      <c r="D85" s="388">
        <v>42093</v>
      </c>
      <c r="E85" s="12" t="s">
        <v>5635</v>
      </c>
      <c r="F85" s="11" t="s">
        <v>534</v>
      </c>
      <c r="G85" s="12" t="s">
        <v>860</v>
      </c>
      <c r="H85" s="11" t="s">
        <v>25</v>
      </c>
      <c r="I85" s="388">
        <v>43168</v>
      </c>
      <c r="J85" s="12">
        <v>3</v>
      </c>
      <c r="K85" s="500" t="s">
        <v>308</v>
      </c>
      <c r="L85" s="11" t="s">
        <v>376</v>
      </c>
      <c r="M85" s="389">
        <f>I85-D85</f>
        <v>1075</v>
      </c>
      <c r="N85" s="276"/>
      <c r="O85" s="344" t="s">
        <v>253</v>
      </c>
      <c r="P85" s="345"/>
      <c r="Q85" s="345"/>
      <c r="R85" s="346"/>
      <c r="S85" s="440">
        <f>SUM(S81:S84)</f>
        <v>449</v>
      </c>
      <c r="T85" s="441">
        <f>(S85/S85)</f>
        <v>1</v>
      </c>
      <c r="U85" s="276"/>
      <c r="V85" s="276"/>
      <c r="W85" s="276"/>
      <c r="X85" s="276"/>
      <c r="Y85" s="276"/>
      <c r="Z85" s="276"/>
    </row>
    <row ht="15" customHeight="1" r="86">
      <c r="A86" s="16">
        <v>8518</v>
      </c>
      <c r="B86" s="17" t="s">
        <v>5636</v>
      </c>
      <c r="C86" s="17">
        <v>2013</v>
      </c>
      <c r="D86" s="392">
        <v>41631</v>
      </c>
      <c r="E86" s="19" t="s">
        <v>5637</v>
      </c>
      <c r="F86" s="20" t="s">
        <v>5626</v>
      </c>
      <c r="G86" s="19" t="s">
        <v>844</v>
      </c>
      <c r="H86" s="20" t="s">
        <v>5467</v>
      </c>
      <c r="I86" s="392">
        <v>43168</v>
      </c>
      <c r="J86" s="19">
        <v>3</v>
      </c>
      <c r="K86" s="501" t="s">
        <v>278</v>
      </c>
      <c r="L86" s="20" t="s">
        <v>376</v>
      </c>
      <c r="M86" s="393">
        <f>I86-D86</f>
        <v>1537</v>
      </c>
      <c r="N86" s="276"/>
      <c r="O86" s="22"/>
      <c r="P86" s="22"/>
      <c r="Q86" s="22"/>
      <c r="R86" s="22"/>
      <c r="S86" s="22"/>
      <c r="T86" s="22"/>
      <c r="U86" s="276"/>
      <c r="V86" s="276"/>
      <c r="W86" s="276"/>
      <c r="X86" s="276"/>
      <c r="Y86" s="276"/>
      <c r="Z86" s="276"/>
    </row>
    <row ht="13.5" customHeight="1" r="87">
      <c r="A87" s="8">
        <v>8618</v>
      </c>
      <c r="B87" s="9" t="s">
        <v>5638</v>
      </c>
      <c r="C87" s="9">
        <v>2013</v>
      </c>
      <c r="D87" s="388">
        <v>41628</v>
      </c>
      <c r="E87" s="12" t="s">
        <v>5639</v>
      </c>
      <c r="F87" s="11" t="s">
        <v>1767</v>
      </c>
      <c r="G87" s="12" t="s">
        <v>17</v>
      </c>
      <c r="H87" s="11" t="s">
        <v>5640</v>
      </c>
      <c r="I87" s="388">
        <v>43171</v>
      </c>
      <c r="J87" s="12">
        <v>3</v>
      </c>
      <c r="K87" s="500" t="s">
        <v>308</v>
      </c>
      <c r="L87" s="11" t="s">
        <v>371</v>
      </c>
      <c r="M87" s="389">
        <f>I87-D87</f>
        <v>1543</v>
      </c>
      <c r="N87" s="276"/>
      <c r="O87" s="444" t="s">
        <v>393</v>
      </c>
      <c r="P87" s="445"/>
      <c r="Q87" s="445"/>
      <c r="R87" s="446"/>
      <c r="S87" s="22"/>
      <c r="T87" s="22"/>
      <c r="U87" s="276"/>
      <c r="V87" s="276"/>
      <c r="W87" s="276"/>
      <c r="X87" s="276"/>
      <c r="Y87" s="276"/>
      <c r="Z87" s="276"/>
    </row>
    <row ht="12.75" customHeight="1" r="88">
      <c r="A88" s="16">
        <v>8718</v>
      </c>
      <c r="B88" s="17" t="s">
        <v>5641</v>
      </c>
      <c r="C88" s="17">
        <v>2009</v>
      </c>
      <c r="D88" s="392">
        <v>40085</v>
      </c>
      <c r="E88" s="19" t="s">
        <v>5642</v>
      </c>
      <c r="F88" s="20" t="s">
        <v>1439</v>
      </c>
      <c r="G88" s="19" t="s">
        <v>860</v>
      </c>
      <c r="H88" s="20" t="s">
        <v>5643</v>
      </c>
      <c r="I88" s="392">
        <v>43173</v>
      </c>
      <c r="J88" s="19">
        <v>3</v>
      </c>
      <c r="K88" s="501" t="s">
        <v>278</v>
      </c>
      <c r="L88" s="20" t="s">
        <v>371</v>
      </c>
      <c r="M88" s="393">
        <f>I88-D88</f>
        <v>3088</v>
      </c>
      <c r="N88" s="276"/>
      <c r="O88" s="447"/>
      <c r="P88" s="448"/>
      <c r="Q88" s="448"/>
      <c r="R88" s="449"/>
      <c r="S88" s="22"/>
      <c r="T88" s="22"/>
      <c r="U88" s="276"/>
      <c r="V88" s="276"/>
      <c r="W88" s="276"/>
      <c r="X88" s="276"/>
      <c r="Y88" s="276"/>
      <c r="Z88" s="276"/>
    </row>
    <row ht="13.5" customHeight="1" r="89">
      <c r="A89" s="8">
        <v>8818</v>
      </c>
      <c r="B89" s="9" t="s">
        <v>5644</v>
      </c>
      <c r="C89" s="9">
        <v>2015</v>
      </c>
      <c r="D89" s="388">
        <v>42053</v>
      </c>
      <c r="E89" s="12" t="s">
        <v>5645</v>
      </c>
      <c r="F89" s="11" t="s">
        <v>370</v>
      </c>
      <c r="G89" s="12" t="s">
        <v>860</v>
      </c>
      <c r="H89" s="11" t="s">
        <v>25</v>
      </c>
      <c r="I89" s="388">
        <v>43173</v>
      </c>
      <c r="J89" s="12">
        <v>3</v>
      </c>
      <c r="K89" s="500" t="s">
        <v>308</v>
      </c>
      <c r="L89" s="11" t="s">
        <v>371</v>
      </c>
      <c r="M89" s="389">
        <f>I89-D89</f>
        <v>1120</v>
      </c>
      <c r="N89" s="276"/>
      <c r="O89" s="450" t="s">
        <v>402</v>
      </c>
      <c r="P89" s="451" t="s">
        <v>403</v>
      </c>
      <c r="Q89" s="452"/>
      <c r="R89" s="453"/>
      <c r="S89" s="22"/>
      <c r="T89" s="22"/>
      <c r="U89" s="276"/>
      <c r="V89" s="276"/>
      <c r="W89" s="276"/>
      <c r="X89" s="276"/>
      <c r="Y89" s="276"/>
      <c r="Z89" s="276"/>
    </row>
    <row ht="15" customHeight="1" r="90">
      <c r="A90" s="16">
        <v>8918</v>
      </c>
      <c r="B90" s="17" t="s">
        <v>5646</v>
      </c>
      <c r="C90" s="17">
        <v>2011</v>
      </c>
      <c r="D90" s="392">
        <v>40633</v>
      </c>
      <c r="E90" s="19" t="s">
        <v>5647</v>
      </c>
      <c r="F90" s="20" t="s">
        <v>1081</v>
      </c>
      <c r="G90" s="19" t="s">
        <v>860</v>
      </c>
      <c r="H90" s="20" t="s">
        <v>3637</v>
      </c>
      <c r="I90" s="392">
        <v>43173</v>
      </c>
      <c r="J90" s="19">
        <v>3</v>
      </c>
      <c r="K90" s="501" t="s">
        <v>278</v>
      </c>
      <c r="L90" s="20" t="s">
        <v>371</v>
      </c>
      <c r="M90" s="393">
        <f>I90-D90</f>
        <v>2540</v>
      </c>
      <c r="N90" s="276"/>
      <c r="O90" s="454" t="s">
        <v>407</v>
      </c>
      <c r="P90" s="455" t="e">
        <f>AVERAGEIF(G2:G476,"PT",M2:M476)</f>
        <v>#DIV/0!</v>
      </c>
      <c r="Q90" s="340"/>
      <c r="R90" s="341"/>
      <c r="S90" s="22"/>
      <c r="T90" s="22"/>
      <c r="U90" s="276"/>
      <c r="V90" s="276"/>
      <c r="W90" s="276"/>
      <c r="X90" s="276"/>
      <c r="Y90" s="276"/>
      <c r="Z90" s="276"/>
    </row>
    <row ht="12.75" customHeight="1" r="91">
      <c r="A91" s="8">
        <v>9018</v>
      </c>
      <c r="B91" s="9" t="s">
        <v>5648</v>
      </c>
      <c r="C91" s="9">
        <v>2016</v>
      </c>
      <c r="D91" s="388">
        <v>42726</v>
      </c>
      <c r="E91" s="12" t="s">
        <v>5649</v>
      </c>
      <c r="F91" s="11" t="s">
        <v>5626</v>
      </c>
      <c r="G91" s="12" t="s">
        <v>844</v>
      </c>
      <c r="H91" s="11" t="s">
        <v>5467</v>
      </c>
      <c r="I91" s="388">
        <v>43173</v>
      </c>
      <c r="J91" s="12">
        <v>3</v>
      </c>
      <c r="K91" s="501" t="s">
        <v>278</v>
      </c>
      <c r="L91" s="11" t="s">
        <v>376</v>
      </c>
      <c r="M91" s="389">
        <f>I91-D91</f>
        <v>447</v>
      </c>
      <c r="N91" s="276"/>
      <c r="O91" s="456" t="s">
        <v>30</v>
      </c>
      <c r="P91" s="457">
        <f>AVERAGEIF(G2:G477,"PTN",M2:M477)</f>
        <v>1771.5</v>
      </c>
      <c r="Q91" s="340"/>
      <c r="R91" s="341"/>
      <c r="S91" s="22"/>
      <c r="T91" s="22"/>
      <c r="U91" s="276"/>
      <c r="V91" s="276"/>
      <c r="W91" s="276"/>
      <c r="X91" s="276"/>
      <c r="Y91" s="276"/>
      <c r="Z91" s="276"/>
    </row>
    <row ht="13.5" customHeight="1" r="92">
      <c r="A92" s="16">
        <v>9118</v>
      </c>
      <c r="B92" s="17" t="s">
        <v>5650</v>
      </c>
      <c r="C92" s="17">
        <v>2016</v>
      </c>
      <c r="D92" s="392">
        <v>42734</v>
      </c>
      <c r="E92" s="19" t="s">
        <v>5651</v>
      </c>
      <c r="F92" s="20" t="s">
        <v>5626</v>
      </c>
      <c r="G92" s="19" t="s">
        <v>844</v>
      </c>
      <c r="H92" s="20" t="s">
        <v>5467</v>
      </c>
      <c r="I92" s="392">
        <v>43173</v>
      </c>
      <c r="J92" s="19">
        <v>3</v>
      </c>
      <c r="K92" s="507" t="s">
        <v>324</v>
      </c>
      <c r="L92" s="20" t="s">
        <v>376</v>
      </c>
      <c r="M92" s="393">
        <f>I92-D92</f>
        <v>439</v>
      </c>
      <c r="N92" s="276"/>
      <c r="O92" s="454" t="s">
        <v>17</v>
      </c>
      <c r="P92" s="455">
        <f>AVERAGEIF(G2:G476,"PTE",M2:M476)</f>
        <v>1553.63730569948</v>
      </c>
      <c r="Q92" s="340"/>
      <c r="R92" s="341"/>
      <c r="S92" s="22"/>
      <c r="T92" s="22"/>
      <c r="U92" s="276"/>
      <c r="V92" s="276"/>
      <c r="W92" s="276"/>
      <c r="X92" s="276"/>
      <c r="Y92" s="276"/>
      <c r="Z92" s="276"/>
    </row>
    <row ht="13.5" customHeight="1" r="93">
      <c r="A93" s="8">
        <v>9218</v>
      </c>
      <c r="B93" s="9" t="s">
        <v>5652</v>
      </c>
      <c r="C93" s="9">
        <v>2012</v>
      </c>
      <c r="D93" s="388">
        <v>41022</v>
      </c>
      <c r="E93" s="12" t="s">
        <v>5653</v>
      </c>
      <c r="F93" s="11" t="s">
        <v>3177</v>
      </c>
      <c r="G93" s="12" t="s">
        <v>17</v>
      </c>
      <c r="H93" s="11" t="s">
        <v>100</v>
      </c>
      <c r="I93" s="388">
        <v>43174</v>
      </c>
      <c r="J93" s="12">
        <v>3</v>
      </c>
      <c r="K93" s="500" t="s">
        <v>308</v>
      </c>
      <c r="L93" s="11" t="s">
        <v>376</v>
      </c>
      <c r="M93" s="389">
        <f>I93-D93</f>
        <v>2152</v>
      </c>
      <c r="N93" s="276"/>
      <c r="O93" s="456" t="s">
        <v>40</v>
      </c>
      <c r="P93" s="457">
        <f>AVERAGEIF(G2:G476,"Pré-Mistura",M2:M476)</f>
        <v>1338</v>
      </c>
      <c r="Q93" s="340"/>
      <c r="R93" s="341"/>
      <c r="S93" s="22"/>
      <c r="T93" s="22"/>
      <c r="U93" s="276"/>
      <c r="V93" s="276"/>
      <c r="W93" s="276"/>
      <c r="X93" s="276"/>
      <c r="Y93" s="276"/>
      <c r="Z93" s="276"/>
    </row>
    <row ht="13.5" customHeight="1" r="94">
      <c r="A94" s="16">
        <v>9318</v>
      </c>
      <c r="B94" s="17" t="s">
        <v>5654</v>
      </c>
      <c r="C94" s="17">
        <v>2013</v>
      </c>
      <c r="D94" s="392">
        <v>41638</v>
      </c>
      <c r="E94" s="19" t="s">
        <v>5655</v>
      </c>
      <c r="F94" s="20" t="s">
        <v>2064</v>
      </c>
      <c r="G94" s="19" t="s">
        <v>850</v>
      </c>
      <c r="H94" s="20" t="s">
        <v>5470</v>
      </c>
      <c r="I94" s="392">
        <v>43174</v>
      </c>
      <c r="J94" s="19">
        <v>3</v>
      </c>
      <c r="K94" s="500" t="s">
        <v>308</v>
      </c>
      <c r="L94" s="20" t="s">
        <v>376</v>
      </c>
      <c r="M94" s="393">
        <f>I94-D94</f>
        <v>1536</v>
      </c>
      <c r="N94" s="276"/>
      <c r="O94" s="454" t="s">
        <v>850</v>
      </c>
      <c r="P94" s="455">
        <f>AVERAGEIF(G2:G476,"PF",M2:M476)</f>
        <v>1766.75</v>
      </c>
      <c r="Q94" s="340"/>
      <c r="R94" s="341"/>
      <c r="S94" s="22"/>
      <c r="T94" s="22"/>
      <c r="U94" s="276"/>
      <c r="V94" s="276"/>
      <c r="W94" s="276"/>
      <c r="X94" s="276"/>
      <c r="Y94" s="276"/>
      <c r="Z94" s="276"/>
    </row>
    <row ht="12.75" customHeight="1" r="95">
      <c r="A95" s="8">
        <v>9418</v>
      </c>
      <c r="B95" s="9" t="s">
        <v>5656</v>
      </c>
      <c r="C95" s="9">
        <v>2014</v>
      </c>
      <c r="D95" s="388">
        <v>41810</v>
      </c>
      <c r="E95" s="12" t="s">
        <v>5657</v>
      </c>
      <c r="F95" s="11" t="s">
        <v>3188</v>
      </c>
      <c r="G95" s="12" t="s">
        <v>17</v>
      </c>
      <c r="H95" s="11" t="s">
        <v>132</v>
      </c>
      <c r="I95" s="388">
        <v>43178</v>
      </c>
      <c r="J95" s="12">
        <v>3</v>
      </c>
      <c r="K95" s="500" t="s">
        <v>308</v>
      </c>
      <c r="L95" s="11" t="s">
        <v>376</v>
      </c>
      <c r="M95" s="389">
        <f>I95-D95</f>
        <v>1368</v>
      </c>
      <c r="N95" s="276"/>
      <c r="O95" s="456" t="s">
        <v>844</v>
      </c>
      <c r="P95" s="457">
        <f>AVERAGEIF(G2:G476,"PFN",M2:M476)</f>
        <v>804.75</v>
      </c>
      <c r="Q95" s="340"/>
      <c r="R95" s="341"/>
      <c r="S95" s="22"/>
      <c r="T95" s="22"/>
      <c r="U95" s="276"/>
      <c r="V95" s="276"/>
      <c r="W95" s="276"/>
      <c r="X95" s="276"/>
      <c r="Y95" s="276"/>
      <c r="Z95" s="276"/>
    </row>
    <row ht="12.75" customHeight="1" r="96">
      <c r="A96" s="16">
        <v>9518</v>
      </c>
      <c r="B96" s="17" t="s">
        <v>5658</v>
      </c>
      <c r="C96" s="17">
        <v>2011</v>
      </c>
      <c r="D96" s="392">
        <v>40632</v>
      </c>
      <c r="E96" s="19" t="s">
        <v>5659</v>
      </c>
      <c r="F96" s="20" t="s">
        <v>3177</v>
      </c>
      <c r="G96" s="19" t="s">
        <v>17</v>
      </c>
      <c r="H96" s="20" t="s">
        <v>5450</v>
      </c>
      <c r="I96" s="392">
        <v>43179</v>
      </c>
      <c r="J96" s="19">
        <v>3</v>
      </c>
      <c r="K96" s="500" t="s">
        <v>308</v>
      </c>
      <c r="L96" s="20" t="s">
        <v>376</v>
      </c>
      <c r="M96" s="393">
        <f>I96-D96</f>
        <v>2547</v>
      </c>
      <c r="N96" s="276"/>
      <c r="O96" s="454" t="s">
        <v>860</v>
      </c>
      <c r="P96" s="455">
        <f>AVERAGEIF(G2:G476,"PF/PTE",M2:M476)</f>
        <v>1924.39189189189</v>
      </c>
      <c r="Q96" s="340"/>
      <c r="R96" s="341"/>
      <c r="S96" s="22"/>
      <c r="T96" s="22"/>
      <c r="U96" s="276"/>
      <c r="V96" s="276"/>
      <c r="W96" s="276"/>
      <c r="X96" s="276"/>
      <c r="Y96" s="276"/>
      <c r="Z96" s="276"/>
    </row>
    <row ht="12.75" customHeight="1" r="97">
      <c r="A97" s="8">
        <v>9618</v>
      </c>
      <c r="B97" s="9" t="s">
        <v>5660</v>
      </c>
      <c r="C97" s="9">
        <v>2013</v>
      </c>
      <c r="D97" s="388">
        <v>41355</v>
      </c>
      <c r="E97" s="12" t="s">
        <v>5661</v>
      </c>
      <c r="F97" s="11" t="s">
        <v>3939</v>
      </c>
      <c r="G97" s="12" t="s">
        <v>850</v>
      </c>
      <c r="H97" s="11" t="s">
        <v>2993</v>
      </c>
      <c r="I97" s="388">
        <v>43179</v>
      </c>
      <c r="J97" s="12">
        <v>3</v>
      </c>
      <c r="K97" s="502" t="s">
        <v>295</v>
      </c>
      <c r="L97" s="11" t="s">
        <v>371</v>
      </c>
      <c r="M97" s="389">
        <f>I97-D97</f>
        <v>1824</v>
      </c>
      <c r="N97" s="276"/>
      <c r="O97" s="456" t="s">
        <v>865</v>
      </c>
      <c r="P97" s="457">
        <f>AVERAGEIF(G2:G476,"Bio",M2:M476)</f>
        <v>481.685714285714</v>
      </c>
      <c r="Q97" s="340"/>
      <c r="R97" s="341"/>
      <c r="S97" s="22"/>
      <c r="T97" s="22"/>
      <c r="U97" s="276"/>
      <c r="V97" s="276"/>
      <c r="W97" s="276"/>
      <c r="X97" s="276"/>
      <c r="Y97" s="276"/>
      <c r="Z97" s="276"/>
    </row>
    <row ht="12.75" customHeight="1" r="98">
      <c r="A98" s="16">
        <v>9718</v>
      </c>
      <c r="B98" s="17" t="s">
        <v>5662</v>
      </c>
      <c r="C98" s="17">
        <v>2014</v>
      </c>
      <c r="D98" s="392">
        <v>41927</v>
      </c>
      <c r="E98" s="19" t="s">
        <v>5663</v>
      </c>
      <c r="F98" s="20" t="s">
        <v>5664</v>
      </c>
      <c r="G98" s="19" t="s">
        <v>850</v>
      </c>
      <c r="H98" s="20" t="s">
        <v>2387</v>
      </c>
      <c r="I98" s="392">
        <v>43179</v>
      </c>
      <c r="J98" s="19">
        <v>3</v>
      </c>
      <c r="K98" s="500" t="s">
        <v>308</v>
      </c>
      <c r="L98" s="20" t="s">
        <v>371</v>
      </c>
      <c r="M98" s="393">
        <f>I98-D98</f>
        <v>1252</v>
      </c>
      <c r="N98" s="276"/>
      <c r="O98" s="454" t="s">
        <v>871</v>
      </c>
      <c r="P98" s="455">
        <f>AVERAGEIF(G2:G476,"Bio/Org",M2:M476)</f>
        <v>254.764705882353</v>
      </c>
      <c r="Q98" s="340"/>
      <c r="R98" s="341"/>
      <c r="S98" s="22"/>
      <c r="T98" s="22"/>
      <c r="U98" s="276"/>
      <c r="V98" s="276"/>
      <c r="W98" s="276"/>
      <c r="X98" s="276"/>
      <c r="Y98" s="276"/>
      <c r="Z98" s="276"/>
    </row>
    <row ht="12.75" customHeight="1" r="99">
      <c r="A99" s="8">
        <v>9818</v>
      </c>
      <c r="B99" s="9" t="s">
        <v>5665</v>
      </c>
      <c r="C99" s="9">
        <v>2014</v>
      </c>
      <c r="D99" s="388">
        <v>41968</v>
      </c>
      <c r="E99" s="12" t="s">
        <v>5666</v>
      </c>
      <c r="F99" s="11" t="s">
        <v>5664</v>
      </c>
      <c r="G99" s="12" t="s">
        <v>850</v>
      </c>
      <c r="H99" s="11" t="s">
        <v>2387</v>
      </c>
      <c r="I99" s="388">
        <v>43179</v>
      </c>
      <c r="J99" s="12">
        <v>3</v>
      </c>
      <c r="K99" s="500" t="s">
        <v>308</v>
      </c>
      <c r="L99" s="11" t="s">
        <v>371</v>
      </c>
      <c r="M99" s="389">
        <f>I99-D99</f>
        <v>1211</v>
      </c>
      <c r="N99" s="276"/>
      <c r="O99" s="458" t="s">
        <v>426</v>
      </c>
      <c r="P99" s="459">
        <f>AVERAGE(M2:M494)</f>
        <v>1559.2293986637</v>
      </c>
      <c r="Q99" s="460"/>
      <c r="R99" s="391"/>
      <c r="S99" s="22"/>
      <c r="T99" s="22"/>
      <c r="U99" s="276"/>
      <c r="V99" s="276"/>
      <c r="W99" s="276"/>
      <c r="X99" s="276"/>
      <c r="Y99" s="276"/>
      <c r="Z99" s="276"/>
    </row>
    <row ht="12.75" customHeight="1" r="100">
      <c r="A100" s="16">
        <v>9918</v>
      </c>
      <c r="B100" s="17" t="s">
        <v>5667</v>
      </c>
      <c r="C100" s="17">
        <v>2014</v>
      </c>
      <c r="D100" s="392">
        <v>41968</v>
      </c>
      <c r="E100" s="19" t="s">
        <v>5668</v>
      </c>
      <c r="F100" s="20" t="s">
        <v>5664</v>
      </c>
      <c r="G100" s="19" t="s">
        <v>850</v>
      </c>
      <c r="H100" s="20" t="s">
        <v>2387</v>
      </c>
      <c r="I100" s="392">
        <v>43179</v>
      </c>
      <c r="J100" s="19">
        <v>3</v>
      </c>
      <c r="K100" s="500" t="s">
        <v>308</v>
      </c>
      <c r="L100" s="20" t="s">
        <v>371</v>
      </c>
      <c r="M100" s="393">
        <f>I100-D100</f>
        <v>1211</v>
      </c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</row>
    <row ht="12.75" customHeight="1" r="101">
      <c r="A101" s="8">
        <v>10018</v>
      </c>
      <c r="B101" s="9" t="s">
        <v>5669</v>
      </c>
      <c r="C101" s="9">
        <v>2011</v>
      </c>
      <c r="D101" s="388">
        <v>40751</v>
      </c>
      <c r="E101" s="12" t="s">
        <v>5670</v>
      </c>
      <c r="F101" s="11" t="s">
        <v>370</v>
      </c>
      <c r="G101" s="12" t="s">
        <v>860</v>
      </c>
      <c r="H101" s="11" t="s">
        <v>71</v>
      </c>
      <c r="I101" s="388">
        <v>43179</v>
      </c>
      <c r="J101" s="12">
        <v>3</v>
      </c>
      <c r="K101" s="500" t="s">
        <v>308</v>
      </c>
      <c r="L101" s="11" t="s">
        <v>371</v>
      </c>
      <c r="M101" s="389">
        <f>I101-D101</f>
        <v>2428</v>
      </c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</row>
    <row ht="12.75" customHeight="1" r="102">
      <c r="A102" s="16">
        <v>10118</v>
      </c>
      <c r="B102" s="17" t="s">
        <v>5671</v>
      </c>
      <c r="C102" s="17">
        <v>2011</v>
      </c>
      <c r="D102" s="392">
        <v>40751</v>
      </c>
      <c r="E102" s="19" t="s">
        <v>5672</v>
      </c>
      <c r="F102" s="20" t="s">
        <v>430</v>
      </c>
      <c r="G102" s="19" t="s">
        <v>17</v>
      </c>
      <c r="H102" s="20" t="s">
        <v>121</v>
      </c>
      <c r="I102" s="392">
        <v>43180</v>
      </c>
      <c r="J102" s="19">
        <v>3</v>
      </c>
      <c r="K102" s="501" t="s">
        <v>278</v>
      </c>
      <c r="L102" s="20" t="s">
        <v>371</v>
      </c>
      <c r="M102" s="393">
        <f>I102-D102</f>
        <v>2429</v>
      </c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</row>
    <row ht="12.75" customHeight="1" r="103">
      <c r="A103" s="8">
        <v>10218</v>
      </c>
      <c r="B103" s="9" t="s">
        <v>5673</v>
      </c>
      <c r="C103" s="9">
        <v>2015</v>
      </c>
      <c r="D103" s="388">
        <v>42226</v>
      </c>
      <c r="E103" s="12" t="s">
        <v>5674</v>
      </c>
      <c r="F103" s="11" t="s">
        <v>430</v>
      </c>
      <c r="G103" s="12" t="s">
        <v>17</v>
      </c>
      <c r="H103" s="11" t="s">
        <v>25</v>
      </c>
      <c r="I103" s="388">
        <v>43180</v>
      </c>
      <c r="J103" s="12">
        <v>3</v>
      </c>
      <c r="K103" s="501" t="s">
        <v>278</v>
      </c>
      <c r="L103" s="11" t="s">
        <v>371</v>
      </c>
      <c r="M103" s="389">
        <f>I103-D103</f>
        <v>954</v>
      </c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</row>
    <row ht="12.75" customHeight="1" r="104">
      <c r="A104" s="16">
        <v>10318</v>
      </c>
      <c r="B104" s="17" t="s">
        <v>5675</v>
      </c>
      <c r="C104" s="17">
        <v>2010</v>
      </c>
      <c r="D104" s="392">
        <v>40539</v>
      </c>
      <c r="E104" s="19" t="s">
        <v>5676</v>
      </c>
      <c r="F104" s="20" t="s">
        <v>3177</v>
      </c>
      <c r="G104" s="19" t="s">
        <v>17</v>
      </c>
      <c r="H104" s="20" t="s">
        <v>71</v>
      </c>
      <c r="I104" s="392">
        <v>43180</v>
      </c>
      <c r="J104" s="19">
        <v>3</v>
      </c>
      <c r="K104" s="500" t="s">
        <v>308</v>
      </c>
      <c r="L104" s="20" t="s">
        <v>376</v>
      </c>
      <c r="M104" s="393">
        <f>I104-D104</f>
        <v>2641</v>
      </c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</row>
    <row ht="12.75" customHeight="1" r="105">
      <c r="A105" s="8">
        <v>10418</v>
      </c>
      <c r="B105" s="9" t="s">
        <v>5677</v>
      </c>
      <c r="C105" s="9">
        <v>2015</v>
      </c>
      <c r="D105" s="388">
        <v>42228</v>
      </c>
      <c r="E105" s="12" t="s">
        <v>5678</v>
      </c>
      <c r="F105" s="11" t="s">
        <v>3177</v>
      </c>
      <c r="G105" s="12" t="s">
        <v>17</v>
      </c>
      <c r="H105" s="11" t="s">
        <v>5467</v>
      </c>
      <c r="I105" s="388">
        <v>43180</v>
      </c>
      <c r="J105" s="12">
        <v>3</v>
      </c>
      <c r="K105" s="500" t="s">
        <v>308</v>
      </c>
      <c r="L105" s="11" t="s">
        <v>376</v>
      </c>
      <c r="M105" s="389">
        <f>I105-D105</f>
        <v>952</v>
      </c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</row>
    <row ht="12.75" customHeight="1" r="106">
      <c r="A106" s="16">
        <v>10518</v>
      </c>
      <c r="B106" s="17" t="s">
        <v>5679</v>
      </c>
      <c r="C106" s="17">
        <v>2015</v>
      </c>
      <c r="D106" s="392">
        <v>42275</v>
      </c>
      <c r="E106" s="19" t="s">
        <v>5680</v>
      </c>
      <c r="F106" s="20" t="s">
        <v>430</v>
      </c>
      <c r="G106" s="19" t="s">
        <v>17</v>
      </c>
      <c r="H106" s="20" t="s">
        <v>5467</v>
      </c>
      <c r="I106" s="392">
        <v>43180</v>
      </c>
      <c r="J106" s="19">
        <v>3</v>
      </c>
      <c r="K106" s="501" t="s">
        <v>278</v>
      </c>
      <c r="L106" s="20" t="s">
        <v>371</v>
      </c>
      <c r="M106" s="393">
        <f>I106-D106</f>
        <v>905</v>
      </c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</row>
    <row ht="12.75" customHeight="1" r="107">
      <c r="A107" s="8">
        <v>10618</v>
      </c>
      <c r="B107" s="9" t="s">
        <v>5681</v>
      </c>
      <c r="C107" s="9">
        <v>2013</v>
      </c>
      <c r="D107" s="388">
        <v>41334</v>
      </c>
      <c r="E107" s="12" t="s">
        <v>5682</v>
      </c>
      <c r="F107" s="11" t="s">
        <v>1678</v>
      </c>
      <c r="G107" s="12" t="s">
        <v>17</v>
      </c>
      <c r="H107" s="11" t="s">
        <v>5683</v>
      </c>
      <c r="I107" s="388">
        <v>43180</v>
      </c>
      <c r="J107" s="12">
        <v>3</v>
      </c>
      <c r="K107" s="501" t="s">
        <v>278</v>
      </c>
      <c r="L107" s="11" t="s">
        <v>376</v>
      </c>
      <c r="M107" s="389">
        <f>I107-D107</f>
        <v>1846</v>
      </c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</row>
    <row ht="12.75" customHeight="1" r="108">
      <c r="A108" s="16">
        <v>10718</v>
      </c>
      <c r="B108" s="17" t="s">
        <v>5684</v>
      </c>
      <c r="C108" s="17">
        <v>2012</v>
      </c>
      <c r="D108" s="392">
        <v>41124</v>
      </c>
      <c r="E108" s="19" t="s">
        <v>5685</v>
      </c>
      <c r="F108" s="20" t="s">
        <v>158</v>
      </c>
      <c r="G108" s="19" t="s">
        <v>17</v>
      </c>
      <c r="H108" s="20" t="s">
        <v>5467</v>
      </c>
      <c r="I108" s="392">
        <v>43181</v>
      </c>
      <c r="J108" s="19">
        <v>3</v>
      </c>
      <c r="K108" s="500" t="s">
        <v>308</v>
      </c>
      <c r="L108" s="20" t="s">
        <v>371</v>
      </c>
      <c r="M108" s="393">
        <f>I108-D108</f>
        <v>2057</v>
      </c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</row>
    <row ht="12.75" customHeight="1" r="109">
      <c r="A109" s="8">
        <v>10818</v>
      </c>
      <c r="B109" s="9" t="s">
        <v>5686</v>
      </c>
      <c r="C109" s="9">
        <v>2014</v>
      </c>
      <c r="D109" s="388">
        <v>41681</v>
      </c>
      <c r="E109" s="12" t="s">
        <v>5687</v>
      </c>
      <c r="F109" s="11" t="s">
        <v>534</v>
      </c>
      <c r="G109" s="12" t="s">
        <v>860</v>
      </c>
      <c r="H109" s="11" t="s">
        <v>132</v>
      </c>
      <c r="I109" s="388">
        <v>43185</v>
      </c>
      <c r="J109" s="12">
        <v>3</v>
      </c>
      <c r="K109" s="500" t="s">
        <v>308</v>
      </c>
      <c r="L109" s="11" t="s">
        <v>376</v>
      </c>
      <c r="M109" s="389">
        <f>I109-D109</f>
        <v>1504</v>
      </c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</row>
    <row ht="12.75" customHeight="1" r="110">
      <c r="A110" s="16">
        <v>10918</v>
      </c>
      <c r="B110" s="17" t="s">
        <v>5688</v>
      </c>
      <c r="C110" s="17">
        <v>2011</v>
      </c>
      <c r="D110" s="392">
        <v>40731</v>
      </c>
      <c r="E110" s="19" t="s">
        <v>5689</v>
      </c>
      <c r="F110" s="20" t="s">
        <v>5690</v>
      </c>
      <c r="G110" s="19" t="s">
        <v>860</v>
      </c>
      <c r="H110" s="20" t="s">
        <v>3637</v>
      </c>
      <c r="I110" s="392">
        <v>43185</v>
      </c>
      <c r="J110" s="19">
        <v>3</v>
      </c>
      <c r="K110" s="501" t="s">
        <v>278</v>
      </c>
      <c r="L110" s="20" t="s">
        <v>371</v>
      </c>
      <c r="M110" s="393">
        <f>I110-D110</f>
        <v>2454</v>
      </c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</row>
    <row ht="12.75" customHeight="1" r="111">
      <c r="A111" s="8">
        <v>11018</v>
      </c>
      <c r="B111" s="9" t="s">
        <v>5691</v>
      </c>
      <c r="C111" s="9">
        <v>2015</v>
      </c>
      <c r="D111" s="388">
        <v>42143</v>
      </c>
      <c r="E111" s="12" t="s">
        <v>5692</v>
      </c>
      <c r="F111" s="11" t="s">
        <v>1767</v>
      </c>
      <c r="G111" s="12" t="s">
        <v>860</v>
      </c>
      <c r="H111" s="11" t="s">
        <v>132</v>
      </c>
      <c r="I111" s="388">
        <v>43186</v>
      </c>
      <c r="J111" s="12">
        <v>3</v>
      </c>
      <c r="K111" s="500" t="s">
        <v>308</v>
      </c>
      <c r="L111" s="11" t="s">
        <v>371</v>
      </c>
      <c r="M111" s="389">
        <f>I111-D111</f>
        <v>1043</v>
      </c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</row>
    <row ht="12.75" customHeight="1" r="112">
      <c r="A112" s="16">
        <v>11118</v>
      </c>
      <c r="B112" s="17" t="s">
        <v>5693</v>
      </c>
      <c r="C112" s="17">
        <v>2008</v>
      </c>
      <c r="D112" s="392">
        <v>39736</v>
      </c>
      <c r="E112" s="19" t="s">
        <v>5694</v>
      </c>
      <c r="F112" s="20" t="s">
        <v>5695</v>
      </c>
      <c r="G112" s="19" t="s">
        <v>850</v>
      </c>
      <c r="H112" s="20" t="s">
        <v>5696</v>
      </c>
      <c r="I112" s="392">
        <v>43186</v>
      </c>
      <c r="J112" s="19">
        <v>3</v>
      </c>
      <c r="K112" s="500" t="s">
        <v>308</v>
      </c>
      <c r="L112" s="20" t="s">
        <v>376</v>
      </c>
      <c r="M112" s="393">
        <f>I112-D112</f>
        <v>3450</v>
      </c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</row>
    <row ht="12.75" customHeight="1" r="113">
      <c r="A113" s="8">
        <v>11218</v>
      </c>
      <c r="B113" s="9" t="s">
        <v>5697</v>
      </c>
      <c r="C113" s="9">
        <v>2013</v>
      </c>
      <c r="D113" s="388">
        <v>41543</v>
      </c>
      <c r="E113" s="12" t="s">
        <v>5698</v>
      </c>
      <c r="F113" s="11" t="s">
        <v>5699</v>
      </c>
      <c r="G113" s="12" t="s">
        <v>850</v>
      </c>
      <c r="H113" s="11" t="s">
        <v>2387</v>
      </c>
      <c r="I113" s="388">
        <v>43188</v>
      </c>
      <c r="J113" s="12">
        <v>3</v>
      </c>
      <c r="K113" s="507" t="s">
        <v>324</v>
      </c>
      <c r="L113" s="11" t="s">
        <v>371</v>
      </c>
      <c r="M113" s="389">
        <f>I113-D113</f>
        <v>1645</v>
      </c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</row>
    <row ht="12.75" customHeight="1" r="114">
      <c r="A114" s="16">
        <v>11318</v>
      </c>
      <c r="B114" s="17" t="s">
        <v>5700</v>
      </c>
      <c r="C114" s="17">
        <v>2013</v>
      </c>
      <c r="D114" s="392">
        <v>41558</v>
      </c>
      <c r="E114" s="19" t="s">
        <v>5701</v>
      </c>
      <c r="F114" s="20" t="s">
        <v>5699</v>
      </c>
      <c r="G114" s="19" t="s">
        <v>850</v>
      </c>
      <c r="H114" s="20" t="s">
        <v>2387</v>
      </c>
      <c r="I114" s="392">
        <v>43188</v>
      </c>
      <c r="J114" s="19">
        <v>3</v>
      </c>
      <c r="K114" s="507" t="s">
        <v>324</v>
      </c>
      <c r="L114" s="20" t="s">
        <v>371</v>
      </c>
      <c r="M114" s="393">
        <f>I114-D114</f>
        <v>1630</v>
      </c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</row>
    <row ht="12.75" customHeight="1" r="115">
      <c r="A115" s="8">
        <v>11418</v>
      </c>
      <c r="B115" s="9" t="s">
        <v>5702</v>
      </c>
      <c r="C115" s="9">
        <v>2013</v>
      </c>
      <c r="D115" s="388">
        <v>41558</v>
      </c>
      <c r="E115" s="12" t="s">
        <v>5703</v>
      </c>
      <c r="F115" s="11" t="s">
        <v>5699</v>
      </c>
      <c r="G115" s="12" t="s">
        <v>850</v>
      </c>
      <c r="H115" s="11" t="s">
        <v>2387</v>
      </c>
      <c r="I115" s="388">
        <v>43188</v>
      </c>
      <c r="J115" s="12">
        <v>3</v>
      </c>
      <c r="K115" s="507" t="s">
        <v>324</v>
      </c>
      <c r="L115" s="11" t="s">
        <v>371</v>
      </c>
      <c r="M115" s="389">
        <f>I115-D115</f>
        <v>1630</v>
      </c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</row>
    <row ht="12.75" customHeight="1" r="116">
      <c r="A116" s="16">
        <v>11518</v>
      </c>
      <c r="B116" s="17" t="s">
        <v>5704</v>
      </c>
      <c r="C116" s="17">
        <v>2009</v>
      </c>
      <c r="D116" s="392">
        <v>40133</v>
      </c>
      <c r="E116" s="19" t="s">
        <v>5705</v>
      </c>
      <c r="F116" s="20" t="s">
        <v>5706</v>
      </c>
      <c r="G116" s="19" t="s">
        <v>17</v>
      </c>
      <c r="H116" s="20" t="s">
        <v>5643</v>
      </c>
      <c r="I116" s="392">
        <v>43188</v>
      </c>
      <c r="J116" s="19">
        <v>3</v>
      </c>
      <c r="K116" s="500" t="s">
        <v>308</v>
      </c>
      <c r="L116" s="20" t="s">
        <v>376</v>
      </c>
      <c r="M116" s="393">
        <f>I116-D116</f>
        <v>3055</v>
      </c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</row>
    <row ht="12.75" customHeight="1" r="117">
      <c r="A117" s="8">
        <v>11618</v>
      </c>
      <c r="B117" s="9" t="s">
        <v>5707</v>
      </c>
      <c r="C117" s="9">
        <v>2011</v>
      </c>
      <c r="D117" s="388">
        <v>40645</v>
      </c>
      <c r="E117" s="12" t="s">
        <v>5708</v>
      </c>
      <c r="F117" s="11" t="s">
        <v>88</v>
      </c>
      <c r="G117" s="12" t="s">
        <v>860</v>
      </c>
      <c r="H117" s="11" t="s">
        <v>25</v>
      </c>
      <c r="I117" s="388">
        <v>43195</v>
      </c>
      <c r="J117" s="12">
        <v>4</v>
      </c>
      <c r="K117" s="507" t="s">
        <v>324</v>
      </c>
      <c r="L117" s="11" t="s">
        <v>376</v>
      </c>
      <c r="M117" s="389">
        <f>I117-D117</f>
        <v>2550</v>
      </c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</row>
    <row ht="12.75" customHeight="1" r="118">
      <c r="A118" s="16">
        <v>11718</v>
      </c>
      <c r="B118" s="17" t="s">
        <v>5709</v>
      </c>
      <c r="C118" s="17">
        <v>2012</v>
      </c>
      <c r="D118" s="392">
        <v>40996</v>
      </c>
      <c r="E118" s="19" t="s">
        <v>5710</v>
      </c>
      <c r="F118" s="20" t="s">
        <v>5711</v>
      </c>
      <c r="G118" s="19" t="s">
        <v>850</v>
      </c>
      <c r="H118" s="20" t="s">
        <v>2387</v>
      </c>
      <c r="I118" s="392">
        <v>43195</v>
      </c>
      <c r="J118" s="19">
        <v>4</v>
      </c>
      <c r="K118" s="500" t="s">
        <v>308</v>
      </c>
      <c r="L118" s="20" t="s">
        <v>376</v>
      </c>
      <c r="M118" s="393">
        <f>I118-D118</f>
        <v>2199</v>
      </c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</row>
    <row ht="12.75" customHeight="1" r="119">
      <c r="A119" s="8">
        <v>11818</v>
      </c>
      <c r="B119" s="9" t="s">
        <v>5712</v>
      </c>
      <c r="C119" s="9">
        <v>2013</v>
      </c>
      <c r="D119" s="388">
        <v>41404</v>
      </c>
      <c r="E119" s="12" t="s">
        <v>5713</v>
      </c>
      <c r="F119" s="11" t="s">
        <v>1417</v>
      </c>
      <c r="G119" s="12" t="s">
        <v>17</v>
      </c>
      <c r="H119" s="11" t="s">
        <v>5470</v>
      </c>
      <c r="I119" s="388">
        <v>43201</v>
      </c>
      <c r="J119" s="12">
        <v>4</v>
      </c>
      <c r="K119" s="500" t="s">
        <v>308</v>
      </c>
      <c r="L119" s="11" t="s">
        <v>376</v>
      </c>
      <c r="M119" s="389">
        <f>I119-D119</f>
        <v>1797</v>
      </c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</row>
    <row ht="12.75" customHeight="1" r="120">
      <c r="A120" s="16">
        <v>11918</v>
      </c>
      <c r="B120" s="17" t="s">
        <v>5714</v>
      </c>
      <c r="C120" s="17">
        <v>2013</v>
      </c>
      <c r="D120" s="392">
        <v>41389</v>
      </c>
      <c r="E120" s="19" t="s">
        <v>5715</v>
      </c>
      <c r="F120" s="20" t="s">
        <v>2214</v>
      </c>
      <c r="G120" s="19" t="s">
        <v>17</v>
      </c>
      <c r="H120" s="20" t="s">
        <v>100</v>
      </c>
      <c r="I120" s="392">
        <v>43206</v>
      </c>
      <c r="J120" s="19">
        <v>4</v>
      </c>
      <c r="K120" s="500" t="s">
        <v>308</v>
      </c>
      <c r="L120" s="20" t="s">
        <v>371</v>
      </c>
      <c r="M120" s="393">
        <f>I120-D120</f>
        <v>1817</v>
      </c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</row>
    <row ht="12.75" customHeight="1" r="121">
      <c r="A121" s="8">
        <v>12018</v>
      </c>
      <c r="B121" s="9" t="s">
        <v>5716</v>
      </c>
      <c r="C121" s="9">
        <v>2013</v>
      </c>
      <c r="D121" s="388">
        <v>41389</v>
      </c>
      <c r="E121" s="12" t="s">
        <v>5717</v>
      </c>
      <c r="F121" s="11" t="s">
        <v>2214</v>
      </c>
      <c r="G121" s="12" t="s">
        <v>17</v>
      </c>
      <c r="H121" s="11" t="s">
        <v>5629</v>
      </c>
      <c r="I121" s="388">
        <v>43206</v>
      </c>
      <c r="J121" s="12">
        <v>4</v>
      </c>
      <c r="K121" s="500" t="s">
        <v>308</v>
      </c>
      <c r="L121" s="11" t="s">
        <v>371</v>
      </c>
      <c r="M121" s="389">
        <f>I121-D121</f>
        <v>1817</v>
      </c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</row>
    <row ht="12.75" customHeight="1" r="122">
      <c r="A122" s="16">
        <v>12118</v>
      </c>
      <c r="B122" s="17" t="s">
        <v>5718</v>
      </c>
      <c r="C122" s="17">
        <v>2014</v>
      </c>
      <c r="D122" s="392">
        <v>41927</v>
      </c>
      <c r="E122" s="19" t="s">
        <v>5719</v>
      </c>
      <c r="F122" s="171" t="s">
        <v>2322</v>
      </c>
      <c r="G122" s="19" t="s">
        <v>865</v>
      </c>
      <c r="H122" s="20" t="s">
        <v>5720</v>
      </c>
      <c r="I122" s="392">
        <v>43209</v>
      </c>
      <c r="J122" s="19">
        <v>4</v>
      </c>
      <c r="K122" s="507" t="s">
        <v>324</v>
      </c>
      <c r="L122" s="20" t="s">
        <v>380</v>
      </c>
      <c r="M122" s="393">
        <f>I122-D122</f>
        <v>1282</v>
      </c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</row>
    <row ht="12.75" customHeight="1" r="123">
      <c r="A123" s="8">
        <v>12218</v>
      </c>
      <c r="B123" s="9" t="s">
        <v>5721</v>
      </c>
      <c r="C123" s="9">
        <v>2012</v>
      </c>
      <c r="D123" s="388">
        <v>41099</v>
      </c>
      <c r="E123" s="12" t="s">
        <v>5722</v>
      </c>
      <c r="F123" s="11" t="s">
        <v>180</v>
      </c>
      <c r="G123" s="12" t="s">
        <v>860</v>
      </c>
      <c r="H123" s="11" t="s">
        <v>18</v>
      </c>
      <c r="I123" s="388">
        <v>43209</v>
      </c>
      <c r="J123" s="12">
        <v>4</v>
      </c>
      <c r="K123" s="500" t="s">
        <v>308</v>
      </c>
      <c r="L123" s="11" t="s">
        <v>371</v>
      </c>
      <c r="M123" s="389">
        <f>I123-D123</f>
        <v>2110</v>
      </c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</row>
    <row ht="12.75" customHeight="1" r="124">
      <c r="A124" s="16">
        <v>12318</v>
      </c>
      <c r="B124" s="17" t="s">
        <v>5723</v>
      </c>
      <c r="C124" s="17">
        <v>2009</v>
      </c>
      <c r="D124" s="392">
        <v>40094</v>
      </c>
      <c r="E124" s="19" t="s">
        <v>5724</v>
      </c>
      <c r="F124" s="20" t="s">
        <v>1081</v>
      </c>
      <c r="G124" s="19" t="s">
        <v>17</v>
      </c>
      <c r="H124" s="20" t="s">
        <v>5492</v>
      </c>
      <c r="I124" s="392">
        <v>43209</v>
      </c>
      <c r="J124" s="19">
        <v>4</v>
      </c>
      <c r="K124" s="502" t="s">
        <v>295</v>
      </c>
      <c r="L124" s="20" t="s">
        <v>371</v>
      </c>
      <c r="M124" s="393">
        <f>I124-D124</f>
        <v>3115</v>
      </c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</row>
    <row ht="12.75" customHeight="1" r="125">
      <c r="A125" s="8">
        <v>12418</v>
      </c>
      <c r="B125" s="9" t="s">
        <v>5725</v>
      </c>
      <c r="C125" s="9">
        <v>2012</v>
      </c>
      <c r="D125" s="388">
        <v>40993</v>
      </c>
      <c r="E125" s="12" t="s">
        <v>5726</v>
      </c>
      <c r="F125" s="11" t="s">
        <v>916</v>
      </c>
      <c r="G125" s="12" t="s">
        <v>860</v>
      </c>
      <c r="H125" s="11" t="s">
        <v>100</v>
      </c>
      <c r="I125" s="388">
        <v>43209</v>
      </c>
      <c r="J125" s="12">
        <v>4</v>
      </c>
      <c r="K125" s="502" t="s">
        <v>295</v>
      </c>
      <c r="L125" s="11" t="s">
        <v>376</v>
      </c>
      <c r="M125" s="389">
        <f>I125-D125</f>
        <v>2216</v>
      </c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</row>
    <row ht="12.75" customHeight="1" r="126">
      <c r="A126" s="16">
        <v>12518</v>
      </c>
      <c r="B126" s="17" t="s">
        <v>5727</v>
      </c>
      <c r="C126" s="17">
        <v>2012</v>
      </c>
      <c r="D126" s="392">
        <v>41043</v>
      </c>
      <c r="E126" s="19" t="s">
        <v>5728</v>
      </c>
      <c r="F126" s="20" t="s">
        <v>5690</v>
      </c>
      <c r="G126" s="19" t="s">
        <v>860</v>
      </c>
      <c r="H126" s="20" t="s">
        <v>3637</v>
      </c>
      <c r="I126" s="392">
        <v>43209</v>
      </c>
      <c r="J126" s="19">
        <v>4</v>
      </c>
      <c r="K126" s="501" t="s">
        <v>278</v>
      </c>
      <c r="L126" s="20" t="s">
        <v>371</v>
      </c>
      <c r="M126" s="393">
        <f>I126-D126</f>
        <v>2166</v>
      </c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</row>
    <row ht="12.75" customHeight="1" r="127">
      <c r="A127" s="8">
        <v>12618</v>
      </c>
      <c r="B127" s="9" t="s">
        <v>5729</v>
      </c>
      <c r="C127" s="9">
        <v>2015</v>
      </c>
      <c r="D127" s="388">
        <v>42192</v>
      </c>
      <c r="E127" s="12" t="s">
        <v>5730</v>
      </c>
      <c r="F127" s="11" t="s">
        <v>5690</v>
      </c>
      <c r="G127" s="12" t="s">
        <v>860</v>
      </c>
      <c r="H127" s="11" t="s">
        <v>3637</v>
      </c>
      <c r="I127" s="388">
        <v>43209</v>
      </c>
      <c r="J127" s="12">
        <v>4</v>
      </c>
      <c r="K127" s="501" t="s">
        <v>278</v>
      </c>
      <c r="L127" s="11" t="s">
        <v>371</v>
      </c>
      <c r="M127" s="389">
        <f>I127-D127</f>
        <v>1017</v>
      </c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</row>
    <row ht="12.75" customHeight="1" r="128">
      <c r="A128" s="16">
        <v>12718</v>
      </c>
      <c r="B128" s="17" t="s">
        <v>5731</v>
      </c>
      <c r="C128" s="17">
        <v>2015</v>
      </c>
      <c r="D128" s="392">
        <v>42332</v>
      </c>
      <c r="E128" s="19" t="s">
        <v>5732</v>
      </c>
      <c r="F128" s="20" t="s">
        <v>5733</v>
      </c>
      <c r="G128" s="19" t="s">
        <v>850</v>
      </c>
      <c r="H128" s="20" t="s">
        <v>5455</v>
      </c>
      <c r="I128" s="392">
        <v>43210</v>
      </c>
      <c r="J128" s="19">
        <v>4</v>
      </c>
      <c r="K128" s="501" t="s">
        <v>278</v>
      </c>
      <c r="L128" s="20" t="s">
        <v>371</v>
      </c>
      <c r="M128" s="393">
        <f>I128-D128</f>
        <v>878</v>
      </c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</row>
    <row ht="12.75" customHeight="1" r="129">
      <c r="A129" s="8">
        <v>12818</v>
      </c>
      <c r="B129" s="9" t="s">
        <v>5734</v>
      </c>
      <c r="C129" s="9">
        <v>2011</v>
      </c>
      <c r="D129" s="388">
        <v>40574</v>
      </c>
      <c r="E129" s="12" t="s">
        <v>5735</v>
      </c>
      <c r="F129" s="11" t="s">
        <v>2214</v>
      </c>
      <c r="G129" s="12" t="s">
        <v>17</v>
      </c>
      <c r="H129" s="11" t="s">
        <v>3637</v>
      </c>
      <c r="I129" s="388">
        <v>43215</v>
      </c>
      <c r="J129" s="12">
        <v>4</v>
      </c>
      <c r="K129" s="500" t="s">
        <v>308</v>
      </c>
      <c r="L129" s="11" t="s">
        <v>371</v>
      </c>
      <c r="M129" s="389">
        <f>I129-D129</f>
        <v>2641</v>
      </c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</row>
    <row ht="12.75" customHeight="1" r="130">
      <c r="A130" s="16">
        <v>12918</v>
      </c>
      <c r="B130" s="17" t="s">
        <v>5736</v>
      </c>
      <c r="C130" s="17">
        <v>2016</v>
      </c>
      <c r="D130" s="392">
        <v>42657</v>
      </c>
      <c r="E130" s="19" t="s">
        <v>5737</v>
      </c>
      <c r="F130" s="20" t="s">
        <v>4883</v>
      </c>
      <c r="G130" s="19" t="s">
        <v>850</v>
      </c>
      <c r="H130" s="20" t="s">
        <v>5467</v>
      </c>
      <c r="I130" s="392">
        <v>43220</v>
      </c>
      <c r="J130" s="19">
        <v>4</v>
      </c>
      <c r="K130" s="501" t="s">
        <v>278</v>
      </c>
      <c r="L130" s="20" t="s">
        <v>371</v>
      </c>
      <c r="M130" s="393">
        <f>I130-D130</f>
        <v>563</v>
      </c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</row>
    <row ht="12.75" customHeight="1" r="131">
      <c r="A131" s="8">
        <v>13018</v>
      </c>
      <c r="B131" s="9" t="s">
        <v>5738</v>
      </c>
      <c r="C131" s="9">
        <v>2014</v>
      </c>
      <c r="D131" s="388">
        <v>41927</v>
      </c>
      <c r="E131" s="12" t="s">
        <v>5739</v>
      </c>
      <c r="F131" s="168" t="s">
        <v>5740</v>
      </c>
      <c r="G131" s="12" t="s">
        <v>865</v>
      </c>
      <c r="H131" s="11" t="s">
        <v>5720</v>
      </c>
      <c r="I131" s="388">
        <v>43220</v>
      </c>
      <c r="J131" s="12">
        <v>4</v>
      </c>
      <c r="K131" s="507" t="s">
        <v>324</v>
      </c>
      <c r="L131" s="11" t="s">
        <v>380</v>
      </c>
      <c r="M131" s="389">
        <f>I131-D131</f>
        <v>1293</v>
      </c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</row>
    <row ht="12.75" customHeight="1" r="132">
      <c r="A132" s="16">
        <v>13118</v>
      </c>
      <c r="B132" s="17" t="s">
        <v>5741</v>
      </c>
      <c r="C132" s="17">
        <v>2012</v>
      </c>
      <c r="D132" s="392">
        <v>41271</v>
      </c>
      <c r="E132" s="19" t="s">
        <v>5742</v>
      </c>
      <c r="F132" s="20" t="s">
        <v>1045</v>
      </c>
      <c r="G132" s="19" t="s">
        <v>860</v>
      </c>
      <c r="H132" s="20" t="s">
        <v>5467</v>
      </c>
      <c r="I132" s="392">
        <v>43220</v>
      </c>
      <c r="J132" s="19">
        <v>4</v>
      </c>
      <c r="K132" s="500" t="s">
        <v>308</v>
      </c>
      <c r="L132" s="20" t="s">
        <v>371</v>
      </c>
      <c r="M132" s="393">
        <f>I132-D132</f>
        <v>1949</v>
      </c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</row>
    <row ht="12.75" customHeight="1" r="133">
      <c r="A133" s="8">
        <v>13218</v>
      </c>
      <c r="B133" s="9" t="s">
        <v>5743</v>
      </c>
      <c r="C133" s="9">
        <v>2012</v>
      </c>
      <c r="D133" s="388">
        <v>41061</v>
      </c>
      <c r="E133" s="12" t="s">
        <v>5744</v>
      </c>
      <c r="F133" s="11" t="s">
        <v>1599</v>
      </c>
      <c r="G133" s="12" t="s">
        <v>17</v>
      </c>
      <c r="H133" s="11" t="s">
        <v>18</v>
      </c>
      <c r="I133" s="388">
        <v>43220</v>
      </c>
      <c r="J133" s="12">
        <v>4</v>
      </c>
      <c r="K133" s="500" t="s">
        <v>308</v>
      </c>
      <c r="L133" s="11" t="s">
        <v>371</v>
      </c>
      <c r="M133" s="389">
        <f>I133-D133</f>
        <v>2159</v>
      </c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</row>
    <row ht="12.75" customHeight="1" r="134">
      <c r="A134" s="16">
        <v>13318</v>
      </c>
      <c r="B134" s="17" t="s">
        <v>5745</v>
      </c>
      <c r="C134" s="17">
        <v>2010</v>
      </c>
      <c r="D134" s="392">
        <v>40451</v>
      </c>
      <c r="E134" s="19" t="s">
        <v>5746</v>
      </c>
      <c r="F134" s="20" t="s">
        <v>154</v>
      </c>
      <c r="G134" s="19" t="s">
        <v>850</v>
      </c>
      <c r="H134" s="20" t="s">
        <v>5467</v>
      </c>
      <c r="I134" s="392">
        <v>43220</v>
      </c>
      <c r="J134" s="19">
        <v>4</v>
      </c>
      <c r="K134" s="507" t="s">
        <v>324</v>
      </c>
      <c r="L134" s="20" t="s">
        <v>376</v>
      </c>
      <c r="M134" s="393">
        <f>I134-D134</f>
        <v>2769</v>
      </c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</row>
    <row ht="12.75" customHeight="1" r="135">
      <c r="A135" s="8">
        <v>13418</v>
      </c>
      <c r="B135" s="9" t="s">
        <v>5747</v>
      </c>
      <c r="C135" s="9">
        <v>2010</v>
      </c>
      <c r="D135" s="388">
        <v>40420</v>
      </c>
      <c r="E135" s="12" t="s">
        <v>5748</v>
      </c>
      <c r="F135" s="11" t="s">
        <v>2561</v>
      </c>
      <c r="G135" s="12" t="s">
        <v>860</v>
      </c>
      <c r="H135" s="11" t="s">
        <v>3749</v>
      </c>
      <c r="I135" s="388">
        <v>43220</v>
      </c>
      <c r="J135" s="12">
        <v>4</v>
      </c>
      <c r="K135" s="501" t="s">
        <v>278</v>
      </c>
      <c r="L135" s="11" t="s">
        <v>371</v>
      </c>
      <c r="M135" s="389">
        <f>I135-D135</f>
        <v>2800</v>
      </c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</row>
    <row ht="12.75" customHeight="1" r="136">
      <c r="A136" s="16">
        <v>13518</v>
      </c>
      <c r="B136" s="17" t="s">
        <v>5749</v>
      </c>
      <c r="C136" s="17">
        <v>2010</v>
      </c>
      <c r="D136" s="392">
        <v>40451</v>
      </c>
      <c r="E136" s="19" t="s">
        <v>5750</v>
      </c>
      <c r="F136" s="20" t="s">
        <v>154</v>
      </c>
      <c r="G136" s="19" t="s">
        <v>850</v>
      </c>
      <c r="H136" s="20" t="s">
        <v>5467</v>
      </c>
      <c r="I136" s="392">
        <v>43220</v>
      </c>
      <c r="J136" s="19">
        <v>4</v>
      </c>
      <c r="K136" s="507" t="s">
        <v>324</v>
      </c>
      <c r="L136" s="20" t="s">
        <v>376</v>
      </c>
      <c r="M136" s="393">
        <f>I136-D136</f>
        <v>2769</v>
      </c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</row>
    <row ht="12.75" customHeight="1" r="137">
      <c r="A137" s="8">
        <v>13618</v>
      </c>
      <c r="B137" s="9" t="s">
        <v>5751</v>
      </c>
      <c r="C137" s="9">
        <v>2013</v>
      </c>
      <c r="D137" s="388">
        <v>41403</v>
      </c>
      <c r="E137" s="12" t="s">
        <v>5752</v>
      </c>
      <c r="F137" s="11" t="s">
        <v>1599</v>
      </c>
      <c r="G137" s="12" t="s">
        <v>17</v>
      </c>
      <c r="H137" s="11" t="s">
        <v>5629</v>
      </c>
      <c r="I137" s="388">
        <v>43220</v>
      </c>
      <c r="J137" s="12">
        <v>4</v>
      </c>
      <c r="K137" s="500" t="s">
        <v>308</v>
      </c>
      <c r="L137" s="11" t="s">
        <v>371</v>
      </c>
      <c r="M137" s="389">
        <f>I137-D137</f>
        <v>1817</v>
      </c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</row>
    <row ht="12.75" customHeight="1" r="138">
      <c r="A138" s="16">
        <v>13718</v>
      </c>
      <c r="B138" s="17" t="s">
        <v>5753</v>
      </c>
      <c r="C138" s="17">
        <v>2011</v>
      </c>
      <c r="D138" s="392">
        <v>40787</v>
      </c>
      <c r="E138" s="19" t="s">
        <v>5754</v>
      </c>
      <c r="F138" s="20" t="s">
        <v>5755</v>
      </c>
      <c r="G138" s="19" t="s">
        <v>860</v>
      </c>
      <c r="H138" s="20" t="s">
        <v>5467</v>
      </c>
      <c r="I138" s="392">
        <v>43223</v>
      </c>
      <c r="J138" s="19">
        <v>5</v>
      </c>
      <c r="K138" s="500" t="s">
        <v>308</v>
      </c>
      <c r="L138" s="20" t="s">
        <v>371</v>
      </c>
      <c r="M138" s="393">
        <f>I138-D138</f>
        <v>2436</v>
      </c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</row>
    <row ht="12.75" customHeight="1" r="139">
      <c r="A139" s="8">
        <v>13818</v>
      </c>
      <c r="B139" s="9" t="s">
        <v>5756</v>
      </c>
      <c r="C139" s="9">
        <v>2011</v>
      </c>
      <c r="D139" s="388">
        <v>40787</v>
      </c>
      <c r="E139" s="12" t="s">
        <v>5757</v>
      </c>
      <c r="F139" s="11" t="s">
        <v>5755</v>
      </c>
      <c r="G139" s="12" t="s">
        <v>860</v>
      </c>
      <c r="H139" s="11" t="s">
        <v>5467</v>
      </c>
      <c r="I139" s="388">
        <v>43223</v>
      </c>
      <c r="J139" s="12">
        <v>5</v>
      </c>
      <c r="K139" s="500" t="s">
        <v>308</v>
      </c>
      <c r="L139" s="11" t="s">
        <v>371</v>
      </c>
      <c r="M139" s="389">
        <f>I139-D139</f>
        <v>2436</v>
      </c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</row>
    <row ht="12.75" customHeight="1" r="140">
      <c r="A140" s="16">
        <v>13918</v>
      </c>
      <c r="B140" s="17" t="s">
        <v>5758</v>
      </c>
      <c r="C140" s="17">
        <v>2011</v>
      </c>
      <c r="D140" s="392">
        <v>40686</v>
      </c>
      <c r="E140" s="19" t="s">
        <v>5759</v>
      </c>
      <c r="F140" s="20" t="s">
        <v>1446</v>
      </c>
      <c r="G140" s="19" t="s">
        <v>860</v>
      </c>
      <c r="H140" s="20" t="s">
        <v>886</v>
      </c>
      <c r="I140" s="392">
        <v>43223</v>
      </c>
      <c r="J140" s="19">
        <v>5</v>
      </c>
      <c r="K140" s="502" t="s">
        <v>295</v>
      </c>
      <c r="L140" s="20" t="s">
        <v>371</v>
      </c>
      <c r="M140" s="393">
        <f>I140-D140</f>
        <v>2537</v>
      </c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</row>
    <row ht="12.75" customHeight="1" r="141">
      <c r="A141" s="8">
        <v>14018</v>
      </c>
      <c r="B141" s="9" t="s">
        <v>5760</v>
      </c>
      <c r="C141" s="9">
        <v>2011</v>
      </c>
      <c r="D141" s="388">
        <v>40633</v>
      </c>
      <c r="E141" s="12" t="s">
        <v>5761</v>
      </c>
      <c r="F141" s="11" t="s">
        <v>1081</v>
      </c>
      <c r="G141" s="12" t="s">
        <v>860</v>
      </c>
      <c r="H141" s="11" t="s">
        <v>3637</v>
      </c>
      <c r="I141" s="388">
        <v>43223</v>
      </c>
      <c r="J141" s="12">
        <v>5</v>
      </c>
      <c r="K141" s="500" t="s">
        <v>308</v>
      </c>
      <c r="L141" s="11" t="s">
        <v>371</v>
      </c>
      <c r="M141" s="389">
        <f>I141-D141</f>
        <v>2590</v>
      </c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</row>
    <row ht="12.75" customHeight="1" r="142">
      <c r="A142" s="16">
        <v>14118</v>
      </c>
      <c r="B142" s="17" t="s">
        <v>5762</v>
      </c>
      <c r="C142" s="17">
        <v>2017</v>
      </c>
      <c r="D142" s="392">
        <v>42752</v>
      </c>
      <c r="E142" s="19" t="s">
        <v>5763</v>
      </c>
      <c r="F142" s="20" t="s">
        <v>2561</v>
      </c>
      <c r="G142" s="19" t="s">
        <v>860</v>
      </c>
      <c r="H142" s="20" t="s">
        <v>2746</v>
      </c>
      <c r="I142" s="392">
        <v>43227</v>
      </c>
      <c r="J142" s="19">
        <v>5</v>
      </c>
      <c r="K142" s="501" t="s">
        <v>278</v>
      </c>
      <c r="L142" s="20" t="s">
        <v>371</v>
      </c>
      <c r="M142" s="393">
        <f>I142-D142</f>
        <v>475</v>
      </c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</row>
    <row ht="12.75" customHeight="1" r="143">
      <c r="A143" s="8">
        <v>14218</v>
      </c>
      <c r="B143" s="9" t="s">
        <v>5764</v>
      </c>
      <c r="C143" s="9">
        <v>2017</v>
      </c>
      <c r="D143" s="388">
        <v>42752</v>
      </c>
      <c r="E143" s="12" t="s">
        <v>5765</v>
      </c>
      <c r="F143" s="11" t="s">
        <v>2561</v>
      </c>
      <c r="G143" s="12" t="s">
        <v>860</v>
      </c>
      <c r="H143" s="11" t="s">
        <v>2746</v>
      </c>
      <c r="I143" s="388">
        <v>43227</v>
      </c>
      <c r="J143" s="12">
        <v>5</v>
      </c>
      <c r="K143" s="501" t="s">
        <v>278</v>
      </c>
      <c r="L143" s="11" t="s">
        <v>371</v>
      </c>
      <c r="M143" s="389">
        <f>I143-D143</f>
        <v>475</v>
      </c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</row>
    <row ht="12.75" customHeight="1" r="144">
      <c r="A144" s="16">
        <v>14318</v>
      </c>
      <c r="B144" s="17" t="s">
        <v>5766</v>
      </c>
      <c r="C144" s="17">
        <v>2012</v>
      </c>
      <c r="D144" s="392">
        <v>41060</v>
      </c>
      <c r="E144" s="19" t="s">
        <v>5767</v>
      </c>
      <c r="F144" s="20" t="s">
        <v>1439</v>
      </c>
      <c r="G144" s="19" t="s">
        <v>860</v>
      </c>
      <c r="H144" s="20" t="s">
        <v>2746</v>
      </c>
      <c r="I144" s="392">
        <v>43227</v>
      </c>
      <c r="J144" s="19">
        <v>5</v>
      </c>
      <c r="K144" s="501" t="s">
        <v>278</v>
      </c>
      <c r="L144" s="20" t="s">
        <v>376</v>
      </c>
      <c r="M144" s="393">
        <f>I144-D144</f>
        <v>2167</v>
      </c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</row>
    <row ht="12.75" customHeight="1" r="145">
      <c r="A145" s="8">
        <v>14418</v>
      </c>
      <c r="B145" s="9" t="s">
        <v>5768</v>
      </c>
      <c r="C145" s="9">
        <v>2014</v>
      </c>
      <c r="D145" s="388">
        <v>41950</v>
      </c>
      <c r="E145" s="12" t="s">
        <v>5769</v>
      </c>
      <c r="F145" s="168" t="s">
        <v>5770</v>
      </c>
      <c r="G145" s="12" t="s">
        <v>865</v>
      </c>
      <c r="H145" s="11" t="s">
        <v>870</v>
      </c>
      <c r="I145" s="388">
        <v>43227</v>
      </c>
      <c r="J145" s="12">
        <v>5</v>
      </c>
      <c r="K145" s="507" t="s">
        <v>324</v>
      </c>
      <c r="L145" s="11" t="s">
        <v>380</v>
      </c>
      <c r="M145" s="389">
        <f>I145-D145</f>
        <v>1277</v>
      </c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</row>
    <row ht="12.75" customHeight="1" r="146">
      <c r="A146" s="16">
        <v>14518</v>
      </c>
      <c r="B146" s="17" t="s">
        <v>5771</v>
      </c>
      <c r="C146" s="17">
        <v>2013</v>
      </c>
      <c r="D146" s="392">
        <v>41631</v>
      </c>
      <c r="E146" s="19" t="s">
        <v>5772</v>
      </c>
      <c r="F146" s="20" t="s">
        <v>451</v>
      </c>
      <c r="G146" s="19" t="s">
        <v>860</v>
      </c>
      <c r="H146" s="20" t="s">
        <v>71</v>
      </c>
      <c r="I146" s="392">
        <v>43227</v>
      </c>
      <c r="J146" s="19">
        <v>5</v>
      </c>
      <c r="K146" s="501" t="s">
        <v>278</v>
      </c>
      <c r="L146" s="20" t="s">
        <v>376</v>
      </c>
      <c r="M146" s="393">
        <f>I146-D146</f>
        <v>1596</v>
      </c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</row>
    <row ht="12.75" customHeight="1" r="147">
      <c r="A147" s="8">
        <v>14618</v>
      </c>
      <c r="B147" s="9" t="s">
        <v>5773</v>
      </c>
      <c r="C147" s="9">
        <v>2010</v>
      </c>
      <c r="D147" s="388">
        <v>40508</v>
      </c>
      <c r="E147" s="12" t="s">
        <v>5774</v>
      </c>
      <c r="F147" s="11" t="s">
        <v>180</v>
      </c>
      <c r="G147" s="12" t="s">
        <v>860</v>
      </c>
      <c r="H147" s="11" t="s">
        <v>5492</v>
      </c>
      <c r="I147" s="388">
        <v>43227</v>
      </c>
      <c r="J147" s="12">
        <v>5</v>
      </c>
      <c r="K147" s="500" t="s">
        <v>308</v>
      </c>
      <c r="L147" s="11" t="s">
        <v>371</v>
      </c>
      <c r="M147" s="389">
        <f>I147-D147</f>
        <v>2719</v>
      </c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</row>
    <row ht="12.75" customHeight="1" r="148">
      <c r="A148" s="16">
        <v>14718</v>
      </c>
      <c r="B148" s="17" t="s">
        <v>5775</v>
      </c>
      <c r="C148" s="17">
        <v>2012</v>
      </c>
      <c r="D148" s="392">
        <v>41142</v>
      </c>
      <c r="E148" s="19" t="s">
        <v>5776</v>
      </c>
      <c r="F148" s="20" t="s">
        <v>88</v>
      </c>
      <c r="G148" s="19" t="s">
        <v>860</v>
      </c>
      <c r="H148" s="20" t="s">
        <v>2746</v>
      </c>
      <c r="I148" s="392">
        <v>43234</v>
      </c>
      <c r="J148" s="19">
        <v>5</v>
      </c>
      <c r="K148" s="501" t="s">
        <v>278</v>
      </c>
      <c r="L148" s="20" t="s">
        <v>376</v>
      </c>
      <c r="M148" s="393">
        <f>I148-D148</f>
        <v>2092</v>
      </c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</row>
    <row ht="12.75" customHeight="1" r="149">
      <c r="A149" s="8">
        <v>14818</v>
      </c>
      <c r="B149" s="9" t="s">
        <v>5777</v>
      </c>
      <c r="C149" s="9">
        <v>2012</v>
      </c>
      <c r="D149" s="388">
        <v>41096</v>
      </c>
      <c r="E149" s="12" t="s">
        <v>5778</v>
      </c>
      <c r="F149" s="11" t="s">
        <v>88</v>
      </c>
      <c r="G149" s="12" t="s">
        <v>860</v>
      </c>
      <c r="H149" s="11" t="s">
        <v>2746</v>
      </c>
      <c r="I149" s="388">
        <v>43234</v>
      </c>
      <c r="J149" s="12">
        <v>5</v>
      </c>
      <c r="K149" s="501" t="s">
        <v>278</v>
      </c>
      <c r="L149" s="11" t="s">
        <v>376</v>
      </c>
      <c r="M149" s="389">
        <f>I149-D149</f>
        <v>2138</v>
      </c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</row>
    <row ht="12.75" customHeight="1" r="150">
      <c r="A150" s="16">
        <v>14918</v>
      </c>
      <c r="B150" s="17" t="s">
        <v>5779</v>
      </c>
      <c r="C150" s="17">
        <v>2010</v>
      </c>
      <c r="D150" s="392">
        <v>40542</v>
      </c>
      <c r="E150" s="19" t="s">
        <v>5780</v>
      </c>
      <c r="F150" s="20" t="s">
        <v>154</v>
      </c>
      <c r="G150" s="19" t="s">
        <v>17</v>
      </c>
      <c r="H150" s="20" t="s">
        <v>5488</v>
      </c>
      <c r="I150" s="392">
        <v>43235</v>
      </c>
      <c r="J150" s="19">
        <v>5</v>
      </c>
      <c r="K150" s="501" t="s">
        <v>278</v>
      </c>
      <c r="L150" s="20" t="s">
        <v>376</v>
      </c>
      <c r="M150" s="393">
        <f>I150-D150</f>
        <v>2693</v>
      </c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</row>
    <row ht="12.75" customHeight="1" r="151">
      <c r="A151" s="8">
        <v>15018</v>
      </c>
      <c r="B151" s="9" t="s">
        <v>5781</v>
      </c>
      <c r="C151" s="9">
        <v>2010</v>
      </c>
      <c r="D151" s="388">
        <v>40420</v>
      </c>
      <c r="E151" s="12" t="s">
        <v>5782</v>
      </c>
      <c r="F151" s="11" t="s">
        <v>5783</v>
      </c>
      <c r="G151" s="12" t="s">
        <v>860</v>
      </c>
      <c r="H151" s="11" t="s">
        <v>5455</v>
      </c>
      <c r="I151" s="388">
        <v>43235</v>
      </c>
      <c r="J151" s="12">
        <v>5</v>
      </c>
      <c r="K151" s="501" t="s">
        <v>278</v>
      </c>
      <c r="L151" s="11" t="s">
        <v>371</v>
      </c>
      <c r="M151" s="389">
        <f>I151-D151</f>
        <v>2815</v>
      </c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</row>
    <row ht="12.75" customHeight="1" r="152">
      <c r="A152" s="16">
        <v>15118</v>
      </c>
      <c r="B152" s="17" t="s">
        <v>5784</v>
      </c>
      <c r="C152" s="17">
        <v>2010</v>
      </c>
      <c r="D152" s="392">
        <v>40422</v>
      </c>
      <c r="E152" s="19" t="s">
        <v>5785</v>
      </c>
      <c r="F152" s="20" t="s">
        <v>5783</v>
      </c>
      <c r="G152" s="19" t="s">
        <v>860</v>
      </c>
      <c r="H152" s="20" t="s">
        <v>5455</v>
      </c>
      <c r="I152" s="392">
        <v>43235</v>
      </c>
      <c r="J152" s="19">
        <v>5</v>
      </c>
      <c r="K152" s="501" t="s">
        <v>278</v>
      </c>
      <c r="L152" s="20" t="s">
        <v>371</v>
      </c>
      <c r="M152" s="393">
        <f>I152-D152</f>
        <v>2813</v>
      </c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</row>
    <row ht="12.75" customHeight="1" r="153">
      <c r="A153" s="8">
        <v>15218</v>
      </c>
      <c r="B153" s="9" t="s">
        <v>5786</v>
      </c>
      <c r="C153" s="9">
        <v>2012</v>
      </c>
      <c r="D153" s="388">
        <v>41269</v>
      </c>
      <c r="E153" s="12" t="s">
        <v>5787</v>
      </c>
      <c r="F153" s="11" t="s">
        <v>154</v>
      </c>
      <c r="G153" s="12" t="s">
        <v>17</v>
      </c>
      <c r="H153" s="11" t="s">
        <v>2746</v>
      </c>
      <c r="I153" s="388">
        <v>43235</v>
      </c>
      <c r="J153" s="12">
        <v>5</v>
      </c>
      <c r="K153" s="501" t="s">
        <v>278</v>
      </c>
      <c r="L153" s="11" t="s">
        <v>376</v>
      </c>
      <c r="M153" s="389">
        <f>I153-D153</f>
        <v>1966</v>
      </c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</row>
    <row ht="12.75" customHeight="1" r="154">
      <c r="A154" s="16">
        <v>15318</v>
      </c>
      <c r="B154" s="17" t="s">
        <v>5788</v>
      </c>
      <c r="C154" s="17">
        <v>2011</v>
      </c>
      <c r="D154" s="392">
        <v>40786</v>
      </c>
      <c r="E154" s="19" t="s">
        <v>5789</v>
      </c>
      <c r="F154" s="20" t="s">
        <v>2561</v>
      </c>
      <c r="G154" s="19" t="s">
        <v>860</v>
      </c>
      <c r="H154" s="20" t="s">
        <v>5492</v>
      </c>
      <c r="I154" s="392">
        <v>43238</v>
      </c>
      <c r="J154" s="19">
        <v>5</v>
      </c>
      <c r="K154" s="501" t="s">
        <v>278</v>
      </c>
      <c r="L154" s="20" t="s">
        <v>371</v>
      </c>
      <c r="M154" s="393">
        <f>I154-D154</f>
        <v>2452</v>
      </c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</row>
    <row ht="12.75" customHeight="1" r="155">
      <c r="A155" s="8">
        <v>15418</v>
      </c>
      <c r="B155" s="9" t="s">
        <v>5790</v>
      </c>
      <c r="C155" s="9">
        <v>2017</v>
      </c>
      <c r="D155" s="388">
        <v>43010</v>
      </c>
      <c r="E155" s="12" t="s">
        <v>5791</v>
      </c>
      <c r="F155" s="508" t="s">
        <v>5792</v>
      </c>
      <c r="G155" s="12" t="s">
        <v>865</v>
      </c>
      <c r="H155" s="11" t="s">
        <v>4026</v>
      </c>
      <c r="I155" s="388">
        <v>43241</v>
      </c>
      <c r="J155" s="12">
        <v>5</v>
      </c>
      <c r="K155" s="507" t="s">
        <v>324</v>
      </c>
      <c r="L155" s="11" t="s">
        <v>380</v>
      </c>
      <c r="M155" s="389">
        <f>I155-D155</f>
        <v>231</v>
      </c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</row>
    <row ht="12.75" customHeight="1" r="156">
      <c r="A156" s="16">
        <v>15518</v>
      </c>
      <c r="B156" s="17" t="s">
        <v>5793</v>
      </c>
      <c r="C156" s="17">
        <v>2017</v>
      </c>
      <c r="D156" s="392">
        <v>43019</v>
      </c>
      <c r="E156" s="19" t="s">
        <v>5794</v>
      </c>
      <c r="F156" s="509" t="s">
        <v>5795</v>
      </c>
      <c r="G156" s="19" t="s">
        <v>865</v>
      </c>
      <c r="H156" s="20" t="s">
        <v>4026</v>
      </c>
      <c r="I156" s="392">
        <v>43241</v>
      </c>
      <c r="J156" s="19">
        <v>5</v>
      </c>
      <c r="K156" s="507" t="s">
        <v>324</v>
      </c>
      <c r="L156" s="20" t="s">
        <v>380</v>
      </c>
      <c r="M156" s="393">
        <f>I156-D156</f>
        <v>222</v>
      </c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</row>
    <row ht="12.75" customHeight="1" r="157">
      <c r="A157" s="8">
        <v>15618</v>
      </c>
      <c r="B157" s="9" t="s">
        <v>5796</v>
      </c>
      <c r="C157" s="9">
        <v>2013</v>
      </c>
      <c r="D157" s="388">
        <v>41415</v>
      </c>
      <c r="E157" s="12" t="s">
        <v>5797</v>
      </c>
      <c r="F157" s="11" t="s">
        <v>584</v>
      </c>
      <c r="G157" s="12" t="s">
        <v>17</v>
      </c>
      <c r="H157" s="11" t="s">
        <v>5484</v>
      </c>
      <c r="I157" s="388">
        <v>43241</v>
      </c>
      <c r="J157" s="12">
        <v>5</v>
      </c>
      <c r="K157" s="500" t="s">
        <v>308</v>
      </c>
      <c r="L157" s="11" t="s">
        <v>371</v>
      </c>
      <c r="M157" s="389">
        <f>I157-D157</f>
        <v>1826</v>
      </c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</row>
    <row ht="12.75" customHeight="1" r="158">
      <c r="A158" s="16">
        <v>15718</v>
      </c>
      <c r="B158" s="17" t="s">
        <v>5798</v>
      </c>
      <c r="C158" s="17">
        <v>2013</v>
      </c>
      <c r="D158" s="392">
        <v>41437</v>
      </c>
      <c r="E158" s="19" t="s">
        <v>5799</v>
      </c>
      <c r="F158" s="20" t="s">
        <v>584</v>
      </c>
      <c r="G158" s="19" t="s">
        <v>17</v>
      </c>
      <c r="H158" s="20" t="s">
        <v>71</v>
      </c>
      <c r="I158" s="392">
        <v>43241</v>
      </c>
      <c r="J158" s="19">
        <v>5</v>
      </c>
      <c r="K158" s="500" t="s">
        <v>308</v>
      </c>
      <c r="L158" s="20" t="s">
        <v>371</v>
      </c>
      <c r="M158" s="393">
        <f>I158-D158</f>
        <v>1804</v>
      </c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</row>
    <row ht="12.75" customHeight="1" r="159">
      <c r="A159" s="8">
        <v>15818</v>
      </c>
      <c r="B159" s="9" t="s">
        <v>5800</v>
      </c>
      <c r="C159" s="9">
        <v>2013</v>
      </c>
      <c r="D159" s="388">
        <v>41585</v>
      </c>
      <c r="E159" s="12" t="s">
        <v>5801</v>
      </c>
      <c r="F159" s="11" t="s">
        <v>584</v>
      </c>
      <c r="G159" s="12" t="s">
        <v>17</v>
      </c>
      <c r="H159" s="11" t="s">
        <v>77</v>
      </c>
      <c r="I159" s="388">
        <v>43241</v>
      </c>
      <c r="J159" s="12">
        <v>5</v>
      </c>
      <c r="K159" s="500" t="s">
        <v>308</v>
      </c>
      <c r="L159" s="11" t="s">
        <v>371</v>
      </c>
      <c r="M159" s="389">
        <f>I159-D159</f>
        <v>1656</v>
      </c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</row>
    <row ht="12.75" customHeight="1" r="160">
      <c r="A160" s="16">
        <v>15918</v>
      </c>
      <c r="B160" s="17" t="s">
        <v>5802</v>
      </c>
      <c r="C160" s="17">
        <v>2017</v>
      </c>
      <c r="D160" s="392">
        <v>42964</v>
      </c>
      <c r="E160" s="19" t="s">
        <v>5803</v>
      </c>
      <c r="F160" s="509" t="s">
        <v>5804</v>
      </c>
      <c r="G160" s="19" t="s">
        <v>865</v>
      </c>
      <c r="H160" s="20" t="s">
        <v>4026</v>
      </c>
      <c r="I160" s="392">
        <v>43241</v>
      </c>
      <c r="J160" s="19">
        <v>5</v>
      </c>
      <c r="K160" s="507" t="s">
        <v>324</v>
      </c>
      <c r="L160" s="20" t="s">
        <v>380</v>
      </c>
      <c r="M160" s="393">
        <f>I160-D160</f>
        <v>277</v>
      </c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</row>
    <row ht="12.75" customHeight="1" r="161">
      <c r="A161" s="8">
        <v>16018</v>
      </c>
      <c r="B161" s="9" t="s">
        <v>5805</v>
      </c>
      <c r="C161" s="9">
        <v>2017</v>
      </c>
      <c r="D161" s="388">
        <v>42979</v>
      </c>
      <c r="E161" s="12" t="s">
        <v>5806</v>
      </c>
      <c r="F161" s="508" t="s">
        <v>5807</v>
      </c>
      <c r="G161" s="12" t="s">
        <v>865</v>
      </c>
      <c r="H161" s="11" t="s">
        <v>4026</v>
      </c>
      <c r="I161" s="388">
        <v>43241</v>
      </c>
      <c r="J161" s="12">
        <v>5</v>
      </c>
      <c r="K161" s="507" t="s">
        <v>324</v>
      </c>
      <c r="L161" s="11" t="s">
        <v>380</v>
      </c>
      <c r="M161" s="389">
        <f>I161-D161</f>
        <v>262</v>
      </c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</row>
    <row ht="12.75" customHeight="1" r="162">
      <c r="A162" s="16">
        <v>16118</v>
      </c>
      <c r="B162" s="17" t="s">
        <v>5808</v>
      </c>
      <c r="C162" s="17">
        <v>2013</v>
      </c>
      <c r="D162" s="392">
        <v>41313</v>
      </c>
      <c r="E162" s="19" t="s">
        <v>5809</v>
      </c>
      <c r="F162" s="20" t="s">
        <v>584</v>
      </c>
      <c r="G162" s="19" t="s">
        <v>17</v>
      </c>
      <c r="H162" s="20" t="s">
        <v>5683</v>
      </c>
      <c r="I162" s="392">
        <v>43241</v>
      </c>
      <c r="J162" s="19">
        <v>5</v>
      </c>
      <c r="K162" s="500" t="s">
        <v>308</v>
      </c>
      <c r="L162" s="20" t="s">
        <v>371</v>
      </c>
      <c r="M162" s="393">
        <f>I162-D162</f>
        <v>1928</v>
      </c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</row>
    <row ht="12.75" customHeight="1" r="163">
      <c r="A163" s="8">
        <v>16218</v>
      </c>
      <c r="B163" s="9" t="s">
        <v>5810</v>
      </c>
      <c r="C163" s="9">
        <v>2014</v>
      </c>
      <c r="D163" s="388">
        <v>41788</v>
      </c>
      <c r="E163" s="12" t="s">
        <v>5811</v>
      </c>
      <c r="F163" s="11" t="s">
        <v>584</v>
      </c>
      <c r="G163" s="12" t="s">
        <v>17</v>
      </c>
      <c r="H163" s="11" t="s">
        <v>5812</v>
      </c>
      <c r="I163" s="388">
        <v>43241</v>
      </c>
      <c r="J163" s="12">
        <v>5</v>
      </c>
      <c r="K163" s="500" t="s">
        <v>308</v>
      </c>
      <c r="L163" s="11" t="s">
        <v>371</v>
      </c>
      <c r="M163" s="389">
        <f>I163-D163</f>
        <v>1453</v>
      </c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</row>
    <row ht="12.75" customHeight="1" r="164">
      <c r="A164" s="16">
        <v>16318</v>
      </c>
      <c r="B164" s="17" t="s">
        <v>5813</v>
      </c>
      <c r="C164" s="17">
        <v>2011</v>
      </c>
      <c r="D164" s="392">
        <v>40742</v>
      </c>
      <c r="E164" s="19" t="s">
        <v>5814</v>
      </c>
      <c r="F164" s="20" t="s">
        <v>564</v>
      </c>
      <c r="G164" s="19" t="s">
        <v>860</v>
      </c>
      <c r="H164" s="20" t="s">
        <v>71</v>
      </c>
      <c r="I164" s="392">
        <v>43242</v>
      </c>
      <c r="J164" s="19">
        <v>5</v>
      </c>
      <c r="K164" s="500" t="s">
        <v>308</v>
      </c>
      <c r="L164" s="20" t="s">
        <v>371</v>
      </c>
      <c r="M164" s="393">
        <f>I164-D164</f>
        <v>2500</v>
      </c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</row>
    <row ht="12.75" customHeight="1" r="165">
      <c r="A165" s="8">
        <v>16418</v>
      </c>
      <c r="B165" s="9" t="s">
        <v>5815</v>
      </c>
      <c r="C165" s="9">
        <v>2012</v>
      </c>
      <c r="D165" s="388">
        <v>41177</v>
      </c>
      <c r="E165" s="12" t="s">
        <v>5816</v>
      </c>
      <c r="F165" s="11" t="s">
        <v>154</v>
      </c>
      <c r="G165" s="12" t="s">
        <v>860</v>
      </c>
      <c r="H165" s="11" t="s">
        <v>5492</v>
      </c>
      <c r="I165" s="388">
        <v>43244</v>
      </c>
      <c r="J165" s="12">
        <v>5</v>
      </c>
      <c r="K165" s="501" t="s">
        <v>278</v>
      </c>
      <c r="L165" s="11" t="s">
        <v>376</v>
      </c>
      <c r="M165" s="389">
        <f>I165-D165</f>
        <v>2067</v>
      </c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</row>
    <row ht="12.75" customHeight="1" r="166">
      <c r="A166" s="16">
        <v>16518</v>
      </c>
      <c r="B166" s="17" t="s">
        <v>5817</v>
      </c>
      <c r="C166" s="17">
        <v>2011</v>
      </c>
      <c r="D166" s="392">
        <v>40905</v>
      </c>
      <c r="E166" s="19" t="s">
        <v>5818</v>
      </c>
      <c r="F166" s="20" t="s">
        <v>1417</v>
      </c>
      <c r="G166" s="19" t="s">
        <v>17</v>
      </c>
      <c r="H166" s="20" t="s">
        <v>18</v>
      </c>
      <c r="I166" s="392">
        <v>43245</v>
      </c>
      <c r="J166" s="19">
        <v>5</v>
      </c>
      <c r="K166" s="500" t="s">
        <v>308</v>
      </c>
      <c r="L166" s="20" t="s">
        <v>376</v>
      </c>
      <c r="M166" s="393">
        <f>I166-D166</f>
        <v>2340</v>
      </c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</row>
    <row ht="12.75" customHeight="1" r="167">
      <c r="A167" s="8">
        <v>16618</v>
      </c>
      <c r="B167" s="9" t="s">
        <v>5819</v>
      </c>
      <c r="C167" s="9">
        <v>2012</v>
      </c>
      <c r="D167" s="388">
        <v>41250</v>
      </c>
      <c r="E167" s="12" t="s">
        <v>5820</v>
      </c>
      <c r="F167" s="11" t="s">
        <v>2004</v>
      </c>
      <c r="G167" s="12" t="s">
        <v>17</v>
      </c>
      <c r="H167" s="11" t="s">
        <v>5168</v>
      </c>
      <c r="I167" s="388">
        <v>43245</v>
      </c>
      <c r="J167" s="12">
        <v>5</v>
      </c>
      <c r="K167" s="502" t="s">
        <v>295</v>
      </c>
      <c r="L167" s="11" t="s">
        <v>371</v>
      </c>
      <c r="M167" s="389">
        <f>I167-D167</f>
        <v>1995</v>
      </c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</row>
    <row ht="12.75" customHeight="1" r="168">
      <c r="A168" s="16">
        <v>16718</v>
      </c>
      <c r="B168" s="17" t="s">
        <v>5821</v>
      </c>
      <c r="C168" s="17">
        <v>2013</v>
      </c>
      <c r="D168" s="392">
        <v>41309</v>
      </c>
      <c r="E168" s="19" t="s">
        <v>5822</v>
      </c>
      <c r="F168" s="20" t="s">
        <v>5823</v>
      </c>
      <c r="G168" s="19" t="s">
        <v>860</v>
      </c>
      <c r="H168" s="20" t="s">
        <v>5502</v>
      </c>
      <c r="I168" s="392">
        <v>43245</v>
      </c>
      <c r="J168" s="19">
        <v>5</v>
      </c>
      <c r="K168" s="501" t="s">
        <v>278</v>
      </c>
      <c r="L168" s="20" t="s">
        <v>376</v>
      </c>
      <c r="M168" s="393">
        <f>I168-D168</f>
        <v>1936</v>
      </c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</row>
    <row ht="15.75" customHeight="1" r="169">
      <c r="A169" s="8">
        <v>16818</v>
      </c>
      <c r="B169" s="9" t="s">
        <v>5824</v>
      </c>
      <c r="C169" s="9">
        <v>2018</v>
      </c>
      <c r="D169" s="388">
        <v>43185</v>
      </c>
      <c r="E169" s="12" t="s">
        <v>5825</v>
      </c>
      <c r="F169" s="11" t="s">
        <v>2064</v>
      </c>
      <c r="G169" s="12" t="s">
        <v>17</v>
      </c>
      <c r="H169" s="11" t="s">
        <v>25</v>
      </c>
      <c r="I169" s="388">
        <v>43248</v>
      </c>
      <c r="J169" s="12">
        <v>5</v>
      </c>
      <c r="K169" s="507" t="s">
        <v>324</v>
      </c>
      <c r="L169" s="11" t="s">
        <v>376</v>
      </c>
      <c r="M169" s="389">
        <f>I169-D169</f>
        <v>63</v>
      </c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</row>
    <row ht="12.75" customHeight="1" r="170">
      <c r="A170" s="16">
        <v>16918</v>
      </c>
      <c r="B170" s="17" t="s">
        <v>5826</v>
      </c>
      <c r="C170" s="17">
        <v>2014</v>
      </c>
      <c r="D170" s="392">
        <v>41806</v>
      </c>
      <c r="E170" s="19" t="s">
        <v>5827</v>
      </c>
      <c r="F170" s="20" t="s">
        <v>3188</v>
      </c>
      <c r="G170" s="19" t="s">
        <v>17</v>
      </c>
      <c r="H170" s="20" t="s">
        <v>25</v>
      </c>
      <c r="I170" s="392">
        <v>43249</v>
      </c>
      <c r="J170" s="19">
        <v>5</v>
      </c>
      <c r="K170" s="500" t="s">
        <v>308</v>
      </c>
      <c r="L170" s="20" t="s">
        <v>376</v>
      </c>
      <c r="M170" s="393">
        <f>I170-D170</f>
        <v>1443</v>
      </c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</row>
    <row ht="12.75" customHeight="1" r="171">
      <c r="A171" s="8">
        <v>17018</v>
      </c>
      <c r="B171" s="9" t="s">
        <v>5828</v>
      </c>
      <c r="C171" s="9">
        <v>2015</v>
      </c>
      <c r="D171" s="388">
        <v>42296</v>
      </c>
      <c r="E171" s="12" t="s">
        <v>5829</v>
      </c>
      <c r="F171" s="11" t="s">
        <v>5830</v>
      </c>
      <c r="G171" s="12" t="s">
        <v>17</v>
      </c>
      <c r="H171" s="11" t="s">
        <v>3749</v>
      </c>
      <c r="I171" s="388">
        <v>43250</v>
      </c>
      <c r="J171" s="12">
        <v>5</v>
      </c>
      <c r="K171" s="500" t="s">
        <v>308</v>
      </c>
      <c r="L171" s="11" t="s">
        <v>376</v>
      </c>
      <c r="M171" s="389">
        <f>I171-D171</f>
        <v>954</v>
      </c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</row>
    <row ht="12.75" customHeight="1" r="172">
      <c r="A172" s="16">
        <v>17118</v>
      </c>
      <c r="B172" s="17" t="s">
        <v>5831</v>
      </c>
      <c r="C172" s="17">
        <v>2016</v>
      </c>
      <c r="D172" s="392">
        <v>42600</v>
      </c>
      <c r="E172" s="19" t="s">
        <v>5832</v>
      </c>
      <c r="F172" s="20" t="s">
        <v>5830</v>
      </c>
      <c r="G172" s="19" t="s">
        <v>17</v>
      </c>
      <c r="H172" s="20" t="s">
        <v>294</v>
      </c>
      <c r="I172" s="392">
        <v>43250</v>
      </c>
      <c r="J172" s="19">
        <v>5</v>
      </c>
      <c r="K172" s="500" t="s">
        <v>308</v>
      </c>
      <c r="L172" s="20" t="s">
        <v>376</v>
      </c>
      <c r="M172" s="393">
        <f>I172-D172</f>
        <v>650</v>
      </c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</row>
    <row ht="12.75" customHeight="1" r="173">
      <c r="A173" s="8">
        <v>17218</v>
      </c>
      <c r="B173" s="9" t="s">
        <v>5833</v>
      </c>
      <c r="C173" s="9">
        <v>2012</v>
      </c>
      <c r="D173" s="388">
        <v>41152</v>
      </c>
      <c r="E173" s="12" t="s">
        <v>5834</v>
      </c>
      <c r="F173" s="11" t="s">
        <v>430</v>
      </c>
      <c r="G173" s="12" t="s">
        <v>17</v>
      </c>
      <c r="H173" s="11" t="s">
        <v>5812</v>
      </c>
      <c r="I173" s="388">
        <v>43250</v>
      </c>
      <c r="J173" s="12">
        <v>5</v>
      </c>
      <c r="K173" s="501" t="s">
        <v>278</v>
      </c>
      <c r="L173" s="11" t="s">
        <v>371</v>
      </c>
      <c r="M173" s="389">
        <f>I173-D173</f>
        <v>2098</v>
      </c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</row>
    <row ht="12.75" customHeight="1" r="174">
      <c r="A174" s="16">
        <v>17318</v>
      </c>
      <c r="B174" s="17" t="s">
        <v>5835</v>
      </c>
      <c r="C174" s="17">
        <v>2013</v>
      </c>
      <c r="D174" s="392">
        <v>41605</v>
      </c>
      <c r="E174" s="19" t="s">
        <v>5836</v>
      </c>
      <c r="F174" s="20" t="s">
        <v>430</v>
      </c>
      <c r="G174" s="19" t="s">
        <v>17</v>
      </c>
      <c r="H174" s="20" t="s">
        <v>5467</v>
      </c>
      <c r="I174" s="392">
        <v>43250</v>
      </c>
      <c r="J174" s="19">
        <v>5</v>
      </c>
      <c r="K174" s="501" t="s">
        <v>278</v>
      </c>
      <c r="L174" s="20" t="s">
        <v>371</v>
      </c>
      <c r="M174" s="393">
        <f>I174-D174</f>
        <v>1645</v>
      </c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</row>
    <row ht="12.75" customHeight="1" r="175">
      <c r="A175" s="8">
        <v>17418</v>
      </c>
      <c r="B175" s="9" t="s">
        <v>5837</v>
      </c>
      <c r="C175" s="9">
        <v>2017</v>
      </c>
      <c r="D175" s="388">
        <v>42845</v>
      </c>
      <c r="E175" s="12" t="s">
        <v>5838</v>
      </c>
      <c r="F175" s="11" t="s">
        <v>370</v>
      </c>
      <c r="G175" s="12" t="s">
        <v>17</v>
      </c>
      <c r="H175" s="11" t="s">
        <v>5467</v>
      </c>
      <c r="I175" s="388">
        <v>43250</v>
      </c>
      <c r="J175" s="12">
        <v>5</v>
      </c>
      <c r="K175" s="500" t="s">
        <v>308</v>
      </c>
      <c r="L175" s="11" t="s">
        <v>371</v>
      </c>
      <c r="M175" s="389">
        <f>I175-D175</f>
        <v>405</v>
      </c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</row>
    <row ht="12.75" customHeight="1" r="176">
      <c r="A176" s="16">
        <v>17518</v>
      </c>
      <c r="B176" s="17" t="s">
        <v>5839</v>
      </c>
      <c r="C176" s="17">
        <v>2013</v>
      </c>
      <c r="D176" s="392">
        <v>41379</v>
      </c>
      <c r="E176" s="19" t="s">
        <v>5840</v>
      </c>
      <c r="F176" s="20" t="s">
        <v>1005</v>
      </c>
      <c r="G176" s="19" t="s">
        <v>17</v>
      </c>
      <c r="H176" s="20" t="s">
        <v>5430</v>
      </c>
      <c r="I176" s="392">
        <v>43250</v>
      </c>
      <c r="J176" s="19">
        <v>5</v>
      </c>
      <c r="K176" s="502" t="s">
        <v>295</v>
      </c>
      <c r="L176" s="20" t="s">
        <v>376</v>
      </c>
      <c r="M176" s="393">
        <f>I176-D176</f>
        <v>1871</v>
      </c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</row>
    <row ht="12.75" customHeight="1" r="177">
      <c r="A177" s="8">
        <v>17618</v>
      </c>
      <c r="B177" s="9" t="s">
        <v>5841</v>
      </c>
      <c r="C177" s="9">
        <v>2015</v>
      </c>
      <c r="D177" s="388">
        <v>42356</v>
      </c>
      <c r="E177" s="12" t="s">
        <v>5842</v>
      </c>
      <c r="F177" s="11" t="s">
        <v>3188</v>
      </c>
      <c r="G177" s="12" t="s">
        <v>860</v>
      </c>
      <c r="H177" s="11" t="s">
        <v>132</v>
      </c>
      <c r="I177" s="388">
        <v>43255</v>
      </c>
      <c r="J177" s="12">
        <v>6</v>
      </c>
      <c r="K177" s="502" t="s">
        <v>295</v>
      </c>
      <c r="L177" s="11" t="s">
        <v>376</v>
      </c>
      <c r="M177" s="389">
        <f>I177-D177</f>
        <v>899</v>
      </c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</row>
    <row ht="12.75" customHeight="1" r="178">
      <c r="A178" s="16">
        <v>17718</v>
      </c>
      <c r="B178" s="17" t="s">
        <v>5843</v>
      </c>
      <c r="C178" s="17">
        <v>2011</v>
      </c>
      <c r="D178" s="392">
        <v>40836</v>
      </c>
      <c r="E178" s="19" t="s">
        <v>5844</v>
      </c>
      <c r="F178" s="20" t="s">
        <v>5845</v>
      </c>
      <c r="G178" s="19" t="s">
        <v>860</v>
      </c>
      <c r="H178" s="20" t="s">
        <v>25</v>
      </c>
      <c r="I178" s="392">
        <v>43255</v>
      </c>
      <c r="J178" s="19">
        <v>6</v>
      </c>
      <c r="K178" s="501" t="s">
        <v>278</v>
      </c>
      <c r="L178" s="20" t="s">
        <v>365</v>
      </c>
      <c r="M178" s="393">
        <f>I178-D178</f>
        <v>2419</v>
      </c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</row>
    <row ht="12.75" customHeight="1" r="179">
      <c r="A179" s="8">
        <v>17818</v>
      </c>
      <c r="B179" s="9" t="s">
        <v>5846</v>
      </c>
      <c r="C179" s="9">
        <v>2011</v>
      </c>
      <c r="D179" s="388">
        <v>40606</v>
      </c>
      <c r="E179" s="12" t="s">
        <v>5847</v>
      </c>
      <c r="F179" s="11" t="s">
        <v>2561</v>
      </c>
      <c r="G179" s="12" t="s">
        <v>860</v>
      </c>
      <c r="H179" s="11" t="s">
        <v>5488</v>
      </c>
      <c r="I179" s="388">
        <v>43255</v>
      </c>
      <c r="J179" s="12">
        <v>6</v>
      </c>
      <c r="K179" s="502" t="s">
        <v>295</v>
      </c>
      <c r="L179" s="11" t="s">
        <v>371</v>
      </c>
      <c r="M179" s="389">
        <f>I179-D179</f>
        <v>2649</v>
      </c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</row>
    <row ht="12.75" customHeight="1" r="180">
      <c r="A180" s="16">
        <v>17918</v>
      </c>
      <c r="B180" s="17" t="s">
        <v>5848</v>
      </c>
      <c r="C180" s="17">
        <v>2012</v>
      </c>
      <c r="D180" s="392">
        <v>41213</v>
      </c>
      <c r="E180" s="19" t="s">
        <v>5849</v>
      </c>
      <c r="F180" s="20" t="s">
        <v>370</v>
      </c>
      <c r="G180" s="19" t="s">
        <v>860</v>
      </c>
      <c r="H180" s="20" t="s">
        <v>5850</v>
      </c>
      <c r="I180" s="392">
        <v>43255</v>
      </c>
      <c r="J180" s="19">
        <v>6</v>
      </c>
      <c r="K180" s="500" t="s">
        <v>308</v>
      </c>
      <c r="L180" s="20" t="s">
        <v>371</v>
      </c>
      <c r="M180" s="393">
        <f>I180-D180</f>
        <v>2042</v>
      </c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</row>
    <row ht="12.75" customHeight="1" r="181">
      <c r="A181" s="8">
        <v>18018</v>
      </c>
      <c r="B181" s="9" t="s">
        <v>5851</v>
      </c>
      <c r="C181" s="9">
        <v>2014</v>
      </c>
      <c r="D181" s="388">
        <v>41788</v>
      </c>
      <c r="E181" s="12" t="s">
        <v>5852</v>
      </c>
      <c r="F181" s="11" t="s">
        <v>1417</v>
      </c>
      <c r="G181" s="12" t="s">
        <v>17</v>
      </c>
      <c r="H181" s="11" t="s">
        <v>25</v>
      </c>
      <c r="I181" s="388">
        <v>43256</v>
      </c>
      <c r="J181" s="12">
        <v>6</v>
      </c>
      <c r="K181" s="500" t="s">
        <v>308</v>
      </c>
      <c r="L181" s="11" t="s">
        <v>376</v>
      </c>
      <c r="M181" s="389">
        <f>I181-D181</f>
        <v>1468</v>
      </c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</row>
    <row ht="12.75" customHeight="1" r="182">
      <c r="A182" s="16">
        <v>18118</v>
      </c>
      <c r="B182" s="17" t="s">
        <v>5853</v>
      </c>
      <c r="C182" s="17">
        <v>2011</v>
      </c>
      <c r="D182" s="392">
        <v>40904</v>
      </c>
      <c r="E182" s="19" t="s">
        <v>5854</v>
      </c>
      <c r="F182" s="20" t="s">
        <v>1474</v>
      </c>
      <c r="G182" s="19" t="s">
        <v>860</v>
      </c>
      <c r="H182" s="20" t="s">
        <v>3637</v>
      </c>
      <c r="I182" s="392">
        <v>43257</v>
      </c>
      <c r="J182" s="19">
        <v>6</v>
      </c>
      <c r="K182" s="501" t="s">
        <v>278</v>
      </c>
      <c r="L182" s="20" t="s">
        <v>371</v>
      </c>
      <c r="M182" s="393">
        <f>I182-D182</f>
        <v>2353</v>
      </c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</row>
    <row ht="12.75" customHeight="1" r="183">
      <c r="A183" s="8">
        <v>18218</v>
      </c>
      <c r="B183" s="9" t="s">
        <v>5855</v>
      </c>
      <c r="C183" s="9">
        <v>2013</v>
      </c>
      <c r="D183" s="388">
        <v>41302</v>
      </c>
      <c r="E183" s="12" t="s">
        <v>5856</v>
      </c>
      <c r="F183" s="11" t="s">
        <v>953</v>
      </c>
      <c r="G183" s="12" t="s">
        <v>17</v>
      </c>
      <c r="H183" s="11" t="s">
        <v>5450</v>
      </c>
      <c r="I183" s="388">
        <v>43258</v>
      </c>
      <c r="J183" s="12">
        <v>6</v>
      </c>
      <c r="K183" s="500" t="s">
        <v>308</v>
      </c>
      <c r="L183" s="11" t="s">
        <v>371</v>
      </c>
      <c r="M183" s="389">
        <f>I183-D183</f>
        <v>1956</v>
      </c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</row>
    <row ht="12.75" customHeight="1" r="184">
      <c r="A184" s="16">
        <v>18318</v>
      </c>
      <c r="B184" s="17" t="s">
        <v>5857</v>
      </c>
      <c r="C184" s="17">
        <v>2013</v>
      </c>
      <c r="D184" s="392">
        <v>41380</v>
      </c>
      <c r="E184" s="19" t="s">
        <v>5858</v>
      </c>
      <c r="F184" s="20" t="s">
        <v>5859</v>
      </c>
      <c r="G184" s="19" t="s">
        <v>860</v>
      </c>
      <c r="H184" s="20" t="s">
        <v>132</v>
      </c>
      <c r="I184" s="392">
        <v>43262</v>
      </c>
      <c r="J184" s="19">
        <v>6</v>
      </c>
      <c r="K184" s="501" t="s">
        <v>278</v>
      </c>
      <c r="L184" s="20" t="s">
        <v>371</v>
      </c>
      <c r="M184" s="393">
        <f>I184-D184</f>
        <v>1882</v>
      </c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</row>
    <row ht="14.25" customHeight="1" r="185">
      <c r="A185" s="8">
        <v>18418</v>
      </c>
      <c r="B185" s="9" t="s">
        <v>5860</v>
      </c>
      <c r="C185" s="9">
        <v>2017</v>
      </c>
      <c r="D185" s="388">
        <v>43069</v>
      </c>
      <c r="E185" s="12" t="s">
        <v>5861</v>
      </c>
      <c r="F185" s="11" t="s">
        <v>2064</v>
      </c>
      <c r="G185" s="12" t="s">
        <v>17</v>
      </c>
      <c r="H185" s="11" t="s">
        <v>77</v>
      </c>
      <c r="I185" s="388">
        <v>43262</v>
      </c>
      <c r="J185" s="12">
        <v>6</v>
      </c>
      <c r="K185" s="507" t="s">
        <v>324</v>
      </c>
      <c r="L185" s="11" t="s">
        <v>376</v>
      </c>
      <c r="M185" s="389">
        <f>I185-D185</f>
        <v>193</v>
      </c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</row>
    <row ht="12.75" customHeight="1" r="186">
      <c r="A186" s="16">
        <v>18518</v>
      </c>
      <c r="B186" s="17" t="s">
        <v>5862</v>
      </c>
      <c r="C186" s="17">
        <v>2017</v>
      </c>
      <c r="D186" s="392">
        <v>42886</v>
      </c>
      <c r="E186" s="19" t="s">
        <v>5863</v>
      </c>
      <c r="F186" s="20" t="s">
        <v>916</v>
      </c>
      <c r="G186" s="19" t="s">
        <v>17</v>
      </c>
      <c r="H186" s="20" t="s">
        <v>5502</v>
      </c>
      <c r="I186" s="392">
        <v>43262</v>
      </c>
      <c r="J186" s="19">
        <v>6</v>
      </c>
      <c r="K186" s="500" t="s">
        <v>308</v>
      </c>
      <c r="L186" s="20" t="s">
        <v>371</v>
      </c>
      <c r="M186" s="393">
        <f>I186-D186</f>
        <v>376</v>
      </c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</row>
    <row ht="12.75" customHeight="1" r="187">
      <c r="A187" s="8">
        <v>18618</v>
      </c>
      <c r="B187" s="9" t="s">
        <v>5864</v>
      </c>
      <c r="C187" s="9">
        <v>2012</v>
      </c>
      <c r="D187" s="388">
        <v>41225</v>
      </c>
      <c r="E187" s="12" t="s">
        <v>5865</v>
      </c>
      <c r="F187" s="11" t="s">
        <v>1430</v>
      </c>
      <c r="G187" s="12" t="s">
        <v>860</v>
      </c>
      <c r="H187" s="11" t="s">
        <v>5492</v>
      </c>
      <c r="I187" s="388">
        <v>43265</v>
      </c>
      <c r="J187" s="12">
        <v>6</v>
      </c>
      <c r="K187" s="501" t="s">
        <v>278</v>
      </c>
      <c r="L187" s="11" t="s">
        <v>371</v>
      </c>
      <c r="M187" s="389">
        <f>I187-D187</f>
        <v>2040</v>
      </c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</row>
    <row ht="12.75" customHeight="1" r="188">
      <c r="A188" s="16">
        <v>18718</v>
      </c>
      <c r="B188" s="17" t="s">
        <v>5866</v>
      </c>
      <c r="C188" s="17">
        <v>2013</v>
      </c>
      <c r="D188" s="392">
        <v>41389</v>
      </c>
      <c r="E188" s="19" t="s">
        <v>5867</v>
      </c>
      <c r="F188" s="20" t="s">
        <v>5859</v>
      </c>
      <c r="G188" s="19" t="s">
        <v>860</v>
      </c>
      <c r="H188" s="20" t="s">
        <v>132</v>
      </c>
      <c r="I188" s="392">
        <v>43269</v>
      </c>
      <c r="J188" s="19">
        <v>6</v>
      </c>
      <c r="K188" s="501" t="s">
        <v>278</v>
      </c>
      <c r="L188" s="20" t="s">
        <v>371</v>
      </c>
      <c r="M188" s="393">
        <f>I188-D188</f>
        <v>1880</v>
      </c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</row>
    <row ht="12.75" customHeight="1" r="189">
      <c r="A189" s="8">
        <v>18818</v>
      </c>
      <c r="B189" s="9" t="s">
        <v>5868</v>
      </c>
      <c r="C189" s="9">
        <v>2017</v>
      </c>
      <c r="D189" s="388">
        <v>42760</v>
      </c>
      <c r="E189" s="12" t="s">
        <v>5869</v>
      </c>
      <c r="F189" s="11" t="s">
        <v>584</v>
      </c>
      <c r="G189" s="12" t="s">
        <v>860</v>
      </c>
      <c r="H189" s="11" t="s">
        <v>2746</v>
      </c>
      <c r="I189" s="388">
        <v>43270</v>
      </c>
      <c r="J189" s="12">
        <v>6</v>
      </c>
      <c r="K189" s="502" t="s">
        <v>295</v>
      </c>
      <c r="L189" s="11" t="s">
        <v>371</v>
      </c>
      <c r="M189" s="389">
        <f>I189-D189</f>
        <v>510</v>
      </c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</row>
    <row ht="12.75" customHeight="1" r="190">
      <c r="A190" s="16">
        <v>18918</v>
      </c>
      <c r="B190" s="17" t="s">
        <v>5870</v>
      </c>
      <c r="C190" s="17">
        <v>2017</v>
      </c>
      <c r="D190" s="392">
        <v>42760</v>
      </c>
      <c r="E190" s="19" t="s">
        <v>5871</v>
      </c>
      <c r="F190" s="20" t="s">
        <v>584</v>
      </c>
      <c r="G190" s="19" t="s">
        <v>860</v>
      </c>
      <c r="H190" s="20" t="s">
        <v>2746</v>
      </c>
      <c r="I190" s="392">
        <v>43270</v>
      </c>
      <c r="J190" s="19">
        <v>6</v>
      </c>
      <c r="K190" s="502" t="s">
        <v>295</v>
      </c>
      <c r="L190" s="20" t="s">
        <v>371</v>
      </c>
      <c r="M190" s="393">
        <f>I190-D190</f>
        <v>510</v>
      </c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</row>
    <row ht="12.75" customHeight="1" r="191">
      <c r="A191" s="8">
        <v>19018</v>
      </c>
      <c r="B191" s="9" t="s">
        <v>5872</v>
      </c>
      <c r="C191" s="9">
        <v>2015</v>
      </c>
      <c r="D191" s="388">
        <v>42339</v>
      </c>
      <c r="E191" s="12" t="s">
        <v>5873</v>
      </c>
      <c r="F191" s="11" t="s">
        <v>542</v>
      </c>
      <c r="G191" s="12" t="s">
        <v>860</v>
      </c>
      <c r="H191" s="11" t="s">
        <v>5450</v>
      </c>
      <c r="I191" s="388">
        <v>43271</v>
      </c>
      <c r="J191" s="12">
        <v>6</v>
      </c>
      <c r="K191" s="501" t="s">
        <v>278</v>
      </c>
      <c r="L191" s="11" t="s">
        <v>376</v>
      </c>
      <c r="M191" s="389">
        <f>I191-D191</f>
        <v>932</v>
      </c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</row>
    <row ht="12.75" customHeight="1" r="192">
      <c r="A192" s="16">
        <v>19118</v>
      </c>
      <c r="B192" s="17" t="s">
        <v>5874</v>
      </c>
      <c r="C192" s="17">
        <v>2011</v>
      </c>
      <c r="D192" s="392">
        <v>40813</v>
      </c>
      <c r="E192" s="19" t="s">
        <v>5875</v>
      </c>
      <c r="F192" s="20" t="s">
        <v>3188</v>
      </c>
      <c r="G192" s="19" t="s">
        <v>860</v>
      </c>
      <c r="H192" s="20" t="s">
        <v>3637</v>
      </c>
      <c r="I192" s="392">
        <v>43271</v>
      </c>
      <c r="J192" s="19">
        <v>6</v>
      </c>
      <c r="K192" s="502" t="s">
        <v>295</v>
      </c>
      <c r="L192" s="20" t="s">
        <v>371</v>
      </c>
      <c r="M192" s="393">
        <f>I192-D192</f>
        <v>2458</v>
      </c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</row>
    <row ht="12.75" customHeight="1" r="193">
      <c r="A193" s="8">
        <v>19218</v>
      </c>
      <c r="B193" s="9" t="s">
        <v>5876</v>
      </c>
      <c r="C193" s="9">
        <v>2016</v>
      </c>
      <c r="D193" s="388">
        <v>42411</v>
      </c>
      <c r="E193" s="12" t="s">
        <v>5877</v>
      </c>
      <c r="F193" s="11" t="s">
        <v>953</v>
      </c>
      <c r="G193" s="12" t="s">
        <v>17</v>
      </c>
      <c r="H193" s="11" t="s">
        <v>5878</v>
      </c>
      <c r="I193" s="388">
        <v>43272</v>
      </c>
      <c r="J193" s="12">
        <v>6</v>
      </c>
      <c r="K193" s="500" t="s">
        <v>308</v>
      </c>
      <c r="L193" s="11" t="s">
        <v>371</v>
      </c>
      <c r="M193" s="389">
        <f>I193-D193</f>
        <v>861</v>
      </c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</row>
    <row ht="12.75" customHeight="1" r="194">
      <c r="A194" s="16">
        <v>19318</v>
      </c>
      <c r="B194" s="17" t="s">
        <v>5879</v>
      </c>
      <c r="C194" s="17">
        <v>2017</v>
      </c>
      <c r="D194" s="392">
        <v>42893</v>
      </c>
      <c r="E194" s="19" t="s">
        <v>5880</v>
      </c>
      <c r="F194" s="171" t="s">
        <v>2493</v>
      </c>
      <c r="G194" s="19" t="s">
        <v>865</v>
      </c>
      <c r="H194" s="20" t="s">
        <v>5881</v>
      </c>
      <c r="I194" s="392">
        <v>43273</v>
      </c>
      <c r="J194" s="19">
        <v>6</v>
      </c>
      <c r="K194" s="500" t="s">
        <v>308</v>
      </c>
      <c r="L194" s="20" t="s">
        <v>380</v>
      </c>
      <c r="M194" s="393">
        <f>I194-D194</f>
        <v>380</v>
      </c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</row>
    <row ht="12.75" customHeight="1" r="195">
      <c r="A195" s="8">
        <v>19418</v>
      </c>
      <c r="B195" s="9" t="s">
        <v>5882</v>
      </c>
      <c r="C195" s="9">
        <v>2012</v>
      </c>
      <c r="D195" s="388">
        <v>41170</v>
      </c>
      <c r="E195" s="12" t="s">
        <v>5883</v>
      </c>
      <c r="F195" s="11" t="s">
        <v>5884</v>
      </c>
      <c r="G195" s="12" t="s">
        <v>17</v>
      </c>
      <c r="H195" s="11" t="s">
        <v>18</v>
      </c>
      <c r="I195" s="388">
        <v>43276</v>
      </c>
      <c r="J195" s="12">
        <v>6</v>
      </c>
      <c r="K195" s="500" t="s">
        <v>308</v>
      </c>
      <c r="L195" s="11" t="s">
        <v>371</v>
      </c>
      <c r="M195" s="389">
        <f>I195-D195</f>
        <v>2106</v>
      </c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</row>
    <row ht="12.75" customHeight="1" r="196">
      <c r="A196" s="16">
        <v>19518</v>
      </c>
      <c r="B196" s="17" t="s">
        <v>5885</v>
      </c>
      <c r="C196" s="17">
        <v>2015</v>
      </c>
      <c r="D196" s="392">
        <v>42291</v>
      </c>
      <c r="E196" s="19" t="s">
        <v>5886</v>
      </c>
      <c r="F196" s="20" t="s">
        <v>542</v>
      </c>
      <c r="G196" s="19" t="s">
        <v>17</v>
      </c>
      <c r="H196" s="20" t="s">
        <v>3637</v>
      </c>
      <c r="I196" s="392">
        <v>43276</v>
      </c>
      <c r="J196" s="19">
        <v>6</v>
      </c>
      <c r="K196" s="502" t="s">
        <v>295</v>
      </c>
      <c r="L196" s="20" t="s">
        <v>376</v>
      </c>
      <c r="M196" s="393">
        <f>I196-D196</f>
        <v>985</v>
      </c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</row>
    <row ht="12.75" customHeight="1" r="197">
      <c r="A197" s="8">
        <v>19618</v>
      </c>
      <c r="B197" s="9" t="s">
        <v>5887</v>
      </c>
      <c r="C197" s="9">
        <v>2015</v>
      </c>
      <c r="D197" s="388">
        <v>42278</v>
      </c>
      <c r="E197" s="12" t="s">
        <v>5888</v>
      </c>
      <c r="F197" s="11" t="s">
        <v>542</v>
      </c>
      <c r="G197" s="12" t="s">
        <v>17</v>
      </c>
      <c r="H197" s="11" t="s">
        <v>5889</v>
      </c>
      <c r="I197" s="388">
        <v>43276</v>
      </c>
      <c r="J197" s="12">
        <v>6</v>
      </c>
      <c r="K197" s="502" t="s">
        <v>295</v>
      </c>
      <c r="L197" s="11" t="s">
        <v>376</v>
      </c>
      <c r="M197" s="389">
        <f>I197-D197</f>
        <v>998</v>
      </c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</row>
    <row ht="12.75" customHeight="1" r="198">
      <c r="A198" s="16">
        <v>19718</v>
      </c>
      <c r="B198" s="17" t="s">
        <v>5890</v>
      </c>
      <c r="C198" s="17">
        <v>2015</v>
      </c>
      <c r="D198" s="392">
        <v>42361</v>
      </c>
      <c r="E198" s="19" t="s">
        <v>5891</v>
      </c>
      <c r="F198" s="20" t="s">
        <v>542</v>
      </c>
      <c r="G198" s="19" t="s">
        <v>17</v>
      </c>
      <c r="H198" s="20" t="s">
        <v>5467</v>
      </c>
      <c r="I198" s="392">
        <v>43276</v>
      </c>
      <c r="J198" s="19">
        <v>6</v>
      </c>
      <c r="K198" s="502" t="s">
        <v>295</v>
      </c>
      <c r="L198" s="20" t="s">
        <v>376</v>
      </c>
      <c r="M198" s="393">
        <f>I198-D198</f>
        <v>915</v>
      </c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</row>
    <row ht="12.75" customHeight="1" r="199">
      <c r="A199" s="8">
        <v>19818</v>
      </c>
      <c r="B199" s="9" t="s">
        <v>5892</v>
      </c>
      <c r="C199" s="9">
        <v>2015</v>
      </c>
      <c r="D199" s="388">
        <v>42191</v>
      </c>
      <c r="E199" s="12" t="s">
        <v>5893</v>
      </c>
      <c r="F199" s="11" t="s">
        <v>542</v>
      </c>
      <c r="G199" s="12" t="s">
        <v>17</v>
      </c>
      <c r="H199" s="11" t="s">
        <v>132</v>
      </c>
      <c r="I199" s="388">
        <v>43276</v>
      </c>
      <c r="J199" s="12">
        <v>6</v>
      </c>
      <c r="K199" s="502" t="s">
        <v>295</v>
      </c>
      <c r="L199" s="11" t="s">
        <v>376</v>
      </c>
      <c r="M199" s="389">
        <f>I199-D199</f>
        <v>1085</v>
      </c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</row>
    <row ht="12.75" customHeight="1" r="200">
      <c r="A200" s="16">
        <v>19918</v>
      </c>
      <c r="B200" s="17" t="s">
        <v>5894</v>
      </c>
      <c r="C200" s="17">
        <v>2015</v>
      </c>
      <c r="D200" s="392">
        <v>42311</v>
      </c>
      <c r="E200" s="19" t="s">
        <v>5895</v>
      </c>
      <c r="F200" s="20" t="s">
        <v>542</v>
      </c>
      <c r="G200" s="19" t="s">
        <v>17</v>
      </c>
      <c r="H200" s="20" t="s">
        <v>5467</v>
      </c>
      <c r="I200" s="392">
        <v>43277</v>
      </c>
      <c r="J200" s="19">
        <v>6</v>
      </c>
      <c r="K200" s="502" t="s">
        <v>295</v>
      </c>
      <c r="L200" s="20" t="s">
        <v>376</v>
      </c>
      <c r="M200" s="393">
        <f>I200-D200</f>
        <v>966</v>
      </c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</row>
    <row ht="12.75" customHeight="1" r="201">
      <c r="A201" s="8">
        <v>20018</v>
      </c>
      <c r="B201" s="9" t="s">
        <v>5896</v>
      </c>
      <c r="C201" s="9">
        <v>2015</v>
      </c>
      <c r="D201" s="388">
        <v>42138</v>
      </c>
      <c r="E201" s="12" t="s">
        <v>5897</v>
      </c>
      <c r="F201" s="11" t="s">
        <v>451</v>
      </c>
      <c r="G201" s="12" t="s">
        <v>17</v>
      </c>
      <c r="H201" s="11" t="s">
        <v>5898</v>
      </c>
      <c r="I201" s="388">
        <v>43277</v>
      </c>
      <c r="J201" s="12">
        <v>6</v>
      </c>
      <c r="K201" s="502" t="s">
        <v>295</v>
      </c>
      <c r="L201" s="11" t="s">
        <v>376</v>
      </c>
      <c r="M201" s="389">
        <f>I201-D201</f>
        <v>1139</v>
      </c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</row>
    <row ht="12.75" customHeight="1" r="202">
      <c r="A202" s="16">
        <v>20118</v>
      </c>
      <c r="B202" s="17" t="s">
        <v>5899</v>
      </c>
      <c r="C202" s="17">
        <v>2016</v>
      </c>
      <c r="D202" s="392">
        <v>42636</v>
      </c>
      <c r="E202" s="19" t="s">
        <v>5900</v>
      </c>
      <c r="F202" s="20" t="s">
        <v>451</v>
      </c>
      <c r="G202" s="19" t="s">
        <v>17</v>
      </c>
      <c r="H202" s="20" t="s">
        <v>5467</v>
      </c>
      <c r="I202" s="392">
        <v>43277</v>
      </c>
      <c r="J202" s="19">
        <v>6</v>
      </c>
      <c r="K202" s="502" t="s">
        <v>295</v>
      </c>
      <c r="L202" s="20" t="s">
        <v>376</v>
      </c>
      <c r="M202" s="393">
        <f>I202-D202</f>
        <v>641</v>
      </c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</row>
    <row ht="12.75" customHeight="1" r="203">
      <c r="A203" s="8">
        <v>20218</v>
      </c>
      <c r="B203" s="9" t="s">
        <v>5901</v>
      </c>
      <c r="C203" s="9">
        <v>2016</v>
      </c>
      <c r="D203" s="388">
        <v>42674</v>
      </c>
      <c r="E203" s="12" t="s">
        <v>5902</v>
      </c>
      <c r="F203" s="11" t="s">
        <v>451</v>
      </c>
      <c r="G203" s="12" t="s">
        <v>17</v>
      </c>
      <c r="H203" s="11" t="s">
        <v>55</v>
      </c>
      <c r="I203" s="388">
        <v>43277</v>
      </c>
      <c r="J203" s="12">
        <v>6</v>
      </c>
      <c r="K203" s="502" t="s">
        <v>295</v>
      </c>
      <c r="L203" s="11" t="s">
        <v>376</v>
      </c>
      <c r="M203" s="389">
        <f>I203-D203</f>
        <v>603</v>
      </c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</row>
    <row ht="12.75" customHeight="1" r="204">
      <c r="A204" s="16">
        <v>20318</v>
      </c>
      <c r="B204" s="17" t="s">
        <v>5903</v>
      </c>
      <c r="C204" s="17">
        <v>2012</v>
      </c>
      <c r="D204" s="392">
        <v>41144</v>
      </c>
      <c r="E204" s="19" t="s">
        <v>5904</v>
      </c>
      <c r="F204" s="20" t="s">
        <v>451</v>
      </c>
      <c r="G204" s="19" t="s">
        <v>17</v>
      </c>
      <c r="H204" s="20" t="s">
        <v>5462</v>
      </c>
      <c r="I204" s="392">
        <v>43277</v>
      </c>
      <c r="J204" s="19">
        <v>6</v>
      </c>
      <c r="K204" s="500" t="s">
        <v>308</v>
      </c>
      <c r="L204" s="20" t="s">
        <v>371</v>
      </c>
      <c r="M204" s="393">
        <f>I204-D204</f>
        <v>2133</v>
      </c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</row>
    <row ht="12.75" customHeight="1" r="205">
      <c r="A205" s="8">
        <v>20418</v>
      </c>
      <c r="B205" s="9" t="s">
        <v>5905</v>
      </c>
      <c r="C205" s="9">
        <v>2014</v>
      </c>
      <c r="D205" s="388">
        <v>41799</v>
      </c>
      <c r="E205" s="12" t="s">
        <v>5906</v>
      </c>
      <c r="F205" s="11" t="s">
        <v>1678</v>
      </c>
      <c r="G205" s="12" t="s">
        <v>17</v>
      </c>
      <c r="H205" s="11" t="s">
        <v>2746</v>
      </c>
      <c r="I205" s="388">
        <v>43278</v>
      </c>
      <c r="J205" s="12">
        <v>6</v>
      </c>
      <c r="K205" s="501" t="s">
        <v>278</v>
      </c>
      <c r="L205" s="11" t="s">
        <v>376</v>
      </c>
      <c r="M205" s="389">
        <f>I205-D205</f>
        <v>1479</v>
      </c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</row>
    <row ht="12.75" customHeight="1" r="206">
      <c r="A206" s="16">
        <v>20518</v>
      </c>
      <c r="B206" s="17" t="s">
        <v>5907</v>
      </c>
      <c r="C206" s="17">
        <v>2017</v>
      </c>
      <c r="D206" s="392">
        <v>42877</v>
      </c>
      <c r="E206" s="19" t="s">
        <v>5908</v>
      </c>
      <c r="F206" s="171" t="s">
        <v>5909</v>
      </c>
      <c r="G206" s="19" t="s">
        <v>865</v>
      </c>
      <c r="H206" s="20" t="s">
        <v>5720</v>
      </c>
      <c r="I206" s="392">
        <v>43278</v>
      </c>
      <c r="J206" s="19">
        <v>6</v>
      </c>
      <c r="K206" s="500" t="s">
        <v>308</v>
      </c>
      <c r="L206" s="20" t="s">
        <v>380</v>
      </c>
      <c r="M206" s="393">
        <f>I206-D206</f>
        <v>401</v>
      </c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</row>
    <row ht="12.75" customHeight="1" r="207">
      <c r="A207" s="8">
        <v>20618</v>
      </c>
      <c r="B207" s="9" t="s">
        <v>5910</v>
      </c>
      <c r="C207" s="9">
        <v>2013</v>
      </c>
      <c r="D207" s="388">
        <v>41493</v>
      </c>
      <c r="E207" s="12" t="s">
        <v>5911</v>
      </c>
      <c r="F207" s="11" t="s">
        <v>5912</v>
      </c>
      <c r="G207" s="12" t="s">
        <v>17</v>
      </c>
      <c r="H207" s="11" t="s">
        <v>71</v>
      </c>
      <c r="I207" s="388">
        <v>43279</v>
      </c>
      <c r="J207" s="12">
        <v>6</v>
      </c>
      <c r="K207" s="507" t="s">
        <v>324</v>
      </c>
      <c r="L207" s="11" t="s">
        <v>371</v>
      </c>
      <c r="M207" s="389">
        <f>I207-D207</f>
        <v>1786</v>
      </c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</row>
    <row ht="12.75" customHeight="1" r="208">
      <c r="A208" s="16">
        <v>20718</v>
      </c>
      <c r="B208" s="17" t="s">
        <v>5913</v>
      </c>
      <c r="C208" s="17">
        <v>2014</v>
      </c>
      <c r="D208" s="392">
        <v>41927</v>
      </c>
      <c r="E208" s="19" t="s">
        <v>5914</v>
      </c>
      <c r="F208" s="20" t="s">
        <v>953</v>
      </c>
      <c r="G208" s="19" t="s">
        <v>40</v>
      </c>
      <c r="H208" s="20" t="s">
        <v>5467</v>
      </c>
      <c r="I208" s="392">
        <v>43280</v>
      </c>
      <c r="J208" s="19">
        <v>6</v>
      </c>
      <c r="K208" s="500" t="s">
        <v>308</v>
      </c>
      <c r="L208" s="20" t="s">
        <v>376</v>
      </c>
      <c r="M208" s="393">
        <f>I208-D208</f>
        <v>1353</v>
      </c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</row>
    <row ht="12.75" customHeight="1" r="209">
      <c r="A209" s="8">
        <v>20818</v>
      </c>
      <c r="B209" s="9" t="s">
        <v>5915</v>
      </c>
      <c r="C209" s="9">
        <v>2016</v>
      </c>
      <c r="D209" s="388">
        <v>42733</v>
      </c>
      <c r="E209" s="12" t="s">
        <v>5916</v>
      </c>
      <c r="F209" s="11" t="s">
        <v>1653</v>
      </c>
      <c r="G209" s="12" t="s">
        <v>860</v>
      </c>
      <c r="H209" s="11" t="s">
        <v>181</v>
      </c>
      <c r="I209" s="388">
        <v>43280</v>
      </c>
      <c r="J209" s="12">
        <v>6</v>
      </c>
      <c r="K209" s="500" t="s">
        <v>308</v>
      </c>
      <c r="L209" s="11" t="s">
        <v>371</v>
      </c>
      <c r="M209" s="389">
        <f>I209-D209</f>
        <v>547</v>
      </c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</row>
    <row ht="12.75" customHeight="1" r="210">
      <c r="A210" s="16">
        <v>20918</v>
      </c>
      <c r="B210" s="17" t="s">
        <v>5917</v>
      </c>
      <c r="C210" s="17">
        <v>2013</v>
      </c>
      <c r="D210" s="392">
        <v>41502</v>
      </c>
      <c r="E210" s="19" t="s">
        <v>5918</v>
      </c>
      <c r="F210" s="20" t="s">
        <v>99</v>
      </c>
      <c r="G210" s="19" t="s">
        <v>17</v>
      </c>
      <c r="H210" s="20" t="s">
        <v>55</v>
      </c>
      <c r="I210" s="392">
        <v>43283</v>
      </c>
      <c r="J210" s="19">
        <v>7</v>
      </c>
      <c r="K210" s="500" t="s">
        <v>308</v>
      </c>
      <c r="L210" s="20" t="s">
        <v>376</v>
      </c>
      <c r="M210" s="393">
        <f>I210-D210</f>
        <v>1781</v>
      </c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</row>
    <row ht="12.75" customHeight="1" r="211">
      <c r="A211" s="8">
        <v>21018</v>
      </c>
      <c r="B211" s="9" t="s">
        <v>5919</v>
      </c>
      <c r="C211" s="9">
        <v>2017</v>
      </c>
      <c r="D211" s="388">
        <v>42866</v>
      </c>
      <c r="E211" s="12" t="s">
        <v>5920</v>
      </c>
      <c r="F211" s="11" t="s">
        <v>99</v>
      </c>
      <c r="G211" s="12" t="s">
        <v>17</v>
      </c>
      <c r="H211" s="11" t="s">
        <v>5450</v>
      </c>
      <c r="I211" s="388">
        <v>43283</v>
      </c>
      <c r="J211" s="12">
        <v>7</v>
      </c>
      <c r="K211" s="500" t="s">
        <v>308</v>
      </c>
      <c r="L211" s="11" t="s">
        <v>376</v>
      </c>
      <c r="M211" s="389">
        <f>I211-D211</f>
        <v>417</v>
      </c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</row>
    <row ht="12.75" customHeight="1" r="212">
      <c r="A212" s="16">
        <v>21118</v>
      </c>
      <c r="B212" s="17" t="s">
        <v>5921</v>
      </c>
      <c r="C212" s="17">
        <v>2017</v>
      </c>
      <c r="D212" s="392">
        <v>42935</v>
      </c>
      <c r="E212" s="19" t="s">
        <v>5922</v>
      </c>
      <c r="F212" s="20" t="s">
        <v>99</v>
      </c>
      <c r="G212" s="19" t="s">
        <v>17</v>
      </c>
      <c r="H212" s="20" t="s">
        <v>506</v>
      </c>
      <c r="I212" s="392">
        <v>43284</v>
      </c>
      <c r="J212" s="19">
        <v>7</v>
      </c>
      <c r="K212" s="500" t="s">
        <v>308</v>
      </c>
      <c r="L212" s="20" t="s">
        <v>376</v>
      </c>
      <c r="M212" s="393">
        <f>I212-D212</f>
        <v>349</v>
      </c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</row>
    <row ht="12.75" customHeight="1" r="213">
      <c r="A213" s="8">
        <v>21218</v>
      </c>
      <c r="B213" s="9" t="s">
        <v>5923</v>
      </c>
      <c r="C213" s="9">
        <v>2014</v>
      </c>
      <c r="D213" s="388">
        <v>41660</v>
      </c>
      <c r="E213" s="12" t="s">
        <v>5924</v>
      </c>
      <c r="F213" s="11" t="s">
        <v>1439</v>
      </c>
      <c r="G213" s="12" t="s">
        <v>17</v>
      </c>
      <c r="H213" s="11" t="s">
        <v>3749</v>
      </c>
      <c r="I213" s="388">
        <v>43284</v>
      </c>
      <c r="J213" s="12">
        <v>7</v>
      </c>
      <c r="K213" s="501" t="s">
        <v>278</v>
      </c>
      <c r="L213" s="11" t="s">
        <v>376</v>
      </c>
      <c r="M213" s="389">
        <f>I213-D213</f>
        <v>1624</v>
      </c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</row>
    <row ht="12.75" customHeight="1" r="214">
      <c r="A214" s="16">
        <v>21318</v>
      </c>
      <c r="B214" s="17" t="s">
        <v>5925</v>
      </c>
      <c r="C214" s="17">
        <v>2012</v>
      </c>
      <c r="D214" s="392">
        <v>41229</v>
      </c>
      <c r="E214" s="19" t="s">
        <v>5926</v>
      </c>
      <c r="F214" s="20" t="s">
        <v>1439</v>
      </c>
      <c r="G214" s="19" t="s">
        <v>17</v>
      </c>
      <c r="H214" s="20" t="s">
        <v>277</v>
      </c>
      <c r="I214" s="392">
        <v>43284</v>
      </c>
      <c r="J214" s="19">
        <v>7</v>
      </c>
      <c r="K214" s="501" t="s">
        <v>278</v>
      </c>
      <c r="L214" s="20" t="s">
        <v>376</v>
      </c>
      <c r="M214" s="393">
        <f>I214-D214</f>
        <v>2055</v>
      </c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</row>
    <row ht="12.75" customHeight="1" r="215">
      <c r="A215" s="8">
        <v>21418</v>
      </c>
      <c r="B215" s="9" t="s">
        <v>5927</v>
      </c>
      <c r="C215" s="9">
        <v>2018</v>
      </c>
      <c r="D215" s="388">
        <v>43139</v>
      </c>
      <c r="E215" s="12" t="s">
        <v>5928</v>
      </c>
      <c r="F215" s="11" t="s">
        <v>451</v>
      </c>
      <c r="G215" s="12" t="s">
        <v>17</v>
      </c>
      <c r="H215" s="11" t="s">
        <v>5450</v>
      </c>
      <c r="I215" s="388">
        <v>43284</v>
      </c>
      <c r="J215" s="12">
        <v>7</v>
      </c>
      <c r="K215" s="502" t="s">
        <v>295</v>
      </c>
      <c r="L215" s="11" t="s">
        <v>376</v>
      </c>
      <c r="M215" s="389">
        <f>I215-D215</f>
        <v>145</v>
      </c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</row>
    <row ht="12.75" customHeight="1" r="216">
      <c r="A216" s="16">
        <v>21518</v>
      </c>
      <c r="B216" s="17" t="s">
        <v>5929</v>
      </c>
      <c r="C216" s="17">
        <v>2015</v>
      </c>
      <c r="D216" s="392">
        <v>42111</v>
      </c>
      <c r="E216" s="19" t="s">
        <v>5930</v>
      </c>
      <c r="F216" s="20" t="s">
        <v>451</v>
      </c>
      <c r="G216" s="19" t="s">
        <v>17</v>
      </c>
      <c r="H216" s="20" t="s">
        <v>132</v>
      </c>
      <c r="I216" s="392">
        <v>43284</v>
      </c>
      <c r="J216" s="19">
        <v>7</v>
      </c>
      <c r="K216" s="502" t="s">
        <v>295</v>
      </c>
      <c r="L216" s="20" t="s">
        <v>376</v>
      </c>
      <c r="M216" s="393">
        <f>I216-D216</f>
        <v>1173</v>
      </c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</row>
    <row ht="12.75" customHeight="1" r="217">
      <c r="A217" s="8">
        <v>21618</v>
      </c>
      <c r="B217" s="9" t="s">
        <v>5931</v>
      </c>
      <c r="C217" s="9">
        <v>2016</v>
      </c>
      <c r="D217" s="388">
        <v>42675</v>
      </c>
      <c r="E217" s="12" t="s">
        <v>5932</v>
      </c>
      <c r="F217" s="11" t="s">
        <v>1439</v>
      </c>
      <c r="G217" s="12" t="s">
        <v>17</v>
      </c>
      <c r="H217" s="11" t="s">
        <v>294</v>
      </c>
      <c r="I217" s="388">
        <v>43284</v>
      </c>
      <c r="J217" s="12">
        <v>7</v>
      </c>
      <c r="K217" s="501" t="s">
        <v>278</v>
      </c>
      <c r="L217" s="11" t="s">
        <v>376</v>
      </c>
      <c r="M217" s="389">
        <f>I217-D217</f>
        <v>609</v>
      </c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</row>
    <row ht="12.75" customHeight="1" r="218">
      <c r="A218" s="16">
        <v>21718</v>
      </c>
      <c r="B218" s="17" t="s">
        <v>5933</v>
      </c>
      <c r="C218" s="17">
        <v>2012</v>
      </c>
      <c r="D218" s="392">
        <v>41256</v>
      </c>
      <c r="E218" s="19" t="s">
        <v>5934</v>
      </c>
      <c r="F218" s="20" t="s">
        <v>276</v>
      </c>
      <c r="G218" s="19" t="s">
        <v>17</v>
      </c>
      <c r="H218" s="20" t="s">
        <v>5455</v>
      </c>
      <c r="I218" s="392">
        <v>43285</v>
      </c>
      <c r="J218" s="19">
        <v>7</v>
      </c>
      <c r="K218" s="500" t="s">
        <v>308</v>
      </c>
      <c r="L218" s="20" t="s">
        <v>371</v>
      </c>
      <c r="M218" s="393">
        <f>I218-D218</f>
        <v>2029</v>
      </c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</row>
    <row ht="12.75" customHeight="1" r="219">
      <c r="A219" s="8">
        <v>21818</v>
      </c>
      <c r="B219" s="9" t="s">
        <v>5935</v>
      </c>
      <c r="C219" s="9">
        <v>2013</v>
      </c>
      <c r="D219" s="388">
        <v>41414</v>
      </c>
      <c r="E219" s="12" t="s">
        <v>5936</v>
      </c>
      <c r="F219" s="11" t="s">
        <v>1045</v>
      </c>
      <c r="G219" s="12" t="s">
        <v>17</v>
      </c>
      <c r="H219" s="11" t="s">
        <v>2746</v>
      </c>
      <c r="I219" s="388">
        <v>43285</v>
      </c>
      <c r="J219" s="12">
        <v>7</v>
      </c>
      <c r="K219" s="501" t="s">
        <v>278</v>
      </c>
      <c r="L219" s="11" t="s">
        <v>371</v>
      </c>
      <c r="M219" s="389">
        <f>I219-D219</f>
        <v>1871</v>
      </c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</row>
    <row ht="12.75" customHeight="1" r="220">
      <c r="A220" s="16">
        <v>21918</v>
      </c>
      <c r="B220" s="17" t="s">
        <v>5937</v>
      </c>
      <c r="C220" s="17">
        <v>2017</v>
      </c>
      <c r="D220" s="392">
        <v>42795</v>
      </c>
      <c r="E220" s="19" t="s">
        <v>5938</v>
      </c>
      <c r="F220" s="171" t="s">
        <v>5939</v>
      </c>
      <c r="G220" s="19" t="s">
        <v>865</v>
      </c>
      <c r="H220" s="20" t="s">
        <v>5590</v>
      </c>
      <c r="I220" s="392">
        <v>43286</v>
      </c>
      <c r="J220" s="19">
        <v>7</v>
      </c>
      <c r="K220" s="507" t="s">
        <v>324</v>
      </c>
      <c r="L220" s="20" t="s">
        <v>380</v>
      </c>
      <c r="M220" s="393">
        <f>I220-D220</f>
        <v>491</v>
      </c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</row>
    <row ht="12.75" customHeight="1" r="221">
      <c r="A221" s="8">
        <v>22018</v>
      </c>
      <c r="B221" s="9" t="s">
        <v>5940</v>
      </c>
      <c r="C221" s="9">
        <v>2017</v>
      </c>
      <c r="D221" s="388">
        <v>42795</v>
      </c>
      <c r="E221" s="12" t="s">
        <v>5941</v>
      </c>
      <c r="F221" s="168" t="s">
        <v>2243</v>
      </c>
      <c r="G221" s="12" t="s">
        <v>865</v>
      </c>
      <c r="H221" s="11" t="s">
        <v>5590</v>
      </c>
      <c r="I221" s="388">
        <v>43286</v>
      </c>
      <c r="J221" s="12">
        <v>7</v>
      </c>
      <c r="K221" s="500" t="s">
        <v>308</v>
      </c>
      <c r="L221" s="11" t="s">
        <v>380</v>
      </c>
      <c r="M221" s="389">
        <f>I221-D221</f>
        <v>491</v>
      </c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</row>
    <row ht="12.75" customHeight="1" r="222">
      <c r="A222" s="16">
        <v>22118</v>
      </c>
      <c r="B222" s="17" t="s">
        <v>5942</v>
      </c>
      <c r="C222" s="17">
        <v>2017</v>
      </c>
      <c r="D222" s="392">
        <v>42871</v>
      </c>
      <c r="E222" s="19" t="s">
        <v>5943</v>
      </c>
      <c r="F222" s="171" t="s">
        <v>5944</v>
      </c>
      <c r="G222" s="19" t="s">
        <v>871</v>
      </c>
      <c r="H222" s="20" t="s">
        <v>5945</v>
      </c>
      <c r="I222" s="392">
        <v>43286</v>
      </c>
      <c r="J222" s="19">
        <v>7</v>
      </c>
      <c r="K222" s="507" t="s">
        <v>5559</v>
      </c>
      <c r="L222" s="20" t="s">
        <v>380</v>
      </c>
      <c r="M222" s="393">
        <f>I222-D222</f>
        <v>415</v>
      </c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</row>
    <row ht="12.75" customHeight="1" r="223">
      <c r="A223" s="8">
        <v>22218</v>
      </c>
      <c r="B223" s="9" t="s">
        <v>5946</v>
      </c>
      <c r="C223" s="9">
        <v>2017</v>
      </c>
      <c r="D223" s="388">
        <v>42766</v>
      </c>
      <c r="E223" s="12" t="s">
        <v>5947</v>
      </c>
      <c r="F223" s="11" t="s">
        <v>584</v>
      </c>
      <c r="G223" s="12" t="s">
        <v>860</v>
      </c>
      <c r="H223" s="11" t="s">
        <v>2746</v>
      </c>
      <c r="I223" s="388">
        <v>43286</v>
      </c>
      <c r="J223" s="12">
        <v>7</v>
      </c>
      <c r="K223" s="502" t="s">
        <v>295</v>
      </c>
      <c r="L223" s="11" t="s">
        <v>371</v>
      </c>
      <c r="M223" s="389">
        <f>I223-D223</f>
        <v>520</v>
      </c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</row>
    <row ht="12.75" customHeight="1" r="224">
      <c r="A224" s="16">
        <v>22318</v>
      </c>
      <c r="B224" s="17" t="s">
        <v>5948</v>
      </c>
      <c r="C224" s="17">
        <v>2017</v>
      </c>
      <c r="D224" s="392">
        <v>42893</v>
      </c>
      <c r="E224" s="19" t="s">
        <v>5949</v>
      </c>
      <c r="F224" s="171" t="s">
        <v>2493</v>
      </c>
      <c r="G224" s="19" t="s">
        <v>865</v>
      </c>
      <c r="H224" s="20" t="s">
        <v>5881</v>
      </c>
      <c r="I224" s="392">
        <v>43286</v>
      </c>
      <c r="J224" s="19">
        <v>7</v>
      </c>
      <c r="K224" s="500" t="s">
        <v>308</v>
      </c>
      <c r="L224" s="20" t="s">
        <v>380</v>
      </c>
      <c r="M224" s="393">
        <f>I224-D224</f>
        <v>393</v>
      </c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</row>
    <row ht="12.75" customHeight="1" r="225">
      <c r="A225" s="8">
        <v>22418</v>
      </c>
      <c r="B225" s="9" t="s">
        <v>5950</v>
      </c>
      <c r="C225" s="9">
        <v>2016</v>
      </c>
      <c r="D225" s="388">
        <v>42705</v>
      </c>
      <c r="E225" s="12" t="s">
        <v>5951</v>
      </c>
      <c r="F225" s="11" t="s">
        <v>584</v>
      </c>
      <c r="G225" s="12" t="s">
        <v>860</v>
      </c>
      <c r="H225" s="11" t="s">
        <v>181</v>
      </c>
      <c r="I225" s="388">
        <v>43291</v>
      </c>
      <c r="J225" s="12">
        <v>7</v>
      </c>
      <c r="K225" s="502" t="s">
        <v>295</v>
      </c>
      <c r="L225" s="11" t="s">
        <v>376</v>
      </c>
      <c r="M225" s="389">
        <f>I225-D225</f>
        <v>586</v>
      </c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</row>
    <row ht="12.75" customHeight="1" r="226">
      <c r="A226" s="16">
        <v>22518</v>
      </c>
      <c r="B226" s="17" t="s">
        <v>5952</v>
      </c>
      <c r="C226" s="17">
        <v>2012</v>
      </c>
      <c r="D226" s="392">
        <v>41019</v>
      </c>
      <c r="E226" s="19" t="s">
        <v>5953</v>
      </c>
      <c r="F226" s="20" t="s">
        <v>88</v>
      </c>
      <c r="G226" s="19" t="s">
        <v>860</v>
      </c>
      <c r="H226" s="20" t="s">
        <v>2746</v>
      </c>
      <c r="I226" s="392">
        <v>43291</v>
      </c>
      <c r="J226" s="19">
        <v>7</v>
      </c>
      <c r="K226" s="501" t="s">
        <v>278</v>
      </c>
      <c r="L226" s="20" t="s">
        <v>376</v>
      </c>
      <c r="M226" s="393">
        <f>I226-D226</f>
        <v>2272</v>
      </c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</row>
    <row ht="12.75" customHeight="1" r="227">
      <c r="A227" s="8">
        <v>22618</v>
      </c>
      <c r="B227" s="9" t="s">
        <v>5954</v>
      </c>
      <c r="C227" s="9">
        <v>2010</v>
      </c>
      <c r="D227" s="388">
        <v>40494</v>
      </c>
      <c r="E227" s="12" t="s">
        <v>5955</v>
      </c>
      <c r="F227" s="11" t="s">
        <v>1430</v>
      </c>
      <c r="G227" s="12" t="s">
        <v>860</v>
      </c>
      <c r="H227" s="11" t="s">
        <v>5956</v>
      </c>
      <c r="I227" s="388">
        <v>43293</v>
      </c>
      <c r="J227" s="12">
        <v>7</v>
      </c>
      <c r="K227" s="501" t="s">
        <v>278</v>
      </c>
      <c r="L227" s="11" t="s">
        <v>371</v>
      </c>
      <c r="M227" s="389">
        <f>I227-D227</f>
        <v>2799</v>
      </c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</row>
    <row ht="12.75" customHeight="1" r="228">
      <c r="A228" s="16">
        <v>22718</v>
      </c>
      <c r="B228" s="17" t="s">
        <v>5957</v>
      </c>
      <c r="C228" s="17">
        <v>2017</v>
      </c>
      <c r="D228" s="392">
        <v>42970</v>
      </c>
      <c r="E228" s="19" t="s">
        <v>5958</v>
      </c>
      <c r="F228" s="171" t="s">
        <v>2243</v>
      </c>
      <c r="G228" s="19" t="s">
        <v>865</v>
      </c>
      <c r="H228" s="20" t="s">
        <v>2993</v>
      </c>
      <c r="I228" s="392">
        <v>43294</v>
      </c>
      <c r="J228" s="19">
        <v>7</v>
      </c>
      <c r="K228" s="500" t="s">
        <v>308</v>
      </c>
      <c r="L228" s="20" t="s">
        <v>380</v>
      </c>
      <c r="M228" s="393">
        <f>I228-D228</f>
        <v>324</v>
      </c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</row>
    <row ht="12.75" customHeight="1" r="229">
      <c r="A229" s="8">
        <v>22818</v>
      </c>
      <c r="B229" s="9" t="s">
        <v>5959</v>
      </c>
      <c r="C229" s="9">
        <v>2013</v>
      </c>
      <c r="D229" s="388">
        <v>41383</v>
      </c>
      <c r="E229" s="12" t="s">
        <v>5960</v>
      </c>
      <c r="F229" s="11" t="s">
        <v>1653</v>
      </c>
      <c r="G229" s="12" t="s">
        <v>17</v>
      </c>
      <c r="H229" s="11" t="s">
        <v>18</v>
      </c>
      <c r="I229" s="388">
        <v>43299</v>
      </c>
      <c r="J229" s="12">
        <v>7</v>
      </c>
      <c r="K229" s="500" t="s">
        <v>308</v>
      </c>
      <c r="L229" s="11" t="s">
        <v>371</v>
      </c>
      <c r="M229" s="389">
        <f>I229-D229</f>
        <v>1916</v>
      </c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</row>
    <row ht="12.75" customHeight="1" r="230">
      <c r="A230" s="16">
        <v>22918</v>
      </c>
      <c r="B230" s="17" t="s">
        <v>5961</v>
      </c>
      <c r="C230" s="17">
        <v>2014</v>
      </c>
      <c r="D230" s="392">
        <v>41976</v>
      </c>
      <c r="E230" s="19" t="s">
        <v>5962</v>
      </c>
      <c r="F230" s="20" t="s">
        <v>180</v>
      </c>
      <c r="G230" s="19" t="s">
        <v>40</v>
      </c>
      <c r="H230" s="20" t="s">
        <v>5889</v>
      </c>
      <c r="I230" s="392">
        <v>43299</v>
      </c>
      <c r="J230" s="19">
        <v>7</v>
      </c>
      <c r="K230" s="500" t="s">
        <v>308</v>
      </c>
      <c r="L230" s="20" t="s">
        <v>371</v>
      </c>
      <c r="M230" s="393">
        <f>I230-D230</f>
        <v>1323</v>
      </c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</row>
    <row ht="12.75" customHeight="1" r="231">
      <c r="A231" s="8">
        <v>23018</v>
      </c>
      <c r="B231" s="9" t="s">
        <v>5963</v>
      </c>
      <c r="C231" s="9">
        <v>2014</v>
      </c>
      <c r="D231" s="388">
        <v>41918</v>
      </c>
      <c r="E231" s="12" t="s">
        <v>5964</v>
      </c>
      <c r="F231" s="11" t="s">
        <v>5965</v>
      </c>
      <c r="G231" s="12" t="s">
        <v>865</v>
      </c>
      <c r="H231" s="11" t="s">
        <v>5881</v>
      </c>
      <c r="I231" s="388">
        <v>43304</v>
      </c>
      <c r="J231" s="12">
        <v>7</v>
      </c>
      <c r="K231" s="507" t="s">
        <v>324</v>
      </c>
      <c r="L231" s="11" t="s">
        <v>380</v>
      </c>
      <c r="M231" s="389">
        <f>I231-D231</f>
        <v>1386</v>
      </c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</row>
    <row ht="12.75" customHeight="1" r="232">
      <c r="A232" s="16">
        <v>23118</v>
      </c>
      <c r="B232" s="17" t="s">
        <v>5966</v>
      </c>
      <c r="C232" s="17">
        <v>2011</v>
      </c>
      <c r="D232" s="392">
        <v>40751</v>
      </c>
      <c r="E232" s="19" t="s">
        <v>5967</v>
      </c>
      <c r="F232" s="20" t="s">
        <v>2775</v>
      </c>
      <c r="G232" s="19" t="s">
        <v>860</v>
      </c>
      <c r="H232" s="20" t="s">
        <v>71</v>
      </c>
      <c r="I232" s="392">
        <v>43304</v>
      </c>
      <c r="J232" s="19">
        <v>7</v>
      </c>
      <c r="K232" s="500" t="s">
        <v>308</v>
      </c>
      <c r="L232" s="20" t="s">
        <v>376</v>
      </c>
      <c r="M232" s="393">
        <f>I232-D232</f>
        <v>2553</v>
      </c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</row>
    <row ht="12.75" customHeight="1" r="233">
      <c r="A233" s="8">
        <v>23218</v>
      </c>
      <c r="B233" s="9" t="s">
        <v>5968</v>
      </c>
      <c r="C233" s="9">
        <v>2017</v>
      </c>
      <c r="D233" s="388">
        <v>43055</v>
      </c>
      <c r="E233" s="12" t="s">
        <v>5969</v>
      </c>
      <c r="F233" s="508" t="s">
        <v>5970</v>
      </c>
      <c r="G233" s="12" t="s">
        <v>865</v>
      </c>
      <c r="H233" s="11" t="s">
        <v>4026</v>
      </c>
      <c r="I233" s="388">
        <v>43304</v>
      </c>
      <c r="J233" s="12">
        <v>7</v>
      </c>
      <c r="K233" s="507" t="s">
        <v>324</v>
      </c>
      <c r="L233" s="11" t="s">
        <v>380</v>
      </c>
      <c r="M233" s="389">
        <f>I233-D233</f>
        <v>249</v>
      </c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</row>
    <row ht="12.75" customHeight="1" r="234">
      <c r="A234" s="16">
        <v>23318</v>
      </c>
      <c r="B234" s="17" t="s">
        <v>5971</v>
      </c>
      <c r="C234" s="17">
        <v>2014</v>
      </c>
      <c r="D234" s="392">
        <v>41974</v>
      </c>
      <c r="E234" s="19" t="s">
        <v>5972</v>
      </c>
      <c r="F234" s="20" t="s">
        <v>5973</v>
      </c>
      <c r="G234" s="19" t="s">
        <v>860</v>
      </c>
      <c r="H234" s="20" t="s">
        <v>121</v>
      </c>
      <c r="I234" s="392">
        <v>43304</v>
      </c>
      <c r="J234" s="19">
        <v>7</v>
      </c>
      <c r="K234" s="507" t="s">
        <v>324</v>
      </c>
      <c r="L234" s="20" t="s">
        <v>371</v>
      </c>
      <c r="M234" s="393">
        <f>I234-D234</f>
        <v>1330</v>
      </c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</row>
    <row ht="12.75" customHeight="1" r="235">
      <c r="A235" s="8">
        <v>23418</v>
      </c>
      <c r="B235" s="9" t="s">
        <v>5974</v>
      </c>
      <c r="C235" s="9">
        <v>2015</v>
      </c>
      <c r="D235" s="388">
        <v>42258</v>
      </c>
      <c r="E235" s="12" t="s">
        <v>5975</v>
      </c>
      <c r="F235" s="11" t="s">
        <v>5976</v>
      </c>
      <c r="G235" s="12" t="s">
        <v>850</v>
      </c>
      <c r="H235" s="11" t="s">
        <v>18</v>
      </c>
      <c r="I235" s="388">
        <v>43307</v>
      </c>
      <c r="J235" s="12">
        <v>7</v>
      </c>
      <c r="K235" s="502" t="s">
        <v>295</v>
      </c>
      <c r="L235" s="11" t="s">
        <v>376</v>
      </c>
      <c r="M235" s="389">
        <f>I235-D235</f>
        <v>1049</v>
      </c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</row>
    <row ht="12.75" customHeight="1" r="236">
      <c r="A236" s="16">
        <v>23518</v>
      </c>
      <c r="B236" s="17" t="s">
        <v>5977</v>
      </c>
      <c r="C236" s="17">
        <v>2016</v>
      </c>
      <c r="D236" s="392">
        <v>42675</v>
      </c>
      <c r="E236" s="19" t="s">
        <v>5978</v>
      </c>
      <c r="F236" s="20" t="s">
        <v>1081</v>
      </c>
      <c r="G236" s="19" t="s">
        <v>860</v>
      </c>
      <c r="H236" s="20" t="s">
        <v>181</v>
      </c>
      <c r="I236" s="392">
        <v>43307</v>
      </c>
      <c r="J236" s="19">
        <v>7</v>
      </c>
      <c r="K236" s="502" t="s">
        <v>295</v>
      </c>
      <c r="L236" s="20" t="s">
        <v>371</v>
      </c>
      <c r="M236" s="393">
        <f>I236-D236</f>
        <v>632</v>
      </c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</row>
    <row ht="12.75" customHeight="1" r="237">
      <c r="A237" s="8">
        <v>23618</v>
      </c>
      <c r="B237" s="9" t="s">
        <v>5979</v>
      </c>
      <c r="C237" s="9">
        <v>2012</v>
      </c>
      <c r="D237" s="388">
        <v>40941</v>
      </c>
      <c r="E237" s="12" t="s">
        <v>5980</v>
      </c>
      <c r="F237" s="11" t="s">
        <v>1446</v>
      </c>
      <c r="G237" s="12" t="s">
        <v>860</v>
      </c>
      <c r="H237" s="11" t="s">
        <v>2746</v>
      </c>
      <c r="I237" s="388">
        <v>43308</v>
      </c>
      <c r="J237" s="12">
        <v>7</v>
      </c>
      <c r="K237" s="501" t="s">
        <v>278</v>
      </c>
      <c r="L237" s="11" t="s">
        <v>371</v>
      </c>
      <c r="M237" s="389">
        <f>I237-D237</f>
        <v>2367</v>
      </c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</row>
    <row ht="12.75" customHeight="1" r="238">
      <c r="A238" s="16">
        <v>23718</v>
      </c>
      <c r="B238" s="17" t="s">
        <v>5981</v>
      </c>
      <c r="C238" s="17">
        <v>2009</v>
      </c>
      <c r="D238" s="392">
        <v>40143</v>
      </c>
      <c r="E238" s="19" t="s">
        <v>5982</v>
      </c>
      <c r="F238" s="20" t="s">
        <v>534</v>
      </c>
      <c r="G238" s="19" t="s">
        <v>860</v>
      </c>
      <c r="H238" s="20" t="s">
        <v>1006</v>
      </c>
      <c r="I238" s="392">
        <v>43312</v>
      </c>
      <c r="J238" s="19">
        <v>7</v>
      </c>
      <c r="K238" s="501" t="s">
        <v>278</v>
      </c>
      <c r="L238" s="20" t="s">
        <v>371</v>
      </c>
      <c r="M238" s="393">
        <f>I238-D238</f>
        <v>3169</v>
      </c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</row>
    <row ht="12.75" customHeight="1" r="239">
      <c r="A239" s="8">
        <v>23818</v>
      </c>
      <c r="B239" s="9" t="s">
        <v>5983</v>
      </c>
      <c r="C239" s="9">
        <v>2014</v>
      </c>
      <c r="D239" s="388">
        <v>41873</v>
      </c>
      <c r="E239" s="12" t="s">
        <v>5984</v>
      </c>
      <c r="F239" s="11" t="s">
        <v>3188</v>
      </c>
      <c r="G239" s="12" t="s">
        <v>860</v>
      </c>
      <c r="H239" s="11" t="s">
        <v>25</v>
      </c>
      <c r="I239" s="388">
        <v>43312</v>
      </c>
      <c r="J239" s="12">
        <v>7</v>
      </c>
      <c r="K239" s="502" t="s">
        <v>295</v>
      </c>
      <c r="L239" s="11" t="s">
        <v>376</v>
      </c>
      <c r="M239" s="389">
        <f>I239-D239</f>
        <v>1439</v>
      </c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</row>
    <row ht="12.75" customHeight="1" r="240">
      <c r="A240" s="16">
        <v>23918</v>
      </c>
      <c r="B240" s="17" t="s">
        <v>5985</v>
      </c>
      <c r="C240" s="17">
        <v>2018</v>
      </c>
      <c r="D240" s="392">
        <v>43118</v>
      </c>
      <c r="E240" s="19" t="s">
        <v>5986</v>
      </c>
      <c r="F240" s="20" t="s">
        <v>5987</v>
      </c>
      <c r="G240" s="19" t="s">
        <v>865</v>
      </c>
      <c r="H240" s="20" t="s">
        <v>4026</v>
      </c>
      <c r="I240" s="392">
        <v>43313</v>
      </c>
      <c r="J240" s="19">
        <v>8</v>
      </c>
      <c r="K240" s="507" t="s">
        <v>324</v>
      </c>
      <c r="L240" s="20" t="s">
        <v>380</v>
      </c>
      <c r="M240" s="393">
        <f>I240-D240</f>
        <v>195</v>
      </c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</row>
    <row ht="12.75" customHeight="1" r="241">
      <c r="A241" s="8">
        <v>24018</v>
      </c>
      <c r="B241" s="9" t="s">
        <v>4601</v>
      </c>
      <c r="C241" s="9">
        <v>2013</v>
      </c>
      <c r="D241" s="388">
        <v>41355</v>
      </c>
      <c r="E241" s="12" t="s">
        <v>5988</v>
      </c>
      <c r="F241" s="11" t="s">
        <v>3939</v>
      </c>
      <c r="G241" s="12" t="s">
        <v>850</v>
      </c>
      <c r="H241" s="11" t="s">
        <v>2993</v>
      </c>
      <c r="I241" s="388">
        <v>43313</v>
      </c>
      <c r="J241" s="12">
        <v>8</v>
      </c>
      <c r="K241" s="502" t="s">
        <v>295</v>
      </c>
      <c r="L241" s="11" t="s">
        <v>371</v>
      </c>
      <c r="M241" s="389">
        <f>I241-D241</f>
        <v>1958</v>
      </c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</row>
    <row ht="12.75" customHeight="1" r="242">
      <c r="A242" s="16">
        <v>24118</v>
      </c>
      <c r="B242" s="17" t="s">
        <v>5989</v>
      </c>
      <c r="C242" s="17">
        <v>2013</v>
      </c>
      <c r="D242" s="392">
        <v>41355</v>
      </c>
      <c r="E242" s="19" t="s">
        <v>5990</v>
      </c>
      <c r="F242" s="20" t="s">
        <v>3939</v>
      </c>
      <c r="G242" s="19" t="s">
        <v>850</v>
      </c>
      <c r="H242" s="20" t="s">
        <v>2993</v>
      </c>
      <c r="I242" s="392">
        <v>43313</v>
      </c>
      <c r="J242" s="19">
        <v>8</v>
      </c>
      <c r="K242" s="502" t="s">
        <v>295</v>
      </c>
      <c r="L242" s="20" t="s">
        <v>371</v>
      </c>
      <c r="M242" s="393">
        <f>I242-D242</f>
        <v>1958</v>
      </c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</row>
    <row ht="12.75" customHeight="1" r="243">
      <c r="A243" s="8">
        <v>24218</v>
      </c>
      <c r="B243" s="9" t="s">
        <v>5991</v>
      </c>
      <c r="C243" s="9">
        <v>2013</v>
      </c>
      <c r="D243" s="388">
        <v>41330</v>
      </c>
      <c r="E243" s="12" t="s">
        <v>5992</v>
      </c>
      <c r="F243" s="11" t="s">
        <v>1678</v>
      </c>
      <c r="G243" s="12" t="s">
        <v>860</v>
      </c>
      <c r="H243" s="11" t="s">
        <v>5502</v>
      </c>
      <c r="I243" s="388">
        <v>43313</v>
      </c>
      <c r="J243" s="12">
        <v>8</v>
      </c>
      <c r="K243" s="501" t="s">
        <v>278</v>
      </c>
      <c r="L243" s="11" t="s">
        <v>376</v>
      </c>
      <c r="M243" s="389">
        <f>I243-D243</f>
        <v>1983</v>
      </c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</row>
    <row ht="12.75" customHeight="1" r="244">
      <c r="A244" s="16">
        <v>24318</v>
      </c>
      <c r="B244" s="17" t="s">
        <v>5993</v>
      </c>
      <c r="C244" s="17">
        <v>2017</v>
      </c>
      <c r="D244" s="392">
        <v>43075</v>
      </c>
      <c r="E244" s="19" t="s">
        <v>5994</v>
      </c>
      <c r="F244" s="171" t="s">
        <v>2493</v>
      </c>
      <c r="G244" s="19" t="s">
        <v>871</v>
      </c>
      <c r="H244" s="20" t="s">
        <v>3614</v>
      </c>
      <c r="I244" s="392">
        <v>43313</v>
      </c>
      <c r="J244" s="19">
        <v>8</v>
      </c>
      <c r="K244" s="507" t="s">
        <v>324</v>
      </c>
      <c r="L244" s="20" t="s">
        <v>380</v>
      </c>
      <c r="M244" s="393">
        <f>I244-D244</f>
        <v>238</v>
      </c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</row>
    <row ht="12.75" customHeight="1" r="245">
      <c r="A245" s="8">
        <v>24418</v>
      </c>
      <c r="B245" s="9" t="s">
        <v>5995</v>
      </c>
      <c r="C245" s="9">
        <v>2011</v>
      </c>
      <c r="D245" s="388">
        <v>40907</v>
      </c>
      <c r="E245" s="12" t="s">
        <v>5996</v>
      </c>
      <c r="F245" s="11" t="s">
        <v>916</v>
      </c>
      <c r="G245" s="12" t="s">
        <v>860</v>
      </c>
      <c r="H245" s="11" t="s">
        <v>2746</v>
      </c>
      <c r="I245" s="388">
        <v>43313</v>
      </c>
      <c r="J245" s="12">
        <v>8</v>
      </c>
      <c r="K245" s="502" t="s">
        <v>295</v>
      </c>
      <c r="L245" s="11" t="s">
        <v>376</v>
      </c>
      <c r="M245" s="389">
        <f>I245-D245</f>
        <v>2406</v>
      </c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</row>
    <row ht="12.75" customHeight="1" r="246">
      <c r="A246" s="16">
        <v>24518</v>
      </c>
      <c r="B246" s="17" t="s">
        <v>5997</v>
      </c>
      <c r="C246" s="17">
        <v>2016</v>
      </c>
      <c r="D246" s="392">
        <v>42703</v>
      </c>
      <c r="E246" s="19" t="s">
        <v>5998</v>
      </c>
      <c r="F246" s="20" t="s">
        <v>5999</v>
      </c>
      <c r="G246" s="19" t="s">
        <v>850</v>
      </c>
      <c r="H246" s="20" t="s">
        <v>5455</v>
      </c>
      <c r="I246" s="392">
        <v>43313</v>
      </c>
      <c r="J246" s="19">
        <v>8</v>
      </c>
      <c r="K246" s="501" t="s">
        <v>278</v>
      </c>
      <c r="L246" s="20" t="s">
        <v>376</v>
      </c>
      <c r="M246" s="393">
        <f>I246-D246</f>
        <v>610</v>
      </c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</row>
    <row ht="12.75" customHeight="1" r="247">
      <c r="A247" s="8">
        <v>24618</v>
      </c>
      <c r="B247" s="9" t="s">
        <v>6000</v>
      </c>
      <c r="C247" s="9">
        <v>2017</v>
      </c>
      <c r="D247" s="388">
        <v>43035</v>
      </c>
      <c r="E247" s="12" t="s">
        <v>6001</v>
      </c>
      <c r="F247" s="168" t="s">
        <v>5294</v>
      </c>
      <c r="G247" s="12" t="s">
        <v>865</v>
      </c>
      <c r="H247" s="11" t="s">
        <v>4122</v>
      </c>
      <c r="I247" s="388">
        <v>43314</v>
      </c>
      <c r="J247" s="12">
        <v>8</v>
      </c>
      <c r="K247" s="507" t="s">
        <v>324</v>
      </c>
      <c r="L247" s="11" t="s">
        <v>380</v>
      </c>
      <c r="M247" s="389">
        <f>I247-D247</f>
        <v>279</v>
      </c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</row>
    <row ht="12.75" customHeight="1" r="248">
      <c r="A248" s="16">
        <v>24718</v>
      </c>
      <c r="B248" s="17" t="s">
        <v>6002</v>
      </c>
      <c r="C248" s="17">
        <v>2017</v>
      </c>
      <c r="D248" s="392">
        <v>43055</v>
      </c>
      <c r="E248" s="19" t="s">
        <v>6003</v>
      </c>
      <c r="F248" s="20" t="s">
        <v>6004</v>
      </c>
      <c r="G248" s="19" t="s">
        <v>865</v>
      </c>
      <c r="H248" s="20" t="s">
        <v>4026</v>
      </c>
      <c r="I248" s="392">
        <v>43314</v>
      </c>
      <c r="J248" s="19">
        <v>8</v>
      </c>
      <c r="K248" s="507" t="s">
        <v>324</v>
      </c>
      <c r="L248" s="20" t="s">
        <v>380</v>
      </c>
      <c r="M248" s="393">
        <f>I248-D248</f>
        <v>259</v>
      </c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</row>
    <row ht="12.75" customHeight="1" r="249">
      <c r="A249" s="8">
        <v>24818</v>
      </c>
      <c r="B249" s="9" t="s">
        <v>6005</v>
      </c>
      <c r="C249" s="9">
        <v>2018</v>
      </c>
      <c r="D249" s="388">
        <v>43118</v>
      </c>
      <c r="E249" s="12" t="s">
        <v>6006</v>
      </c>
      <c r="F249" s="11" t="s">
        <v>6007</v>
      </c>
      <c r="G249" s="12" t="s">
        <v>865</v>
      </c>
      <c r="H249" s="11" t="s">
        <v>4026</v>
      </c>
      <c r="I249" s="388">
        <v>43314</v>
      </c>
      <c r="J249" s="12">
        <v>8</v>
      </c>
      <c r="K249" s="507" t="s">
        <v>324</v>
      </c>
      <c r="L249" s="11" t="s">
        <v>380</v>
      </c>
      <c r="M249" s="389">
        <f>I249-D249</f>
        <v>196</v>
      </c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</row>
    <row ht="12.75" customHeight="1" r="250">
      <c r="A250" s="16">
        <v>24918</v>
      </c>
      <c r="B250" s="17" t="s">
        <v>6008</v>
      </c>
      <c r="C250" s="17">
        <v>2012</v>
      </c>
      <c r="D250" s="392">
        <v>41264</v>
      </c>
      <c r="E250" s="19" t="s">
        <v>6009</v>
      </c>
      <c r="F250" s="20" t="s">
        <v>2116</v>
      </c>
      <c r="G250" s="19" t="s">
        <v>860</v>
      </c>
      <c r="H250" s="20" t="s">
        <v>18</v>
      </c>
      <c r="I250" s="392">
        <v>43314</v>
      </c>
      <c r="J250" s="19">
        <v>8</v>
      </c>
      <c r="K250" s="501" t="s">
        <v>278</v>
      </c>
      <c r="L250" s="20" t="s">
        <v>371</v>
      </c>
      <c r="M250" s="393">
        <f>I250-D250</f>
        <v>2050</v>
      </c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</row>
    <row ht="12.75" customHeight="1" r="251">
      <c r="A251" s="8">
        <v>25018</v>
      </c>
      <c r="B251" s="9" t="s">
        <v>6010</v>
      </c>
      <c r="C251" s="9">
        <v>2012</v>
      </c>
      <c r="D251" s="388">
        <v>41207</v>
      </c>
      <c r="E251" s="12" t="s">
        <v>6011</v>
      </c>
      <c r="F251" s="11" t="s">
        <v>456</v>
      </c>
      <c r="G251" s="12" t="s">
        <v>860</v>
      </c>
      <c r="H251" s="11" t="s">
        <v>18</v>
      </c>
      <c r="I251" s="388">
        <v>43318</v>
      </c>
      <c r="J251" s="12">
        <v>8</v>
      </c>
      <c r="K251" s="500" t="s">
        <v>308</v>
      </c>
      <c r="L251" s="11" t="s">
        <v>371</v>
      </c>
      <c r="M251" s="389">
        <f>I251-D251</f>
        <v>2111</v>
      </c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</row>
    <row ht="12.75" customHeight="1" r="252">
      <c r="A252" s="16">
        <v>25118</v>
      </c>
      <c r="B252" s="17" t="s">
        <v>6012</v>
      </c>
      <c r="C252" s="17">
        <v>2018</v>
      </c>
      <c r="D252" s="392">
        <v>43131</v>
      </c>
      <c r="E252" s="19" t="s">
        <v>6013</v>
      </c>
      <c r="F252" s="20" t="s">
        <v>6014</v>
      </c>
      <c r="G252" s="19" t="s">
        <v>871</v>
      </c>
      <c r="H252" s="20" t="s">
        <v>6015</v>
      </c>
      <c r="I252" s="392">
        <v>43319</v>
      </c>
      <c r="J252" s="19">
        <v>8</v>
      </c>
      <c r="K252" s="507" t="s">
        <v>324</v>
      </c>
      <c r="L252" s="20" t="s">
        <v>380</v>
      </c>
      <c r="M252" s="393">
        <f>I252-D252</f>
        <v>188</v>
      </c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</row>
    <row ht="12.75" customHeight="1" r="253">
      <c r="A253" s="8">
        <v>25218</v>
      </c>
      <c r="B253" s="9" t="s">
        <v>6016</v>
      </c>
      <c r="C253" s="9">
        <v>2017</v>
      </c>
      <c r="D253" s="388">
        <v>42898</v>
      </c>
      <c r="E253" s="12" t="s">
        <v>6017</v>
      </c>
      <c r="F253" s="11" t="s">
        <v>885</v>
      </c>
      <c r="G253" s="12" t="s">
        <v>860</v>
      </c>
      <c r="H253" s="11" t="s">
        <v>181</v>
      </c>
      <c r="I253" s="388">
        <v>43319</v>
      </c>
      <c r="J253" s="12">
        <v>8</v>
      </c>
      <c r="K253" s="500" t="s">
        <v>308</v>
      </c>
      <c r="L253" s="11" t="s">
        <v>376</v>
      </c>
      <c r="M253" s="389">
        <f>I253-D253</f>
        <v>421</v>
      </c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</row>
    <row ht="12.75" customHeight="1" r="254">
      <c r="A254" s="16">
        <v>25318</v>
      </c>
      <c r="B254" s="17" t="s">
        <v>6018</v>
      </c>
      <c r="C254" s="17">
        <v>2016</v>
      </c>
      <c r="D254" s="392">
        <v>42734</v>
      </c>
      <c r="E254" s="19" t="s">
        <v>6019</v>
      </c>
      <c r="F254" s="20" t="s">
        <v>6020</v>
      </c>
      <c r="G254" s="19" t="s">
        <v>850</v>
      </c>
      <c r="H254" s="20" t="s">
        <v>3787</v>
      </c>
      <c r="I254" s="392">
        <v>43321</v>
      </c>
      <c r="J254" s="19">
        <v>8</v>
      </c>
      <c r="K254" s="501" t="s">
        <v>278</v>
      </c>
      <c r="L254" s="20" t="s">
        <v>371</v>
      </c>
      <c r="M254" s="393">
        <f>I254-D254</f>
        <v>587</v>
      </c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</row>
    <row ht="12.75" customHeight="1" r="255">
      <c r="A255" s="8">
        <v>25418</v>
      </c>
      <c r="B255" s="9" t="s">
        <v>6021</v>
      </c>
      <c r="C255" s="9">
        <v>2010</v>
      </c>
      <c r="D255" s="388">
        <v>40329</v>
      </c>
      <c r="E255" s="12" t="s">
        <v>6022</v>
      </c>
      <c r="F255" s="11" t="s">
        <v>2682</v>
      </c>
      <c r="G255" s="12" t="s">
        <v>17</v>
      </c>
      <c r="H255" s="11" t="s">
        <v>345</v>
      </c>
      <c r="I255" s="388">
        <v>43321</v>
      </c>
      <c r="J255" s="12">
        <v>8</v>
      </c>
      <c r="K255" s="500" t="s">
        <v>308</v>
      </c>
      <c r="L255" s="11" t="s">
        <v>376</v>
      </c>
      <c r="M255" s="389">
        <f>I255-D255</f>
        <v>2992</v>
      </c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</row>
    <row ht="12.75" customHeight="1" r="256">
      <c r="A256" s="16">
        <v>25518</v>
      </c>
      <c r="B256" s="17" t="s">
        <v>6023</v>
      </c>
      <c r="C256" s="17">
        <v>2015</v>
      </c>
      <c r="D256" s="392">
        <v>42200</v>
      </c>
      <c r="E256" s="19" t="s">
        <v>6024</v>
      </c>
      <c r="F256" s="20" t="s">
        <v>1045</v>
      </c>
      <c r="G256" s="19" t="s">
        <v>17</v>
      </c>
      <c r="H256" s="20" t="s">
        <v>25</v>
      </c>
      <c r="I256" s="392">
        <v>43322</v>
      </c>
      <c r="J256" s="19">
        <v>8</v>
      </c>
      <c r="K256" s="501" t="s">
        <v>278</v>
      </c>
      <c r="L256" s="20" t="s">
        <v>371</v>
      </c>
      <c r="M256" s="393">
        <f>I256-D256</f>
        <v>1122</v>
      </c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Y256" s="276"/>
      <c r="Z256" s="276"/>
    </row>
    <row ht="12.75" customHeight="1" r="257">
      <c r="A257" s="8">
        <v>25618</v>
      </c>
      <c r="B257" s="9" t="s">
        <v>6025</v>
      </c>
      <c r="C257" s="9">
        <v>2014</v>
      </c>
      <c r="D257" s="388">
        <v>41851</v>
      </c>
      <c r="E257" s="12" t="s">
        <v>6026</v>
      </c>
      <c r="F257" s="11" t="s">
        <v>1045</v>
      </c>
      <c r="G257" s="12" t="s">
        <v>17</v>
      </c>
      <c r="H257" s="11" t="s">
        <v>25</v>
      </c>
      <c r="I257" s="388">
        <v>43322</v>
      </c>
      <c r="J257" s="12">
        <v>8</v>
      </c>
      <c r="K257" s="501" t="s">
        <v>278</v>
      </c>
      <c r="L257" s="11" t="s">
        <v>371</v>
      </c>
      <c r="M257" s="389">
        <f>I257-D257</f>
        <v>1471</v>
      </c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Y257" s="276"/>
      <c r="Z257" s="276"/>
    </row>
    <row ht="12.75" customHeight="1" r="258">
      <c r="A258" s="16">
        <v>25718</v>
      </c>
      <c r="B258" s="17" t="s">
        <v>6027</v>
      </c>
      <c r="C258" s="17">
        <v>2012</v>
      </c>
      <c r="D258" s="392">
        <v>41089</v>
      </c>
      <c r="E258" s="19" t="s">
        <v>6028</v>
      </c>
      <c r="F258" s="20" t="s">
        <v>5912</v>
      </c>
      <c r="G258" s="19" t="s">
        <v>860</v>
      </c>
      <c r="H258" s="20" t="s">
        <v>2746</v>
      </c>
      <c r="I258" s="392">
        <v>43322</v>
      </c>
      <c r="J258" s="19">
        <v>8</v>
      </c>
      <c r="K258" s="501" t="s">
        <v>278</v>
      </c>
      <c r="L258" s="20" t="s">
        <v>376</v>
      </c>
      <c r="M258" s="393">
        <f>I258-D258</f>
        <v>2233</v>
      </c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Y258" s="276"/>
      <c r="Z258" s="276"/>
    </row>
    <row ht="12.75" customHeight="1" r="259">
      <c r="A259" s="8">
        <v>25818</v>
      </c>
      <c r="B259" s="9" t="s">
        <v>6029</v>
      </c>
      <c r="C259" s="9">
        <v>2017</v>
      </c>
      <c r="D259" s="388">
        <v>43033</v>
      </c>
      <c r="E259" s="12" t="s">
        <v>6030</v>
      </c>
      <c r="F259" s="168" t="s">
        <v>4513</v>
      </c>
      <c r="G259" s="12" t="s">
        <v>865</v>
      </c>
      <c r="H259" s="11" t="s">
        <v>4122</v>
      </c>
      <c r="I259" s="388">
        <v>43322</v>
      </c>
      <c r="J259" s="12">
        <v>8</v>
      </c>
      <c r="K259" s="507" t="s">
        <v>324</v>
      </c>
      <c r="L259" s="11" t="s">
        <v>380</v>
      </c>
      <c r="M259" s="389">
        <f>I259-D259</f>
        <v>289</v>
      </c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</row>
    <row ht="12.75" customHeight="1" r="260">
      <c r="A260" s="16">
        <v>25918</v>
      </c>
      <c r="B260" s="17" t="s">
        <v>6031</v>
      </c>
      <c r="C260" s="17">
        <v>2016</v>
      </c>
      <c r="D260" s="392">
        <v>42415</v>
      </c>
      <c r="E260" s="19" t="s">
        <v>6032</v>
      </c>
      <c r="F260" s="20" t="s">
        <v>1045</v>
      </c>
      <c r="G260" s="19" t="s">
        <v>860</v>
      </c>
      <c r="H260" s="20" t="s">
        <v>3749</v>
      </c>
      <c r="I260" s="392">
        <v>43326</v>
      </c>
      <c r="J260" s="19">
        <v>8</v>
      </c>
      <c r="K260" s="500" t="s">
        <v>308</v>
      </c>
      <c r="L260" s="20" t="s">
        <v>371</v>
      </c>
      <c r="M260" s="393">
        <f>I260-D260</f>
        <v>911</v>
      </c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</row>
    <row ht="12.75" customHeight="1" r="261">
      <c r="A261" s="8">
        <v>26018</v>
      </c>
      <c r="B261" s="9" t="s">
        <v>6033</v>
      </c>
      <c r="C261" s="9">
        <v>2017</v>
      </c>
      <c r="D261" s="388">
        <v>43075</v>
      </c>
      <c r="E261" s="12" t="s">
        <v>6034</v>
      </c>
      <c r="F261" s="168" t="s">
        <v>4513</v>
      </c>
      <c r="G261" s="12" t="s">
        <v>871</v>
      </c>
      <c r="H261" s="11" t="s">
        <v>3614</v>
      </c>
      <c r="I261" s="388">
        <v>43326</v>
      </c>
      <c r="J261" s="12">
        <v>8</v>
      </c>
      <c r="K261" s="507" t="s">
        <v>324</v>
      </c>
      <c r="L261" s="11" t="s">
        <v>380</v>
      </c>
      <c r="M261" s="389">
        <f>I261-D261</f>
        <v>251</v>
      </c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Y261" s="276"/>
      <c r="Z261" s="276"/>
    </row>
    <row ht="12.75" customHeight="1" r="262">
      <c r="A262" s="16">
        <v>26118</v>
      </c>
      <c r="B262" s="17" t="s">
        <v>6035</v>
      </c>
      <c r="C262" s="17">
        <v>2013</v>
      </c>
      <c r="D262" s="392">
        <v>41404</v>
      </c>
      <c r="E262" s="19" t="s">
        <v>6036</v>
      </c>
      <c r="F262" s="20" t="s">
        <v>1474</v>
      </c>
      <c r="G262" s="19" t="s">
        <v>17</v>
      </c>
      <c r="H262" s="20" t="s">
        <v>2746</v>
      </c>
      <c r="I262" s="392">
        <v>43327</v>
      </c>
      <c r="J262" s="19">
        <v>8</v>
      </c>
      <c r="K262" s="501" t="s">
        <v>278</v>
      </c>
      <c r="L262" s="20" t="s">
        <v>371</v>
      </c>
      <c r="M262" s="393">
        <f>I262-D262</f>
        <v>1923</v>
      </c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</row>
    <row ht="12.75" customHeight="1" r="263">
      <c r="A263" s="8">
        <v>26218</v>
      </c>
      <c r="B263" s="9" t="s">
        <v>6037</v>
      </c>
      <c r="C263" s="9">
        <v>2014</v>
      </c>
      <c r="D263" s="388">
        <v>41925</v>
      </c>
      <c r="E263" s="12" t="s">
        <v>6038</v>
      </c>
      <c r="F263" s="11" t="s">
        <v>1474</v>
      </c>
      <c r="G263" s="12" t="s">
        <v>17</v>
      </c>
      <c r="H263" s="11" t="s">
        <v>25</v>
      </c>
      <c r="I263" s="388">
        <v>43327</v>
      </c>
      <c r="J263" s="12">
        <v>8</v>
      </c>
      <c r="K263" s="501" t="s">
        <v>278</v>
      </c>
      <c r="L263" s="11" t="s">
        <v>371</v>
      </c>
      <c r="M263" s="389">
        <f>I263-D263</f>
        <v>1402</v>
      </c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</row>
    <row ht="12.75" customHeight="1" r="264">
      <c r="A264" s="16">
        <v>26318</v>
      </c>
      <c r="B264" s="17" t="s">
        <v>6039</v>
      </c>
      <c r="C264" s="17">
        <v>2015</v>
      </c>
      <c r="D264" s="392">
        <v>42230</v>
      </c>
      <c r="E264" s="19" t="s">
        <v>6040</v>
      </c>
      <c r="F264" s="20" t="s">
        <v>1474</v>
      </c>
      <c r="G264" s="19" t="s">
        <v>17</v>
      </c>
      <c r="H264" s="20" t="s">
        <v>132</v>
      </c>
      <c r="I264" s="392">
        <v>43327</v>
      </c>
      <c r="J264" s="19">
        <v>8</v>
      </c>
      <c r="K264" s="501" t="s">
        <v>278</v>
      </c>
      <c r="L264" s="20" t="s">
        <v>371</v>
      </c>
      <c r="M264" s="393">
        <f>I264-D264</f>
        <v>1097</v>
      </c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</row>
    <row ht="12.75" customHeight="1" r="265">
      <c r="A265" s="8">
        <v>26418</v>
      </c>
      <c r="B265" s="9" t="s">
        <v>6041</v>
      </c>
      <c r="C265" s="9">
        <v>2016</v>
      </c>
      <c r="D265" s="388">
        <v>42577</v>
      </c>
      <c r="E265" s="12" t="s">
        <v>6042</v>
      </c>
      <c r="F265" s="11" t="s">
        <v>1474</v>
      </c>
      <c r="G265" s="12" t="s">
        <v>17</v>
      </c>
      <c r="H265" s="11" t="s">
        <v>18</v>
      </c>
      <c r="I265" s="388">
        <v>43327</v>
      </c>
      <c r="J265" s="12">
        <v>8</v>
      </c>
      <c r="K265" s="501" t="s">
        <v>278</v>
      </c>
      <c r="L265" s="11" t="s">
        <v>371</v>
      </c>
      <c r="M265" s="389">
        <f>I265-D265</f>
        <v>750</v>
      </c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</row>
    <row ht="12.75" customHeight="1" r="266">
      <c r="A266" s="16">
        <v>26518</v>
      </c>
      <c r="B266" s="17" t="s">
        <v>6043</v>
      </c>
      <c r="C266" s="17">
        <v>2013</v>
      </c>
      <c r="D266" s="392">
        <v>41338</v>
      </c>
      <c r="E266" s="19" t="s">
        <v>6044</v>
      </c>
      <c r="F266" s="20" t="s">
        <v>2561</v>
      </c>
      <c r="G266" s="19" t="s">
        <v>860</v>
      </c>
      <c r="H266" s="20" t="s">
        <v>3637</v>
      </c>
      <c r="I266" s="392">
        <v>43329</v>
      </c>
      <c r="J266" s="19">
        <v>8</v>
      </c>
      <c r="K266" s="502" t="s">
        <v>295</v>
      </c>
      <c r="L266" s="20" t="s">
        <v>371</v>
      </c>
      <c r="M266" s="393">
        <f>I266-D266</f>
        <v>1991</v>
      </c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Y266" s="276"/>
      <c r="Z266" s="276"/>
    </row>
    <row ht="12.75" customHeight="1" r="267">
      <c r="A267" s="8">
        <v>26618</v>
      </c>
      <c r="B267" s="9" t="s">
        <v>6045</v>
      </c>
      <c r="C267" s="9">
        <v>2010</v>
      </c>
      <c r="D267" s="388">
        <v>40207</v>
      </c>
      <c r="E267" s="12" t="s">
        <v>6046</v>
      </c>
      <c r="F267" s="11" t="s">
        <v>953</v>
      </c>
      <c r="G267" s="12" t="s">
        <v>860</v>
      </c>
      <c r="H267" s="11" t="s">
        <v>6047</v>
      </c>
      <c r="I267" s="388">
        <v>43329</v>
      </c>
      <c r="J267" s="12">
        <v>8</v>
      </c>
      <c r="K267" s="500" t="s">
        <v>308</v>
      </c>
      <c r="L267" s="11" t="s">
        <v>371</v>
      </c>
      <c r="M267" s="389">
        <f>I267-D267</f>
        <v>3122</v>
      </c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</row>
    <row ht="12.75" customHeight="1" r="268">
      <c r="A268" s="16">
        <v>26718</v>
      </c>
      <c r="B268" s="17" t="s">
        <v>6048</v>
      </c>
      <c r="C268" s="17">
        <v>2014</v>
      </c>
      <c r="D268" s="392">
        <v>41743</v>
      </c>
      <c r="E268" s="19" t="s">
        <v>6049</v>
      </c>
      <c r="F268" s="20" t="s">
        <v>1767</v>
      </c>
      <c r="G268" s="19" t="s">
        <v>860</v>
      </c>
      <c r="H268" s="20" t="s">
        <v>5640</v>
      </c>
      <c r="I268" s="392">
        <v>43332</v>
      </c>
      <c r="J268" s="19">
        <v>8</v>
      </c>
      <c r="K268" s="502" t="s">
        <v>295</v>
      </c>
      <c r="L268" s="20" t="s">
        <v>371</v>
      </c>
      <c r="M268" s="393">
        <f>I268-D268</f>
        <v>1589</v>
      </c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Y268" s="276"/>
      <c r="Z268" s="276"/>
    </row>
    <row ht="12.75" customHeight="1" r="269">
      <c r="A269" s="8">
        <v>26818</v>
      </c>
      <c r="B269" s="9" t="s">
        <v>6050</v>
      </c>
      <c r="C269" s="9">
        <v>2016</v>
      </c>
      <c r="D269" s="388">
        <v>42724</v>
      </c>
      <c r="E269" s="12" t="s">
        <v>6051</v>
      </c>
      <c r="F269" s="11" t="s">
        <v>5823</v>
      </c>
      <c r="G269" s="12" t="s">
        <v>860</v>
      </c>
      <c r="H269" s="11" t="s">
        <v>181</v>
      </c>
      <c r="I269" s="388">
        <v>43332</v>
      </c>
      <c r="J269" s="12">
        <v>8</v>
      </c>
      <c r="K269" s="501" t="s">
        <v>278</v>
      </c>
      <c r="L269" s="11" t="s">
        <v>376</v>
      </c>
      <c r="M269" s="389">
        <f>I269-D269</f>
        <v>608</v>
      </c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</row>
    <row ht="12.75" customHeight="1" r="270">
      <c r="A270" s="16">
        <v>26918</v>
      </c>
      <c r="B270" s="17" t="s">
        <v>6052</v>
      </c>
      <c r="C270" s="17">
        <v>2018</v>
      </c>
      <c r="D270" s="392">
        <v>43171</v>
      </c>
      <c r="E270" s="19" t="s">
        <v>6053</v>
      </c>
      <c r="F270" s="171" t="s">
        <v>2336</v>
      </c>
      <c r="G270" s="19" t="s">
        <v>871</v>
      </c>
      <c r="H270" s="20" t="s">
        <v>4019</v>
      </c>
      <c r="I270" s="392">
        <v>43334</v>
      </c>
      <c r="J270" s="19">
        <v>8</v>
      </c>
      <c r="K270" s="507" t="s">
        <v>324</v>
      </c>
      <c r="L270" s="20" t="s">
        <v>380</v>
      </c>
      <c r="M270" s="393">
        <f>I270-D270</f>
        <v>163</v>
      </c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Y270" s="276"/>
      <c r="Z270" s="276"/>
    </row>
    <row ht="12.75" customHeight="1" r="271">
      <c r="A271" s="8">
        <v>27018</v>
      </c>
      <c r="B271" s="9" t="s">
        <v>6054</v>
      </c>
      <c r="C271" s="9">
        <v>2017</v>
      </c>
      <c r="D271" s="388">
        <v>43075</v>
      </c>
      <c r="E271" s="12" t="s">
        <v>6055</v>
      </c>
      <c r="F271" s="168" t="s">
        <v>2139</v>
      </c>
      <c r="G271" s="12" t="s">
        <v>871</v>
      </c>
      <c r="H271" s="11" t="s">
        <v>3614</v>
      </c>
      <c r="I271" s="388">
        <v>43334</v>
      </c>
      <c r="J271" s="12">
        <v>8</v>
      </c>
      <c r="K271" s="507" t="s">
        <v>324</v>
      </c>
      <c r="L271" s="11" t="s">
        <v>380</v>
      </c>
      <c r="M271" s="389">
        <f>I271-D271</f>
        <v>259</v>
      </c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Y271" s="276"/>
      <c r="Z271" s="276"/>
    </row>
    <row ht="12.75" customHeight="1" r="272">
      <c r="A272" s="16">
        <v>27118</v>
      </c>
      <c r="B272" s="17" t="s">
        <v>6056</v>
      </c>
      <c r="C272" s="17">
        <v>2012</v>
      </c>
      <c r="D272" s="392">
        <v>41010</v>
      </c>
      <c r="E272" s="19" t="s">
        <v>6057</v>
      </c>
      <c r="F272" s="20" t="s">
        <v>2682</v>
      </c>
      <c r="G272" s="19" t="s">
        <v>17</v>
      </c>
      <c r="H272" s="20" t="s">
        <v>71</v>
      </c>
      <c r="I272" s="392">
        <v>43339</v>
      </c>
      <c r="J272" s="19">
        <v>8</v>
      </c>
      <c r="K272" s="500" t="s">
        <v>308</v>
      </c>
      <c r="L272" s="20" t="s">
        <v>376</v>
      </c>
      <c r="M272" s="393">
        <f>I272-D272</f>
        <v>2329</v>
      </c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</row>
    <row ht="12.75" customHeight="1" r="273">
      <c r="A273" s="8">
        <v>27218</v>
      </c>
      <c r="B273" s="9" t="s">
        <v>6058</v>
      </c>
      <c r="C273" s="9">
        <v>2016</v>
      </c>
      <c r="D273" s="388">
        <v>42613</v>
      </c>
      <c r="E273" s="12" t="s">
        <v>6059</v>
      </c>
      <c r="F273" s="11" t="s">
        <v>6060</v>
      </c>
      <c r="G273" s="12" t="s">
        <v>860</v>
      </c>
      <c r="H273" s="11" t="s">
        <v>5889</v>
      </c>
      <c r="I273" s="388">
        <v>43340</v>
      </c>
      <c r="J273" s="12">
        <v>8</v>
      </c>
      <c r="K273" s="500" t="s">
        <v>308</v>
      </c>
      <c r="L273" s="11" t="s">
        <v>371</v>
      </c>
      <c r="M273" s="389">
        <f>I273-D273</f>
        <v>727</v>
      </c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Y273" s="276"/>
      <c r="Z273" s="276"/>
    </row>
    <row ht="12.75" customHeight="1" r="274">
      <c r="A274" s="16">
        <v>27318</v>
      </c>
      <c r="B274" s="17" t="s">
        <v>6061</v>
      </c>
      <c r="C274" s="17">
        <v>2018</v>
      </c>
      <c r="D274" s="392">
        <v>43157</v>
      </c>
      <c r="E274" s="19" t="s">
        <v>6062</v>
      </c>
      <c r="F274" s="20" t="s">
        <v>6063</v>
      </c>
      <c r="G274" s="19" t="s">
        <v>865</v>
      </c>
      <c r="H274" s="20" t="s">
        <v>6064</v>
      </c>
      <c r="I274" s="392">
        <v>43341</v>
      </c>
      <c r="J274" s="19">
        <v>8</v>
      </c>
      <c r="K274" s="507" t="s">
        <v>324</v>
      </c>
      <c r="L274" s="20" t="s">
        <v>380</v>
      </c>
      <c r="M274" s="393">
        <f>I274-D274</f>
        <v>184</v>
      </c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Y274" s="276"/>
      <c r="Z274" s="276"/>
    </row>
    <row ht="12.75" customHeight="1" r="275">
      <c r="A275" s="8">
        <v>27418</v>
      </c>
      <c r="B275" s="9" t="s">
        <v>6065</v>
      </c>
      <c r="C275" s="9">
        <v>2008</v>
      </c>
      <c r="D275" s="388">
        <v>39685</v>
      </c>
      <c r="E275" s="12" t="s">
        <v>6066</v>
      </c>
      <c r="F275" s="11" t="s">
        <v>1653</v>
      </c>
      <c r="G275" s="12" t="s">
        <v>860</v>
      </c>
      <c r="H275" s="11" t="s">
        <v>5462</v>
      </c>
      <c r="I275" s="388">
        <v>43341</v>
      </c>
      <c r="J275" s="12">
        <v>8</v>
      </c>
      <c r="K275" s="500" t="s">
        <v>308</v>
      </c>
      <c r="L275" s="11" t="s">
        <v>371</v>
      </c>
      <c r="M275" s="389">
        <f>I275-D275</f>
        <v>3656</v>
      </c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Y275" s="276"/>
      <c r="Z275" s="276"/>
    </row>
    <row ht="12.75" customHeight="1" r="276">
      <c r="A276" s="16">
        <v>27518</v>
      </c>
      <c r="B276" s="17" t="s">
        <v>6067</v>
      </c>
      <c r="C276" s="17">
        <v>2011</v>
      </c>
      <c r="D276" s="392">
        <v>40672</v>
      </c>
      <c r="E276" s="19" t="s">
        <v>6068</v>
      </c>
      <c r="F276" s="20" t="s">
        <v>1081</v>
      </c>
      <c r="G276" s="19" t="s">
        <v>860</v>
      </c>
      <c r="H276" s="20" t="s">
        <v>5488</v>
      </c>
      <c r="I276" s="392">
        <v>43341</v>
      </c>
      <c r="J276" s="19">
        <v>8</v>
      </c>
      <c r="K276" s="502" t="s">
        <v>295</v>
      </c>
      <c r="L276" s="20" t="s">
        <v>371</v>
      </c>
      <c r="M276" s="393">
        <f>I276-D276</f>
        <v>2669</v>
      </c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Y276" s="276"/>
      <c r="Z276" s="276"/>
    </row>
    <row ht="12.75" customHeight="1" r="277">
      <c r="A277" s="8">
        <v>27618</v>
      </c>
      <c r="B277" s="9" t="s">
        <v>6069</v>
      </c>
      <c r="C277" s="9">
        <v>2017</v>
      </c>
      <c r="D277" s="388">
        <v>43083</v>
      </c>
      <c r="E277" s="12" t="s">
        <v>6070</v>
      </c>
      <c r="F277" s="168" t="s">
        <v>2644</v>
      </c>
      <c r="G277" s="12" t="s">
        <v>865</v>
      </c>
      <c r="H277" s="11" t="s">
        <v>5881</v>
      </c>
      <c r="I277" s="388">
        <v>43342</v>
      </c>
      <c r="J277" s="12">
        <v>8</v>
      </c>
      <c r="K277" s="507" t="s">
        <v>324</v>
      </c>
      <c r="L277" s="11" t="s">
        <v>380</v>
      </c>
      <c r="M277" s="389">
        <f>I277-D277</f>
        <v>259</v>
      </c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</row>
    <row ht="12.75" customHeight="1" r="278">
      <c r="A278" s="16">
        <v>27718</v>
      </c>
      <c r="B278" s="17" t="s">
        <v>6071</v>
      </c>
      <c r="C278" s="17">
        <v>2017</v>
      </c>
      <c r="D278" s="392">
        <v>43083</v>
      </c>
      <c r="E278" s="19" t="s">
        <v>6072</v>
      </c>
      <c r="F278" s="171" t="s">
        <v>2644</v>
      </c>
      <c r="G278" s="19" t="s">
        <v>865</v>
      </c>
      <c r="H278" s="20" t="s">
        <v>5881</v>
      </c>
      <c r="I278" s="392">
        <v>43342</v>
      </c>
      <c r="J278" s="19">
        <v>8</v>
      </c>
      <c r="K278" s="507" t="s">
        <v>324</v>
      </c>
      <c r="L278" s="20" t="s">
        <v>380</v>
      </c>
      <c r="M278" s="393">
        <f>I278-D278</f>
        <v>259</v>
      </c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Y278" s="276"/>
      <c r="Z278" s="276"/>
    </row>
    <row ht="12.75" customHeight="1" r="279">
      <c r="A279" s="8">
        <v>27818</v>
      </c>
      <c r="B279" s="9" t="s">
        <v>6073</v>
      </c>
      <c r="C279" s="9">
        <v>2017</v>
      </c>
      <c r="D279" s="388">
        <v>43060</v>
      </c>
      <c r="E279" s="12" t="s">
        <v>6074</v>
      </c>
      <c r="F279" s="168" t="s">
        <v>2336</v>
      </c>
      <c r="G279" s="12" t="s">
        <v>865</v>
      </c>
      <c r="H279" s="11" t="s">
        <v>4506</v>
      </c>
      <c r="I279" s="388">
        <v>43342</v>
      </c>
      <c r="J279" s="12">
        <v>8</v>
      </c>
      <c r="K279" s="507" t="s">
        <v>324</v>
      </c>
      <c r="L279" s="11" t="s">
        <v>380</v>
      </c>
      <c r="M279" s="389">
        <f>I279-D279</f>
        <v>282</v>
      </c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  <c r="Z279" s="276"/>
    </row>
    <row ht="12.75" customHeight="1" r="280">
      <c r="A280" s="16">
        <v>27918</v>
      </c>
      <c r="B280" s="17" t="s">
        <v>6075</v>
      </c>
      <c r="C280" s="17">
        <v>2016</v>
      </c>
      <c r="D280" s="392">
        <v>42402</v>
      </c>
      <c r="E280" s="19" t="s">
        <v>6076</v>
      </c>
      <c r="F280" s="20" t="s">
        <v>430</v>
      </c>
      <c r="G280" s="19" t="s">
        <v>860</v>
      </c>
      <c r="H280" s="20" t="s">
        <v>181</v>
      </c>
      <c r="I280" s="392">
        <v>43343</v>
      </c>
      <c r="J280" s="19">
        <v>8</v>
      </c>
      <c r="K280" s="501" t="s">
        <v>278</v>
      </c>
      <c r="L280" s="20" t="s">
        <v>371</v>
      </c>
      <c r="M280" s="393">
        <f>I280-D280</f>
        <v>941</v>
      </c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  <c r="Z280" s="276"/>
    </row>
    <row ht="12.75" customHeight="1" r="281">
      <c r="A281" s="8">
        <v>28018</v>
      </c>
      <c r="B281" s="9" t="s">
        <v>6077</v>
      </c>
      <c r="C281" s="9">
        <v>2018</v>
      </c>
      <c r="D281" s="388">
        <v>43249</v>
      </c>
      <c r="E281" s="12" t="s">
        <v>6078</v>
      </c>
      <c r="F281" s="168" t="s">
        <v>3752</v>
      </c>
      <c r="G281" s="12" t="s">
        <v>871</v>
      </c>
      <c r="H281" s="11" t="s">
        <v>4122</v>
      </c>
      <c r="I281" s="388">
        <v>43343</v>
      </c>
      <c r="J281" s="12">
        <v>8</v>
      </c>
      <c r="K281" s="507" t="s">
        <v>324</v>
      </c>
      <c r="L281" s="11" t="s">
        <v>380</v>
      </c>
      <c r="M281" s="389">
        <f>I281-D281</f>
        <v>94</v>
      </c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</row>
    <row ht="12.75" customHeight="1" r="282">
      <c r="A282" s="16">
        <v>28118</v>
      </c>
      <c r="B282" s="17" t="s">
        <v>6079</v>
      </c>
      <c r="C282" s="17">
        <v>2012</v>
      </c>
      <c r="D282" s="392">
        <v>41099</v>
      </c>
      <c r="E282" s="19" t="s">
        <v>6080</v>
      </c>
      <c r="F282" s="20" t="s">
        <v>154</v>
      </c>
      <c r="G282" s="19" t="s">
        <v>17</v>
      </c>
      <c r="H282" s="20" t="s">
        <v>2485</v>
      </c>
      <c r="I282" s="392">
        <v>43349</v>
      </c>
      <c r="J282" s="19">
        <v>9</v>
      </c>
      <c r="K282" s="501" t="s">
        <v>278</v>
      </c>
      <c r="L282" s="20" t="s">
        <v>376</v>
      </c>
      <c r="M282" s="393">
        <f>I282-D282</f>
        <v>2250</v>
      </c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Y282" s="276"/>
      <c r="Z282" s="276"/>
    </row>
    <row ht="12.75" customHeight="1" r="283">
      <c r="A283" s="8">
        <v>28218</v>
      </c>
      <c r="B283" s="9" t="s">
        <v>6081</v>
      </c>
      <c r="C283" s="9">
        <v>2010</v>
      </c>
      <c r="D283" s="388">
        <v>40338</v>
      </c>
      <c r="E283" s="12" t="s">
        <v>6082</v>
      </c>
      <c r="F283" s="11" t="s">
        <v>2682</v>
      </c>
      <c r="G283" s="12" t="s">
        <v>17</v>
      </c>
      <c r="H283" s="11" t="s">
        <v>100</v>
      </c>
      <c r="I283" s="388">
        <v>43353</v>
      </c>
      <c r="J283" s="12">
        <v>9</v>
      </c>
      <c r="K283" s="500" t="s">
        <v>308</v>
      </c>
      <c r="L283" s="11" t="s">
        <v>376</v>
      </c>
      <c r="M283" s="389">
        <f>I283-D283</f>
        <v>3015</v>
      </c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</row>
    <row ht="12.75" customHeight="1" r="284">
      <c r="A284" s="16">
        <v>28318</v>
      </c>
      <c r="B284" s="510" t="s">
        <v>1368</v>
      </c>
      <c r="C284" s="510" t="s">
        <v>1368</v>
      </c>
      <c r="D284" s="468" t="s">
        <v>1368</v>
      </c>
      <c r="E284" s="23" t="s">
        <v>1368</v>
      </c>
      <c r="F284" s="506" t="s">
        <v>1368</v>
      </c>
      <c r="G284" s="23" t="s">
        <v>1368</v>
      </c>
      <c r="H284" s="506" t="s">
        <v>1368</v>
      </c>
      <c r="I284" s="468" t="s">
        <v>1368</v>
      </c>
      <c r="J284" s="23" t="s">
        <v>1368</v>
      </c>
      <c r="K284" s="23" t="s">
        <v>1368</v>
      </c>
      <c r="L284" s="506" t="s">
        <v>1368</v>
      </c>
      <c r="M284" s="511" t="s">
        <v>1368</v>
      </c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Y284" s="276"/>
      <c r="Z284" s="276"/>
    </row>
    <row ht="12.75" customHeight="1" r="285">
      <c r="A285" s="8">
        <v>28418</v>
      </c>
      <c r="B285" s="9" t="s">
        <v>6083</v>
      </c>
      <c r="C285" s="9">
        <v>2012</v>
      </c>
      <c r="D285" s="388">
        <v>40927</v>
      </c>
      <c r="E285" s="12" t="s">
        <v>6084</v>
      </c>
      <c r="F285" s="11" t="s">
        <v>2682</v>
      </c>
      <c r="G285" s="12" t="s">
        <v>17</v>
      </c>
      <c r="H285" s="11" t="s">
        <v>55</v>
      </c>
      <c r="I285" s="388">
        <v>43353</v>
      </c>
      <c r="J285" s="12">
        <v>9</v>
      </c>
      <c r="K285" s="500" t="s">
        <v>308</v>
      </c>
      <c r="L285" s="11" t="s">
        <v>376</v>
      </c>
      <c r="M285" s="389">
        <f>I285-D285</f>
        <v>2426</v>
      </c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Y285" s="276"/>
      <c r="Z285" s="276"/>
    </row>
    <row ht="12.75" customHeight="1" r="286">
      <c r="A286" s="16">
        <v>28518</v>
      </c>
      <c r="B286" s="17" t="s">
        <v>6085</v>
      </c>
      <c r="C286" s="17">
        <v>2012</v>
      </c>
      <c r="D286" s="392">
        <v>41122</v>
      </c>
      <c r="E286" s="19" t="s">
        <v>6086</v>
      </c>
      <c r="F286" s="20" t="s">
        <v>2682</v>
      </c>
      <c r="G286" s="19" t="s">
        <v>17</v>
      </c>
      <c r="H286" s="20" t="s">
        <v>5643</v>
      </c>
      <c r="I286" s="392">
        <v>43353</v>
      </c>
      <c r="J286" s="19">
        <v>9</v>
      </c>
      <c r="K286" s="500" t="s">
        <v>308</v>
      </c>
      <c r="L286" s="20" t="s">
        <v>376</v>
      </c>
      <c r="M286" s="393">
        <f>I286-D286</f>
        <v>2231</v>
      </c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Y286" s="276"/>
      <c r="Z286" s="276"/>
    </row>
    <row ht="12.75" customHeight="1" r="287">
      <c r="A287" s="8">
        <v>28618</v>
      </c>
      <c r="B287" s="9" t="s">
        <v>6087</v>
      </c>
      <c r="C287" s="9">
        <v>2012</v>
      </c>
      <c r="D287" s="388">
        <v>41249</v>
      </c>
      <c r="E287" s="12" t="s">
        <v>6088</v>
      </c>
      <c r="F287" s="11" t="s">
        <v>2682</v>
      </c>
      <c r="G287" s="12" t="s">
        <v>17</v>
      </c>
      <c r="H287" s="11" t="s">
        <v>5488</v>
      </c>
      <c r="I287" s="388">
        <v>43353</v>
      </c>
      <c r="J287" s="12">
        <v>9</v>
      </c>
      <c r="K287" s="500" t="s">
        <v>308</v>
      </c>
      <c r="L287" s="11" t="s">
        <v>376</v>
      </c>
      <c r="M287" s="389">
        <f>I287-D287</f>
        <v>2104</v>
      </c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</row>
    <row ht="12.75" customHeight="1" r="288">
      <c r="A288" s="16">
        <v>28718</v>
      </c>
      <c r="B288" s="17" t="s">
        <v>6089</v>
      </c>
      <c r="C288" s="17">
        <v>2014</v>
      </c>
      <c r="D288" s="392">
        <v>41670</v>
      </c>
      <c r="E288" s="19" t="s">
        <v>6090</v>
      </c>
      <c r="F288" s="20" t="s">
        <v>2682</v>
      </c>
      <c r="G288" s="19" t="s">
        <v>17</v>
      </c>
      <c r="H288" s="20" t="s">
        <v>77</v>
      </c>
      <c r="I288" s="392">
        <v>43353</v>
      </c>
      <c r="J288" s="19">
        <v>9</v>
      </c>
      <c r="K288" s="500" t="s">
        <v>308</v>
      </c>
      <c r="L288" s="20" t="s">
        <v>376</v>
      </c>
      <c r="M288" s="393">
        <f>I288-D288</f>
        <v>1683</v>
      </c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Y288" s="276"/>
      <c r="Z288" s="276"/>
    </row>
    <row ht="12.75" customHeight="1" r="289">
      <c r="A289" s="8">
        <v>28818</v>
      </c>
      <c r="B289" s="9" t="s">
        <v>6091</v>
      </c>
      <c r="C289" s="9">
        <v>2016</v>
      </c>
      <c r="D289" s="388">
        <v>42383</v>
      </c>
      <c r="E289" s="12" t="s">
        <v>6092</v>
      </c>
      <c r="F289" s="11" t="s">
        <v>2682</v>
      </c>
      <c r="G289" s="12" t="s">
        <v>17</v>
      </c>
      <c r="H289" s="11" t="s">
        <v>5467</v>
      </c>
      <c r="I289" s="388">
        <v>43353</v>
      </c>
      <c r="J289" s="12">
        <v>9</v>
      </c>
      <c r="K289" s="500" t="s">
        <v>308</v>
      </c>
      <c r="L289" s="11" t="s">
        <v>376</v>
      </c>
      <c r="M289" s="389">
        <f>I289-D289</f>
        <v>970</v>
      </c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Y289" s="276"/>
      <c r="Z289" s="276"/>
    </row>
    <row ht="12.75" customHeight="1" r="290">
      <c r="A290" s="16">
        <v>28918</v>
      </c>
      <c r="B290" s="17" t="s">
        <v>6093</v>
      </c>
      <c r="C290" s="17">
        <v>2011</v>
      </c>
      <c r="D290" s="392">
        <v>40582</v>
      </c>
      <c r="E290" s="19" t="s">
        <v>6094</v>
      </c>
      <c r="F290" s="20" t="s">
        <v>154</v>
      </c>
      <c r="G290" s="19" t="s">
        <v>860</v>
      </c>
      <c r="H290" s="20" t="s">
        <v>345</v>
      </c>
      <c r="I290" s="392">
        <v>43355</v>
      </c>
      <c r="J290" s="19">
        <v>9</v>
      </c>
      <c r="K290" s="502" t="s">
        <v>295</v>
      </c>
      <c r="L290" s="20" t="s">
        <v>376</v>
      </c>
      <c r="M290" s="393">
        <f>I290-D290</f>
        <v>2773</v>
      </c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</row>
    <row ht="12.75" customHeight="1" r="291">
      <c r="A291" s="8">
        <v>29018</v>
      </c>
      <c r="B291" s="9" t="s">
        <v>6095</v>
      </c>
      <c r="C291" s="9">
        <v>2017</v>
      </c>
      <c r="D291" s="388">
        <v>43087</v>
      </c>
      <c r="E291" s="12" t="s">
        <v>6096</v>
      </c>
      <c r="F291" s="168" t="s">
        <v>2336</v>
      </c>
      <c r="G291" s="12" t="s">
        <v>871</v>
      </c>
      <c r="H291" s="11" t="s">
        <v>3614</v>
      </c>
      <c r="I291" s="388">
        <v>43355</v>
      </c>
      <c r="J291" s="12">
        <v>9</v>
      </c>
      <c r="K291" s="507" t="s">
        <v>324</v>
      </c>
      <c r="L291" s="11" t="s">
        <v>380</v>
      </c>
      <c r="M291" s="389">
        <f>I291-D291</f>
        <v>268</v>
      </c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Y291" s="276"/>
      <c r="Z291" s="276"/>
    </row>
    <row ht="12.75" customHeight="1" r="292">
      <c r="A292" s="16">
        <v>29118</v>
      </c>
      <c r="B292" s="17" t="s">
        <v>6097</v>
      </c>
      <c r="C292" s="17">
        <v>2018</v>
      </c>
      <c r="D292" s="392">
        <v>43182</v>
      </c>
      <c r="E292" s="19" t="s">
        <v>6098</v>
      </c>
      <c r="F292" s="171" t="s">
        <v>2580</v>
      </c>
      <c r="G292" s="19" t="s">
        <v>871</v>
      </c>
      <c r="H292" s="20" t="s">
        <v>950</v>
      </c>
      <c r="I292" s="392">
        <v>43355</v>
      </c>
      <c r="J292" s="19">
        <v>9</v>
      </c>
      <c r="K292" s="507" t="s">
        <v>5559</v>
      </c>
      <c r="L292" s="20" t="s">
        <v>380</v>
      </c>
      <c r="M292" s="393">
        <f>I292-D292</f>
        <v>173</v>
      </c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</row>
    <row ht="12.75" customHeight="1" r="293">
      <c r="A293" s="8">
        <v>29218</v>
      </c>
      <c r="B293" s="9" t="s">
        <v>6099</v>
      </c>
      <c r="C293" s="9">
        <v>2016</v>
      </c>
      <c r="D293" s="388">
        <v>42509</v>
      </c>
      <c r="E293" s="12" t="s">
        <v>6100</v>
      </c>
      <c r="F293" s="11" t="s">
        <v>154</v>
      </c>
      <c r="G293" s="12" t="s">
        <v>17</v>
      </c>
      <c r="H293" s="11" t="s">
        <v>1522</v>
      </c>
      <c r="I293" s="388">
        <v>43356</v>
      </c>
      <c r="J293" s="12">
        <v>9</v>
      </c>
      <c r="K293" s="501" t="s">
        <v>278</v>
      </c>
      <c r="L293" s="11" t="s">
        <v>376</v>
      </c>
      <c r="M293" s="389">
        <f>I293-D293</f>
        <v>847</v>
      </c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Y293" s="276"/>
      <c r="Z293" s="276"/>
    </row>
    <row ht="12.75" customHeight="1" r="294">
      <c r="A294" s="16">
        <v>29318</v>
      </c>
      <c r="B294" s="17" t="s">
        <v>6101</v>
      </c>
      <c r="C294" s="17">
        <v>2018</v>
      </c>
      <c r="D294" s="392">
        <v>43201</v>
      </c>
      <c r="E294" s="19" t="s">
        <v>6102</v>
      </c>
      <c r="F294" s="20" t="s">
        <v>564</v>
      </c>
      <c r="G294" s="19" t="s">
        <v>17</v>
      </c>
      <c r="H294" s="20" t="s">
        <v>25</v>
      </c>
      <c r="I294" s="392">
        <v>43325</v>
      </c>
      <c r="J294" s="19">
        <v>9</v>
      </c>
      <c r="K294" s="500" t="s">
        <v>308</v>
      </c>
      <c r="L294" s="20" t="s">
        <v>371</v>
      </c>
      <c r="M294" s="393">
        <f>I294-D294</f>
        <v>124</v>
      </c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</row>
    <row ht="12.75" customHeight="1" r="295">
      <c r="A295" s="8">
        <v>29418</v>
      </c>
      <c r="B295" s="9" t="s">
        <v>6103</v>
      </c>
      <c r="C295" s="9">
        <v>2018</v>
      </c>
      <c r="D295" s="388">
        <v>43207</v>
      </c>
      <c r="E295" s="12" t="s">
        <v>6104</v>
      </c>
      <c r="F295" s="168" t="s">
        <v>2580</v>
      </c>
      <c r="G295" s="12" t="s">
        <v>871</v>
      </c>
      <c r="H295" s="11" t="s">
        <v>920</v>
      </c>
      <c r="I295" s="388">
        <v>43356</v>
      </c>
      <c r="J295" s="12">
        <v>9</v>
      </c>
      <c r="K295" s="507" t="s">
        <v>5559</v>
      </c>
      <c r="L295" s="11" t="s">
        <v>380</v>
      </c>
      <c r="M295" s="389">
        <f>I295-D295</f>
        <v>149</v>
      </c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Y295" s="276"/>
      <c r="Z295" s="276"/>
    </row>
    <row ht="12.75" customHeight="1" r="296">
      <c r="A296" s="16">
        <v>29518</v>
      </c>
      <c r="B296" s="17" t="s">
        <v>6105</v>
      </c>
      <c r="C296" s="17">
        <v>2011</v>
      </c>
      <c r="D296" s="392">
        <v>40765</v>
      </c>
      <c r="E296" s="19" t="s">
        <v>6106</v>
      </c>
      <c r="F296" s="20" t="s">
        <v>1081</v>
      </c>
      <c r="G296" s="19" t="s">
        <v>860</v>
      </c>
      <c r="H296" s="20" t="s">
        <v>5467</v>
      </c>
      <c r="I296" s="392">
        <v>43356</v>
      </c>
      <c r="J296" s="19">
        <v>9</v>
      </c>
      <c r="K296" s="502" t="s">
        <v>295</v>
      </c>
      <c r="L296" s="20" t="s">
        <v>371</v>
      </c>
      <c r="M296" s="393">
        <f>I296-D296</f>
        <v>2591</v>
      </c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Y296" s="276"/>
      <c r="Z296" s="276"/>
    </row>
    <row ht="12.75" customHeight="1" r="297">
      <c r="A297" s="8">
        <v>29618</v>
      </c>
      <c r="B297" s="9" t="s">
        <v>6107</v>
      </c>
      <c r="C297" s="9">
        <v>2018</v>
      </c>
      <c r="D297" s="388">
        <v>43216</v>
      </c>
      <c r="E297" s="12" t="s">
        <v>6108</v>
      </c>
      <c r="F297" s="11" t="s">
        <v>953</v>
      </c>
      <c r="G297" s="12" t="s">
        <v>17</v>
      </c>
      <c r="H297" s="11" t="s">
        <v>25</v>
      </c>
      <c r="I297" s="388">
        <v>43356</v>
      </c>
      <c r="J297" s="12">
        <v>9</v>
      </c>
      <c r="K297" s="500" t="s">
        <v>308</v>
      </c>
      <c r="L297" s="11" t="s">
        <v>371</v>
      </c>
      <c r="M297" s="389">
        <f>I297-D297</f>
        <v>140</v>
      </c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Y297" s="276"/>
      <c r="Z297" s="276"/>
    </row>
    <row ht="12.75" customHeight="1" r="298">
      <c r="A298" s="16">
        <v>29718</v>
      </c>
      <c r="B298" s="17" t="s">
        <v>6109</v>
      </c>
      <c r="C298" s="17">
        <v>2017</v>
      </c>
      <c r="D298" s="392">
        <v>42941</v>
      </c>
      <c r="E298" s="19" t="s">
        <v>6110</v>
      </c>
      <c r="F298" s="20" t="s">
        <v>542</v>
      </c>
      <c r="G298" s="19" t="s">
        <v>17</v>
      </c>
      <c r="H298" s="20" t="s">
        <v>5450</v>
      </c>
      <c r="I298" s="392">
        <v>43357</v>
      </c>
      <c r="J298" s="19">
        <v>9</v>
      </c>
      <c r="K298" s="502" t="s">
        <v>295</v>
      </c>
      <c r="L298" s="20" t="s">
        <v>376</v>
      </c>
      <c r="M298" s="393">
        <f>I298-D298</f>
        <v>416</v>
      </c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Y298" s="276"/>
      <c r="Z298" s="276"/>
    </row>
    <row ht="12.75" customHeight="1" r="299">
      <c r="A299" s="8">
        <v>29818</v>
      </c>
      <c r="B299" s="9" t="s">
        <v>6111</v>
      </c>
      <c r="C299" s="9">
        <v>2013</v>
      </c>
      <c r="D299" s="388">
        <v>41480</v>
      </c>
      <c r="E299" s="12" t="s">
        <v>6112</v>
      </c>
      <c r="F299" s="11" t="s">
        <v>1183</v>
      </c>
      <c r="G299" s="12" t="s">
        <v>17</v>
      </c>
      <c r="H299" s="11" t="s">
        <v>277</v>
      </c>
      <c r="I299" s="388">
        <v>43357</v>
      </c>
      <c r="J299" s="12">
        <v>9</v>
      </c>
      <c r="K299" s="500" t="s">
        <v>308</v>
      </c>
      <c r="L299" s="11" t="s">
        <v>371</v>
      </c>
      <c r="M299" s="389">
        <f>I299-D299</f>
        <v>1877</v>
      </c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Y299" s="276"/>
      <c r="Z299" s="276"/>
    </row>
    <row ht="12.75" customHeight="1" r="300">
      <c r="A300" s="16">
        <v>29918</v>
      </c>
      <c r="B300" s="17" t="s">
        <v>6113</v>
      </c>
      <c r="C300" s="17">
        <v>2013</v>
      </c>
      <c r="D300" s="392">
        <v>41508</v>
      </c>
      <c r="E300" s="19" t="s">
        <v>6114</v>
      </c>
      <c r="F300" s="20" t="s">
        <v>1183</v>
      </c>
      <c r="G300" s="19" t="s">
        <v>17</v>
      </c>
      <c r="H300" s="20" t="s">
        <v>100</v>
      </c>
      <c r="I300" s="392">
        <v>43357</v>
      </c>
      <c r="J300" s="19">
        <v>9</v>
      </c>
      <c r="K300" s="500" t="s">
        <v>308</v>
      </c>
      <c r="L300" s="20" t="s">
        <v>371</v>
      </c>
      <c r="M300" s="393">
        <f>I300-D300</f>
        <v>1849</v>
      </c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Y300" s="276"/>
      <c r="Z300" s="276"/>
    </row>
    <row ht="12.75" customHeight="1" r="301">
      <c r="A301" s="8">
        <v>30018</v>
      </c>
      <c r="B301" s="9" t="s">
        <v>6115</v>
      </c>
      <c r="C301" s="9">
        <v>2010</v>
      </c>
      <c r="D301" s="388">
        <v>40494</v>
      </c>
      <c r="E301" s="12" t="s">
        <v>6116</v>
      </c>
      <c r="F301" s="11" t="s">
        <v>1446</v>
      </c>
      <c r="G301" s="12" t="s">
        <v>17</v>
      </c>
      <c r="H301" s="11" t="s">
        <v>5467</v>
      </c>
      <c r="I301" s="388">
        <v>43357</v>
      </c>
      <c r="J301" s="12">
        <v>9</v>
      </c>
      <c r="K301" s="501" t="s">
        <v>278</v>
      </c>
      <c r="L301" s="11" t="s">
        <v>376</v>
      </c>
      <c r="M301" s="389">
        <f>I301-D301</f>
        <v>2863</v>
      </c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Y301" s="276"/>
      <c r="Z301" s="276"/>
    </row>
    <row ht="12.75" customHeight="1" r="302">
      <c r="A302" s="16">
        <v>30118</v>
      </c>
      <c r="B302" s="17" t="s">
        <v>6117</v>
      </c>
      <c r="C302" s="17">
        <v>2014</v>
      </c>
      <c r="D302" s="392">
        <v>41971</v>
      </c>
      <c r="E302" s="19" t="s">
        <v>6118</v>
      </c>
      <c r="F302" s="20" t="s">
        <v>1632</v>
      </c>
      <c r="G302" s="19" t="s">
        <v>17</v>
      </c>
      <c r="H302" s="20" t="s">
        <v>100</v>
      </c>
      <c r="I302" s="392">
        <v>43357</v>
      </c>
      <c r="J302" s="19">
        <v>9</v>
      </c>
      <c r="K302" s="501" t="s">
        <v>278</v>
      </c>
      <c r="L302" s="20" t="s">
        <v>376</v>
      </c>
      <c r="M302" s="393">
        <f>I302-D302</f>
        <v>1386</v>
      </c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</row>
    <row ht="12.75" customHeight="1" r="303">
      <c r="A303" s="8">
        <v>30218</v>
      </c>
      <c r="B303" s="9" t="s">
        <v>6119</v>
      </c>
      <c r="C303" s="9">
        <v>2014</v>
      </c>
      <c r="D303" s="388">
        <v>41893</v>
      </c>
      <c r="E303" s="12" t="s">
        <v>6120</v>
      </c>
      <c r="F303" s="11" t="s">
        <v>1632</v>
      </c>
      <c r="G303" s="12" t="s">
        <v>17</v>
      </c>
      <c r="H303" s="11" t="s">
        <v>77</v>
      </c>
      <c r="I303" s="388">
        <v>43357</v>
      </c>
      <c r="J303" s="12">
        <v>9</v>
      </c>
      <c r="K303" s="501" t="s">
        <v>278</v>
      </c>
      <c r="L303" s="11" t="s">
        <v>376</v>
      </c>
      <c r="M303" s="389">
        <f>I303-D303</f>
        <v>1464</v>
      </c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Y303" s="276"/>
      <c r="Z303" s="276"/>
    </row>
    <row ht="12.75" customHeight="1" r="304">
      <c r="A304" s="16">
        <v>30318</v>
      </c>
      <c r="B304" s="17" t="s">
        <v>6121</v>
      </c>
      <c r="C304" s="17">
        <v>2011</v>
      </c>
      <c r="D304" s="392">
        <v>40903</v>
      </c>
      <c r="E304" s="19" t="s">
        <v>6122</v>
      </c>
      <c r="F304" s="20" t="s">
        <v>953</v>
      </c>
      <c r="G304" s="19" t="s">
        <v>860</v>
      </c>
      <c r="H304" s="20" t="s">
        <v>100</v>
      </c>
      <c r="I304" s="392">
        <v>43360</v>
      </c>
      <c r="J304" s="19">
        <v>9</v>
      </c>
      <c r="K304" s="500" t="s">
        <v>308</v>
      </c>
      <c r="L304" s="20" t="s">
        <v>371</v>
      </c>
      <c r="M304" s="393">
        <f>I304-D304</f>
        <v>2457</v>
      </c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</row>
    <row ht="12.75" customHeight="1" r="305">
      <c r="A305" s="8">
        <v>30418</v>
      </c>
      <c r="B305" s="9" t="s">
        <v>6123</v>
      </c>
      <c r="C305" s="9">
        <v>2015</v>
      </c>
      <c r="D305" s="388">
        <v>42132</v>
      </c>
      <c r="E305" s="12" t="s">
        <v>6124</v>
      </c>
      <c r="F305" s="11" t="s">
        <v>6125</v>
      </c>
      <c r="G305" s="12" t="s">
        <v>850</v>
      </c>
      <c r="H305" s="11" t="s">
        <v>2993</v>
      </c>
      <c r="I305" s="388">
        <v>43360</v>
      </c>
      <c r="J305" s="12">
        <v>9</v>
      </c>
      <c r="K305" s="500" t="s">
        <v>308</v>
      </c>
      <c r="L305" s="11" t="s">
        <v>371</v>
      </c>
      <c r="M305" s="389">
        <f>I305-D305</f>
        <v>1228</v>
      </c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6"/>
      <c r="Y305" s="276"/>
      <c r="Z305" s="276"/>
    </row>
    <row ht="12.75" customHeight="1" r="306">
      <c r="A306" s="16">
        <v>30518</v>
      </c>
      <c r="B306" s="17" t="s">
        <v>6126</v>
      </c>
      <c r="C306" s="17">
        <v>2015</v>
      </c>
      <c r="D306" s="392">
        <v>42338</v>
      </c>
      <c r="E306" s="19" t="s">
        <v>6127</v>
      </c>
      <c r="F306" s="171" t="s">
        <v>2133</v>
      </c>
      <c r="G306" s="19" t="s">
        <v>865</v>
      </c>
      <c r="H306" s="20" t="s">
        <v>4877</v>
      </c>
      <c r="I306" s="392">
        <v>43360</v>
      </c>
      <c r="J306" s="19">
        <v>9</v>
      </c>
      <c r="K306" s="507" t="s">
        <v>324</v>
      </c>
      <c r="L306" s="20" t="s">
        <v>380</v>
      </c>
      <c r="M306" s="393">
        <f>I306-D306</f>
        <v>1022</v>
      </c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6"/>
      <c r="Y306" s="276"/>
      <c r="Z306" s="276"/>
    </row>
    <row ht="12.75" customHeight="1" r="307">
      <c r="A307" s="8">
        <v>30618</v>
      </c>
      <c r="B307" s="9" t="s">
        <v>6128</v>
      </c>
      <c r="C307" s="9">
        <v>2018</v>
      </c>
      <c r="D307" s="388">
        <v>43182</v>
      </c>
      <c r="E307" s="12" t="s">
        <v>6129</v>
      </c>
      <c r="F307" s="168" t="s">
        <v>2139</v>
      </c>
      <c r="G307" s="12" t="s">
        <v>871</v>
      </c>
      <c r="H307" s="11" t="s">
        <v>6130</v>
      </c>
      <c r="I307" s="388">
        <v>43360</v>
      </c>
      <c r="J307" s="12">
        <v>9</v>
      </c>
      <c r="K307" s="507" t="s">
        <v>324</v>
      </c>
      <c r="L307" s="11" t="s">
        <v>380</v>
      </c>
      <c r="M307" s="389">
        <f>I307-D307</f>
        <v>178</v>
      </c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6"/>
      <c r="Y307" s="276"/>
      <c r="Z307" s="276"/>
    </row>
    <row ht="12.75" customHeight="1" r="308">
      <c r="A308" s="16">
        <v>30718</v>
      </c>
      <c r="B308" s="17" t="s">
        <v>6131</v>
      </c>
      <c r="C308" s="17">
        <v>2017</v>
      </c>
      <c r="D308" s="392">
        <v>42968</v>
      </c>
      <c r="E308" s="19" t="s">
        <v>6132</v>
      </c>
      <c r="F308" s="20" t="s">
        <v>2966</v>
      </c>
      <c r="G308" s="19" t="s">
        <v>860</v>
      </c>
      <c r="H308" s="20" t="s">
        <v>181</v>
      </c>
      <c r="I308" s="392">
        <v>43361</v>
      </c>
      <c r="J308" s="19">
        <v>9</v>
      </c>
      <c r="K308" s="500" t="s">
        <v>308</v>
      </c>
      <c r="L308" s="20" t="s">
        <v>371</v>
      </c>
      <c r="M308" s="393">
        <f>I308-D308</f>
        <v>393</v>
      </c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Y308" s="276"/>
      <c r="Z308" s="276"/>
    </row>
    <row ht="12.75" customHeight="1" r="309">
      <c r="A309" s="8">
        <v>30818</v>
      </c>
      <c r="B309" s="9" t="s">
        <v>6133</v>
      </c>
      <c r="C309" s="9">
        <v>2014</v>
      </c>
      <c r="D309" s="388">
        <v>41915</v>
      </c>
      <c r="E309" s="12" t="s">
        <v>6134</v>
      </c>
      <c r="F309" s="11" t="s">
        <v>154</v>
      </c>
      <c r="G309" s="12" t="s">
        <v>17</v>
      </c>
      <c r="H309" s="11" t="s">
        <v>55</v>
      </c>
      <c r="I309" s="388">
        <v>43331</v>
      </c>
      <c r="J309" s="12">
        <v>9</v>
      </c>
      <c r="K309" s="501" t="s">
        <v>278</v>
      </c>
      <c r="L309" s="11" t="s">
        <v>376</v>
      </c>
      <c r="M309" s="389">
        <f>I309-D309</f>
        <v>1416</v>
      </c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Y309" s="276"/>
      <c r="Z309" s="276"/>
    </row>
    <row ht="12.75" customHeight="1" r="310">
      <c r="A310" s="16">
        <v>30918</v>
      </c>
      <c r="B310" s="17" t="s">
        <v>6135</v>
      </c>
      <c r="C310" s="17">
        <v>2017</v>
      </c>
      <c r="D310" s="392">
        <v>42958</v>
      </c>
      <c r="E310" s="19" t="s">
        <v>6136</v>
      </c>
      <c r="F310" s="171" t="s">
        <v>2243</v>
      </c>
      <c r="G310" s="19" t="s">
        <v>865</v>
      </c>
      <c r="H310" s="20" t="s">
        <v>5720</v>
      </c>
      <c r="I310" s="392">
        <v>43363</v>
      </c>
      <c r="J310" s="19">
        <v>9</v>
      </c>
      <c r="K310" s="500" t="s">
        <v>308</v>
      </c>
      <c r="L310" s="20" t="s">
        <v>380</v>
      </c>
      <c r="M310" s="393">
        <f>I310-D310</f>
        <v>405</v>
      </c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6"/>
      <c r="Y310" s="276"/>
      <c r="Z310" s="276"/>
    </row>
    <row ht="12.75" customHeight="1" r="311">
      <c r="A311" s="8">
        <v>31018</v>
      </c>
      <c r="B311" s="9" t="s">
        <v>6137</v>
      </c>
      <c r="C311" s="9">
        <v>2013</v>
      </c>
      <c r="D311" s="388">
        <v>41562</v>
      </c>
      <c r="E311" s="12" t="s">
        <v>6138</v>
      </c>
      <c r="F311" s="11" t="s">
        <v>1417</v>
      </c>
      <c r="G311" s="12" t="s">
        <v>860</v>
      </c>
      <c r="H311" s="11" t="s">
        <v>132</v>
      </c>
      <c r="I311" s="388">
        <v>43363</v>
      </c>
      <c r="J311" s="12">
        <v>9</v>
      </c>
      <c r="K311" s="500" t="s">
        <v>308</v>
      </c>
      <c r="L311" s="11" t="s">
        <v>376</v>
      </c>
      <c r="M311" s="389">
        <f>I311-D311</f>
        <v>1801</v>
      </c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6"/>
      <c r="Y311" s="276"/>
      <c r="Z311" s="276"/>
    </row>
    <row ht="12.75" customHeight="1" r="312">
      <c r="A312" s="16">
        <v>31118</v>
      </c>
      <c r="B312" s="17" t="s">
        <v>6139</v>
      </c>
      <c r="C312" s="17">
        <v>2014</v>
      </c>
      <c r="D312" s="392">
        <v>41817</v>
      </c>
      <c r="E312" s="19" t="s">
        <v>6140</v>
      </c>
      <c r="F312" s="20" t="s">
        <v>154</v>
      </c>
      <c r="G312" s="19" t="s">
        <v>17</v>
      </c>
      <c r="H312" s="20" t="s">
        <v>5812</v>
      </c>
      <c r="I312" s="392">
        <v>43333</v>
      </c>
      <c r="J312" s="19">
        <v>9</v>
      </c>
      <c r="K312" s="501" t="s">
        <v>278</v>
      </c>
      <c r="L312" s="20" t="s">
        <v>376</v>
      </c>
      <c r="M312" s="393">
        <f>I312-D312</f>
        <v>1516</v>
      </c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6"/>
      <c r="Y312" s="276"/>
      <c r="Z312" s="276"/>
    </row>
    <row ht="12.75" customHeight="1" r="313">
      <c r="A313" s="8">
        <v>31218</v>
      </c>
      <c r="B313" s="9" t="s">
        <v>6141</v>
      </c>
      <c r="C313" s="9">
        <v>2018</v>
      </c>
      <c r="D313" s="388">
        <v>43185</v>
      </c>
      <c r="E313" s="12" t="s">
        <v>6142</v>
      </c>
      <c r="F313" s="11" t="s">
        <v>885</v>
      </c>
      <c r="G313" s="12" t="s">
        <v>17</v>
      </c>
      <c r="H313" s="11" t="s">
        <v>77</v>
      </c>
      <c r="I313" s="388">
        <v>43368</v>
      </c>
      <c r="J313" s="12">
        <v>9</v>
      </c>
      <c r="K313" s="501" t="s">
        <v>278</v>
      </c>
      <c r="L313" s="11" t="s">
        <v>371</v>
      </c>
      <c r="M313" s="389">
        <f>I313-D313</f>
        <v>183</v>
      </c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6"/>
      <c r="Y313" s="276"/>
      <c r="Z313" s="276"/>
    </row>
    <row ht="12.75" customHeight="1" r="314">
      <c r="A314" s="16">
        <v>31318</v>
      </c>
      <c r="B314" s="17" t="s">
        <v>6143</v>
      </c>
      <c r="C314" s="17">
        <v>2013</v>
      </c>
      <c r="D314" s="392">
        <v>41499</v>
      </c>
      <c r="E314" s="19" t="s">
        <v>6144</v>
      </c>
      <c r="F314" s="20" t="s">
        <v>1081</v>
      </c>
      <c r="G314" s="19" t="s">
        <v>17</v>
      </c>
      <c r="H314" s="20" t="s">
        <v>125</v>
      </c>
      <c r="I314" s="392">
        <v>43368</v>
      </c>
      <c r="J314" s="19">
        <v>9</v>
      </c>
      <c r="K314" s="502" t="s">
        <v>295</v>
      </c>
      <c r="L314" s="20" t="s">
        <v>371</v>
      </c>
      <c r="M314" s="393">
        <f>I314-D314</f>
        <v>1869</v>
      </c>
      <c r="N314" s="276"/>
      <c r="O314" s="276"/>
      <c r="P314" s="276"/>
      <c r="Q314" s="276"/>
      <c r="R314" s="276"/>
      <c r="S314" s="276"/>
      <c r="T314" s="276"/>
      <c r="U314" s="276"/>
      <c r="V314" s="276"/>
      <c r="W314" s="276"/>
      <c r="X314" s="276"/>
      <c r="Y314" s="276"/>
      <c r="Z314" s="276"/>
    </row>
    <row ht="12.75" customHeight="1" r="315">
      <c r="A315" s="8">
        <v>31418</v>
      </c>
      <c r="B315" s="9" t="s">
        <v>6145</v>
      </c>
      <c r="C315" s="9">
        <v>2012</v>
      </c>
      <c r="D315" s="388">
        <v>41260</v>
      </c>
      <c r="E315" s="12" t="s">
        <v>6146</v>
      </c>
      <c r="F315" s="11" t="s">
        <v>1081</v>
      </c>
      <c r="G315" s="12" t="s">
        <v>17</v>
      </c>
      <c r="H315" s="11" t="s">
        <v>6015</v>
      </c>
      <c r="I315" s="388">
        <v>43337</v>
      </c>
      <c r="J315" s="12">
        <v>9</v>
      </c>
      <c r="K315" s="502" t="s">
        <v>295</v>
      </c>
      <c r="L315" s="11" t="s">
        <v>371</v>
      </c>
      <c r="M315" s="389">
        <f>I315-D315</f>
        <v>2077</v>
      </c>
      <c r="N315" s="276"/>
      <c r="O315" s="276"/>
      <c r="P315" s="276"/>
      <c r="Q315" s="276"/>
      <c r="R315" s="276"/>
      <c r="S315" s="276"/>
      <c r="T315" s="276"/>
      <c r="U315" s="276"/>
      <c r="V315" s="276"/>
      <c r="W315" s="276"/>
      <c r="X315" s="276"/>
      <c r="Y315" s="276"/>
      <c r="Z315" s="276"/>
    </row>
    <row ht="12.75" customHeight="1" r="316">
      <c r="A316" s="16">
        <v>31518</v>
      </c>
      <c r="B316" s="17" t="s">
        <v>6147</v>
      </c>
      <c r="C316" s="17">
        <v>2013</v>
      </c>
      <c r="D316" s="392">
        <v>41325</v>
      </c>
      <c r="E316" s="19" t="s">
        <v>6148</v>
      </c>
      <c r="F316" s="20" t="s">
        <v>5823</v>
      </c>
      <c r="G316" s="19" t="s">
        <v>860</v>
      </c>
      <c r="H316" s="20" t="s">
        <v>5502</v>
      </c>
      <c r="I316" s="392">
        <v>43376</v>
      </c>
      <c r="J316" s="19">
        <v>9</v>
      </c>
      <c r="K316" s="501" t="s">
        <v>278</v>
      </c>
      <c r="L316" s="20" t="s">
        <v>376</v>
      </c>
      <c r="M316" s="393">
        <f>I316-D316</f>
        <v>2051</v>
      </c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6"/>
      <c r="Y316" s="276"/>
      <c r="Z316" s="276"/>
    </row>
    <row ht="12.75" customHeight="1" r="317">
      <c r="A317" s="8">
        <v>31618</v>
      </c>
      <c r="B317" s="9" t="s">
        <v>6149</v>
      </c>
      <c r="C317" s="9">
        <v>2011</v>
      </c>
      <c r="D317" s="388">
        <v>40903</v>
      </c>
      <c r="E317" s="12" t="s">
        <v>6150</v>
      </c>
      <c r="F317" s="11" t="s">
        <v>430</v>
      </c>
      <c r="G317" s="12" t="s">
        <v>860</v>
      </c>
      <c r="H317" s="11" t="s">
        <v>121</v>
      </c>
      <c r="I317" s="388">
        <v>43377</v>
      </c>
      <c r="J317" s="12">
        <v>9</v>
      </c>
      <c r="K317" s="501" t="s">
        <v>278</v>
      </c>
      <c r="L317" s="11" t="s">
        <v>371</v>
      </c>
      <c r="M317" s="389">
        <f>I317-D317</f>
        <v>2474</v>
      </c>
      <c r="N317" s="276"/>
      <c r="O317" s="276"/>
      <c r="P317" s="276"/>
      <c r="Q317" s="276"/>
      <c r="R317" s="276"/>
      <c r="S317" s="276"/>
      <c r="T317" s="276"/>
      <c r="U317" s="276"/>
      <c r="V317" s="276"/>
      <c r="W317" s="276"/>
      <c r="X317" s="276"/>
      <c r="Y317" s="276"/>
      <c r="Z317" s="276"/>
    </row>
    <row ht="12.75" customHeight="1" r="318">
      <c r="A318" s="16">
        <v>31718</v>
      </c>
      <c r="B318" s="17" t="s">
        <v>6151</v>
      </c>
      <c r="C318" s="17">
        <v>2015</v>
      </c>
      <c r="D318" s="392">
        <v>42342</v>
      </c>
      <c r="E318" s="19" t="s">
        <v>6152</v>
      </c>
      <c r="F318" s="20" t="s">
        <v>6153</v>
      </c>
      <c r="G318" s="19" t="s">
        <v>850</v>
      </c>
      <c r="H318" s="20" t="s">
        <v>2993</v>
      </c>
      <c r="I318" s="392">
        <v>43377</v>
      </c>
      <c r="J318" s="19">
        <v>9</v>
      </c>
      <c r="K318" s="501" t="s">
        <v>278</v>
      </c>
      <c r="L318" s="20" t="s">
        <v>376</v>
      </c>
      <c r="M318" s="393">
        <f>I318-D318</f>
        <v>1035</v>
      </c>
      <c r="N318" s="276"/>
      <c r="O318" s="276"/>
      <c r="P318" s="276"/>
      <c r="Q318" s="276"/>
      <c r="R318" s="276"/>
      <c r="S318" s="276"/>
      <c r="T318" s="276"/>
      <c r="U318" s="276"/>
      <c r="V318" s="276"/>
      <c r="W318" s="276"/>
      <c r="X318" s="276"/>
      <c r="Y318" s="276"/>
      <c r="Z318" s="276"/>
    </row>
    <row ht="12.75" customHeight="1" r="319">
      <c r="A319" s="8">
        <v>31818</v>
      </c>
      <c r="B319" s="9" t="s">
        <v>6154</v>
      </c>
      <c r="C319" s="9">
        <v>2011</v>
      </c>
      <c r="D319" s="388">
        <v>40808</v>
      </c>
      <c r="E319" s="12" t="s">
        <v>6155</v>
      </c>
      <c r="F319" s="11" t="s">
        <v>370</v>
      </c>
      <c r="G319" s="12" t="s">
        <v>860</v>
      </c>
      <c r="H319" s="11" t="s">
        <v>2746</v>
      </c>
      <c r="I319" s="388">
        <v>43377</v>
      </c>
      <c r="J319" s="12">
        <v>9</v>
      </c>
      <c r="K319" s="500" t="s">
        <v>308</v>
      </c>
      <c r="L319" s="11" t="s">
        <v>371</v>
      </c>
      <c r="M319" s="389">
        <f>I319-D319</f>
        <v>2569</v>
      </c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6"/>
      <c r="Y319" s="276"/>
      <c r="Z319" s="276"/>
    </row>
    <row ht="12.75" customHeight="1" r="320">
      <c r="A320" s="16">
        <v>31918</v>
      </c>
      <c r="B320" s="17" t="s">
        <v>6156</v>
      </c>
      <c r="C320" s="17">
        <v>2011</v>
      </c>
      <c r="D320" s="392">
        <v>40626</v>
      </c>
      <c r="E320" s="19" t="s">
        <v>6157</v>
      </c>
      <c r="F320" s="20" t="s">
        <v>5823</v>
      </c>
      <c r="G320" s="19" t="s">
        <v>860</v>
      </c>
      <c r="H320" s="20" t="s">
        <v>100</v>
      </c>
      <c r="I320" s="392">
        <v>43378</v>
      </c>
      <c r="J320" s="19">
        <v>10</v>
      </c>
      <c r="K320" s="501" t="s">
        <v>278</v>
      </c>
      <c r="L320" s="20" t="s">
        <v>376</v>
      </c>
      <c r="M320" s="393">
        <f>I320-D320</f>
        <v>2752</v>
      </c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6"/>
      <c r="Y320" s="276"/>
      <c r="Z320" s="276"/>
    </row>
    <row ht="12.75" customHeight="1" r="321">
      <c r="A321" s="8">
        <v>32018</v>
      </c>
      <c r="B321" s="9" t="s">
        <v>6158</v>
      </c>
      <c r="C321" s="9">
        <v>2010</v>
      </c>
      <c r="D321" s="388">
        <v>40353</v>
      </c>
      <c r="E321" s="12" t="s">
        <v>6159</v>
      </c>
      <c r="F321" s="11" t="s">
        <v>6160</v>
      </c>
      <c r="G321" s="12" t="s">
        <v>860</v>
      </c>
      <c r="H321" s="11" t="s">
        <v>981</v>
      </c>
      <c r="I321" s="388">
        <v>43381</v>
      </c>
      <c r="J321" s="12">
        <v>10</v>
      </c>
      <c r="K321" s="501" t="s">
        <v>278</v>
      </c>
      <c r="L321" s="11" t="s">
        <v>376</v>
      </c>
      <c r="M321" s="389">
        <f>I321-D321</f>
        <v>3028</v>
      </c>
      <c r="N321" s="276"/>
      <c r="O321" s="276"/>
      <c r="P321" s="276"/>
      <c r="Q321" s="276"/>
      <c r="R321" s="276"/>
      <c r="S321" s="276"/>
      <c r="T321" s="276"/>
      <c r="U321" s="276"/>
      <c r="V321" s="276"/>
      <c r="W321" s="276"/>
      <c r="X321" s="276"/>
      <c r="Y321" s="276"/>
      <c r="Z321" s="276"/>
    </row>
    <row ht="12.75" customHeight="1" r="322">
      <c r="A322" s="16">
        <v>32118</v>
      </c>
      <c r="B322" s="17" t="s">
        <v>6161</v>
      </c>
      <c r="C322" s="17">
        <v>2010</v>
      </c>
      <c r="D322" s="392">
        <v>40402</v>
      </c>
      <c r="E322" s="19" t="s">
        <v>6162</v>
      </c>
      <c r="F322" s="20" t="s">
        <v>6163</v>
      </c>
      <c r="G322" s="19" t="s">
        <v>860</v>
      </c>
      <c r="H322" s="20" t="s">
        <v>3845</v>
      </c>
      <c r="I322" s="392">
        <v>43381</v>
      </c>
      <c r="J322" s="19">
        <v>10</v>
      </c>
      <c r="K322" s="501" t="s">
        <v>278</v>
      </c>
      <c r="L322" s="20" t="s">
        <v>371</v>
      </c>
      <c r="M322" s="393">
        <f>I322-D322</f>
        <v>2979</v>
      </c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6"/>
      <c r="Y322" s="276"/>
      <c r="Z322" s="276"/>
    </row>
    <row ht="12.75" customHeight="1" r="323">
      <c r="A323" s="8">
        <v>32218</v>
      </c>
      <c r="B323" s="9" t="s">
        <v>6164</v>
      </c>
      <c r="C323" s="9">
        <v>2010</v>
      </c>
      <c r="D323" s="388">
        <v>40455</v>
      </c>
      <c r="E323" s="12" t="s">
        <v>6165</v>
      </c>
      <c r="F323" s="11" t="s">
        <v>6166</v>
      </c>
      <c r="G323" s="12" t="s">
        <v>860</v>
      </c>
      <c r="H323" s="11" t="s">
        <v>981</v>
      </c>
      <c r="I323" s="388">
        <v>43382</v>
      </c>
      <c r="J323" s="12">
        <v>10</v>
      </c>
      <c r="K323" s="501" t="s">
        <v>278</v>
      </c>
      <c r="L323" s="11" t="s">
        <v>371</v>
      </c>
      <c r="M323" s="389">
        <f>I323-D323</f>
        <v>2927</v>
      </c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6"/>
      <c r="Y323" s="276"/>
      <c r="Z323" s="276"/>
    </row>
    <row ht="12.75" customHeight="1" r="324">
      <c r="A324" s="16">
        <v>32318</v>
      </c>
      <c r="B324" s="17" t="s">
        <v>6167</v>
      </c>
      <c r="C324" s="17">
        <v>2017</v>
      </c>
      <c r="D324" s="392">
        <v>42942</v>
      </c>
      <c r="E324" s="19" t="s">
        <v>6072</v>
      </c>
      <c r="F324" s="20" t="s">
        <v>5562</v>
      </c>
      <c r="G324" s="19" t="s">
        <v>860</v>
      </c>
      <c r="H324" s="20" t="s">
        <v>5450</v>
      </c>
      <c r="I324" s="392">
        <v>43382</v>
      </c>
      <c r="J324" s="19">
        <v>10</v>
      </c>
      <c r="K324" s="501" t="s">
        <v>278</v>
      </c>
      <c r="L324" s="20" t="s">
        <v>371</v>
      </c>
      <c r="M324" s="393">
        <f>I324-D324</f>
        <v>440</v>
      </c>
      <c r="N324" s="276"/>
      <c r="O324" s="276"/>
      <c r="P324" s="276"/>
      <c r="Q324" s="276"/>
      <c r="R324" s="276"/>
      <c r="S324" s="276"/>
      <c r="T324" s="276"/>
      <c r="U324" s="276"/>
      <c r="V324" s="276"/>
      <c r="W324" s="276"/>
      <c r="X324" s="276"/>
      <c r="Y324" s="276"/>
      <c r="Z324" s="276"/>
    </row>
    <row ht="12.75" customHeight="1" r="325">
      <c r="A325" s="8">
        <v>32418</v>
      </c>
      <c r="B325" s="9" t="s">
        <v>6168</v>
      </c>
      <c r="C325" s="9">
        <v>2012</v>
      </c>
      <c r="D325" s="388">
        <v>41269</v>
      </c>
      <c r="E325" s="12" t="s">
        <v>6169</v>
      </c>
      <c r="F325" s="11" t="s">
        <v>154</v>
      </c>
      <c r="G325" s="12" t="s">
        <v>860</v>
      </c>
      <c r="H325" s="11" t="s">
        <v>6170</v>
      </c>
      <c r="I325" s="388">
        <v>43388</v>
      </c>
      <c r="J325" s="12">
        <v>10</v>
      </c>
      <c r="K325" s="500" t="s">
        <v>308</v>
      </c>
      <c r="L325" s="11" t="s">
        <v>376</v>
      </c>
      <c r="M325" s="389">
        <f>I325-D325</f>
        <v>2119</v>
      </c>
      <c r="N325" s="276"/>
      <c r="O325" s="276"/>
      <c r="P325" s="276"/>
      <c r="Q325" s="276"/>
      <c r="R325" s="276"/>
      <c r="S325" s="276"/>
      <c r="T325" s="276"/>
      <c r="U325" s="276"/>
      <c r="V325" s="276"/>
      <c r="W325" s="276"/>
      <c r="X325" s="276"/>
      <c r="Y325" s="276"/>
      <c r="Z325" s="276"/>
    </row>
    <row ht="12.75" customHeight="1" r="326">
      <c r="A326" s="16">
        <v>32518</v>
      </c>
      <c r="B326" s="17" t="s">
        <v>6171</v>
      </c>
      <c r="C326" s="17">
        <v>2016</v>
      </c>
      <c r="D326" s="392">
        <v>42600</v>
      </c>
      <c r="E326" s="19" t="s">
        <v>6172</v>
      </c>
      <c r="F326" s="20" t="s">
        <v>6173</v>
      </c>
      <c r="G326" s="19" t="s">
        <v>860</v>
      </c>
      <c r="H326" s="20" t="s">
        <v>5467</v>
      </c>
      <c r="I326" s="392">
        <v>43390</v>
      </c>
      <c r="J326" s="19">
        <v>10</v>
      </c>
      <c r="K326" s="501" t="s">
        <v>278</v>
      </c>
      <c r="L326" s="20" t="s">
        <v>365</v>
      </c>
      <c r="M326" s="393">
        <f>I326-D326</f>
        <v>790</v>
      </c>
      <c r="N326" s="276"/>
      <c r="O326" s="276"/>
      <c r="P326" s="276"/>
      <c r="Q326" s="276"/>
      <c r="R326" s="276"/>
      <c r="S326" s="276"/>
      <c r="T326" s="276"/>
      <c r="U326" s="276"/>
      <c r="V326" s="276"/>
      <c r="W326" s="276"/>
      <c r="X326" s="276"/>
      <c r="Y326" s="276"/>
      <c r="Z326" s="276"/>
    </row>
    <row ht="12.75" customHeight="1" r="327">
      <c r="A327" s="8">
        <v>32618</v>
      </c>
      <c r="B327" s="9" t="s">
        <v>6174</v>
      </c>
      <c r="C327" s="9">
        <v>2017</v>
      </c>
      <c r="D327" s="388">
        <v>43007</v>
      </c>
      <c r="E327" s="12" t="s">
        <v>6175</v>
      </c>
      <c r="F327" s="11" t="s">
        <v>885</v>
      </c>
      <c r="G327" s="12" t="s">
        <v>17</v>
      </c>
      <c r="H327" s="11" t="s">
        <v>5450</v>
      </c>
      <c r="I327" s="388">
        <v>43391</v>
      </c>
      <c r="J327" s="12">
        <v>10</v>
      </c>
      <c r="K327" s="501" t="s">
        <v>278</v>
      </c>
      <c r="L327" s="11" t="s">
        <v>371</v>
      </c>
      <c r="M327" s="389">
        <f>I327-D327</f>
        <v>384</v>
      </c>
      <c r="N327" s="276"/>
      <c r="O327" s="276"/>
      <c r="P327" s="276"/>
      <c r="Q327" s="276"/>
      <c r="R327" s="276"/>
      <c r="S327" s="276"/>
      <c r="T327" s="276"/>
      <c r="U327" s="276"/>
      <c r="V327" s="276"/>
      <c r="W327" s="276"/>
      <c r="X327" s="276"/>
      <c r="Y327" s="276"/>
      <c r="Z327" s="276"/>
    </row>
    <row ht="12.75" customHeight="1" r="328">
      <c r="A328" s="16">
        <v>32718</v>
      </c>
      <c r="B328" s="17" t="s">
        <v>6176</v>
      </c>
      <c r="C328" s="17">
        <v>2011</v>
      </c>
      <c r="D328" s="392">
        <v>40669</v>
      </c>
      <c r="E328" s="19" t="s">
        <v>6177</v>
      </c>
      <c r="F328" s="20" t="s">
        <v>1005</v>
      </c>
      <c r="G328" s="19" t="s">
        <v>17</v>
      </c>
      <c r="H328" s="20" t="s">
        <v>132</v>
      </c>
      <c r="I328" s="392">
        <v>43391</v>
      </c>
      <c r="J328" s="19">
        <v>10</v>
      </c>
      <c r="K328" s="502" t="s">
        <v>295</v>
      </c>
      <c r="L328" s="20" t="s">
        <v>376</v>
      </c>
      <c r="M328" s="393">
        <f>I328-D328</f>
        <v>2722</v>
      </c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6"/>
      <c r="Y328" s="276"/>
      <c r="Z328" s="276"/>
    </row>
    <row ht="12.75" customHeight="1" r="329">
      <c r="A329" s="8">
        <v>32818</v>
      </c>
      <c r="B329" s="9" t="s">
        <v>6178</v>
      </c>
      <c r="C329" s="9">
        <v>2016</v>
      </c>
      <c r="D329" s="388">
        <v>42458</v>
      </c>
      <c r="E329" s="12" t="s">
        <v>6179</v>
      </c>
      <c r="F329" s="11" t="s">
        <v>1005</v>
      </c>
      <c r="G329" s="12" t="s">
        <v>17</v>
      </c>
      <c r="H329" s="11" t="s">
        <v>506</v>
      </c>
      <c r="I329" s="388">
        <v>43391</v>
      </c>
      <c r="J329" s="12">
        <v>10</v>
      </c>
      <c r="K329" s="502" t="s">
        <v>295</v>
      </c>
      <c r="L329" s="11" t="s">
        <v>376</v>
      </c>
      <c r="M329" s="389">
        <f>I329-D329</f>
        <v>933</v>
      </c>
      <c r="N329" s="276"/>
      <c r="O329" s="276"/>
      <c r="P329" s="276"/>
      <c r="Q329" s="276"/>
      <c r="R329" s="276"/>
      <c r="S329" s="276"/>
      <c r="T329" s="276"/>
      <c r="U329" s="276"/>
      <c r="V329" s="276"/>
      <c r="W329" s="276"/>
      <c r="X329" s="276"/>
      <c r="Y329" s="276"/>
      <c r="Z329" s="276"/>
    </row>
    <row ht="12.75" customHeight="1" r="330">
      <c r="A330" s="16">
        <v>32918</v>
      </c>
      <c r="B330" s="17" t="s">
        <v>6180</v>
      </c>
      <c r="C330" s="17">
        <v>2012</v>
      </c>
      <c r="D330" s="392">
        <v>41264</v>
      </c>
      <c r="E330" s="19" t="s">
        <v>6181</v>
      </c>
      <c r="F330" s="20" t="s">
        <v>276</v>
      </c>
      <c r="G330" s="19" t="s">
        <v>17</v>
      </c>
      <c r="H330" s="20" t="s">
        <v>18</v>
      </c>
      <c r="I330" s="392">
        <v>43391</v>
      </c>
      <c r="J330" s="19">
        <v>10</v>
      </c>
      <c r="K330" s="500" t="s">
        <v>308</v>
      </c>
      <c r="L330" s="20" t="s">
        <v>371</v>
      </c>
      <c r="M330" s="393">
        <f>I330-D330</f>
        <v>2127</v>
      </c>
      <c r="N330" s="276"/>
      <c r="O330" s="276"/>
      <c r="P330" s="276"/>
      <c r="Q330" s="276"/>
      <c r="R330" s="276"/>
      <c r="S330" s="276"/>
      <c r="T330" s="276"/>
      <c r="U330" s="276"/>
      <c r="V330" s="276"/>
      <c r="W330" s="276"/>
      <c r="X330" s="276"/>
      <c r="Y330" s="276"/>
      <c r="Z330" s="276"/>
    </row>
    <row ht="12.75" customHeight="1" r="331">
      <c r="A331" s="8">
        <v>33018</v>
      </c>
      <c r="B331" s="9" t="s">
        <v>6182</v>
      </c>
      <c r="C331" s="9">
        <v>2014</v>
      </c>
      <c r="D331" s="388">
        <v>41942</v>
      </c>
      <c r="E331" s="12" t="s">
        <v>6183</v>
      </c>
      <c r="F331" s="11" t="s">
        <v>158</v>
      </c>
      <c r="G331" s="12" t="s">
        <v>17</v>
      </c>
      <c r="H331" s="11" t="s">
        <v>3637</v>
      </c>
      <c r="I331" s="388">
        <v>43391</v>
      </c>
      <c r="J331" s="12">
        <v>10</v>
      </c>
      <c r="K331" s="500" t="s">
        <v>308</v>
      </c>
      <c r="L331" s="11" t="s">
        <v>371</v>
      </c>
      <c r="M331" s="389">
        <f>I331-D331</f>
        <v>1449</v>
      </c>
      <c r="N331" s="276"/>
      <c r="O331" s="276"/>
      <c r="P331" s="276"/>
      <c r="Q331" s="276"/>
      <c r="R331" s="276"/>
      <c r="S331" s="276"/>
      <c r="T331" s="276"/>
      <c r="U331" s="276"/>
      <c r="V331" s="276"/>
      <c r="W331" s="276"/>
      <c r="X331" s="276"/>
      <c r="Y331" s="276"/>
      <c r="Z331" s="276"/>
    </row>
    <row ht="12.75" customHeight="1" r="332">
      <c r="A332" s="16">
        <v>33118</v>
      </c>
      <c r="B332" s="17" t="s">
        <v>6184</v>
      </c>
      <c r="C332" s="17">
        <v>2012</v>
      </c>
      <c r="D332" s="392">
        <v>41114</v>
      </c>
      <c r="E332" s="19" t="s">
        <v>6185</v>
      </c>
      <c r="F332" s="20" t="s">
        <v>158</v>
      </c>
      <c r="G332" s="19" t="s">
        <v>17</v>
      </c>
      <c r="H332" s="20" t="s">
        <v>277</v>
      </c>
      <c r="I332" s="392">
        <v>43391</v>
      </c>
      <c r="J332" s="19">
        <v>10</v>
      </c>
      <c r="K332" s="500" t="s">
        <v>308</v>
      </c>
      <c r="L332" s="20" t="s">
        <v>371</v>
      </c>
      <c r="M332" s="393">
        <f>I332-D332</f>
        <v>2277</v>
      </c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6"/>
      <c r="Y332" s="276"/>
      <c r="Z332" s="276"/>
    </row>
    <row ht="12.75" customHeight="1" r="333">
      <c r="A333" s="8">
        <v>33218</v>
      </c>
      <c r="B333" s="9" t="s">
        <v>6186</v>
      </c>
      <c r="C333" s="9">
        <v>2016</v>
      </c>
      <c r="D333" s="388">
        <v>42488</v>
      </c>
      <c r="E333" s="12" t="s">
        <v>6187</v>
      </c>
      <c r="F333" s="11" t="s">
        <v>2163</v>
      </c>
      <c r="G333" s="12" t="s">
        <v>17</v>
      </c>
      <c r="H333" s="11" t="s">
        <v>3749</v>
      </c>
      <c r="I333" s="388">
        <v>43391</v>
      </c>
      <c r="J333" s="12">
        <v>10</v>
      </c>
      <c r="K333" s="500" t="s">
        <v>308</v>
      </c>
      <c r="L333" s="11" t="s">
        <v>371</v>
      </c>
      <c r="M333" s="389">
        <f>I333-D333</f>
        <v>903</v>
      </c>
      <c r="N333" s="276"/>
      <c r="O333" s="276"/>
      <c r="P333" s="276"/>
      <c r="Q333" s="276"/>
      <c r="R333" s="276"/>
      <c r="S333" s="276"/>
      <c r="T333" s="276"/>
      <c r="U333" s="276"/>
      <c r="V333" s="276"/>
      <c r="W333" s="276"/>
      <c r="X333" s="276"/>
      <c r="Y333" s="276"/>
      <c r="Z333" s="276"/>
    </row>
    <row ht="12.75" customHeight="1" r="334">
      <c r="A334" s="16">
        <v>33318</v>
      </c>
      <c r="B334" s="17" t="s">
        <v>6188</v>
      </c>
      <c r="C334" s="17">
        <v>2014</v>
      </c>
      <c r="D334" s="392">
        <v>41731</v>
      </c>
      <c r="E334" s="19" t="s">
        <v>6189</v>
      </c>
      <c r="F334" s="20" t="s">
        <v>2163</v>
      </c>
      <c r="G334" s="19" t="s">
        <v>17</v>
      </c>
      <c r="H334" s="20" t="s">
        <v>18</v>
      </c>
      <c r="I334" s="392">
        <v>43391</v>
      </c>
      <c r="J334" s="19">
        <v>10</v>
      </c>
      <c r="K334" s="500" t="s">
        <v>308</v>
      </c>
      <c r="L334" s="20" t="s">
        <v>371</v>
      </c>
      <c r="M334" s="393">
        <f>I334-D334</f>
        <v>1660</v>
      </c>
      <c r="N334" s="276"/>
      <c r="O334" s="276"/>
      <c r="P334" s="276"/>
      <c r="Q334" s="276"/>
      <c r="R334" s="276"/>
      <c r="S334" s="276"/>
      <c r="T334" s="276"/>
      <c r="U334" s="276"/>
      <c r="V334" s="276"/>
      <c r="W334" s="276"/>
      <c r="X334" s="276"/>
      <c r="Y334" s="276"/>
      <c r="Z334" s="276"/>
    </row>
    <row ht="12.75" customHeight="1" r="335">
      <c r="A335" s="8">
        <v>33418</v>
      </c>
      <c r="B335" s="9" t="s">
        <v>6190</v>
      </c>
      <c r="C335" s="9">
        <v>2014</v>
      </c>
      <c r="D335" s="388">
        <v>41879</v>
      </c>
      <c r="E335" s="12" t="s">
        <v>6191</v>
      </c>
      <c r="F335" s="11" t="s">
        <v>2163</v>
      </c>
      <c r="G335" s="12" t="s">
        <v>17</v>
      </c>
      <c r="H335" s="11" t="s">
        <v>5812</v>
      </c>
      <c r="I335" s="388">
        <v>43391</v>
      </c>
      <c r="J335" s="12">
        <v>10</v>
      </c>
      <c r="K335" s="500" t="s">
        <v>308</v>
      </c>
      <c r="L335" s="11" t="s">
        <v>371</v>
      </c>
      <c r="M335" s="389">
        <f>I335-D335</f>
        <v>1512</v>
      </c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6"/>
      <c r="Y335" s="276"/>
      <c r="Z335" s="276"/>
    </row>
    <row ht="12.75" customHeight="1" r="336">
      <c r="A336" s="16">
        <v>33518</v>
      </c>
      <c r="B336" s="17" t="s">
        <v>6192</v>
      </c>
      <c r="C336" s="17">
        <v>2011</v>
      </c>
      <c r="D336" s="392">
        <v>40624</v>
      </c>
      <c r="E336" s="19" t="s">
        <v>6193</v>
      </c>
      <c r="F336" s="20" t="s">
        <v>154</v>
      </c>
      <c r="G336" s="19" t="s">
        <v>17</v>
      </c>
      <c r="H336" s="20" t="s">
        <v>1522</v>
      </c>
      <c r="I336" s="392">
        <v>43391</v>
      </c>
      <c r="J336" s="19">
        <v>10</v>
      </c>
      <c r="K336" s="501" t="s">
        <v>278</v>
      </c>
      <c r="L336" s="20" t="s">
        <v>376</v>
      </c>
      <c r="M336" s="393">
        <f>I336-D336</f>
        <v>2767</v>
      </c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</row>
    <row ht="12.75" customHeight="1" r="337">
      <c r="A337" s="8">
        <v>33618</v>
      </c>
      <c r="B337" s="9" t="s">
        <v>6194</v>
      </c>
      <c r="C337" s="9">
        <v>2014</v>
      </c>
      <c r="D337" s="388">
        <v>41726</v>
      </c>
      <c r="E337" s="12" t="s">
        <v>6195</v>
      </c>
      <c r="F337" s="11" t="s">
        <v>1451</v>
      </c>
      <c r="G337" s="12" t="s">
        <v>860</v>
      </c>
      <c r="H337" s="11" t="s">
        <v>132</v>
      </c>
      <c r="I337" s="388">
        <v>43391</v>
      </c>
      <c r="J337" s="12">
        <v>10</v>
      </c>
      <c r="K337" s="500" t="s">
        <v>308</v>
      </c>
      <c r="L337" s="11" t="s">
        <v>376</v>
      </c>
      <c r="M337" s="389">
        <f>I337-D337</f>
        <v>1665</v>
      </c>
      <c r="N337" s="276"/>
      <c r="O337" s="276"/>
      <c r="P337" s="276"/>
      <c r="Q337" s="276"/>
      <c r="R337" s="276"/>
      <c r="S337" s="276"/>
      <c r="T337" s="276"/>
      <c r="U337" s="276"/>
      <c r="V337" s="276"/>
      <c r="W337" s="276"/>
      <c r="X337" s="276"/>
      <c r="Y337" s="276"/>
      <c r="Z337" s="276"/>
    </row>
    <row ht="12.75" customHeight="1" r="338">
      <c r="A338" s="16">
        <v>33718</v>
      </c>
      <c r="B338" s="17" t="s">
        <v>6196</v>
      </c>
      <c r="C338" s="17">
        <v>2013</v>
      </c>
      <c r="D338" s="392">
        <v>41565</v>
      </c>
      <c r="E338" s="19" t="s">
        <v>6197</v>
      </c>
      <c r="F338" s="20" t="s">
        <v>154</v>
      </c>
      <c r="G338" s="19" t="s">
        <v>860</v>
      </c>
      <c r="H338" s="20" t="s">
        <v>5898</v>
      </c>
      <c r="I338" s="392">
        <v>43391</v>
      </c>
      <c r="J338" s="19">
        <v>10</v>
      </c>
      <c r="K338" s="500" t="s">
        <v>308</v>
      </c>
      <c r="L338" s="20" t="s">
        <v>376</v>
      </c>
      <c r="M338" s="393">
        <f>I338-D338</f>
        <v>1826</v>
      </c>
      <c r="N338" s="276"/>
      <c r="O338" s="276"/>
      <c r="P338" s="276"/>
      <c r="Q338" s="276"/>
      <c r="R338" s="276"/>
      <c r="S338" s="276"/>
      <c r="T338" s="276"/>
      <c r="U338" s="276"/>
      <c r="V338" s="276"/>
      <c r="W338" s="276"/>
      <c r="X338" s="276"/>
      <c r="Y338" s="276"/>
      <c r="Z338" s="276"/>
    </row>
    <row ht="12.75" customHeight="1" r="339">
      <c r="A339" s="8">
        <v>33818</v>
      </c>
      <c r="B339" s="9" t="s">
        <v>6198</v>
      </c>
      <c r="C339" s="9">
        <v>2017</v>
      </c>
      <c r="D339" s="388">
        <v>42802</v>
      </c>
      <c r="E339" s="12" t="s">
        <v>6199</v>
      </c>
      <c r="F339" s="11" t="s">
        <v>6200</v>
      </c>
      <c r="G339" s="12" t="s">
        <v>865</v>
      </c>
      <c r="H339" s="11" t="s">
        <v>6201</v>
      </c>
      <c r="I339" s="388">
        <v>43391</v>
      </c>
      <c r="J339" s="12">
        <v>10</v>
      </c>
      <c r="K339" s="507" t="s">
        <v>324</v>
      </c>
      <c r="L339" s="11" t="s">
        <v>380</v>
      </c>
      <c r="M339" s="389">
        <f>I339-D339</f>
        <v>589</v>
      </c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6"/>
      <c r="Y339" s="276"/>
      <c r="Z339" s="276"/>
    </row>
    <row ht="12.75" customHeight="1" r="340">
      <c r="A340" s="16">
        <v>33918</v>
      </c>
      <c r="B340" s="17" t="s">
        <v>6202</v>
      </c>
      <c r="C340" s="17">
        <v>2018</v>
      </c>
      <c r="D340" s="392">
        <v>43193</v>
      </c>
      <c r="E340" s="19" t="s">
        <v>6203</v>
      </c>
      <c r="F340" s="171" t="s">
        <v>6204</v>
      </c>
      <c r="G340" s="19" t="s">
        <v>865</v>
      </c>
      <c r="H340" s="20" t="s">
        <v>4019</v>
      </c>
      <c r="I340" s="392">
        <v>43395</v>
      </c>
      <c r="J340" s="19">
        <v>10</v>
      </c>
      <c r="K340" s="507" t="s">
        <v>324</v>
      </c>
      <c r="L340" s="20" t="s">
        <v>380</v>
      </c>
      <c r="M340" s="393">
        <f>I340-D340</f>
        <v>202</v>
      </c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6"/>
      <c r="Y340" s="276"/>
      <c r="Z340" s="276"/>
    </row>
    <row ht="12.75" customHeight="1" r="341">
      <c r="A341" s="8">
        <v>34018</v>
      </c>
      <c r="B341" s="9" t="s">
        <v>6205</v>
      </c>
      <c r="C341" s="9">
        <v>2018</v>
      </c>
      <c r="D341" s="388">
        <v>43173</v>
      </c>
      <c r="E341" s="12" t="s">
        <v>6206</v>
      </c>
      <c r="F341" s="168" t="s">
        <v>2360</v>
      </c>
      <c r="G341" s="12" t="s">
        <v>865</v>
      </c>
      <c r="H341" s="11" t="s">
        <v>2399</v>
      </c>
      <c r="I341" s="388">
        <v>43396</v>
      </c>
      <c r="J341" s="12">
        <v>10</v>
      </c>
      <c r="K341" s="507" t="s">
        <v>324</v>
      </c>
      <c r="L341" s="11" t="s">
        <v>380</v>
      </c>
      <c r="M341" s="389">
        <f>I341-D341</f>
        <v>223</v>
      </c>
      <c r="N341" s="276"/>
      <c r="O341" s="276"/>
      <c r="P341" s="276"/>
      <c r="Q341" s="276"/>
      <c r="R341" s="276"/>
      <c r="S341" s="276"/>
      <c r="T341" s="276"/>
      <c r="U341" s="276"/>
      <c r="V341" s="276"/>
      <c r="W341" s="276"/>
      <c r="X341" s="276"/>
      <c r="Y341" s="276"/>
      <c r="Z341" s="276"/>
    </row>
    <row ht="12.75" customHeight="1" r="342">
      <c r="A342" s="16">
        <v>34118</v>
      </c>
      <c r="B342" s="17" t="s">
        <v>6207</v>
      </c>
      <c r="C342" s="17">
        <v>2017</v>
      </c>
      <c r="D342" s="392">
        <v>42956</v>
      </c>
      <c r="E342" s="19" t="s">
        <v>6208</v>
      </c>
      <c r="F342" s="20" t="s">
        <v>154</v>
      </c>
      <c r="G342" s="19" t="s">
        <v>860</v>
      </c>
      <c r="H342" s="20" t="s">
        <v>181</v>
      </c>
      <c r="I342" s="392">
        <v>43396</v>
      </c>
      <c r="J342" s="19">
        <v>10</v>
      </c>
      <c r="K342" s="500" t="s">
        <v>308</v>
      </c>
      <c r="L342" s="20" t="s">
        <v>376</v>
      </c>
      <c r="M342" s="393">
        <f>I342-D342</f>
        <v>440</v>
      </c>
      <c r="N342" s="276"/>
      <c r="O342" s="276"/>
      <c r="P342" s="276"/>
      <c r="Q342" s="276"/>
      <c r="R342" s="276"/>
      <c r="S342" s="276"/>
      <c r="T342" s="276"/>
      <c r="U342" s="276"/>
      <c r="V342" s="276"/>
      <c r="W342" s="276"/>
      <c r="X342" s="276"/>
      <c r="Y342" s="276"/>
      <c r="Z342" s="276"/>
    </row>
    <row ht="12.75" customHeight="1" r="343">
      <c r="A343" s="8">
        <v>34218</v>
      </c>
      <c r="B343" s="9" t="s">
        <v>6209</v>
      </c>
      <c r="C343" s="9">
        <v>2010</v>
      </c>
      <c r="D343" s="388">
        <v>40337</v>
      </c>
      <c r="E343" s="12" t="s">
        <v>6210</v>
      </c>
      <c r="F343" s="11" t="s">
        <v>6211</v>
      </c>
      <c r="G343" s="12" t="s">
        <v>860</v>
      </c>
      <c r="H343" s="11" t="s">
        <v>981</v>
      </c>
      <c r="I343" s="388">
        <v>43398</v>
      </c>
      <c r="J343" s="12">
        <v>10</v>
      </c>
      <c r="K343" s="501" t="s">
        <v>278</v>
      </c>
      <c r="L343" s="11" t="s">
        <v>371</v>
      </c>
      <c r="M343" s="389">
        <f>I343-D343</f>
        <v>3061</v>
      </c>
      <c r="N343" s="276"/>
      <c r="O343" s="276"/>
      <c r="P343" s="276"/>
      <c r="Q343" s="276"/>
      <c r="R343" s="276"/>
      <c r="S343" s="276"/>
      <c r="T343" s="276"/>
      <c r="U343" s="276"/>
      <c r="V343" s="276"/>
      <c r="W343" s="276"/>
      <c r="X343" s="276"/>
      <c r="Y343" s="276"/>
      <c r="Z343" s="276"/>
    </row>
    <row ht="12.75" customHeight="1" r="344">
      <c r="A344" s="16">
        <v>34318</v>
      </c>
      <c r="B344" s="17" t="s">
        <v>6212</v>
      </c>
      <c r="C344" s="17">
        <v>2016</v>
      </c>
      <c r="D344" s="392">
        <v>42576</v>
      </c>
      <c r="E344" s="19" t="s">
        <v>6213</v>
      </c>
      <c r="F344" s="20" t="s">
        <v>584</v>
      </c>
      <c r="G344" s="19" t="s">
        <v>860</v>
      </c>
      <c r="H344" s="20" t="s">
        <v>5467</v>
      </c>
      <c r="I344" s="392">
        <v>43398</v>
      </c>
      <c r="J344" s="19">
        <v>10</v>
      </c>
      <c r="K344" s="507" t="s">
        <v>324</v>
      </c>
      <c r="L344" s="20" t="s">
        <v>371</v>
      </c>
      <c r="M344" s="393">
        <f>I344-D344</f>
        <v>822</v>
      </c>
      <c r="N344" s="276"/>
      <c r="O344" s="276"/>
      <c r="P344" s="276"/>
      <c r="Q344" s="276"/>
      <c r="R344" s="276"/>
      <c r="S344" s="276"/>
      <c r="T344" s="276"/>
      <c r="U344" s="276"/>
      <c r="V344" s="276"/>
      <c r="W344" s="276"/>
      <c r="X344" s="276"/>
      <c r="Y344" s="276"/>
      <c r="Z344" s="276"/>
    </row>
    <row ht="12.75" customHeight="1" r="345">
      <c r="A345" s="8">
        <v>34418</v>
      </c>
      <c r="B345" s="9" t="s">
        <v>6214</v>
      </c>
      <c r="C345" s="9">
        <v>2018</v>
      </c>
      <c r="D345" s="388">
        <v>43307</v>
      </c>
      <c r="E345" s="12" t="s">
        <v>6215</v>
      </c>
      <c r="F345" s="168" t="s">
        <v>6216</v>
      </c>
      <c r="G345" s="12" t="s">
        <v>871</v>
      </c>
      <c r="H345" s="11" t="s">
        <v>920</v>
      </c>
      <c r="I345" s="388">
        <v>43403</v>
      </c>
      <c r="J345" s="12">
        <v>10</v>
      </c>
      <c r="K345" s="507" t="s">
        <v>5559</v>
      </c>
      <c r="L345" s="11" t="s">
        <v>380</v>
      </c>
      <c r="M345" s="389">
        <f>I345-D345</f>
        <v>96</v>
      </c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/>
      <c r="Z345" s="276"/>
    </row>
    <row ht="12.75" customHeight="1" r="346">
      <c r="A346" s="16">
        <v>34518</v>
      </c>
      <c r="B346" s="17" t="s">
        <v>6217</v>
      </c>
      <c r="C346" s="17">
        <v>2018</v>
      </c>
      <c r="D346" s="392">
        <v>43285</v>
      </c>
      <c r="E346" s="19" t="s">
        <v>6218</v>
      </c>
      <c r="F346" s="171" t="s">
        <v>2243</v>
      </c>
      <c r="G346" s="19" t="s">
        <v>865</v>
      </c>
      <c r="H346" s="20" t="s">
        <v>2399</v>
      </c>
      <c r="I346" s="392">
        <v>43405</v>
      </c>
      <c r="J346" s="19">
        <v>11</v>
      </c>
      <c r="K346" s="507" t="s">
        <v>324</v>
      </c>
      <c r="L346" s="20" t="s">
        <v>380</v>
      </c>
      <c r="M346" s="393">
        <f>I346-D346</f>
        <v>120</v>
      </c>
      <c r="N346" s="276"/>
      <c r="O346" s="276"/>
      <c r="P346" s="276"/>
      <c r="Q346" s="276"/>
      <c r="R346" s="276"/>
      <c r="S346" s="276"/>
      <c r="T346" s="276"/>
      <c r="U346" s="276"/>
      <c r="V346" s="276"/>
      <c r="W346" s="276"/>
      <c r="X346" s="276"/>
      <c r="Y346" s="276"/>
      <c r="Z346" s="276"/>
    </row>
    <row ht="12.75" customHeight="1" r="347">
      <c r="A347" s="8">
        <v>34618</v>
      </c>
      <c r="B347" s="9" t="s">
        <v>6219</v>
      </c>
      <c r="C347" s="9">
        <v>2011</v>
      </c>
      <c r="D347" s="388">
        <v>40634</v>
      </c>
      <c r="E347" s="12" t="s">
        <v>6220</v>
      </c>
      <c r="F347" s="11" t="s">
        <v>6221</v>
      </c>
      <c r="G347" s="12" t="s">
        <v>850</v>
      </c>
      <c r="H347" s="11" t="s">
        <v>870</v>
      </c>
      <c r="I347" s="388">
        <v>43412</v>
      </c>
      <c r="J347" s="12">
        <v>11</v>
      </c>
      <c r="K347" s="502" t="s">
        <v>295</v>
      </c>
      <c r="L347" s="11" t="s">
        <v>365</v>
      </c>
      <c r="M347" s="389">
        <f>I347-D347</f>
        <v>2778</v>
      </c>
      <c r="N347" s="276"/>
      <c r="O347" s="276"/>
      <c r="P347" s="276"/>
      <c r="Q347" s="276"/>
      <c r="R347" s="276"/>
      <c r="S347" s="276"/>
      <c r="T347" s="276"/>
      <c r="U347" s="276"/>
      <c r="V347" s="276"/>
      <c r="W347" s="276"/>
      <c r="X347" s="276"/>
      <c r="Y347" s="276"/>
      <c r="Z347" s="276"/>
    </row>
    <row ht="12.75" customHeight="1" r="348">
      <c r="A348" s="16">
        <v>34718</v>
      </c>
      <c r="B348" s="17" t="s">
        <v>6222</v>
      </c>
      <c r="C348" s="17">
        <v>2011</v>
      </c>
      <c r="D348" s="392">
        <v>40634</v>
      </c>
      <c r="E348" s="19" t="s">
        <v>6223</v>
      </c>
      <c r="F348" s="20" t="s">
        <v>6221</v>
      </c>
      <c r="G348" s="19" t="s">
        <v>850</v>
      </c>
      <c r="H348" s="20" t="s">
        <v>870</v>
      </c>
      <c r="I348" s="392">
        <v>43412</v>
      </c>
      <c r="J348" s="19">
        <v>11</v>
      </c>
      <c r="K348" s="502" t="s">
        <v>295</v>
      </c>
      <c r="L348" s="20" t="s">
        <v>365</v>
      </c>
      <c r="M348" s="393">
        <f>I348-D348</f>
        <v>2778</v>
      </c>
      <c r="N348" s="276"/>
      <c r="O348" s="276"/>
      <c r="P348" s="276"/>
      <c r="Q348" s="276"/>
      <c r="R348" s="276"/>
      <c r="S348" s="276"/>
      <c r="T348" s="276"/>
      <c r="U348" s="276"/>
      <c r="V348" s="276"/>
      <c r="W348" s="276"/>
      <c r="X348" s="276"/>
      <c r="Y348" s="276"/>
      <c r="Z348" s="276"/>
    </row>
    <row ht="12.75" customHeight="1" r="349">
      <c r="A349" s="8">
        <v>34818</v>
      </c>
      <c r="B349" s="9" t="s">
        <v>6224</v>
      </c>
      <c r="C349" s="9">
        <v>2010</v>
      </c>
      <c r="D349" s="388">
        <v>40462</v>
      </c>
      <c r="E349" s="12" t="s">
        <v>6225</v>
      </c>
      <c r="F349" s="11" t="s">
        <v>6160</v>
      </c>
      <c r="G349" s="12" t="s">
        <v>860</v>
      </c>
      <c r="H349" s="11" t="s">
        <v>981</v>
      </c>
      <c r="I349" s="388">
        <v>43413</v>
      </c>
      <c r="J349" s="12">
        <v>11</v>
      </c>
      <c r="K349" s="501" t="s">
        <v>278</v>
      </c>
      <c r="L349" s="11" t="s">
        <v>376</v>
      </c>
      <c r="M349" s="389">
        <f>I349-D349</f>
        <v>2951</v>
      </c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</row>
    <row ht="12.75" customHeight="1" r="350">
      <c r="A350" s="16">
        <v>34918</v>
      </c>
      <c r="B350" s="17" t="s">
        <v>6226</v>
      </c>
      <c r="C350" s="17">
        <v>2009</v>
      </c>
      <c r="D350" s="392">
        <v>40091</v>
      </c>
      <c r="E350" s="19" t="s">
        <v>6227</v>
      </c>
      <c r="F350" s="20" t="s">
        <v>6228</v>
      </c>
      <c r="G350" s="19" t="s">
        <v>860</v>
      </c>
      <c r="H350" s="20" t="s">
        <v>3637</v>
      </c>
      <c r="I350" s="392">
        <v>43413</v>
      </c>
      <c r="J350" s="19">
        <v>11</v>
      </c>
      <c r="K350" s="507" t="s">
        <v>324</v>
      </c>
      <c r="L350" s="20" t="s">
        <v>371</v>
      </c>
      <c r="M350" s="393">
        <f>I350-D350</f>
        <v>3322</v>
      </c>
      <c r="N350" s="276"/>
      <c r="O350" s="276"/>
      <c r="P350" s="276"/>
      <c r="Q350" s="276"/>
      <c r="R350" s="276"/>
      <c r="S350" s="276"/>
      <c r="T350" s="276"/>
      <c r="U350" s="276"/>
      <c r="V350" s="276"/>
      <c r="W350" s="276"/>
      <c r="X350" s="276"/>
      <c r="Y350" s="276"/>
      <c r="Z350" s="276"/>
    </row>
    <row ht="12.75" customHeight="1" r="351">
      <c r="A351" s="8">
        <v>35018</v>
      </c>
      <c r="B351" s="9" t="s">
        <v>6229</v>
      </c>
      <c r="C351" s="9">
        <v>2012</v>
      </c>
      <c r="D351" s="388">
        <v>40966</v>
      </c>
      <c r="E351" s="12" t="s">
        <v>6230</v>
      </c>
      <c r="F351" s="11" t="s">
        <v>451</v>
      </c>
      <c r="G351" s="12" t="s">
        <v>860</v>
      </c>
      <c r="H351" s="11" t="s">
        <v>3637</v>
      </c>
      <c r="I351" s="388">
        <v>43413</v>
      </c>
      <c r="J351" s="12">
        <v>11</v>
      </c>
      <c r="K351" s="502" t="s">
        <v>295</v>
      </c>
      <c r="L351" s="11" t="s">
        <v>376</v>
      </c>
      <c r="M351" s="389">
        <f>I351-D351</f>
        <v>2447</v>
      </c>
      <c r="N351" s="276"/>
      <c r="O351" s="276"/>
      <c r="P351" s="276"/>
      <c r="Q351" s="276"/>
      <c r="R351" s="276"/>
      <c r="S351" s="276"/>
      <c r="T351" s="276"/>
      <c r="U351" s="276"/>
      <c r="V351" s="276"/>
      <c r="W351" s="276"/>
      <c r="X351" s="276"/>
      <c r="Y351" s="276"/>
      <c r="Z351" s="276"/>
    </row>
    <row ht="12.75" customHeight="1" r="352">
      <c r="A352" s="16">
        <v>35118</v>
      </c>
      <c r="B352" s="17" t="s">
        <v>6231</v>
      </c>
      <c r="C352" s="17">
        <v>2014</v>
      </c>
      <c r="D352" s="392">
        <v>41732</v>
      </c>
      <c r="E352" s="19" t="s">
        <v>6232</v>
      </c>
      <c r="F352" s="20" t="s">
        <v>6233</v>
      </c>
      <c r="G352" s="19" t="s">
        <v>860</v>
      </c>
      <c r="H352" s="20" t="s">
        <v>2993</v>
      </c>
      <c r="I352" s="392">
        <v>43414</v>
      </c>
      <c r="J352" s="19">
        <v>11</v>
      </c>
      <c r="K352" s="502" t="s">
        <v>295</v>
      </c>
      <c r="L352" s="20" t="s">
        <v>371</v>
      </c>
      <c r="M352" s="393">
        <f>I352-D352</f>
        <v>1682</v>
      </c>
      <c r="N352" s="276"/>
      <c r="O352" s="276"/>
      <c r="P352" s="276"/>
      <c r="Q352" s="276"/>
      <c r="R352" s="276"/>
      <c r="S352" s="276"/>
      <c r="T352" s="276"/>
      <c r="U352" s="276"/>
      <c r="V352" s="276"/>
      <c r="W352" s="276"/>
      <c r="X352" s="276"/>
      <c r="Y352" s="276"/>
      <c r="Z352" s="276"/>
    </row>
    <row ht="12.75" customHeight="1" r="353">
      <c r="A353" s="8">
        <v>35218</v>
      </c>
      <c r="B353" s="9" t="s">
        <v>6234</v>
      </c>
      <c r="C353" s="9">
        <v>2011</v>
      </c>
      <c r="D353" s="388">
        <v>40644</v>
      </c>
      <c r="E353" s="12" t="s">
        <v>6235</v>
      </c>
      <c r="F353" s="11" t="s">
        <v>1005</v>
      </c>
      <c r="G353" s="12" t="s">
        <v>17</v>
      </c>
      <c r="H353" s="11" t="s">
        <v>1006</v>
      </c>
      <c r="I353" s="388">
        <v>43418</v>
      </c>
      <c r="J353" s="12">
        <v>11</v>
      </c>
      <c r="K353" s="502" t="s">
        <v>295</v>
      </c>
      <c r="L353" s="11" t="s">
        <v>376</v>
      </c>
      <c r="M353" s="389">
        <f>I353-D353</f>
        <v>2774</v>
      </c>
      <c r="N353" s="276"/>
      <c r="O353" s="276"/>
      <c r="P353" s="276"/>
      <c r="Q353" s="276"/>
      <c r="R353" s="276"/>
      <c r="S353" s="276"/>
      <c r="T353" s="276"/>
      <c r="U353" s="276"/>
      <c r="V353" s="276"/>
      <c r="W353" s="276"/>
      <c r="X353" s="276"/>
      <c r="Y353" s="276"/>
      <c r="Z353" s="276"/>
    </row>
    <row ht="12.75" customHeight="1" r="354">
      <c r="A354" s="16">
        <v>35318</v>
      </c>
      <c r="B354" s="17" t="s">
        <v>6236</v>
      </c>
      <c r="C354" s="17">
        <v>2018</v>
      </c>
      <c r="D354" s="392">
        <v>43276</v>
      </c>
      <c r="E354" s="19" t="s">
        <v>6237</v>
      </c>
      <c r="F354" s="20" t="s">
        <v>1081</v>
      </c>
      <c r="G354" s="19" t="s">
        <v>17</v>
      </c>
      <c r="H354" s="20" t="s">
        <v>5326</v>
      </c>
      <c r="I354" s="392">
        <v>43418</v>
      </c>
      <c r="J354" s="19">
        <v>11</v>
      </c>
      <c r="K354" s="502" t="s">
        <v>295</v>
      </c>
      <c r="L354" s="20" t="s">
        <v>371</v>
      </c>
      <c r="M354" s="393">
        <f>I354-D354</f>
        <v>142</v>
      </c>
      <c r="N354" s="276"/>
      <c r="O354" s="276"/>
      <c r="P354" s="276"/>
      <c r="Q354" s="276"/>
      <c r="R354" s="276"/>
      <c r="S354" s="276"/>
      <c r="T354" s="276"/>
      <c r="U354" s="276"/>
      <c r="V354" s="276"/>
      <c r="W354" s="276"/>
      <c r="X354" s="276"/>
      <c r="Y354" s="276"/>
      <c r="Z354" s="276"/>
    </row>
    <row ht="12.75" customHeight="1" r="355">
      <c r="A355" s="8">
        <v>35418</v>
      </c>
      <c r="B355" s="9" t="s">
        <v>6238</v>
      </c>
      <c r="C355" s="9">
        <v>2015</v>
      </c>
      <c r="D355" s="388">
        <v>42361</v>
      </c>
      <c r="E355" s="12" t="s">
        <v>6239</v>
      </c>
      <c r="F355" s="11" t="s">
        <v>2163</v>
      </c>
      <c r="G355" s="12" t="s">
        <v>17</v>
      </c>
      <c r="H355" s="11" t="s">
        <v>5467</v>
      </c>
      <c r="I355" s="388">
        <v>43418</v>
      </c>
      <c r="J355" s="12">
        <v>11</v>
      </c>
      <c r="K355" s="500" t="s">
        <v>308</v>
      </c>
      <c r="L355" s="11" t="s">
        <v>371</v>
      </c>
      <c r="M355" s="389">
        <f>I355-D355</f>
        <v>1057</v>
      </c>
      <c r="N355" s="276"/>
      <c r="O355" s="276"/>
      <c r="P355" s="276"/>
      <c r="Q355" s="276"/>
      <c r="R355" s="276"/>
      <c r="S355" s="276"/>
      <c r="T355" s="276"/>
      <c r="U355" s="276"/>
      <c r="V355" s="276"/>
      <c r="W355" s="276"/>
      <c r="X355" s="276"/>
      <c r="Y355" s="276"/>
      <c r="Z355" s="276"/>
    </row>
    <row ht="12.75" customHeight="1" r="356">
      <c r="A356" s="16">
        <v>35518</v>
      </c>
      <c r="B356" s="17" t="s">
        <v>6240</v>
      </c>
      <c r="C356" s="17">
        <v>2018</v>
      </c>
      <c r="D356" s="392">
        <v>43241</v>
      </c>
      <c r="E356" s="19" t="s">
        <v>6241</v>
      </c>
      <c r="F356" s="20" t="s">
        <v>953</v>
      </c>
      <c r="G356" s="19" t="s">
        <v>17</v>
      </c>
      <c r="H356" s="20" t="s">
        <v>25</v>
      </c>
      <c r="I356" s="392">
        <v>43418</v>
      </c>
      <c r="J356" s="19">
        <v>11</v>
      </c>
      <c r="K356" s="500" t="s">
        <v>308</v>
      </c>
      <c r="L356" s="20" t="s">
        <v>371</v>
      </c>
      <c r="M356" s="393">
        <f>I356-D356</f>
        <v>177</v>
      </c>
      <c r="N356" s="276"/>
      <c r="O356" s="276"/>
      <c r="P356" s="276"/>
      <c r="Q356" s="276"/>
      <c r="R356" s="276"/>
      <c r="S356" s="276"/>
      <c r="T356" s="276"/>
      <c r="U356" s="276"/>
      <c r="V356" s="276"/>
      <c r="W356" s="276"/>
      <c r="X356" s="276"/>
      <c r="Y356" s="276"/>
      <c r="Z356" s="276"/>
    </row>
    <row ht="12.75" customHeight="1" r="357">
      <c r="A357" s="8">
        <v>35618</v>
      </c>
      <c r="B357" s="9" t="s">
        <v>6242</v>
      </c>
      <c r="C357" s="9">
        <v>2014</v>
      </c>
      <c r="D357" s="388">
        <v>41806</v>
      </c>
      <c r="E357" s="12" t="s">
        <v>6243</v>
      </c>
      <c r="F357" s="11" t="s">
        <v>451</v>
      </c>
      <c r="G357" s="12" t="s">
        <v>17</v>
      </c>
      <c r="H357" s="11" t="s">
        <v>25</v>
      </c>
      <c r="I357" s="388">
        <v>43418</v>
      </c>
      <c r="J357" s="12">
        <v>11</v>
      </c>
      <c r="K357" s="502" t="s">
        <v>295</v>
      </c>
      <c r="L357" s="11" t="s">
        <v>376</v>
      </c>
      <c r="M357" s="389">
        <f>I357-D357</f>
        <v>1612</v>
      </c>
      <c r="N357" s="276"/>
      <c r="O357" s="276"/>
      <c r="P357" s="276"/>
      <c r="Q357" s="276"/>
      <c r="R357" s="276"/>
      <c r="S357" s="276"/>
      <c r="T357" s="276"/>
      <c r="U357" s="276"/>
      <c r="V357" s="276"/>
      <c r="W357" s="276"/>
      <c r="X357" s="276"/>
      <c r="Y357" s="276"/>
      <c r="Z357" s="276"/>
    </row>
    <row ht="12.75" customHeight="1" r="358">
      <c r="A358" s="16">
        <v>35718</v>
      </c>
      <c r="B358" s="17" t="s">
        <v>6244</v>
      </c>
      <c r="C358" s="17">
        <v>2013</v>
      </c>
      <c r="D358" s="392">
        <v>41304</v>
      </c>
      <c r="E358" s="19" t="s">
        <v>6245</v>
      </c>
      <c r="F358" s="20" t="s">
        <v>3177</v>
      </c>
      <c r="G358" s="19" t="s">
        <v>17</v>
      </c>
      <c r="H358" s="20" t="s">
        <v>5683</v>
      </c>
      <c r="I358" s="392">
        <v>43418</v>
      </c>
      <c r="J358" s="19">
        <v>11</v>
      </c>
      <c r="K358" s="500" t="s">
        <v>308</v>
      </c>
      <c r="L358" s="20" t="s">
        <v>376</v>
      </c>
      <c r="M358" s="393">
        <f>I358-D358</f>
        <v>2114</v>
      </c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6"/>
      <c r="Y358" s="276"/>
      <c r="Z358" s="276"/>
    </row>
    <row ht="12.75" customHeight="1" r="359">
      <c r="A359" s="8">
        <v>35818</v>
      </c>
      <c r="B359" s="9" t="s">
        <v>6246</v>
      </c>
      <c r="C359" s="9">
        <v>2010</v>
      </c>
      <c r="D359" s="388">
        <v>40322</v>
      </c>
      <c r="E359" s="12" t="s">
        <v>6247</v>
      </c>
      <c r="F359" s="11" t="s">
        <v>1430</v>
      </c>
      <c r="G359" s="12" t="s">
        <v>17</v>
      </c>
      <c r="H359" s="11" t="s">
        <v>209</v>
      </c>
      <c r="I359" s="388">
        <v>43418</v>
      </c>
      <c r="J359" s="12">
        <v>11</v>
      </c>
      <c r="K359" s="500" t="s">
        <v>308</v>
      </c>
      <c r="L359" s="11" t="s">
        <v>371</v>
      </c>
      <c r="M359" s="389">
        <f>I359-D359</f>
        <v>3096</v>
      </c>
      <c r="N359" s="276"/>
      <c r="O359" s="276"/>
      <c r="P359" s="276"/>
      <c r="Q359" s="276"/>
      <c r="R359" s="276"/>
      <c r="S359" s="276"/>
      <c r="T359" s="276"/>
      <c r="U359" s="276"/>
      <c r="V359" s="276"/>
      <c r="W359" s="276"/>
      <c r="X359" s="276"/>
      <c r="Y359" s="276"/>
      <c r="Z359" s="276"/>
    </row>
    <row ht="12.75" customHeight="1" r="360">
      <c r="A360" s="16">
        <v>35918</v>
      </c>
      <c r="B360" s="17" t="s">
        <v>6248</v>
      </c>
      <c r="C360" s="17">
        <v>2017</v>
      </c>
      <c r="D360" s="392">
        <v>43039</v>
      </c>
      <c r="E360" s="19" t="s">
        <v>6249</v>
      </c>
      <c r="F360" s="20" t="s">
        <v>276</v>
      </c>
      <c r="G360" s="19" t="s">
        <v>17</v>
      </c>
      <c r="H360" s="20" t="s">
        <v>5467</v>
      </c>
      <c r="I360" s="392">
        <v>43418</v>
      </c>
      <c r="J360" s="19">
        <v>11</v>
      </c>
      <c r="K360" s="500" t="s">
        <v>308</v>
      </c>
      <c r="L360" s="20" t="s">
        <v>371</v>
      </c>
      <c r="M360" s="393">
        <f>I360-D360</f>
        <v>379</v>
      </c>
      <c r="N360" s="276"/>
      <c r="O360" s="276"/>
      <c r="P360" s="276"/>
      <c r="Q360" s="276"/>
      <c r="R360" s="276"/>
      <c r="S360" s="276"/>
      <c r="T360" s="276"/>
      <c r="U360" s="276"/>
      <c r="V360" s="276"/>
      <c r="W360" s="276"/>
      <c r="X360" s="276"/>
      <c r="Y360" s="276"/>
      <c r="Z360" s="276"/>
    </row>
    <row ht="12.75" customHeight="1" r="361">
      <c r="A361" s="8">
        <v>36018</v>
      </c>
      <c r="B361" s="9" t="s">
        <v>6250</v>
      </c>
      <c r="C361" s="9">
        <v>2012</v>
      </c>
      <c r="D361" s="388">
        <v>41176</v>
      </c>
      <c r="E361" s="12" t="s">
        <v>6251</v>
      </c>
      <c r="F361" s="11" t="s">
        <v>2762</v>
      </c>
      <c r="G361" s="12" t="s">
        <v>860</v>
      </c>
      <c r="H361" s="11" t="s">
        <v>2746</v>
      </c>
      <c r="I361" s="388">
        <v>43423</v>
      </c>
      <c r="J361" s="12">
        <v>11</v>
      </c>
      <c r="K361" s="501" t="s">
        <v>278</v>
      </c>
      <c r="L361" s="11" t="s">
        <v>371</v>
      </c>
      <c r="M361" s="389">
        <f>I361-D361</f>
        <v>2247</v>
      </c>
      <c r="N361" s="276"/>
      <c r="O361" s="276"/>
      <c r="P361" s="276"/>
      <c r="Q361" s="276"/>
      <c r="R361" s="276"/>
      <c r="S361" s="276"/>
      <c r="T361" s="276"/>
      <c r="U361" s="276"/>
      <c r="V361" s="276"/>
      <c r="W361" s="276"/>
      <c r="X361" s="276"/>
      <c r="Y361" s="276"/>
      <c r="Z361" s="276"/>
    </row>
    <row ht="12.75" customHeight="1" r="362">
      <c r="A362" s="16">
        <v>36118</v>
      </c>
      <c r="B362" s="17" t="s">
        <v>6252</v>
      </c>
      <c r="C362" s="17">
        <v>2018</v>
      </c>
      <c r="D362" s="392">
        <v>43230</v>
      </c>
      <c r="E362" s="19" t="s">
        <v>6253</v>
      </c>
      <c r="F362" s="171" t="s">
        <v>2322</v>
      </c>
      <c r="G362" s="19" t="s">
        <v>865</v>
      </c>
      <c r="H362" s="20" t="s">
        <v>2399</v>
      </c>
      <c r="I362" s="392">
        <v>43424</v>
      </c>
      <c r="J362" s="19">
        <v>11</v>
      </c>
      <c r="K362" s="507" t="s">
        <v>324</v>
      </c>
      <c r="L362" s="20" t="s">
        <v>380</v>
      </c>
      <c r="M362" s="393">
        <f>I362-D362</f>
        <v>194</v>
      </c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6"/>
      <c r="Y362" s="276"/>
      <c r="Z362" s="276"/>
    </row>
    <row ht="12.75" customHeight="1" r="363">
      <c r="A363" s="8">
        <v>36218</v>
      </c>
      <c r="B363" s="9" t="s">
        <v>6254</v>
      </c>
      <c r="C363" s="9">
        <v>2015</v>
      </c>
      <c r="D363" s="388">
        <v>42268</v>
      </c>
      <c r="E363" s="12" t="s">
        <v>6255</v>
      </c>
      <c r="F363" s="11" t="s">
        <v>1045</v>
      </c>
      <c r="G363" s="12" t="s">
        <v>860</v>
      </c>
      <c r="H363" s="11" t="s">
        <v>5430</v>
      </c>
      <c r="I363" s="388">
        <v>43425</v>
      </c>
      <c r="J363" s="12">
        <v>11</v>
      </c>
      <c r="K363" s="500" t="s">
        <v>308</v>
      </c>
      <c r="L363" s="11" t="s">
        <v>371</v>
      </c>
      <c r="M363" s="389">
        <f>I363-D363</f>
        <v>1157</v>
      </c>
      <c r="N363" s="276"/>
      <c r="O363" s="276"/>
      <c r="P363" s="276"/>
      <c r="Q363" s="276"/>
      <c r="R363" s="276"/>
      <c r="S363" s="276"/>
      <c r="T363" s="276"/>
      <c r="U363" s="276"/>
      <c r="V363" s="276"/>
      <c r="W363" s="276"/>
      <c r="X363" s="276"/>
      <c r="Y363" s="276"/>
      <c r="Z363" s="276"/>
    </row>
    <row ht="12.75" customHeight="1" r="364">
      <c r="A364" s="16">
        <v>36318</v>
      </c>
      <c r="B364" s="17" t="s">
        <v>6256</v>
      </c>
      <c r="C364" s="17">
        <v>2010</v>
      </c>
      <c r="D364" s="392">
        <v>40277</v>
      </c>
      <c r="E364" s="19" t="s">
        <v>6257</v>
      </c>
      <c r="F364" s="20" t="s">
        <v>456</v>
      </c>
      <c r="G364" s="19" t="s">
        <v>860</v>
      </c>
      <c r="H364" s="20" t="s">
        <v>5492</v>
      </c>
      <c r="I364" s="392">
        <v>43427</v>
      </c>
      <c r="J364" s="19">
        <v>11</v>
      </c>
      <c r="K364" s="500" t="s">
        <v>308</v>
      </c>
      <c r="L364" s="20" t="s">
        <v>371</v>
      </c>
      <c r="M364" s="393">
        <f>I364-D364</f>
        <v>3150</v>
      </c>
      <c r="N364" s="276"/>
      <c r="O364" s="276"/>
      <c r="P364" s="276"/>
      <c r="Q364" s="276"/>
      <c r="R364" s="276"/>
      <c r="S364" s="276"/>
      <c r="T364" s="276"/>
      <c r="U364" s="276"/>
      <c r="V364" s="276"/>
      <c r="W364" s="276"/>
      <c r="X364" s="276"/>
      <c r="Y364" s="276"/>
      <c r="Z364" s="276"/>
    </row>
    <row ht="12.75" customHeight="1" r="365">
      <c r="A365" s="8">
        <v>36418</v>
      </c>
      <c r="B365" s="9" t="s">
        <v>6258</v>
      </c>
      <c r="C365" s="9">
        <v>2017</v>
      </c>
      <c r="D365" s="388">
        <v>42984</v>
      </c>
      <c r="E365" s="12" t="s">
        <v>6259</v>
      </c>
      <c r="F365" s="11" t="s">
        <v>154</v>
      </c>
      <c r="G365" s="12" t="s">
        <v>860</v>
      </c>
      <c r="H365" s="11" t="s">
        <v>181</v>
      </c>
      <c r="I365" s="388">
        <v>43427</v>
      </c>
      <c r="J365" s="12">
        <v>11</v>
      </c>
      <c r="K365" s="500" t="s">
        <v>308</v>
      </c>
      <c r="L365" s="11" t="s">
        <v>376</v>
      </c>
      <c r="M365" s="389">
        <f>I365-D365</f>
        <v>443</v>
      </c>
      <c r="N365" s="276"/>
      <c r="O365" s="276"/>
      <c r="P365" s="276"/>
      <c r="Q365" s="276"/>
      <c r="R365" s="276"/>
      <c r="S365" s="276"/>
      <c r="T365" s="276"/>
      <c r="U365" s="276"/>
      <c r="V365" s="276"/>
      <c r="W365" s="276"/>
      <c r="X365" s="276"/>
      <c r="Y365" s="276"/>
      <c r="Z365" s="276"/>
    </row>
    <row ht="12.75" customHeight="1" r="366">
      <c r="A366" s="16">
        <v>36518</v>
      </c>
      <c r="B366" s="17" t="s">
        <v>6260</v>
      </c>
      <c r="C366" s="17">
        <v>2013</v>
      </c>
      <c r="D366" s="392">
        <v>41414</v>
      </c>
      <c r="E366" s="19" t="s">
        <v>6261</v>
      </c>
      <c r="F366" s="20" t="s">
        <v>154</v>
      </c>
      <c r="G366" s="19" t="s">
        <v>860</v>
      </c>
      <c r="H366" s="20" t="s">
        <v>5683</v>
      </c>
      <c r="I366" s="392">
        <v>43427</v>
      </c>
      <c r="J366" s="19">
        <v>11</v>
      </c>
      <c r="K366" s="500" t="s">
        <v>308</v>
      </c>
      <c r="L366" s="20" t="s">
        <v>376</v>
      </c>
      <c r="M366" s="393">
        <f>I366-D366</f>
        <v>2013</v>
      </c>
      <c r="N366" s="276"/>
      <c r="O366" s="276"/>
      <c r="P366" s="276"/>
      <c r="Q366" s="276"/>
      <c r="R366" s="276"/>
      <c r="S366" s="276"/>
      <c r="T366" s="276"/>
      <c r="U366" s="276"/>
      <c r="V366" s="276"/>
      <c r="W366" s="276"/>
      <c r="X366" s="276"/>
      <c r="Y366" s="276"/>
      <c r="Z366" s="276"/>
    </row>
    <row ht="12.75" customHeight="1" r="367">
      <c r="A367" s="8">
        <v>36618</v>
      </c>
      <c r="B367" s="9" t="s">
        <v>6262</v>
      </c>
      <c r="C367" s="9">
        <v>2012</v>
      </c>
      <c r="D367" s="388">
        <v>41110</v>
      </c>
      <c r="E367" s="12" t="s">
        <v>6263</v>
      </c>
      <c r="F367" s="11" t="s">
        <v>154</v>
      </c>
      <c r="G367" s="12" t="s">
        <v>860</v>
      </c>
      <c r="H367" s="11" t="s">
        <v>5492</v>
      </c>
      <c r="I367" s="388">
        <v>43427</v>
      </c>
      <c r="J367" s="12">
        <v>11</v>
      </c>
      <c r="K367" s="500" t="s">
        <v>308</v>
      </c>
      <c r="L367" s="11" t="s">
        <v>376</v>
      </c>
      <c r="M367" s="389">
        <f>I367-D367</f>
        <v>2317</v>
      </c>
      <c r="N367" s="276"/>
      <c r="O367" s="276"/>
      <c r="P367" s="276"/>
      <c r="Q367" s="276"/>
      <c r="R367" s="276"/>
      <c r="S367" s="276"/>
      <c r="T367" s="276"/>
      <c r="U367" s="276"/>
      <c r="V367" s="276"/>
      <c r="W367" s="276"/>
      <c r="X367" s="276"/>
      <c r="Y367" s="276"/>
      <c r="Z367" s="276"/>
    </row>
    <row ht="12.75" customHeight="1" r="368">
      <c r="A368" s="16">
        <v>36718</v>
      </c>
      <c r="B368" s="17" t="s">
        <v>6264</v>
      </c>
      <c r="C368" s="17">
        <v>2013</v>
      </c>
      <c r="D368" s="392">
        <v>41361</v>
      </c>
      <c r="E368" s="19" t="s">
        <v>6265</v>
      </c>
      <c r="F368" s="20" t="s">
        <v>3668</v>
      </c>
      <c r="G368" s="19" t="s">
        <v>17</v>
      </c>
      <c r="H368" s="20" t="s">
        <v>5488</v>
      </c>
      <c r="I368" s="392">
        <v>43430</v>
      </c>
      <c r="J368" s="19">
        <v>11</v>
      </c>
      <c r="K368" s="507" t="s">
        <v>324</v>
      </c>
      <c r="L368" s="20" t="s">
        <v>371</v>
      </c>
      <c r="M368" s="393">
        <f>I368-D368</f>
        <v>2069</v>
      </c>
      <c r="N368" s="276"/>
      <c r="O368" s="276"/>
      <c r="P368" s="276"/>
      <c r="Q368" s="276"/>
      <c r="R368" s="276"/>
      <c r="S368" s="276"/>
      <c r="T368" s="276"/>
      <c r="U368" s="276"/>
      <c r="V368" s="276"/>
      <c r="W368" s="276"/>
      <c r="X368" s="276"/>
      <c r="Y368" s="276"/>
      <c r="Z368" s="276"/>
    </row>
    <row ht="12.75" customHeight="1" r="369">
      <c r="A369" s="8">
        <v>36818</v>
      </c>
      <c r="B369" s="9" t="s">
        <v>6266</v>
      </c>
      <c r="C369" s="9">
        <v>2011</v>
      </c>
      <c r="D369" s="388">
        <v>40695</v>
      </c>
      <c r="E369" s="12" t="s">
        <v>6267</v>
      </c>
      <c r="F369" s="11" t="s">
        <v>154</v>
      </c>
      <c r="G369" s="12" t="s">
        <v>17</v>
      </c>
      <c r="H369" s="11" t="s">
        <v>6268</v>
      </c>
      <c r="I369" s="388">
        <v>43430</v>
      </c>
      <c r="J369" s="12">
        <v>11</v>
      </c>
      <c r="K369" s="501" t="s">
        <v>278</v>
      </c>
      <c r="L369" s="11" t="s">
        <v>376</v>
      </c>
      <c r="M369" s="389">
        <f>I369-D369</f>
        <v>2735</v>
      </c>
      <c r="N369" s="276"/>
      <c r="O369" s="276"/>
      <c r="P369" s="276"/>
      <c r="Q369" s="276"/>
      <c r="R369" s="276"/>
      <c r="S369" s="276"/>
      <c r="T369" s="276"/>
      <c r="U369" s="276"/>
      <c r="V369" s="276"/>
      <c r="W369" s="276"/>
      <c r="X369" s="276"/>
      <c r="Y369" s="276"/>
      <c r="Z369" s="276"/>
    </row>
    <row ht="12.75" customHeight="1" r="370">
      <c r="A370" s="16">
        <v>36918</v>
      </c>
      <c r="B370" s="17" t="s">
        <v>6269</v>
      </c>
      <c r="C370" s="17">
        <v>2012</v>
      </c>
      <c r="D370" s="392">
        <v>41243</v>
      </c>
      <c r="E370" s="19" t="s">
        <v>6270</v>
      </c>
      <c r="F370" s="20" t="s">
        <v>154</v>
      </c>
      <c r="G370" s="19" t="s">
        <v>17</v>
      </c>
      <c r="H370" s="20" t="s">
        <v>5502</v>
      </c>
      <c r="I370" s="392">
        <v>43430</v>
      </c>
      <c r="J370" s="19">
        <v>11</v>
      </c>
      <c r="K370" s="501" t="s">
        <v>278</v>
      </c>
      <c r="L370" s="20" t="s">
        <v>376</v>
      </c>
      <c r="M370" s="393">
        <f>I370-D370</f>
        <v>2187</v>
      </c>
      <c r="N370" s="276"/>
      <c r="O370" s="276"/>
      <c r="P370" s="276"/>
      <c r="Q370" s="276"/>
      <c r="R370" s="276"/>
      <c r="S370" s="276"/>
      <c r="T370" s="276"/>
      <c r="U370" s="276"/>
      <c r="V370" s="276"/>
      <c r="W370" s="276"/>
      <c r="X370" s="276"/>
      <c r="Y370" s="276"/>
      <c r="Z370" s="276"/>
    </row>
    <row ht="12.75" customHeight="1" r="371">
      <c r="A371" s="8">
        <v>37018</v>
      </c>
      <c r="B371" s="9" t="s">
        <v>6271</v>
      </c>
      <c r="C371" s="9">
        <v>2011</v>
      </c>
      <c r="D371" s="388">
        <v>40661</v>
      </c>
      <c r="E371" s="12" t="s">
        <v>6272</v>
      </c>
      <c r="F371" s="11" t="s">
        <v>154</v>
      </c>
      <c r="G371" s="12" t="s">
        <v>17</v>
      </c>
      <c r="H371" s="11" t="s">
        <v>132</v>
      </c>
      <c r="I371" s="388">
        <v>43430</v>
      </c>
      <c r="J371" s="12">
        <v>11</v>
      </c>
      <c r="K371" s="501" t="s">
        <v>278</v>
      </c>
      <c r="L371" s="11" t="s">
        <v>376</v>
      </c>
      <c r="M371" s="389">
        <f>I371-D371</f>
        <v>2769</v>
      </c>
      <c r="N371" s="276"/>
      <c r="O371" s="276"/>
      <c r="P371" s="276"/>
      <c r="Q371" s="276"/>
      <c r="R371" s="276"/>
      <c r="S371" s="276"/>
      <c r="T371" s="276"/>
      <c r="U371" s="276"/>
      <c r="V371" s="276"/>
      <c r="W371" s="276"/>
      <c r="X371" s="276"/>
      <c r="Y371" s="276"/>
      <c r="Z371" s="276"/>
    </row>
    <row ht="12.75" customHeight="1" r="372">
      <c r="A372" s="16">
        <v>37118</v>
      </c>
      <c r="B372" s="17" t="s">
        <v>6273</v>
      </c>
      <c r="C372" s="17">
        <v>2014</v>
      </c>
      <c r="D372" s="392">
        <v>41977</v>
      </c>
      <c r="E372" s="19" t="s">
        <v>6274</v>
      </c>
      <c r="F372" s="20" t="s">
        <v>442</v>
      </c>
      <c r="G372" s="19" t="s">
        <v>17</v>
      </c>
      <c r="H372" s="20" t="s">
        <v>209</v>
      </c>
      <c r="I372" s="392">
        <v>43430</v>
      </c>
      <c r="J372" s="19">
        <v>11</v>
      </c>
      <c r="K372" s="501" t="s">
        <v>278</v>
      </c>
      <c r="L372" s="20" t="s">
        <v>371</v>
      </c>
      <c r="M372" s="393">
        <f>I372-D372</f>
        <v>1453</v>
      </c>
      <c r="N372" s="276"/>
      <c r="O372" s="276"/>
      <c r="P372" s="276"/>
      <c r="Q372" s="276"/>
      <c r="R372" s="276"/>
      <c r="S372" s="276"/>
      <c r="T372" s="276"/>
      <c r="U372" s="276"/>
      <c r="V372" s="276"/>
      <c r="W372" s="276"/>
      <c r="X372" s="276"/>
      <c r="Y372" s="276"/>
      <c r="Z372" s="276"/>
    </row>
    <row ht="12.75" customHeight="1" r="373">
      <c r="A373" s="8">
        <v>37218</v>
      </c>
      <c r="B373" s="9" t="s">
        <v>6275</v>
      </c>
      <c r="C373" s="9">
        <v>2015</v>
      </c>
      <c r="D373" s="388">
        <v>42194</v>
      </c>
      <c r="E373" s="12" t="s">
        <v>6276</v>
      </c>
      <c r="F373" s="11" t="s">
        <v>1183</v>
      </c>
      <c r="G373" s="12" t="s">
        <v>17</v>
      </c>
      <c r="H373" s="11" t="s">
        <v>181</v>
      </c>
      <c r="I373" s="388">
        <v>43430</v>
      </c>
      <c r="J373" s="12">
        <v>11</v>
      </c>
      <c r="K373" s="500" t="s">
        <v>308</v>
      </c>
      <c r="L373" s="11" t="s">
        <v>371</v>
      </c>
      <c r="M373" s="389">
        <f>I373-D373</f>
        <v>1236</v>
      </c>
      <c r="N373" s="276"/>
      <c r="O373" s="276"/>
      <c r="P373" s="276"/>
      <c r="Q373" s="276"/>
      <c r="R373" s="276"/>
      <c r="S373" s="276"/>
      <c r="T373" s="276"/>
      <c r="U373" s="276"/>
      <c r="V373" s="276"/>
      <c r="W373" s="276"/>
      <c r="X373" s="276"/>
      <c r="Y373" s="276"/>
      <c r="Z373" s="276"/>
    </row>
    <row ht="12.75" customHeight="1" r="374">
      <c r="A374" s="16">
        <v>37318</v>
      </c>
      <c r="B374" s="17" t="s">
        <v>6277</v>
      </c>
      <c r="C374" s="17">
        <v>2016</v>
      </c>
      <c r="D374" s="392">
        <v>42711</v>
      </c>
      <c r="E374" s="19" t="s">
        <v>6278</v>
      </c>
      <c r="F374" s="20" t="s">
        <v>534</v>
      </c>
      <c r="G374" s="19" t="s">
        <v>17</v>
      </c>
      <c r="H374" s="20" t="s">
        <v>5467</v>
      </c>
      <c r="I374" s="392">
        <v>43430</v>
      </c>
      <c r="J374" s="19">
        <v>11</v>
      </c>
      <c r="K374" s="501" t="s">
        <v>278</v>
      </c>
      <c r="L374" s="20" t="s">
        <v>371</v>
      </c>
      <c r="M374" s="393">
        <f>I374-D374</f>
        <v>719</v>
      </c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6"/>
      <c r="Y374" s="276"/>
      <c r="Z374" s="276"/>
    </row>
    <row ht="12.75" customHeight="1" r="375">
      <c r="A375" s="8">
        <v>37418</v>
      </c>
      <c r="B375" s="9" t="s">
        <v>6279</v>
      </c>
      <c r="C375" s="9">
        <v>2014</v>
      </c>
      <c r="D375" s="388">
        <v>41710</v>
      </c>
      <c r="E375" s="12" t="s">
        <v>6280</v>
      </c>
      <c r="F375" s="11" t="s">
        <v>1045</v>
      </c>
      <c r="G375" s="12" t="s">
        <v>17</v>
      </c>
      <c r="H375" s="11" t="s">
        <v>100</v>
      </c>
      <c r="I375" s="388">
        <v>43430</v>
      </c>
      <c r="J375" s="12">
        <v>11</v>
      </c>
      <c r="K375" s="501" t="s">
        <v>278</v>
      </c>
      <c r="L375" s="11" t="s">
        <v>371</v>
      </c>
      <c r="M375" s="389">
        <f>I375-D375</f>
        <v>1720</v>
      </c>
      <c r="N375" s="276"/>
      <c r="O375" s="276"/>
      <c r="P375" s="276"/>
      <c r="Q375" s="276"/>
      <c r="R375" s="276"/>
      <c r="S375" s="276"/>
      <c r="T375" s="276"/>
      <c r="U375" s="276"/>
      <c r="V375" s="276"/>
      <c r="W375" s="276"/>
      <c r="X375" s="276"/>
      <c r="Y375" s="276"/>
      <c r="Z375" s="276"/>
    </row>
    <row ht="12.75" customHeight="1" r="376">
      <c r="A376" s="16">
        <v>37518</v>
      </c>
      <c r="B376" s="17" t="s">
        <v>6281</v>
      </c>
      <c r="C376" s="17">
        <v>2014</v>
      </c>
      <c r="D376" s="392">
        <v>41788</v>
      </c>
      <c r="E376" s="19" t="s">
        <v>6282</v>
      </c>
      <c r="F376" s="20" t="s">
        <v>276</v>
      </c>
      <c r="G376" s="19" t="s">
        <v>17</v>
      </c>
      <c r="H376" s="20" t="s">
        <v>25</v>
      </c>
      <c r="I376" s="392">
        <v>43430</v>
      </c>
      <c r="J376" s="19">
        <v>11</v>
      </c>
      <c r="K376" s="500" t="s">
        <v>308</v>
      </c>
      <c r="L376" s="20" t="s">
        <v>371</v>
      </c>
      <c r="M376" s="393">
        <f>I376-D376</f>
        <v>1642</v>
      </c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6"/>
      <c r="Y376" s="276"/>
      <c r="Z376" s="276"/>
    </row>
    <row ht="12.75" customHeight="1" r="377">
      <c r="A377" s="8">
        <v>37618</v>
      </c>
      <c r="B377" s="9" t="s">
        <v>6283</v>
      </c>
      <c r="C377" s="9">
        <v>2015</v>
      </c>
      <c r="D377" s="388">
        <v>42216</v>
      </c>
      <c r="E377" s="12" t="s">
        <v>6284</v>
      </c>
      <c r="F377" s="11" t="s">
        <v>1045</v>
      </c>
      <c r="G377" s="12" t="s">
        <v>17</v>
      </c>
      <c r="H377" s="11" t="s">
        <v>5467</v>
      </c>
      <c r="I377" s="388">
        <v>43433</v>
      </c>
      <c r="J377" s="12">
        <v>11</v>
      </c>
      <c r="K377" s="501" t="s">
        <v>278</v>
      </c>
      <c r="L377" s="11" t="s">
        <v>371</v>
      </c>
      <c r="M377" s="389">
        <f>I377-D377</f>
        <v>1217</v>
      </c>
      <c r="N377" s="276"/>
      <c r="O377" s="276"/>
      <c r="P377" s="276"/>
      <c r="Q377" s="276"/>
      <c r="R377" s="276"/>
      <c r="S377" s="276"/>
      <c r="T377" s="276"/>
      <c r="U377" s="276"/>
      <c r="V377" s="276"/>
      <c r="W377" s="276"/>
      <c r="X377" s="276"/>
      <c r="Y377" s="276"/>
      <c r="Z377" s="276"/>
    </row>
    <row ht="12.75" customHeight="1" r="378">
      <c r="A378" s="16">
        <v>37718</v>
      </c>
      <c r="B378" s="17" t="s">
        <v>6285</v>
      </c>
      <c r="C378" s="17">
        <v>2011</v>
      </c>
      <c r="D378" s="392">
        <v>40884</v>
      </c>
      <c r="E378" s="19" t="s">
        <v>6286</v>
      </c>
      <c r="F378" s="20" t="s">
        <v>430</v>
      </c>
      <c r="G378" s="19" t="s">
        <v>17</v>
      </c>
      <c r="H378" s="20" t="s">
        <v>25</v>
      </c>
      <c r="I378" s="392">
        <v>43433</v>
      </c>
      <c r="J378" s="19">
        <v>11</v>
      </c>
      <c r="K378" s="501" t="s">
        <v>278</v>
      </c>
      <c r="L378" s="20" t="s">
        <v>371</v>
      </c>
      <c r="M378" s="393">
        <f>I378-D378</f>
        <v>2549</v>
      </c>
      <c r="N378" s="276"/>
      <c r="O378" s="276"/>
      <c r="P378" s="276"/>
      <c r="Q378" s="276"/>
      <c r="R378" s="276"/>
      <c r="S378" s="276"/>
      <c r="T378" s="276"/>
      <c r="U378" s="276"/>
      <c r="V378" s="276"/>
      <c r="W378" s="276"/>
      <c r="X378" s="276"/>
      <c r="Y378" s="276"/>
      <c r="Z378" s="276"/>
    </row>
    <row ht="12.75" customHeight="1" r="379">
      <c r="A379" s="8">
        <v>37818</v>
      </c>
      <c r="B379" s="9" t="s">
        <v>6287</v>
      </c>
      <c r="C379" s="9">
        <v>2015</v>
      </c>
      <c r="D379" s="388">
        <v>42265</v>
      </c>
      <c r="E379" s="12" t="s">
        <v>6288</v>
      </c>
      <c r="F379" s="11" t="s">
        <v>1183</v>
      </c>
      <c r="G379" s="12" t="s">
        <v>17</v>
      </c>
      <c r="H379" s="11" t="s">
        <v>209</v>
      </c>
      <c r="I379" s="388">
        <v>43433</v>
      </c>
      <c r="J379" s="12">
        <v>11</v>
      </c>
      <c r="K379" s="500" t="s">
        <v>308</v>
      </c>
      <c r="L379" s="11" t="s">
        <v>371</v>
      </c>
      <c r="M379" s="389">
        <f>I379-D379</f>
        <v>1168</v>
      </c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76"/>
      <c r="Z379" s="276"/>
    </row>
    <row ht="12.75" customHeight="1" r="380">
      <c r="A380" s="16">
        <v>37918</v>
      </c>
      <c r="B380" s="17" t="s">
        <v>6289</v>
      </c>
      <c r="C380" s="17">
        <v>2017</v>
      </c>
      <c r="D380" s="392">
        <v>42943</v>
      </c>
      <c r="E380" s="19" t="s">
        <v>6290</v>
      </c>
      <c r="F380" s="20" t="s">
        <v>451</v>
      </c>
      <c r="G380" s="19" t="s">
        <v>17</v>
      </c>
      <c r="H380" s="20" t="s">
        <v>77</v>
      </c>
      <c r="I380" s="392">
        <v>43433</v>
      </c>
      <c r="J380" s="19">
        <v>11</v>
      </c>
      <c r="K380" s="500" t="s">
        <v>308</v>
      </c>
      <c r="L380" s="20" t="s">
        <v>376</v>
      </c>
      <c r="M380" s="393">
        <f>I380-D380</f>
        <v>490</v>
      </c>
      <c r="N380" s="276"/>
      <c r="O380" s="276"/>
      <c r="P380" s="276"/>
      <c r="Q380" s="276"/>
      <c r="R380" s="276"/>
      <c r="S380" s="276"/>
      <c r="T380" s="276"/>
      <c r="U380" s="276"/>
      <c r="V380" s="276"/>
      <c r="W380" s="276"/>
      <c r="X380" s="276"/>
      <c r="Y380" s="276"/>
      <c r="Z380" s="276"/>
    </row>
    <row ht="12.75" customHeight="1" r="381">
      <c r="A381" s="8">
        <v>38018</v>
      </c>
      <c r="B381" s="9" t="s">
        <v>6291</v>
      </c>
      <c r="C381" s="9">
        <v>2014</v>
      </c>
      <c r="D381" s="388">
        <v>41995</v>
      </c>
      <c r="E381" s="12" t="s">
        <v>6292</v>
      </c>
      <c r="F381" s="11" t="s">
        <v>158</v>
      </c>
      <c r="G381" s="12" t="s">
        <v>17</v>
      </c>
      <c r="H381" s="11" t="s">
        <v>5467</v>
      </c>
      <c r="I381" s="388">
        <v>43433</v>
      </c>
      <c r="J381" s="12">
        <v>11</v>
      </c>
      <c r="K381" s="502" t="s">
        <v>295</v>
      </c>
      <c r="L381" s="11" t="s">
        <v>371</v>
      </c>
      <c r="M381" s="389">
        <f>I381-D381</f>
        <v>1438</v>
      </c>
      <c r="N381" s="276"/>
      <c r="O381" s="276"/>
      <c r="P381" s="276"/>
      <c r="Q381" s="276"/>
      <c r="R381" s="276"/>
      <c r="S381" s="276"/>
      <c r="T381" s="276"/>
      <c r="U381" s="276"/>
      <c r="V381" s="276"/>
      <c r="W381" s="276"/>
      <c r="X381" s="276"/>
      <c r="Y381" s="276"/>
      <c r="Z381" s="276"/>
    </row>
    <row ht="12.75" customHeight="1" r="382">
      <c r="A382" s="16">
        <v>38118</v>
      </c>
      <c r="B382" s="17" t="s">
        <v>6293</v>
      </c>
      <c r="C382" s="17">
        <v>2010</v>
      </c>
      <c r="D382" s="392">
        <v>40423</v>
      </c>
      <c r="E382" s="19" t="s">
        <v>6294</v>
      </c>
      <c r="F382" s="20" t="s">
        <v>953</v>
      </c>
      <c r="G382" s="19" t="s">
        <v>860</v>
      </c>
      <c r="H382" s="20" t="s">
        <v>3637</v>
      </c>
      <c r="I382" s="392">
        <v>43433</v>
      </c>
      <c r="J382" s="19">
        <v>11</v>
      </c>
      <c r="K382" s="500" t="s">
        <v>308</v>
      </c>
      <c r="L382" s="20" t="s">
        <v>376</v>
      </c>
      <c r="M382" s="393">
        <f>I382-D382</f>
        <v>3010</v>
      </c>
      <c r="N382" s="276"/>
      <c r="O382" s="276"/>
      <c r="P382" s="276"/>
      <c r="Q382" s="276"/>
      <c r="R382" s="276"/>
      <c r="S382" s="276"/>
      <c r="T382" s="276"/>
      <c r="U382" s="276"/>
      <c r="V382" s="276"/>
      <c r="W382" s="276"/>
      <c r="X382" s="276"/>
      <c r="Y382" s="276"/>
      <c r="Z382" s="276"/>
    </row>
    <row ht="12.75" customHeight="1" r="383">
      <c r="A383" s="8">
        <v>38218</v>
      </c>
      <c r="B383" s="9" t="s">
        <v>6295</v>
      </c>
      <c r="C383" s="9">
        <v>2013</v>
      </c>
      <c r="D383" s="388">
        <v>41361</v>
      </c>
      <c r="E383" s="12" t="s">
        <v>6296</v>
      </c>
      <c r="F383" s="11" t="s">
        <v>4493</v>
      </c>
      <c r="G383" s="12" t="s">
        <v>850</v>
      </c>
      <c r="H383" s="11" t="s">
        <v>3845</v>
      </c>
      <c r="I383" s="388">
        <v>43433</v>
      </c>
      <c r="J383" s="12">
        <v>11</v>
      </c>
      <c r="K383" s="500" t="s">
        <v>308</v>
      </c>
      <c r="L383" s="11" t="s">
        <v>371</v>
      </c>
      <c r="M383" s="389">
        <f>I383-D383</f>
        <v>2072</v>
      </c>
      <c r="N383" s="276"/>
      <c r="O383" s="276"/>
      <c r="P383" s="276"/>
      <c r="Q383" s="276"/>
      <c r="R383" s="276"/>
      <c r="S383" s="276"/>
      <c r="T383" s="276"/>
      <c r="U383" s="276"/>
      <c r="V383" s="276"/>
      <c r="W383" s="276"/>
      <c r="X383" s="276"/>
      <c r="Y383" s="276"/>
      <c r="Z383" s="276"/>
    </row>
    <row ht="12.75" customHeight="1" r="384">
      <c r="A384" s="16">
        <v>38318</v>
      </c>
      <c r="B384" s="17" t="s">
        <v>6297</v>
      </c>
      <c r="C384" s="17">
        <v>2012</v>
      </c>
      <c r="D384" s="392">
        <v>41073</v>
      </c>
      <c r="E384" s="19" t="s">
        <v>6298</v>
      </c>
      <c r="F384" s="20" t="s">
        <v>2116</v>
      </c>
      <c r="G384" s="19" t="s">
        <v>860</v>
      </c>
      <c r="H384" s="20" t="s">
        <v>3845</v>
      </c>
      <c r="I384" s="392">
        <v>43433</v>
      </c>
      <c r="J384" s="19">
        <v>11</v>
      </c>
      <c r="K384" s="500" t="s">
        <v>308</v>
      </c>
      <c r="L384" s="20" t="s">
        <v>371</v>
      </c>
      <c r="M384" s="393">
        <f>I384-D384</f>
        <v>2360</v>
      </c>
      <c r="N384" s="276"/>
      <c r="O384" s="276"/>
      <c r="P384" s="276"/>
      <c r="Q384" s="276"/>
      <c r="R384" s="276"/>
      <c r="S384" s="276"/>
      <c r="T384" s="276"/>
      <c r="U384" s="276"/>
      <c r="V384" s="276"/>
      <c r="W384" s="276"/>
      <c r="X384" s="276"/>
      <c r="Y384" s="276"/>
      <c r="Z384" s="276"/>
    </row>
    <row ht="12.75" customHeight="1" r="385">
      <c r="A385" s="8">
        <v>38418</v>
      </c>
      <c r="B385" s="9" t="s">
        <v>6299</v>
      </c>
      <c r="C385" s="9">
        <v>2016</v>
      </c>
      <c r="D385" s="388">
        <v>42734</v>
      </c>
      <c r="E385" s="12" t="s">
        <v>6300</v>
      </c>
      <c r="F385" s="11" t="s">
        <v>6020</v>
      </c>
      <c r="G385" s="12" t="s">
        <v>850</v>
      </c>
      <c r="H385" s="11" t="s">
        <v>6301</v>
      </c>
      <c r="I385" s="388">
        <v>43434</v>
      </c>
      <c r="J385" s="12">
        <v>11</v>
      </c>
      <c r="K385" s="501" t="s">
        <v>278</v>
      </c>
      <c r="L385" s="11" t="s">
        <v>371</v>
      </c>
      <c r="M385" s="389">
        <f>I385-D385</f>
        <v>700</v>
      </c>
      <c r="N385" s="276"/>
      <c r="O385" s="276"/>
      <c r="P385" s="276"/>
      <c r="Q385" s="276"/>
      <c r="R385" s="276"/>
      <c r="S385" s="276"/>
      <c r="T385" s="276"/>
      <c r="U385" s="276"/>
      <c r="V385" s="276"/>
      <c r="W385" s="276"/>
      <c r="X385" s="276"/>
      <c r="Y385" s="276"/>
      <c r="Z385" s="276"/>
    </row>
    <row ht="12.75" customHeight="1" r="386">
      <c r="A386" s="16">
        <v>38518</v>
      </c>
      <c r="B386" s="17" t="s">
        <v>6302</v>
      </c>
      <c r="C386" s="17">
        <v>2016</v>
      </c>
      <c r="D386" s="392">
        <v>42734</v>
      </c>
      <c r="E386" s="19" t="s">
        <v>6303</v>
      </c>
      <c r="F386" s="20" t="s">
        <v>6020</v>
      </c>
      <c r="G386" s="19" t="s">
        <v>850</v>
      </c>
      <c r="H386" s="20" t="s">
        <v>6301</v>
      </c>
      <c r="I386" s="392">
        <v>43434</v>
      </c>
      <c r="J386" s="19">
        <v>11</v>
      </c>
      <c r="K386" s="501" t="s">
        <v>278</v>
      </c>
      <c r="L386" s="20" t="s">
        <v>371</v>
      </c>
      <c r="M386" s="393">
        <f>I386-D386</f>
        <v>700</v>
      </c>
      <c r="N386" s="276"/>
      <c r="O386" s="276"/>
      <c r="P386" s="276"/>
      <c r="Q386" s="276"/>
      <c r="R386" s="276"/>
      <c r="S386" s="276"/>
      <c r="T386" s="276"/>
      <c r="U386" s="276"/>
      <c r="V386" s="276"/>
      <c r="W386" s="276"/>
      <c r="X386" s="276"/>
      <c r="Y386" s="276"/>
      <c r="Z386" s="276"/>
    </row>
    <row ht="12.75" customHeight="1" r="387">
      <c r="A387" s="8">
        <v>38618</v>
      </c>
      <c r="B387" s="9" t="s">
        <v>6304</v>
      </c>
      <c r="C387" s="9">
        <v>2012</v>
      </c>
      <c r="D387" s="388">
        <v>40952</v>
      </c>
      <c r="E387" s="12" t="s">
        <v>6305</v>
      </c>
      <c r="F387" s="11" t="s">
        <v>584</v>
      </c>
      <c r="G387" s="12" t="s">
        <v>860</v>
      </c>
      <c r="H387" s="11" t="s">
        <v>100</v>
      </c>
      <c r="I387" s="388">
        <v>43437</v>
      </c>
      <c r="J387" s="12">
        <v>11</v>
      </c>
      <c r="K387" s="501" t="s">
        <v>278</v>
      </c>
      <c r="L387" s="11" t="s">
        <v>371</v>
      </c>
      <c r="M387" s="389">
        <f>I387-D387</f>
        <v>2485</v>
      </c>
      <c r="N387" s="276"/>
      <c r="O387" s="276"/>
      <c r="P387" s="276"/>
      <c r="Q387" s="276"/>
      <c r="R387" s="276"/>
      <c r="S387" s="276"/>
      <c r="T387" s="276"/>
      <c r="U387" s="276"/>
      <c r="V387" s="276"/>
      <c r="W387" s="276"/>
      <c r="X387" s="276"/>
      <c r="Y387" s="276"/>
      <c r="Z387" s="276"/>
    </row>
    <row ht="12.75" customHeight="1" r="388">
      <c r="A388" s="16">
        <v>38718</v>
      </c>
      <c r="B388" s="17" t="s">
        <v>6306</v>
      </c>
      <c r="C388" s="17">
        <v>2016</v>
      </c>
      <c r="D388" s="392">
        <v>42643</v>
      </c>
      <c r="E388" s="19" t="s">
        <v>6307</v>
      </c>
      <c r="F388" s="20" t="s">
        <v>6308</v>
      </c>
      <c r="G388" s="19" t="s">
        <v>850</v>
      </c>
      <c r="H388" s="20" t="s">
        <v>5889</v>
      </c>
      <c r="I388" s="392">
        <v>43437</v>
      </c>
      <c r="J388" s="19">
        <v>11</v>
      </c>
      <c r="K388" s="500" t="s">
        <v>308</v>
      </c>
      <c r="L388" s="20" t="s">
        <v>371</v>
      </c>
      <c r="M388" s="393">
        <f>I388-D388</f>
        <v>794</v>
      </c>
      <c r="N388" s="276"/>
      <c r="O388" s="276"/>
      <c r="P388" s="276"/>
      <c r="Q388" s="276"/>
      <c r="R388" s="276"/>
      <c r="S388" s="276"/>
      <c r="T388" s="276"/>
      <c r="U388" s="276"/>
      <c r="V388" s="276"/>
      <c r="W388" s="276"/>
      <c r="X388" s="276"/>
      <c r="Y388" s="276"/>
      <c r="Z388" s="276"/>
    </row>
    <row ht="12.75" customHeight="1" r="389">
      <c r="A389" s="8">
        <v>38818</v>
      </c>
      <c r="B389" s="9" t="s">
        <v>6309</v>
      </c>
      <c r="C389" s="9">
        <v>2010</v>
      </c>
      <c r="D389" s="388">
        <v>40394</v>
      </c>
      <c r="E389" s="12" t="s">
        <v>6310</v>
      </c>
      <c r="F389" s="11" t="s">
        <v>1474</v>
      </c>
      <c r="G389" s="12" t="s">
        <v>850</v>
      </c>
      <c r="H389" s="11" t="s">
        <v>3845</v>
      </c>
      <c r="I389" s="388">
        <v>43437</v>
      </c>
      <c r="J389" s="12">
        <v>11</v>
      </c>
      <c r="K389" s="501" t="s">
        <v>278</v>
      </c>
      <c r="L389" s="11" t="s">
        <v>371</v>
      </c>
      <c r="M389" s="389">
        <f>I389-D389</f>
        <v>3043</v>
      </c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6"/>
      <c r="Y389" s="276"/>
      <c r="Z389" s="276"/>
    </row>
    <row ht="12.75" customHeight="1" r="390">
      <c r="A390" s="16">
        <v>38918</v>
      </c>
      <c r="B390" s="17" t="s">
        <v>6311</v>
      </c>
      <c r="C390" s="17">
        <v>2010</v>
      </c>
      <c r="D390" s="392">
        <v>40402</v>
      </c>
      <c r="E390" s="19" t="s">
        <v>6312</v>
      </c>
      <c r="F390" s="20" t="s">
        <v>1474</v>
      </c>
      <c r="G390" s="19" t="s">
        <v>850</v>
      </c>
      <c r="H390" s="20" t="s">
        <v>3845</v>
      </c>
      <c r="I390" s="392">
        <v>43437</v>
      </c>
      <c r="J390" s="19">
        <v>11</v>
      </c>
      <c r="K390" s="501" t="s">
        <v>278</v>
      </c>
      <c r="L390" s="20" t="s">
        <v>371</v>
      </c>
      <c r="M390" s="393">
        <f>I390-D390</f>
        <v>3035</v>
      </c>
      <c r="N390" s="276"/>
      <c r="O390" s="276"/>
      <c r="P390" s="276"/>
      <c r="Q390" s="276"/>
      <c r="R390" s="276"/>
      <c r="S390" s="276"/>
      <c r="T390" s="276"/>
      <c r="U390" s="276"/>
      <c r="V390" s="276"/>
      <c r="W390" s="276"/>
      <c r="X390" s="276"/>
      <c r="Y390" s="276"/>
      <c r="Z390" s="276"/>
    </row>
    <row ht="12.75" customHeight="1" r="391">
      <c r="A391" s="8">
        <v>39018</v>
      </c>
      <c r="B391" s="9" t="s">
        <v>6313</v>
      </c>
      <c r="C391" s="9">
        <v>2016</v>
      </c>
      <c r="D391" s="388">
        <v>42643</v>
      </c>
      <c r="E391" s="12" t="s">
        <v>6314</v>
      </c>
      <c r="F391" s="11" t="s">
        <v>6315</v>
      </c>
      <c r="G391" s="12" t="s">
        <v>850</v>
      </c>
      <c r="H391" s="11" t="s">
        <v>5889</v>
      </c>
      <c r="I391" s="388">
        <v>43437</v>
      </c>
      <c r="J391" s="12">
        <v>11</v>
      </c>
      <c r="K391" s="500" t="s">
        <v>308</v>
      </c>
      <c r="L391" s="11" t="s">
        <v>371</v>
      </c>
      <c r="M391" s="389">
        <f>I391-D391</f>
        <v>794</v>
      </c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6"/>
      <c r="Y391" s="276"/>
      <c r="Z391" s="276"/>
    </row>
    <row ht="12.75" customHeight="1" r="392">
      <c r="A392" s="16">
        <v>39118</v>
      </c>
      <c r="B392" s="17" t="s">
        <v>6316</v>
      </c>
      <c r="C392" s="17">
        <v>2013</v>
      </c>
      <c r="D392" s="392">
        <v>41638</v>
      </c>
      <c r="E392" s="19" t="s">
        <v>6317</v>
      </c>
      <c r="F392" s="20" t="s">
        <v>276</v>
      </c>
      <c r="G392" s="19" t="s">
        <v>17</v>
      </c>
      <c r="H392" s="20" t="s">
        <v>5470</v>
      </c>
      <c r="I392" s="392">
        <v>43438</v>
      </c>
      <c r="J392" s="19">
        <v>11</v>
      </c>
      <c r="K392" s="500" t="s">
        <v>308</v>
      </c>
      <c r="L392" s="20" t="s">
        <v>371</v>
      </c>
      <c r="M392" s="393">
        <f>I392-D392</f>
        <v>1800</v>
      </c>
      <c r="N392" s="276"/>
      <c r="O392" s="276"/>
      <c r="P392" s="276"/>
      <c r="Q392" s="276"/>
      <c r="R392" s="276"/>
      <c r="S392" s="276"/>
      <c r="T392" s="276"/>
      <c r="U392" s="276"/>
      <c r="V392" s="276"/>
      <c r="W392" s="276"/>
      <c r="X392" s="276"/>
      <c r="Y392" s="276"/>
      <c r="Z392" s="276"/>
    </row>
    <row ht="12.75" customHeight="1" r="393">
      <c r="A393" s="8">
        <v>39218</v>
      </c>
      <c r="B393" s="9" t="s">
        <v>6318</v>
      </c>
      <c r="C393" s="9">
        <v>2017</v>
      </c>
      <c r="D393" s="388">
        <v>42776</v>
      </c>
      <c r="E393" s="12" t="s">
        <v>6319</v>
      </c>
      <c r="F393" s="11" t="s">
        <v>1653</v>
      </c>
      <c r="G393" s="12" t="s">
        <v>17</v>
      </c>
      <c r="H393" s="11" t="s">
        <v>886</v>
      </c>
      <c r="I393" s="388">
        <v>43438</v>
      </c>
      <c r="J393" s="12">
        <v>11</v>
      </c>
      <c r="K393" s="500" t="s">
        <v>308</v>
      </c>
      <c r="L393" s="11" t="s">
        <v>371</v>
      </c>
      <c r="M393" s="389">
        <f>I393-D393</f>
        <v>662</v>
      </c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6"/>
      <c r="Y393" s="276"/>
      <c r="Z393" s="276"/>
    </row>
    <row ht="12.75" customHeight="1" r="394">
      <c r="A394" s="16">
        <v>39318</v>
      </c>
      <c r="B394" s="17" t="s">
        <v>6320</v>
      </c>
      <c r="C394" s="17">
        <v>2013</v>
      </c>
      <c r="D394" s="392">
        <v>41543</v>
      </c>
      <c r="E394" s="19" t="s">
        <v>6321</v>
      </c>
      <c r="F394" s="20" t="s">
        <v>1653</v>
      </c>
      <c r="G394" s="19" t="s">
        <v>17</v>
      </c>
      <c r="H394" s="20" t="s">
        <v>77</v>
      </c>
      <c r="I394" s="392">
        <v>43438</v>
      </c>
      <c r="J394" s="19">
        <v>11</v>
      </c>
      <c r="K394" s="500" t="s">
        <v>308</v>
      </c>
      <c r="L394" s="20" t="s">
        <v>371</v>
      </c>
      <c r="M394" s="393">
        <f>I394-D394</f>
        <v>1895</v>
      </c>
      <c r="N394" s="276"/>
      <c r="O394" s="276"/>
      <c r="P394" s="276"/>
      <c r="Q394" s="276"/>
      <c r="R394" s="276"/>
      <c r="S394" s="276"/>
      <c r="T394" s="276"/>
      <c r="U394" s="276"/>
      <c r="V394" s="276"/>
      <c r="W394" s="276"/>
      <c r="X394" s="276"/>
      <c r="Y394" s="276"/>
      <c r="Z394" s="276"/>
    </row>
    <row ht="12.75" customHeight="1" r="395">
      <c r="A395" s="8">
        <v>39418</v>
      </c>
      <c r="B395" s="9" t="s">
        <v>6322</v>
      </c>
      <c r="C395" s="9">
        <v>2015</v>
      </c>
      <c r="D395" s="388">
        <v>42166</v>
      </c>
      <c r="E395" s="12" t="s">
        <v>6323</v>
      </c>
      <c r="F395" s="11" t="s">
        <v>1653</v>
      </c>
      <c r="G395" s="12" t="s">
        <v>17</v>
      </c>
      <c r="H395" s="11" t="s">
        <v>3749</v>
      </c>
      <c r="I395" s="388">
        <v>43438</v>
      </c>
      <c r="J395" s="12">
        <v>11</v>
      </c>
      <c r="K395" s="500" t="s">
        <v>308</v>
      </c>
      <c r="L395" s="11" t="s">
        <v>371</v>
      </c>
      <c r="M395" s="389">
        <f>I395-D395</f>
        <v>1272</v>
      </c>
      <c r="N395" s="276"/>
      <c r="O395" s="276"/>
      <c r="P395" s="276"/>
      <c r="Q395" s="276"/>
      <c r="R395" s="276"/>
      <c r="S395" s="276"/>
      <c r="T395" s="276"/>
      <c r="U395" s="276"/>
      <c r="V395" s="276"/>
      <c r="W395" s="276"/>
      <c r="X395" s="276"/>
      <c r="Y395" s="276"/>
      <c r="Z395" s="276"/>
    </row>
    <row ht="12.75" customHeight="1" r="396">
      <c r="A396" s="16">
        <v>39518</v>
      </c>
      <c r="B396" s="17" t="s">
        <v>6324</v>
      </c>
      <c r="C396" s="17">
        <v>2014</v>
      </c>
      <c r="D396" s="392">
        <v>41736</v>
      </c>
      <c r="E396" s="19" t="s">
        <v>6325</v>
      </c>
      <c r="F396" s="20" t="s">
        <v>1653</v>
      </c>
      <c r="G396" s="19" t="s">
        <v>17</v>
      </c>
      <c r="H396" s="20" t="s">
        <v>25</v>
      </c>
      <c r="I396" s="392">
        <v>43438</v>
      </c>
      <c r="J396" s="19">
        <v>11</v>
      </c>
      <c r="K396" s="500" t="s">
        <v>308</v>
      </c>
      <c r="L396" s="20" t="s">
        <v>371</v>
      </c>
      <c r="M396" s="393">
        <f>I396-D396</f>
        <v>1702</v>
      </c>
      <c r="N396" s="276"/>
      <c r="O396" s="276"/>
      <c r="P396" s="276"/>
      <c r="Q396" s="276"/>
      <c r="R396" s="276"/>
      <c r="S396" s="276"/>
      <c r="T396" s="276"/>
      <c r="U396" s="276"/>
      <c r="V396" s="276"/>
      <c r="W396" s="276"/>
      <c r="X396" s="276"/>
      <c r="Y396" s="276"/>
      <c r="Z396" s="276"/>
    </row>
    <row ht="12.75" customHeight="1" r="397">
      <c r="A397" s="8">
        <v>39618</v>
      </c>
      <c r="B397" s="9" t="s">
        <v>6326</v>
      </c>
      <c r="C397" s="9">
        <v>2014</v>
      </c>
      <c r="D397" s="388">
        <v>41976</v>
      </c>
      <c r="E397" s="12" t="s">
        <v>6327</v>
      </c>
      <c r="F397" s="11" t="s">
        <v>1653</v>
      </c>
      <c r="G397" s="12" t="s">
        <v>17</v>
      </c>
      <c r="H397" s="11" t="s">
        <v>132</v>
      </c>
      <c r="I397" s="388">
        <v>43438</v>
      </c>
      <c r="J397" s="12">
        <v>11</v>
      </c>
      <c r="K397" s="500" t="s">
        <v>308</v>
      </c>
      <c r="L397" s="11" t="s">
        <v>371</v>
      </c>
      <c r="M397" s="389">
        <f>I397-D397</f>
        <v>1462</v>
      </c>
      <c r="N397" s="276"/>
      <c r="O397" s="276"/>
      <c r="P397" s="276"/>
      <c r="Q397" s="276"/>
      <c r="R397" s="276"/>
      <c r="S397" s="276"/>
      <c r="T397" s="276"/>
      <c r="U397" s="276"/>
      <c r="V397" s="276"/>
      <c r="W397" s="276"/>
      <c r="X397" s="276"/>
      <c r="Y397" s="276"/>
      <c r="Z397" s="276"/>
    </row>
    <row ht="12.75" customHeight="1" r="398">
      <c r="A398" s="16">
        <v>39718</v>
      </c>
      <c r="B398" s="17" t="s">
        <v>6328</v>
      </c>
      <c r="C398" s="17">
        <v>2015</v>
      </c>
      <c r="D398" s="392">
        <v>42016</v>
      </c>
      <c r="E398" s="19" t="s">
        <v>6329</v>
      </c>
      <c r="F398" s="20" t="s">
        <v>351</v>
      </c>
      <c r="G398" s="19" t="s">
        <v>17</v>
      </c>
      <c r="H398" s="20" t="s">
        <v>5467</v>
      </c>
      <c r="I398" s="392">
        <v>43438</v>
      </c>
      <c r="J398" s="19">
        <v>11</v>
      </c>
      <c r="K398" s="502" t="s">
        <v>295</v>
      </c>
      <c r="L398" s="20" t="s">
        <v>371</v>
      </c>
      <c r="M398" s="393">
        <f>I398-D398</f>
        <v>1422</v>
      </c>
      <c r="N398" s="276"/>
      <c r="O398" s="276"/>
      <c r="P398" s="276"/>
      <c r="Q398" s="276"/>
      <c r="R398" s="276"/>
      <c r="S398" s="276"/>
      <c r="T398" s="276"/>
      <c r="U398" s="276"/>
      <c r="V398" s="276"/>
      <c r="W398" s="276"/>
      <c r="X398" s="276"/>
      <c r="Y398" s="276"/>
      <c r="Z398" s="276"/>
    </row>
    <row ht="12.75" customHeight="1" r="399">
      <c r="A399" s="8">
        <v>39818</v>
      </c>
      <c r="B399" s="9" t="s">
        <v>6330</v>
      </c>
      <c r="C399" s="9">
        <v>2011</v>
      </c>
      <c r="D399" s="388">
        <v>40723</v>
      </c>
      <c r="E399" s="12" t="s">
        <v>6331</v>
      </c>
      <c r="F399" s="11" t="s">
        <v>242</v>
      </c>
      <c r="G399" s="12" t="s">
        <v>17</v>
      </c>
      <c r="H399" s="11" t="s">
        <v>209</v>
      </c>
      <c r="I399" s="388">
        <v>43438</v>
      </c>
      <c r="J399" s="12">
        <v>11</v>
      </c>
      <c r="K399" s="500" t="s">
        <v>308</v>
      </c>
      <c r="L399" s="11" t="s">
        <v>376</v>
      </c>
      <c r="M399" s="389">
        <f>I399-D399</f>
        <v>2715</v>
      </c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6"/>
      <c r="Y399" s="276"/>
      <c r="Z399" s="276"/>
    </row>
    <row ht="12.75" customHeight="1" r="400">
      <c r="A400" s="16">
        <v>39918</v>
      </c>
      <c r="B400" s="17" t="s">
        <v>6332</v>
      </c>
      <c r="C400" s="17">
        <v>2014</v>
      </c>
      <c r="D400" s="392">
        <v>41983</v>
      </c>
      <c r="E400" s="19" t="s">
        <v>6333</v>
      </c>
      <c r="F400" s="20" t="s">
        <v>1183</v>
      </c>
      <c r="G400" s="19" t="s">
        <v>17</v>
      </c>
      <c r="H400" s="20" t="s">
        <v>5467</v>
      </c>
      <c r="I400" s="392">
        <v>43438</v>
      </c>
      <c r="J400" s="19">
        <v>11</v>
      </c>
      <c r="K400" s="500" t="s">
        <v>308</v>
      </c>
      <c r="L400" s="20" t="s">
        <v>371</v>
      </c>
      <c r="M400" s="393">
        <f>I400-D400</f>
        <v>1455</v>
      </c>
      <c r="N400" s="276"/>
      <c r="O400" s="276"/>
      <c r="P400" s="276"/>
      <c r="Q400" s="276"/>
      <c r="R400" s="276"/>
      <c r="S400" s="276"/>
      <c r="T400" s="276"/>
      <c r="U400" s="276"/>
      <c r="V400" s="276"/>
      <c r="W400" s="276"/>
      <c r="X400" s="276"/>
      <c r="Y400" s="276"/>
      <c r="Z400" s="276"/>
    </row>
    <row ht="12.75" customHeight="1" r="401">
      <c r="A401" s="8">
        <v>40018</v>
      </c>
      <c r="B401" s="9" t="s">
        <v>6334</v>
      </c>
      <c r="C401" s="9">
        <v>2015</v>
      </c>
      <c r="D401" s="388">
        <v>42167</v>
      </c>
      <c r="E401" s="12" t="s">
        <v>6335</v>
      </c>
      <c r="F401" s="11" t="s">
        <v>1183</v>
      </c>
      <c r="G401" s="12" t="s">
        <v>17</v>
      </c>
      <c r="H401" s="11" t="s">
        <v>100</v>
      </c>
      <c r="I401" s="388">
        <v>43438</v>
      </c>
      <c r="J401" s="12">
        <v>11</v>
      </c>
      <c r="K401" s="500" t="s">
        <v>308</v>
      </c>
      <c r="L401" s="11" t="s">
        <v>371</v>
      </c>
      <c r="M401" s="389">
        <f>I401-D401</f>
        <v>1271</v>
      </c>
      <c r="N401" s="276"/>
      <c r="O401" s="276"/>
      <c r="P401" s="276"/>
      <c r="Q401" s="276"/>
      <c r="R401" s="276"/>
      <c r="S401" s="276"/>
      <c r="T401" s="276"/>
      <c r="U401" s="276"/>
      <c r="V401" s="276"/>
      <c r="W401" s="276"/>
      <c r="X401" s="276"/>
      <c r="Y401" s="276"/>
      <c r="Z401" s="276"/>
    </row>
    <row ht="12.75" customHeight="1" r="402">
      <c r="A402" s="16">
        <v>40118</v>
      </c>
      <c r="B402" s="17" t="s">
        <v>6336</v>
      </c>
      <c r="C402" s="17">
        <v>2016</v>
      </c>
      <c r="D402" s="392">
        <v>42571</v>
      </c>
      <c r="E402" s="19" t="s">
        <v>6337</v>
      </c>
      <c r="F402" s="20" t="s">
        <v>1183</v>
      </c>
      <c r="G402" s="19" t="s">
        <v>17</v>
      </c>
      <c r="H402" s="20" t="s">
        <v>55</v>
      </c>
      <c r="I402" s="392">
        <v>43438</v>
      </c>
      <c r="J402" s="19">
        <v>11</v>
      </c>
      <c r="K402" s="500" t="s">
        <v>308</v>
      </c>
      <c r="L402" s="20" t="s">
        <v>371</v>
      </c>
      <c r="M402" s="393">
        <f>I402-D402</f>
        <v>867</v>
      </c>
      <c r="N402" s="276"/>
      <c r="O402" s="276"/>
      <c r="P402" s="276"/>
      <c r="Q402" s="276"/>
      <c r="R402" s="276"/>
      <c r="S402" s="276"/>
      <c r="T402" s="276"/>
      <c r="U402" s="276"/>
      <c r="V402" s="276"/>
      <c r="W402" s="276"/>
      <c r="X402" s="276"/>
      <c r="Y402" s="276"/>
      <c r="Z402" s="276"/>
    </row>
    <row ht="12.75" customHeight="1" r="403">
      <c r="A403" s="8">
        <v>40218</v>
      </c>
      <c r="B403" s="9" t="s">
        <v>6338</v>
      </c>
      <c r="C403" s="9">
        <v>2014</v>
      </c>
      <c r="D403" s="388">
        <v>41852</v>
      </c>
      <c r="E403" s="12" t="s">
        <v>6339</v>
      </c>
      <c r="F403" s="11" t="s">
        <v>1183</v>
      </c>
      <c r="G403" s="12" t="s">
        <v>17</v>
      </c>
      <c r="H403" s="11" t="s">
        <v>77</v>
      </c>
      <c r="I403" s="388">
        <v>43438</v>
      </c>
      <c r="J403" s="12">
        <v>11</v>
      </c>
      <c r="K403" s="500" t="s">
        <v>308</v>
      </c>
      <c r="L403" s="11" t="s">
        <v>371</v>
      </c>
      <c r="M403" s="389">
        <f>I403-D403</f>
        <v>1586</v>
      </c>
      <c r="N403" s="276"/>
      <c r="O403" s="276"/>
      <c r="P403" s="276"/>
      <c r="Q403" s="276"/>
      <c r="R403" s="276"/>
      <c r="S403" s="276"/>
      <c r="T403" s="276"/>
      <c r="U403" s="276"/>
      <c r="V403" s="276"/>
      <c r="W403" s="276"/>
      <c r="X403" s="276"/>
      <c r="Y403" s="276"/>
      <c r="Z403" s="276"/>
    </row>
    <row ht="12.75" customHeight="1" r="404">
      <c r="A404" s="16">
        <v>40318</v>
      </c>
      <c r="B404" s="17" t="s">
        <v>6340</v>
      </c>
      <c r="C404" s="17">
        <v>2010</v>
      </c>
      <c r="D404" s="392">
        <v>40235</v>
      </c>
      <c r="E404" s="19" t="s">
        <v>6341</v>
      </c>
      <c r="F404" s="20" t="s">
        <v>236</v>
      </c>
      <c r="G404" s="19" t="s">
        <v>17</v>
      </c>
      <c r="H404" s="20" t="s">
        <v>6015</v>
      </c>
      <c r="I404" s="392">
        <v>43438</v>
      </c>
      <c r="J404" s="19">
        <v>11</v>
      </c>
      <c r="K404" s="502" t="s">
        <v>295</v>
      </c>
      <c r="L404" s="20" t="s">
        <v>371</v>
      </c>
      <c r="M404" s="393">
        <f>I404-D404</f>
        <v>3203</v>
      </c>
      <c r="N404" s="276"/>
      <c r="O404" s="276"/>
      <c r="P404" s="276"/>
      <c r="Q404" s="276"/>
      <c r="R404" s="276"/>
      <c r="S404" s="276"/>
      <c r="T404" s="276"/>
      <c r="U404" s="276"/>
      <c r="V404" s="276"/>
      <c r="W404" s="276"/>
      <c r="X404" s="276"/>
      <c r="Y404" s="276"/>
      <c r="Z404" s="276"/>
    </row>
    <row ht="12.75" customHeight="1" r="405">
      <c r="A405" s="8">
        <v>40418</v>
      </c>
      <c r="B405" s="9" t="s">
        <v>6342</v>
      </c>
      <c r="C405" s="9">
        <v>2010</v>
      </c>
      <c r="D405" s="388">
        <v>40375</v>
      </c>
      <c r="E405" s="12" t="s">
        <v>6343</v>
      </c>
      <c r="F405" s="11" t="s">
        <v>968</v>
      </c>
      <c r="G405" s="12" t="s">
        <v>17</v>
      </c>
      <c r="H405" s="11" t="s">
        <v>125</v>
      </c>
      <c r="I405" s="388">
        <v>43438</v>
      </c>
      <c r="J405" s="12">
        <v>11</v>
      </c>
      <c r="K405" s="501" t="s">
        <v>278</v>
      </c>
      <c r="L405" s="11" t="s">
        <v>371</v>
      </c>
      <c r="M405" s="389">
        <f>I405-D405</f>
        <v>3063</v>
      </c>
      <c r="N405" s="276"/>
      <c r="O405" s="276"/>
      <c r="P405" s="276"/>
      <c r="Q405" s="276"/>
      <c r="R405" s="276"/>
      <c r="S405" s="276"/>
      <c r="T405" s="276"/>
      <c r="U405" s="276"/>
      <c r="V405" s="276"/>
      <c r="W405" s="276"/>
      <c r="X405" s="276"/>
      <c r="Y405" s="276"/>
      <c r="Z405" s="276"/>
    </row>
    <row ht="12.75" customHeight="1" r="406">
      <c r="A406" s="16">
        <v>40518</v>
      </c>
      <c r="B406" s="17" t="s">
        <v>6344</v>
      </c>
      <c r="C406" s="17">
        <v>2012</v>
      </c>
      <c r="D406" s="392">
        <v>41247</v>
      </c>
      <c r="E406" s="19" t="s">
        <v>6345</v>
      </c>
      <c r="F406" s="20" t="s">
        <v>968</v>
      </c>
      <c r="G406" s="19" t="s">
        <v>17</v>
      </c>
      <c r="H406" s="20" t="s">
        <v>6346</v>
      </c>
      <c r="I406" s="392">
        <v>43438</v>
      </c>
      <c r="J406" s="19">
        <v>11</v>
      </c>
      <c r="K406" s="501" t="s">
        <v>278</v>
      </c>
      <c r="L406" s="20" t="s">
        <v>371</v>
      </c>
      <c r="M406" s="393">
        <f>I406-D406</f>
        <v>2191</v>
      </c>
      <c r="N406" s="276"/>
      <c r="O406" s="276"/>
      <c r="P406" s="276"/>
      <c r="Q406" s="276"/>
      <c r="R406" s="276"/>
      <c r="S406" s="276"/>
      <c r="T406" s="276"/>
      <c r="U406" s="276"/>
      <c r="V406" s="276"/>
      <c r="W406" s="276"/>
      <c r="X406" s="276"/>
      <c r="Y406" s="276"/>
      <c r="Z406" s="276"/>
    </row>
    <row ht="12.75" customHeight="1" r="407">
      <c r="A407" s="8">
        <v>40618</v>
      </c>
      <c r="B407" s="9" t="s">
        <v>6347</v>
      </c>
      <c r="C407" s="9">
        <v>2013</v>
      </c>
      <c r="D407" s="388">
        <v>41562</v>
      </c>
      <c r="E407" s="12" t="s">
        <v>6348</v>
      </c>
      <c r="F407" s="11" t="s">
        <v>1599</v>
      </c>
      <c r="G407" s="12" t="s">
        <v>17</v>
      </c>
      <c r="H407" s="11" t="s">
        <v>5488</v>
      </c>
      <c r="I407" s="388">
        <v>43438</v>
      </c>
      <c r="J407" s="12">
        <v>11</v>
      </c>
      <c r="K407" s="500" t="s">
        <v>308</v>
      </c>
      <c r="L407" s="11" t="s">
        <v>371</v>
      </c>
      <c r="M407" s="389">
        <f>I407-D407</f>
        <v>1876</v>
      </c>
      <c r="N407" s="276"/>
      <c r="O407" s="276"/>
      <c r="P407" s="276"/>
      <c r="Q407" s="276"/>
      <c r="R407" s="276"/>
      <c r="S407" s="276"/>
      <c r="T407" s="276"/>
      <c r="U407" s="276"/>
      <c r="V407" s="276"/>
      <c r="W407" s="276"/>
      <c r="X407" s="276"/>
      <c r="Y407" s="276"/>
      <c r="Z407" s="276"/>
    </row>
    <row ht="12.75" customHeight="1" r="408">
      <c r="A408" s="16">
        <v>40718</v>
      </c>
      <c r="B408" s="17" t="s">
        <v>6349</v>
      </c>
      <c r="C408" s="17">
        <v>2014</v>
      </c>
      <c r="D408" s="392">
        <v>41779</v>
      </c>
      <c r="E408" s="19" t="s">
        <v>6350</v>
      </c>
      <c r="F408" s="20" t="s">
        <v>6351</v>
      </c>
      <c r="G408" s="19" t="s">
        <v>850</v>
      </c>
      <c r="H408" s="20" t="s">
        <v>2993</v>
      </c>
      <c r="I408" s="392">
        <v>43440</v>
      </c>
      <c r="J408" s="19">
        <v>11</v>
      </c>
      <c r="K408" s="500" t="s">
        <v>308</v>
      </c>
      <c r="L408" s="20" t="s">
        <v>376</v>
      </c>
      <c r="M408" s="393">
        <f>I408-D408</f>
        <v>1661</v>
      </c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8">
        <v>40818</v>
      </c>
      <c r="B409" s="9" t="s">
        <v>6352</v>
      </c>
      <c r="C409" s="9">
        <v>2015</v>
      </c>
      <c r="D409" s="388">
        <v>42338</v>
      </c>
      <c r="E409" s="12" t="s">
        <v>6353</v>
      </c>
      <c r="F409" s="11" t="s">
        <v>6354</v>
      </c>
      <c r="G409" s="12" t="s">
        <v>860</v>
      </c>
      <c r="H409" s="11" t="s">
        <v>65</v>
      </c>
      <c r="I409" s="388">
        <v>43440</v>
      </c>
      <c r="J409" s="12">
        <v>11</v>
      </c>
      <c r="K409" s="501" t="s">
        <v>278</v>
      </c>
      <c r="L409" s="11" t="s">
        <v>376</v>
      </c>
      <c r="M409" s="389">
        <f>I409-D409</f>
        <v>1102</v>
      </c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16">
        <v>40918</v>
      </c>
      <c r="B410" s="17" t="s">
        <v>6355</v>
      </c>
      <c r="C410" s="17">
        <v>2011</v>
      </c>
      <c r="D410" s="392">
        <v>40598</v>
      </c>
      <c r="E410" s="19" t="s">
        <v>6356</v>
      </c>
      <c r="F410" s="20" t="s">
        <v>5823</v>
      </c>
      <c r="G410" s="19" t="s">
        <v>860</v>
      </c>
      <c r="H410" s="20" t="s">
        <v>345</v>
      </c>
      <c r="I410" s="392">
        <v>43440</v>
      </c>
      <c r="J410" s="19">
        <v>11</v>
      </c>
      <c r="K410" s="501" t="s">
        <v>278</v>
      </c>
      <c r="L410" s="20" t="s">
        <v>376</v>
      </c>
      <c r="M410" s="393">
        <f>I410-D410</f>
        <v>2842</v>
      </c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8">
        <v>41018</v>
      </c>
      <c r="B411" s="9" t="s">
        <v>6357</v>
      </c>
      <c r="C411" s="9">
        <v>2014</v>
      </c>
      <c r="D411" s="388">
        <v>41822</v>
      </c>
      <c r="E411" s="12" t="s">
        <v>6358</v>
      </c>
      <c r="F411" s="11" t="s">
        <v>4493</v>
      </c>
      <c r="G411" s="12" t="s">
        <v>850</v>
      </c>
      <c r="H411" s="11" t="s">
        <v>3845</v>
      </c>
      <c r="I411" s="388">
        <v>43440</v>
      </c>
      <c r="J411" s="12">
        <v>11</v>
      </c>
      <c r="K411" s="500" t="s">
        <v>308</v>
      </c>
      <c r="L411" s="11" t="s">
        <v>371</v>
      </c>
      <c r="M411" s="389">
        <f>I411-D411</f>
        <v>1618</v>
      </c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16">
        <v>41118</v>
      </c>
      <c r="B412" s="17" t="s">
        <v>6359</v>
      </c>
      <c r="C412" s="17">
        <v>2013</v>
      </c>
      <c r="D412" s="392">
        <v>41548</v>
      </c>
      <c r="E412" s="19" t="s">
        <v>6360</v>
      </c>
      <c r="F412" s="20" t="s">
        <v>968</v>
      </c>
      <c r="G412" s="19" t="s">
        <v>850</v>
      </c>
      <c r="H412" s="20" t="s">
        <v>3845</v>
      </c>
      <c r="I412" s="392">
        <v>43440</v>
      </c>
      <c r="J412" s="19">
        <v>11</v>
      </c>
      <c r="K412" s="501" t="s">
        <v>278</v>
      </c>
      <c r="L412" s="20" t="s">
        <v>371</v>
      </c>
      <c r="M412" s="393">
        <f>I412-D412</f>
        <v>1892</v>
      </c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8">
        <v>41218</v>
      </c>
      <c r="B413" s="9" t="s">
        <v>6361</v>
      </c>
      <c r="C413" s="9">
        <v>2012</v>
      </c>
      <c r="D413" s="388">
        <v>41156</v>
      </c>
      <c r="E413" s="12" t="s">
        <v>6362</v>
      </c>
      <c r="F413" s="11" t="s">
        <v>916</v>
      </c>
      <c r="G413" s="12" t="s">
        <v>860</v>
      </c>
      <c r="H413" s="11" t="s">
        <v>6015</v>
      </c>
      <c r="I413" s="388">
        <v>43441</v>
      </c>
      <c r="J413" s="12">
        <v>11</v>
      </c>
      <c r="K413" s="500" t="s">
        <v>308</v>
      </c>
      <c r="L413" s="11" t="s">
        <v>376</v>
      </c>
      <c r="M413" s="389">
        <f>I413-D413</f>
        <v>2285</v>
      </c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16">
        <v>41318</v>
      </c>
      <c r="B414" s="17" t="s">
        <v>6363</v>
      </c>
      <c r="C414" s="17">
        <v>2013</v>
      </c>
      <c r="D414" s="392">
        <v>41390</v>
      </c>
      <c r="E414" s="19" t="s">
        <v>6364</v>
      </c>
      <c r="F414" s="20" t="s">
        <v>6365</v>
      </c>
      <c r="G414" s="19" t="s">
        <v>860</v>
      </c>
      <c r="H414" s="20" t="s">
        <v>25</v>
      </c>
      <c r="I414" s="392">
        <v>43445</v>
      </c>
      <c r="J414" s="19">
        <v>11</v>
      </c>
      <c r="K414" s="501" t="s">
        <v>278</v>
      </c>
      <c r="L414" s="20" t="s">
        <v>371</v>
      </c>
      <c r="M414" s="393">
        <f>I414-D414</f>
        <v>2055</v>
      </c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8">
        <v>41418</v>
      </c>
      <c r="B415" s="9" t="s">
        <v>6366</v>
      </c>
      <c r="C415" s="9">
        <v>2013</v>
      </c>
      <c r="D415" s="388">
        <v>41414</v>
      </c>
      <c r="E415" s="12" t="s">
        <v>6367</v>
      </c>
      <c r="F415" s="11" t="s">
        <v>1678</v>
      </c>
      <c r="G415" s="12" t="s">
        <v>860</v>
      </c>
      <c r="H415" s="11" t="s">
        <v>5683</v>
      </c>
      <c r="I415" s="388">
        <v>43445</v>
      </c>
      <c r="J415" s="12">
        <v>11</v>
      </c>
      <c r="K415" s="501" t="s">
        <v>278</v>
      </c>
      <c r="L415" s="11" t="s">
        <v>376</v>
      </c>
      <c r="M415" s="389">
        <f>I415-D415</f>
        <v>2031</v>
      </c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16">
        <v>41518</v>
      </c>
      <c r="B416" s="17" t="s">
        <v>6368</v>
      </c>
      <c r="C416" s="17">
        <v>2014</v>
      </c>
      <c r="D416" s="392">
        <v>41648</v>
      </c>
      <c r="E416" s="19" t="s">
        <v>6369</v>
      </c>
      <c r="F416" s="20" t="s">
        <v>451</v>
      </c>
      <c r="G416" s="19" t="s">
        <v>860</v>
      </c>
      <c r="H416" s="20" t="s">
        <v>71</v>
      </c>
      <c r="I416" s="392">
        <v>43445</v>
      </c>
      <c r="J416" s="19">
        <v>11</v>
      </c>
      <c r="K416" s="501" t="s">
        <v>278</v>
      </c>
      <c r="L416" s="20" t="s">
        <v>376</v>
      </c>
      <c r="M416" s="393">
        <f>I416-D416</f>
        <v>1797</v>
      </c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8">
        <v>41618</v>
      </c>
      <c r="B417" s="9" t="s">
        <v>6370</v>
      </c>
      <c r="C417" s="9">
        <v>2013</v>
      </c>
      <c r="D417" s="388">
        <v>41548</v>
      </c>
      <c r="E417" s="12" t="s">
        <v>6371</v>
      </c>
      <c r="F417" s="11" t="s">
        <v>1509</v>
      </c>
      <c r="G417" s="12" t="s">
        <v>850</v>
      </c>
      <c r="H417" s="11" t="s">
        <v>3845</v>
      </c>
      <c r="I417" s="388">
        <v>43445</v>
      </c>
      <c r="J417" s="12">
        <v>12</v>
      </c>
      <c r="K417" s="501" t="s">
        <v>278</v>
      </c>
      <c r="L417" s="11" t="s">
        <v>371</v>
      </c>
      <c r="M417" s="389">
        <f>I417-D417</f>
        <v>1897</v>
      </c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16">
        <v>41718</v>
      </c>
      <c r="B418" s="17" t="s">
        <v>6372</v>
      </c>
      <c r="C418" s="17">
        <v>2012</v>
      </c>
      <c r="D418" s="392">
        <v>41143</v>
      </c>
      <c r="E418" s="19" t="s">
        <v>6373</v>
      </c>
      <c r="F418" s="20" t="s">
        <v>916</v>
      </c>
      <c r="G418" s="19" t="s">
        <v>860</v>
      </c>
      <c r="H418" s="20" t="s">
        <v>18</v>
      </c>
      <c r="I418" s="392">
        <v>43445</v>
      </c>
      <c r="J418" s="19">
        <v>12</v>
      </c>
      <c r="K418" s="501" t="s">
        <v>278</v>
      </c>
      <c r="L418" s="20" t="s">
        <v>376</v>
      </c>
      <c r="M418" s="393">
        <f>I418-D418</f>
        <v>2302</v>
      </c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8">
        <v>41818</v>
      </c>
      <c r="B419" s="9" t="s">
        <v>6374</v>
      </c>
      <c r="C419" s="9">
        <v>2016</v>
      </c>
      <c r="D419" s="388">
        <v>42584</v>
      </c>
      <c r="E419" s="12" t="s">
        <v>6375</v>
      </c>
      <c r="F419" s="11" t="s">
        <v>6354</v>
      </c>
      <c r="G419" s="12" t="s">
        <v>860</v>
      </c>
      <c r="H419" s="11" t="s">
        <v>5488</v>
      </c>
      <c r="I419" s="388">
        <v>43446</v>
      </c>
      <c r="J419" s="12">
        <v>12</v>
      </c>
      <c r="K419" s="500" t="s">
        <v>308</v>
      </c>
      <c r="L419" s="11" t="s">
        <v>376</v>
      </c>
      <c r="M419" s="389">
        <f>I419-D419</f>
        <v>862</v>
      </c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16">
        <v>41918</v>
      </c>
      <c r="B420" s="17" t="s">
        <v>6376</v>
      </c>
      <c r="C420" s="17">
        <v>2013</v>
      </c>
      <c r="D420" s="392">
        <v>41484</v>
      </c>
      <c r="E420" s="19" t="s">
        <v>6377</v>
      </c>
      <c r="F420" s="20" t="s">
        <v>900</v>
      </c>
      <c r="G420" s="19" t="s">
        <v>860</v>
      </c>
      <c r="H420" s="20" t="s">
        <v>71</v>
      </c>
      <c r="I420" s="392">
        <v>43448</v>
      </c>
      <c r="J420" s="19">
        <v>12</v>
      </c>
      <c r="K420" s="501" t="s">
        <v>278</v>
      </c>
      <c r="L420" s="20" t="s">
        <v>376</v>
      </c>
      <c r="M420" s="393">
        <f>I420-D420</f>
        <v>1964</v>
      </c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8">
        <v>42018</v>
      </c>
      <c r="B421" s="9" t="s">
        <v>6378</v>
      </c>
      <c r="C421" s="9">
        <v>2011</v>
      </c>
      <c r="D421" s="388">
        <v>40582</v>
      </c>
      <c r="E421" s="12" t="s">
        <v>6379</v>
      </c>
      <c r="F421" s="11" t="s">
        <v>154</v>
      </c>
      <c r="G421" s="12" t="s">
        <v>860</v>
      </c>
      <c r="H421" s="11" t="s">
        <v>100</v>
      </c>
      <c r="I421" s="388">
        <v>43448</v>
      </c>
      <c r="J421" s="12">
        <v>12</v>
      </c>
      <c r="K421" s="502" t="s">
        <v>295</v>
      </c>
      <c r="L421" s="11" t="s">
        <v>376</v>
      </c>
      <c r="M421" s="389">
        <f>I421-D421</f>
        <v>2866</v>
      </c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16">
        <v>42118</v>
      </c>
      <c r="B422" s="17" t="s">
        <v>6380</v>
      </c>
      <c r="C422" s="17">
        <v>2013</v>
      </c>
      <c r="D422" s="392">
        <v>41604</v>
      </c>
      <c r="E422" s="19" t="s">
        <v>6381</v>
      </c>
      <c r="F422" s="20" t="s">
        <v>885</v>
      </c>
      <c r="G422" s="19" t="s">
        <v>860</v>
      </c>
      <c r="H422" s="20" t="s">
        <v>71</v>
      </c>
      <c r="I422" s="392">
        <v>43448</v>
      </c>
      <c r="J422" s="19">
        <v>12</v>
      </c>
      <c r="K422" s="501" t="s">
        <v>278</v>
      </c>
      <c r="L422" s="20" t="s">
        <v>376</v>
      </c>
      <c r="M422" s="393">
        <f>I422-D422</f>
        <v>1844</v>
      </c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8">
        <v>42218</v>
      </c>
      <c r="B423" s="9" t="s">
        <v>6382</v>
      </c>
      <c r="C423" s="9">
        <v>2013</v>
      </c>
      <c r="D423" s="388">
        <v>41604</v>
      </c>
      <c r="E423" s="12" t="s">
        <v>6383</v>
      </c>
      <c r="F423" s="11" t="s">
        <v>885</v>
      </c>
      <c r="G423" s="12" t="s">
        <v>860</v>
      </c>
      <c r="H423" s="11" t="s">
        <v>71</v>
      </c>
      <c r="I423" s="388">
        <v>43448</v>
      </c>
      <c r="J423" s="12">
        <v>12</v>
      </c>
      <c r="K423" s="501" t="s">
        <v>278</v>
      </c>
      <c r="L423" s="11" t="s">
        <v>376</v>
      </c>
      <c r="M423" s="389">
        <f>I423-D423</f>
        <v>1844</v>
      </c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16">
        <v>42318</v>
      </c>
      <c r="B424" s="17" t="s">
        <v>6384</v>
      </c>
      <c r="C424" s="17">
        <v>2013</v>
      </c>
      <c r="D424" s="392">
        <v>41521</v>
      </c>
      <c r="E424" s="19" t="s">
        <v>6385</v>
      </c>
      <c r="F424" s="20" t="s">
        <v>1678</v>
      </c>
      <c r="G424" s="19" t="s">
        <v>860</v>
      </c>
      <c r="H424" s="20" t="s">
        <v>71</v>
      </c>
      <c r="I424" s="392">
        <v>43448</v>
      </c>
      <c r="J424" s="19">
        <v>12</v>
      </c>
      <c r="K424" s="501" t="s">
        <v>278</v>
      </c>
      <c r="L424" s="20" t="s">
        <v>376</v>
      </c>
      <c r="M424" s="393">
        <f>I424-D424</f>
        <v>1927</v>
      </c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8">
        <v>42418</v>
      </c>
      <c r="B425" s="9" t="s">
        <v>6386</v>
      </c>
      <c r="C425" s="9">
        <v>2017</v>
      </c>
      <c r="D425" s="388">
        <v>43033</v>
      </c>
      <c r="E425" s="12" t="s">
        <v>6387</v>
      </c>
      <c r="F425" s="11" t="s">
        <v>1767</v>
      </c>
      <c r="G425" s="12" t="s">
        <v>17</v>
      </c>
      <c r="H425" s="11" t="s">
        <v>506</v>
      </c>
      <c r="I425" s="388">
        <v>43451</v>
      </c>
      <c r="J425" s="12">
        <v>12</v>
      </c>
      <c r="K425" s="500" t="s">
        <v>308</v>
      </c>
      <c r="L425" s="11" t="s">
        <v>371</v>
      </c>
      <c r="M425" s="389">
        <f>I425-D425</f>
        <v>418</v>
      </c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16">
        <v>42518</v>
      </c>
      <c r="B426" s="17" t="s">
        <v>6388</v>
      </c>
      <c r="C426" s="17">
        <v>2013</v>
      </c>
      <c r="D426" s="392">
        <v>41521</v>
      </c>
      <c r="E426" s="19" t="s">
        <v>6389</v>
      </c>
      <c r="F426" s="20" t="s">
        <v>953</v>
      </c>
      <c r="G426" s="19" t="s">
        <v>17</v>
      </c>
      <c r="H426" s="20" t="s">
        <v>132</v>
      </c>
      <c r="I426" s="392">
        <v>43451</v>
      </c>
      <c r="J426" s="19">
        <v>12</v>
      </c>
      <c r="K426" s="500" t="s">
        <v>308</v>
      </c>
      <c r="L426" s="20" t="s">
        <v>371</v>
      </c>
      <c r="M426" s="393">
        <f>I426-D426</f>
        <v>1930</v>
      </c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8">
        <v>42618</v>
      </c>
      <c r="B427" s="9" t="s">
        <v>6390</v>
      </c>
      <c r="C427" s="9">
        <v>2015</v>
      </c>
      <c r="D427" s="388">
        <v>42186</v>
      </c>
      <c r="E427" s="12" t="s">
        <v>6391</v>
      </c>
      <c r="F427" s="11" t="s">
        <v>2409</v>
      </c>
      <c r="G427" s="12" t="s">
        <v>17</v>
      </c>
      <c r="H427" s="11" t="s">
        <v>100</v>
      </c>
      <c r="I427" s="388">
        <v>43451</v>
      </c>
      <c r="J427" s="12">
        <v>12</v>
      </c>
      <c r="K427" s="500" t="s">
        <v>308</v>
      </c>
      <c r="L427" s="11" t="s">
        <v>376</v>
      </c>
      <c r="M427" s="389">
        <f>I427-D427</f>
        <v>1265</v>
      </c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16">
        <v>42718</v>
      </c>
      <c r="B428" s="17" t="s">
        <v>6392</v>
      </c>
      <c r="C428" s="17">
        <v>2014</v>
      </c>
      <c r="D428" s="392">
        <v>41698</v>
      </c>
      <c r="E428" s="19" t="s">
        <v>6393</v>
      </c>
      <c r="F428" s="20" t="s">
        <v>5830</v>
      </c>
      <c r="G428" s="19" t="s">
        <v>17</v>
      </c>
      <c r="H428" s="20" t="s">
        <v>18</v>
      </c>
      <c r="I428" s="392">
        <v>43451</v>
      </c>
      <c r="J428" s="19">
        <v>12</v>
      </c>
      <c r="K428" s="500" t="s">
        <v>308</v>
      </c>
      <c r="L428" s="20" t="s">
        <v>376</v>
      </c>
      <c r="M428" s="393">
        <f>I428-D428</f>
        <v>1753</v>
      </c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8">
        <v>42818</v>
      </c>
      <c r="B429" s="9" t="s">
        <v>6394</v>
      </c>
      <c r="C429" s="9">
        <v>2012</v>
      </c>
      <c r="D429" s="388">
        <v>41271</v>
      </c>
      <c r="E429" s="12" t="s">
        <v>6395</v>
      </c>
      <c r="F429" s="11" t="s">
        <v>5830</v>
      </c>
      <c r="G429" s="12" t="s">
        <v>17</v>
      </c>
      <c r="H429" s="11" t="s">
        <v>60</v>
      </c>
      <c r="I429" s="388">
        <v>43451</v>
      </c>
      <c r="J429" s="12">
        <v>12</v>
      </c>
      <c r="K429" s="500" t="s">
        <v>308</v>
      </c>
      <c r="L429" s="11" t="s">
        <v>376</v>
      </c>
      <c r="M429" s="389">
        <f>I429-D429</f>
        <v>2180</v>
      </c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16">
        <v>42918</v>
      </c>
      <c r="B430" s="17" t="s">
        <v>6396</v>
      </c>
      <c r="C430" s="17">
        <v>2013</v>
      </c>
      <c r="D430" s="392">
        <v>41577</v>
      </c>
      <c r="E430" s="19" t="s">
        <v>6397</v>
      </c>
      <c r="F430" s="20" t="s">
        <v>5830</v>
      </c>
      <c r="G430" s="19" t="s">
        <v>17</v>
      </c>
      <c r="H430" s="20" t="s">
        <v>55</v>
      </c>
      <c r="I430" s="392">
        <v>43451</v>
      </c>
      <c r="J430" s="19">
        <v>12</v>
      </c>
      <c r="K430" s="500" t="s">
        <v>308</v>
      </c>
      <c r="L430" s="20" t="s">
        <v>376</v>
      </c>
      <c r="M430" s="393">
        <f>I430-D430</f>
        <v>1874</v>
      </c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8">
        <v>43018</v>
      </c>
      <c r="B431" s="9" t="s">
        <v>6398</v>
      </c>
      <c r="C431" s="9">
        <v>2013</v>
      </c>
      <c r="D431" s="388">
        <v>41495</v>
      </c>
      <c r="E431" s="12" t="s">
        <v>6399</v>
      </c>
      <c r="F431" s="11" t="s">
        <v>451</v>
      </c>
      <c r="G431" s="12" t="s">
        <v>17</v>
      </c>
      <c r="H431" s="11" t="s">
        <v>18</v>
      </c>
      <c r="I431" s="388">
        <v>43451</v>
      </c>
      <c r="J431" s="12">
        <v>12</v>
      </c>
      <c r="K431" s="502" t="s">
        <v>295</v>
      </c>
      <c r="L431" s="11" t="s">
        <v>376</v>
      </c>
      <c r="M431" s="389">
        <f>I431-D431</f>
        <v>1956</v>
      </c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16">
        <v>43118</v>
      </c>
      <c r="B432" s="17" t="s">
        <v>6400</v>
      </c>
      <c r="C432" s="17">
        <v>2014</v>
      </c>
      <c r="D432" s="392">
        <v>41765</v>
      </c>
      <c r="E432" s="19" t="s">
        <v>6401</v>
      </c>
      <c r="F432" s="20" t="s">
        <v>451</v>
      </c>
      <c r="G432" s="19" t="s">
        <v>17</v>
      </c>
      <c r="H432" s="20" t="s">
        <v>5467</v>
      </c>
      <c r="I432" s="392">
        <v>43451</v>
      </c>
      <c r="J432" s="19">
        <v>12</v>
      </c>
      <c r="K432" s="502" t="s">
        <v>295</v>
      </c>
      <c r="L432" s="20" t="s">
        <v>376</v>
      </c>
      <c r="M432" s="393">
        <f>I432-D432</f>
        <v>1686</v>
      </c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8">
        <v>43218</v>
      </c>
      <c r="B433" s="9" t="s">
        <v>6402</v>
      </c>
      <c r="C433" s="9">
        <v>2017</v>
      </c>
      <c r="D433" s="388">
        <v>42972</v>
      </c>
      <c r="E433" s="12" t="s">
        <v>6403</v>
      </c>
      <c r="F433" s="11" t="s">
        <v>451</v>
      </c>
      <c r="G433" s="12" t="s">
        <v>17</v>
      </c>
      <c r="H433" s="11" t="s">
        <v>55</v>
      </c>
      <c r="I433" s="388">
        <v>43451</v>
      </c>
      <c r="J433" s="12">
        <v>12</v>
      </c>
      <c r="K433" s="502" t="s">
        <v>295</v>
      </c>
      <c r="L433" s="11" t="s">
        <v>376</v>
      </c>
      <c r="M433" s="389">
        <f>I433-D433</f>
        <v>479</v>
      </c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16">
        <v>43318</v>
      </c>
      <c r="B434" s="17" t="s">
        <v>6404</v>
      </c>
      <c r="C434" s="17">
        <v>2014</v>
      </c>
      <c r="D434" s="392">
        <v>41789</v>
      </c>
      <c r="E434" s="19" t="s">
        <v>6405</v>
      </c>
      <c r="F434" s="20" t="s">
        <v>451</v>
      </c>
      <c r="G434" s="19" t="s">
        <v>17</v>
      </c>
      <c r="H434" s="20" t="s">
        <v>277</v>
      </c>
      <c r="I434" s="392">
        <v>43451</v>
      </c>
      <c r="J434" s="19">
        <v>12</v>
      </c>
      <c r="K434" s="502" t="s">
        <v>295</v>
      </c>
      <c r="L434" s="20" t="s">
        <v>376</v>
      </c>
      <c r="M434" s="393">
        <f>I434-D434</f>
        <v>1662</v>
      </c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8">
        <v>43418</v>
      </c>
      <c r="B435" s="9" t="s">
        <v>6406</v>
      </c>
      <c r="C435" s="9">
        <v>2018</v>
      </c>
      <c r="D435" s="388">
        <v>43285</v>
      </c>
      <c r="E435" s="12" t="s">
        <v>6407</v>
      </c>
      <c r="F435" s="168" t="s">
        <v>2322</v>
      </c>
      <c r="G435" s="12" t="s">
        <v>865</v>
      </c>
      <c r="H435" s="11" t="s">
        <v>2399</v>
      </c>
      <c r="I435" s="388">
        <v>43453</v>
      </c>
      <c r="J435" s="12">
        <v>12</v>
      </c>
      <c r="K435" s="507" t="s">
        <v>324</v>
      </c>
      <c r="L435" s="11" t="s">
        <v>380</v>
      </c>
      <c r="M435" s="389">
        <f>I435-D435</f>
        <v>168</v>
      </c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16">
        <v>43518</v>
      </c>
      <c r="B436" s="17" t="s">
        <v>6408</v>
      </c>
      <c r="C436" s="17">
        <v>2014</v>
      </c>
      <c r="D436" s="392">
        <v>41947</v>
      </c>
      <c r="E436" s="19" t="s">
        <v>6409</v>
      </c>
      <c r="F436" s="20" t="s">
        <v>5189</v>
      </c>
      <c r="G436" s="19" t="s">
        <v>860</v>
      </c>
      <c r="H436" s="20" t="s">
        <v>18</v>
      </c>
      <c r="I436" s="392">
        <v>43453</v>
      </c>
      <c r="J436" s="19">
        <v>12</v>
      </c>
      <c r="K436" s="500" t="s">
        <v>308</v>
      </c>
      <c r="L436" s="20" t="s">
        <v>376</v>
      </c>
      <c r="M436" s="393">
        <f>I436-D436</f>
        <v>1506</v>
      </c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8">
        <v>43618</v>
      </c>
      <c r="B437" s="9" t="s">
        <v>6410</v>
      </c>
      <c r="C437" s="9">
        <v>2017</v>
      </c>
      <c r="D437" s="388">
        <v>42984</v>
      </c>
      <c r="E437" s="12" t="s">
        <v>6411</v>
      </c>
      <c r="F437" s="11" t="s">
        <v>154</v>
      </c>
      <c r="G437" s="12" t="s">
        <v>860</v>
      </c>
      <c r="H437" s="11" t="s">
        <v>181</v>
      </c>
      <c r="I437" s="388">
        <v>43453</v>
      </c>
      <c r="J437" s="12">
        <v>12</v>
      </c>
      <c r="K437" s="500" t="s">
        <v>308</v>
      </c>
      <c r="L437" s="11" t="s">
        <v>376</v>
      </c>
      <c r="M437" s="389">
        <f>I437-D437</f>
        <v>469</v>
      </c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16">
        <v>43718</v>
      </c>
      <c r="B438" s="17" t="s">
        <v>6412</v>
      </c>
      <c r="C438" s="17">
        <v>2013</v>
      </c>
      <c r="D438" s="392">
        <v>41470</v>
      </c>
      <c r="E438" s="19" t="s">
        <v>6413</v>
      </c>
      <c r="F438" s="20" t="s">
        <v>1417</v>
      </c>
      <c r="G438" s="19" t="s">
        <v>860</v>
      </c>
      <c r="H438" s="20" t="s">
        <v>25</v>
      </c>
      <c r="I438" s="392">
        <v>43453</v>
      </c>
      <c r="J438" s="19">
        <v>12</v>
      </c>
      <c r="K438" s="500" t="s">
        <v>308</v>
      </c>
      <c r="L438" s="20" t="s">
        <v>371</v>
      </c>
      <c r="M438" s="393">
        <f>I438-D438</f>
        <v>1983</v>
      </c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8">
        <v>43818</v>
      </c>
      <c r="B439" s="9" t="s">
        <v>6414</v>
      </c>
      <c r="C439" s="9">
        <v>2015</v>
      </c>
      <c r="D439" s="388">
        <v>42314</v>
      </c>
      <c r="E439" s="12" t="s">
        <v>6415</v>
      </c>
      <c r="F439" s="11" t="s">
        <v>2163</v>
      </c>
      <c r="G439" s="12" t="s">
        <v>860</v>
      </c>
      <c r="H439" s="11" t="s">
        <v>277</v>
      </c>
      <c r="I439" s="388">
        <v>43455</v>
      </c>
      <c r="J439" s="12">
        <v>12</v>
      </c>
      <c r="K439" s="500" t="s">
        <v>308</v>
      </c>
      <c r="L439" s="11" t="s">
        <v>371</v>
      </c>
      <c r="M439" s="389">
        <f>I439-D439</f>
        <v>1141</v>
      </c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16">
        <v>43918</v>
      </c>
      <c r="B440" s="17" t="s">
        <v>6416</v>
      </c>
      <c r="C440" s="17">
        <v>2013</v>
      </c>
      <c r="D440" s="392">
        <v>41513</v>
      </c>
      <c r="E440" s="19" t="s">
        <v>6417</v>
      </c>
      <c r="F440" s="20" t="s">
        <v>3873</v>
      </c>
      <c r="G440" s="19" t="s">
        <v>860</v>
      </c>
      <c r="H440" s="20" t="s">
        <v>5488</v>
      </c>
      <c r="I440" s="392">
        <v>43455</v>
      </c>
      <c r="J440" s="19">
        <v>12</v>
      </c>
      <c r="K440" s="507" t="s">
        <v>324</v>
      </c>
      <c r="L440" s="20" t="s">
        <v>376</v>
      </c>
      <c r="M440" s="393">
        <f>I440-D440</f>
        <v>1942</v>
      </c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8">
        <v>44018</v>
      </c>
      <c r="B441" s="9" t="s">
        <v>6418</v>
      </c>
      <c r="C441" s="9">
        <v>2013</v>
      </c>
      <c r="D441" s="388">
        <v>41515</v>
      </c>
      <c r="E441" s="12" t="s">
        <v>6419</v>
      </c>
      <c r="F441" s="11" t="s">
        <v>1081</v>
      </c>
      <c r="G441" s="12" t="s">
        <v>860</v>
      </c>
      <c r="H441" s="11" t="s">
        <v>345</v>
      </c>
      <c r="I441" s="388">
        <v>43455</v>
      </c>
      <c r="J441" s="12">
        <v>12</v>
      </c>
      <c r="K441" s="500" t="s">
        <v>308</v>
      </c>
      <c r="L441" s="11" t="s">
        <v>371</v>
      </c>
      <c r="M441" s="389">
        <f>I441-D441</f>
        <v>1940</v>
      </c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16">
        <v>44118</v>
      </c>
      <c r="B442" s="17" t="s">
        <v>6420</v>
      </c>
      <c r="C442" s="17">
        <v>2014</v>
      </c>
      <c r="D442" s="392">
        <v>41822</v>
      </c>
      <c r="E442" s="19" t="s">
        <v>6421</v>
      </c>
      <c r="F442" s="20" t="s">
        <v>4493</v>
      </c>
      <c r="G442" s="19" t="s">
        <v>850</v>
      </c>
      <c r="H442" s="20" t="s">
        <v>6422</v>
      </c>
      <c r="I442" s="392">
        <v>43461</v>
      </c>
      <c r="J442" s="19">
        <v>12</v>
      </c>
      <c r="K442" s="500" t="s">
        <v>308</v>
      </c>
      <c r="L442" s="20" t="s">
        <v>371</v>
      </c>
      <c r="M442" s="393">
        <f>I442-D442</f>
        <v>1639</v>
      </c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8">
        <v>44218</v>
      </c>
      <c r="B443" s="9" t="s">
        <v>6423</v>
      </c>
      <c r="C443" s="9">
        <v>2018</v>
      </c>
      <c r="D443" s="388">
        <v>43188</v>
      </c>
      <c r="E443" s="12" t="s">
        <v>6424</v>
      </c>
      <c r="F443" s="168" t="s">
        <v>2336</v>
      </c>
      <c r="G443" s="12" t="s">
        <v>871</v>
      </c>
      <c r="H443" s="11" t="s">
        <v>6130</v>
      </c>
      <c r="I443" s="388">
        <v>43461</v>
      </c>
      <c r="J443" s="12">
        <v>12</v>
      </c>
      <c r="K443" s="507" t="s">
        <v>324</v>
      </c>
      <c r="L443" s="11" t="s">
        <v>380</v>
      </c>
      <c r="M443" s="389">
        <f>I443-D443</f>
        <v>273</v>
      </c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16">
        <v>44318</v>
      </c>
      <c r="B444" s="17" t="s">
        <v>6425</v>
      </c>
      <c r="C444" s="17">
        <v>2017</v>
      </c>
      <c r="D444" s="392">
        <v>42942</v>
      </c>
      <c r="E444" s="19" t="s">
        <v>6426</v>
      </c>
      <c r="F444" s="20" t="s">
        <v>1653</v>
      </c>
      <c r="G444" s="19" t="s">
        <v>860</v>
      </c>
      <c r="H444" s="20" t="s">
        <v>181</v>
      </c>
      <c r="I444" s="392">
        <v>43461</v>
      </c>
      <c r="J444" s="19">
        <v>12</v>
      </c>
      <c r="K444" s="500" t="s">
        <v>308</v>
      </c>
      <c r="L444" s="20" t="s">
        <v>371</v>
      </c>
      <c r="M444" s="393">
        <f>I444-D444</f>
        <v>519</v>
      </c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8">
        <v>44418</v>
      </c>
      <c r="B445" s="9" t="s">
        <v>6427</v>
      </c>
      <c r="C445" s="9">
        <v>2011</v>
      </c>
      <c r="D445" s="388">
        <v>40826</v>
      </c>
      <c r="E445" s="12" t="s">
        <v>6428</v>
      </c>
      <c r="F445" s="11" t="s">
        <v>1430</v>
      </c>
      <c r="G445" s="12" t="s">
        <v>17</v>
      </c>
      <c r="H445" s="11" t="s">
        <v>77</v>
      </c>
      <c r="I445" s="388">
        <v>43462</v>
      </c>
      <c r="J445" s="12">
        <v>12</v>
      </c>
      <c r="K445" s="500" t="s">
        <v>308</v>
      </c>
      <c r="L445" s="11" t="s">
        <v>371</v>
      </c>
      <c r="M445" s="389">
        <f>I445-D445</f>
        <v>2636</v>
      </c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16">
        <v>44518</v>
      </c>
      <c r="B446" s="17" t="s">
        <v>6429</v>
      </c>
      <c r="C446" s="17">
        <v>2011</v>
      </c>
      <c r="D446" s="392">
        <v>40834</v>
      </c>
      <c r="E446" s="19" t="s">
        <v>6430</v>
      </c>
      <c r="F446" s="20" t="s">
        <v>430</v>
      </c>
      <c r="G446" s="19" t="s">
        <v>17</v>
      </c>
      <c r="H446" s="20" t="s">
        <v>5643</v>
      </c>
      <c r="I446" s="392">
        <v>43462</v>
      </c>
      <c r="J446" s="19">
        <v>12</v>
      </c>
      <c r="K446" s="501" t="s">
        <v>278</v>
      </c>
      <c r="L446" s="20" t="s">
        <v>371</v>
      </c>
      <c r="M446" s="393">
        <f>I446-D446</f>
        <v>2628</v>
      </c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8">
        <v>44618</v>
      </c>
      <c r="B447" s="9" t="s">
        <v>6431</v>
      </c>
      <c r="C447" s="9">
        <v>2012</v>
      </c>
      <c r="D447" s="388">
        <v>41099</v>
      </c>
      <c r="E447" s="12" t="s">
        <v>6432</v>
      </c>
      <c r="F447" s="11" t="s">
        <v>1183</v>
      </c>
      <c r="G447" s="12" t="s">
        <v>17</v>
      </c>
      <c r="H447" s="11" t="s">
        <v>18</v>
      </c>
      <c r="I447" s="388">
        <v>43462</v>
      </c>
      <c r="J447" s="12">
        <v>12</v>
      </c>
      <c r="K447" s="500" t="s">
        <v>308</v>
      </c>
      <c r="L447" s="11" t="s">
        <v>371</v>
      </c>
      <c r="M447" s="389">
        <f>I447-D447</f>
        <v>2363</v>
      </c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16">
        <v>44718</v>
      </c>
      <c r="B448" s="17" t="s">
        <v>6433</v>
      </c>
      <c r="C448" s="17">
        <v>2015</v>
      </c>
      <c r="D448" s="392">
        <v>42076</v>
      </c>
      <c r="E448" s="19" t="s">
        <v>6434</v>
      </c>
      <c r="F448" s="20" t="s">
        <v>1430</v>
      </c>
      <c r="G448" s="19" t="s">
        <v>17</v>
      </c>
      <c r="H448" s="20" t="s">
        <v>5462</v>
      </c>
      <c r="I448" s="392">
        <v>43462</v>
      </c>
      <c r="J448" s="19">
        <v>12</v>
      </c>
      <c r="K448" s="500" t="s">
        <v>308</v>
      </c>
      <c r="L448" s="20" t="s">
        <v>371</v>
      </c>
      <c r="M448" s="393">
        <f>I448-D448</f>
        <v>1386</v>
      </c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8">
        <v>44818</v>
      </c>
      <c r="B449" s="9" t="s">
        <v>6435</v>
      </c>
      <c r="C449" s="9">
        <v>2015</v>
      </c>
      <c r="D449" s="388">
        <v>42335</v>
      </c>
      <c r="E449" s="12" t="s">
        <v>6436</v>
      </c>
      <c r="F449" s="11" t="s">
        <v>1430</v>
      </c>
      <c r="G449" s="12" t="s">
        <v>17</v>
      </c>
      <c r="H449" s="11" t="s">
        <v>506</v>
      </c>
      <c r="I449" s="388">
        <v>43462</v>
      </c>
      <c r="J449" s="12">
        <v>12</v>
      </c>
      <c r="K449" s="500" t="s">
        <v>308</v>
      </c>
      <c r="L449" s="11" t="s">
        <v>371</v>
      </c>
      <c r="M449" s="389">
        <f>I449-D449</f>
        <v>1127</v>
      </c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16">
        <v>44918</v>
      </c>
      <c r="B450" s="17" t="s">
        <v>6437</v>
      </c>
      <c r="C450" s="17">
        <v>2016</v>
      </c>
      <c r="D450" s="392">
        <v>42450</v>
      </c>
      <c r="E450" s="19" t="s">
        <v>6438</v>
      </c>
      <c r="F450" s="20" t="s">
        <v>1183</v>
      </c>
      <c r="G450" s="19" t="s">
        <v>17</v>
      </c>
      <c r="H450" s="20" t="s">
        <v>25</v>
      </c>
      <c r="I450" s="392">
        <v>43462</v>
      </c>
      <c r="J450" s="19">
        <v>12</v>
      </c>
      <c r="K450" s="500" t="s">
        <v>308</v>
      </c>
      <c r="L450" s="20" t="s">
        <v>371</v>
      </c>
      <c r="M450" s="393">
        <f>I450-D450</f>
        <v>1012</v>
      </c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8">
        <v>45018</v>
      </c>
      <c r="B451" s="9" t="s">
        <v>6439</v>
      </c>
      <c r="C451" s="9">
        <v>2016</v>
      </c>
      <c r="D451" s="388">
        <v>42488</v>
      </c>
      <c r="E451" s="12" t="s">
        <v>6440</v>
      </c>
      <c r="F451" s="11" t="s">
        <v>1183</v>
      </c>
      <c r="G451" s="12" t="s">
        <v>17</v>
      </c>
      <c r="H451" s="11" t="s">
        <v>3749</v>
      </c>
      <c r="I451" s="388">
        <v>43462</v>
      </c>
      <c r="J451" s="12">
        <v>12</v>
      </c>
      <c r="K451" s="500" t="s">
        <v>308</v>
      </c>
      <c r="L451" s="11" t="s">
        <v>371</v>
      </c>
      <c r="M451" s="389">
        <f>I451-D451</f>
        <v>974</v>
      </c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16">
        <v>45118</v>
      </c>
      <c r="B452" s="17" t="s">
        <v>6441</v>
      </c>
      <c r="C452" s="17">
        <v>2013</v>
      </c>
      <c r="D452" s="392">
        <v>41453</v>
      </c>
      <c r="E452" s="19" t="s">
        <v>6442</v>
      </c>
      <c r="F452" s="20" t="s">
        <v>4908</v>
      </c>
      <c r="G452" s="19" t="s">
        <v>30</v>
      </c>
      <c r="H452" s="20" t="s">
        <v>2387</v>
      </c>
      <c r="I452" s="392">
        <v>43462</v>
      </c>
      <c r="J452" s="19">
        <v>12</v>
      </c>
      <c r="K452" s="512" t="s">
        <v>308</v>
      </c>
      <c r="L452" s="20" t="s">
        <v>376</v>
      </c>
      <c r="M452" s="393">
        <f>I452-D452</f>
        <v>2009</v>
      </c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13"/>
      <c r="B453" s="514"/>
      <c r="C453" s="514"/>
      <c r="D453" s="515"/>
      <c r="E453" s="514"/>
      <c r="F453" s="514"/>
      <c r="G453" s="514"/>
      <c r="H453" s="514"/>
      <c r="I453" s="515"/>
      <c r="J453" s="514"/>
      <c r="K453" s="514"/>
      <c r="L453" s="514"/>
      <c r="M453" s="516"/>
      <c r="N453" s="514"/>
      <c r="O453" s="514"/>
      <c r="P453" s="514"/>
      <c r="Q453" s="514"/>
      <c r="R453" s="514"/>
      <c r="S453" s="514"/>
      <c r="T453" s="514"/>
      <c r="U453" s="514"/>
      <c r="V453" s="514"/>
      <c r="W453" s="514"/>
      <c r="X453" s="514"/>
      <c r="Y453" s="514"/>
      <c r="Z453" s="514"/>
    </row>
    <row ht="12.75" customHeight="1" hidden="1" r="454">
      <c r="A454" s="517"/>
      <c r="B454" s="518"/>
      <c r="C454" s="519"/>
      <c r="D454" s="520"/>
      <c r="E454" s="521"/>
      <c r="F454" s="522"/>
      <c r="G454" s="521"/>
      <c r="H454" s="522"/>
      <c r="I454" s="520"/>
      <c r="J454" s="518"/>
      <c r="K454" s="518"/>
      <c r="L454" s="518"/>
      <c r="M454" s="523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17"/>
      <c r="B455" s="518"/>
      <c r="C455" s="519"/>
      <c r="D455" s="520"/>
      <c r="E455" s="521"/>
      <c r="F455" s="522"/>
      <c r="G455" s="521"/>
      <c r="H455" s="522"/>
      <c r="I455" s="520"/>
      <c r="J455" s="518"/>
      <c r="K455" s="518"/>
      <c r="L455" s="518"/>
      <c r="M455" s="523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17"/>
      <c r="B456" s="518"/>
      <c r="C456" s="519"/>
      <c r="D456" s="520"/>
      <c r="E456" s="521"/>
      <c r="F456" s="522"/>
      <c r="G456" s="521"/>
      <c r="H456" s="522"/>
      <c r="I456" s="520"/>
      <c r="J456" s="518"/>
      <c r="K456" s="518"/>
      <c r="L456" s="518"/>
      <c r="M456" s="523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17"/>
      <c r="B457" s="518"/>
      <c r="C457" s="519"/>
      <c r="D457" s="520"/>
      <c r="E457" s="521"/>
      <c r="F457" s="522"/>
      <c r="G457" s="521"/>
      <c r="H457" s="522"/>
      <c r="I457" s="520"/>
      <c r="J457" s="518"/>
      <c r="K457" s="518"/>
      <c r="L457" s="518"/>
      <c r="M457" s="523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17"/>
      <c r="B458" s="518"/>
      <c r="C458" s="519"/>
      <c r="D458" s="520"/>
      <c r="E458" s="521"/>
      <c r="F458" s="522"/>
      <c r="G458" s="521"/>
      <c r="H458" s="522"/>
      <c r="I458" s="520"/>
      <c r="J458" s="518"/>
      <c r="K458" s="518"/>
      <c r="L458" s="518"/>
      <c r="M458" s="523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17"/>
      <c r="B459" s="518"/>
      <c r="C459" s="519"/>
      <c r="D459" s="520"/>
      <c r="E459" s="521"/>
      <c r="F459" s="522"/>
      <c r="G459" s="521"/>
      <c r="H459" s="522"/>
      <c r="I459" s="520"/>
      <c r="J459" s="518"/>
      <c r="K459" s="518"/>
      <c r="L459" s="518"/>
      <c r="M459" s="523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17"/>
      <c r="B460" s="518"/>
      <c r="C460" s="519"/>
      <c r="D460" s="520"/>
      <c r="E460" s="521"/>
      <c r="F460" s="522"/>
      <c r="G460" s="521"/>
      <c r="H460" s="522"/>
      <c r="I460" s="520"/>
      <c r="J460" s="518"/>
      <c r="K460" s="518"/>
      <c r="L460" s="518"/>
      <c r="M460" s="523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17"/>
      <c r="B461" s="518"/>
      <c r="C461" s="519"/>
      <c r="D461" s="520"/>
      <c r="E461" s="521"/>
      <c r="F461" s="522"/>
      <c r="G461" s="521"/>
      <c r="H461" s="522"/>
      <c r="I461" s="520"/>
      <c r="J461" s="518"/>
      <c r="K461" s="518"/>
      <c r="L461" s="518"/>
      <c r="M461" s="523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17"/>
      <c r="B462" s="518"/>
      <c r="C462" s="519"/>
      <c r="D462" s="520"/>
      <c r="E462" s="521"/>
      <c r="F462" s="522"/>
      <c r="G462" s="521"/>
      <c r="H462" s="522"/>
      <c r="I462" s="520"/>
      <c r="J462" s="518"/>
      <c r="K462" s="518"/>
      <c r="L462" s="518"/>
      <c r="M462" s="523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17"/>
      <c r="B463" s="518"/>
      <c r="C463" s="519"/>
      <c r="D463" s="520"/>
      <c r="E463" s="521"/>
      <c r="F463" s="522"/>
      <c r="G463" s="521"/>
      <c r="H463" s="522"/>
      <c r="I463" s="520"/>
      <c r="J463" s="518"/>
      <c r="K463" s="518"/>
      <c r="L463" s="518"/>
      <c r="M463" s="52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17"/>
      <c r="B464" s="518"/>
      <c r="C464" s="519"/>
      <c r="D464" s="520"/>
      <c r="E464" s="521"/>
      <c r="F464" s="522"/>
      <c r="G464" s="521"/>
      <c r="H464" s="522"/>
      <c r="I464" s="520"/>
      <c r="J464" s="518"/>
      <c r="K464" s="518"/>
      <c r="L464" s="518"/>
      <c r="M464" s="52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17"/>
      <c r="B465" s="518"/>
      <c r="C465" s="519"/>
      <c r="D465" s="520"/>
      <c r="E465" s="521"/>
      <c r="F465" s="522"/>
      <c r="G465" s="521"/>
      <c r="H465" s="522"/>
      <c r="I465" s="520"/>
      <c r="J465" s="518"/>
      <c r="K465" s="518"/>
      <c r="L465" s="518"/>
      <c r="M465" s="523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17"/>
      <c r="B466" s="518"/>
      <c r="C466" s="519"/>
      <c r="D466" s="520"/>
      <c r="E466" s="521"/>
      <c r="F466" s="522"/>
      <c r="G466" s="521"/>
      <c r="H466" s="522"/>
      <c r="I466" s="520"/>
      <c r="J466" s="518"/>
      <c r="K466" s="518"/>
      <c r="L466" s="518"/>
      <c r="M466" s="523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17"/>
      <c r="B467" s="518"/>
      <c r="C467" s="519"/>
      <c r="D467" s="520"/>
      <c r="E467" s="521"/>
      <c r="F467" s="522"/>
      <c r="G467" s="521"/>
      <c r="H467" s="522"/>
      <c r="I467" s="520"/>
      <c r="J467" s="518"/>
      <c r="K467" s="518"/>
      <c r="L467" s="518"/>
      <c r="M467" s="523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17"/>
      <c r="B468" s="518"/>
      <c r="C468" s="519"/>
      <c r="D468" s="520"/>
      <c r="E468" s="521"/>
      <c r="F468" s="522"/>
      <c r="G468" s="521"/>
      <c r="H468" s="522"/>
      <c r="I468" s="520"/>
      <c r="J468" s="518"/>
      <c r="K468" s="518"/>
      <c r="L468" s="518"/>
      <c r="M468" s="523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17"/>
      <c r="B469" s="518"/>
      <c r="C469" s="519"/>
      <c r="D469" s="520"/>
      <c r="E469" s="521"/>
      <c r="F469" s="522"/>
      <c r="G469" s="521"/>
      <c r="H469" s="522"/>
      <c r="I469" s="520"/>
      <c r="J469" s="518"/>
      <c r="K469" s="518"/>
      <c r="L469" s="518"/>
      <c r="M469" s="523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17"/>
      <c r="B470" s="518"/>
      <c r="C470" s="519"/>
      <c r="D470" s="520"/>
      <c r="E470" s="521"/>
      <c r="F470" s="522"/>
      <c r="G470" s="521"/>
      <c r="H470" s="522"/>
      <c r="I470" s="520"/>
      <c r="J470" s="518"/>
      <c r="K470" s="518"/>
      <c r="L470" s="518"/>
      <c r="M470" s="523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17"/>
      <c r="B471" s="518"/>
      <c r="C471" s="519"/>
      <c r="D471" s="520"/>
      <c r="E471" s="521"/>
      <c r="F471" s="522"/>
      <c r="G471" s="521"/>
      <c r="H471" s="522"/>
      <c r="I471" s="520"/>
      <c r="J471" s="518"/>
      <c r="K471" s="518"/>
      <c r="L471" s="518"/>
      <c r="M471" s="523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17"/>
      <c r="B472" s="518"/>
      <c r="C472" s="519"/>
      <c r="D472" s="520"/>
      <c r="E472" s="521"/>
      <c r="F472" s="522"/>
      <c r="G472" s="521"/>
      <c r="H472" s="522"/>
      <c r="I472" s="520"/>
      <c r="J472" s="518"/>
      <c r="K472" s="518"/>
      <c r="L472" s="518"/>
      <c r="M472" s="523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17"/>
      <c r="B473" s="518"/>
      <c r="C473" s="519"/>
      <c r="D473" s="520"/>
      <c r="E473" s="521"/>
      <c r="F473" s="522"/>
      <c r="G473" s="521"/>
      <c r="H473" s="522"/>
      <c r="I473" s="520"/>
      <c r="J473" s="518"/>
      <c r="K473" s="518"/>
      <c r="L473" s="518"/>
      <c r="M473" s="523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17"/>
      <c r="B474" s="518"/>
      <c r="C474" s="519"/>
      <c r="D474" s="520"/>
      <c r="E474" s="521"/>
      <c r="F474" s="522"/>
      <c r="G474" s="521"/>
      <c r="H474" s="522"/>
      <c r="I474" s="520"/>
      <c r="J474" s="518"/>
      <c r="K474" s="518"/>
      <c r="L474" s="518"/>
      <c r="M474" s="523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17"/>
      <c r="B475" s="518"/>
      <c r="C475" s="519"/>
      <c r="D475" s="520"/>
      <c r="E475" s="521"/>
      <c r="F475" s="522"/>
      <c r="G475" s="521"/>
      <c r="H475" s="522"/>
      <c r="I475" s="520"/>
      <c r="J475" s="518"/>
      <c r="K475" s="518"/>
      <c r="L475" s="518"/>
      <c r="M475" s="523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17"/>
      <c r="B476" s="518"/>
      <c r="C476" s="519"/>
      <c r="D476" s="520"/>
      <c r="E476" s="521"/>
      <c r="F476" s="522"/>
      <c r="G476" s="521"/>
      <c r="H476" s="522"/>
      <c r="I476" s="520"/>
      <c r="J476" s="518"/>
      <c r="K476" s="518"/>
      <c r="L476" s="518"/>
      <c r="M476" s="523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17"/>
      <c r="B477" s="518"/>
      <c r="C477" s="519"/>
      <c r="D477" s="520"/>
      <c r="E477" s="521"/>
      <c r="F477" s="522"/>
      <c r="G477" s="521"/>
      <c r="H477" s="522"/>
      <c r="I477" s="520"/>
      <c r="J477" s="518"/>
      <c r="K477" s="518"/>
      <c r="L477" s="518"/>
      <c r="M477" s="523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17"/>
      <c r="B478" s="518"/>
      <c r="C478" s="519"/>
      <c r="D478" s="520"/>
      <c r="E478" s="521"/>
      <c r="F478" s="522"/>
      <c r="G478" s="521"/>
      <c r="H478" s="522"/>
      <c r="I478" s="520"/>
      <c r="J478" s="518"/>
      <c r="K478" s="518"/>
      <c r="L478" s="518"/>
      <c r="M478" s="523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17"/>
      <c r="B479" s="518"/>
      <c r="C479" s="519"/>
      <c r="D479" s="520"/>
      <c r="E479" s="521"/>
      <c r="F479" s="522"/>
      <c r="G479" s="521"/>
      <c r="H479" s="522"/>
      <c r="I479" s="520"/>
      <c r="J479" s="518"/>
      <c r="K479" s="518"/>
      <c r="L479" s="518"/>
      <c r="M479" s="523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17"/>
      <c r="B480" s="518"/>
      <c r="C480" s="519"/>
      <c r="D480" s="520"/>
      <c r="E480" s="521"/>
      <c r="F480" s="522"/>
      <c r="G480" s="521"/>
      <c r="H480" s="522"/>
      <c r="I480" s="520"/>
      <c r="J480" s="518"/>
      <c r="K480" s="518"/>
      <c r="L480" s="518"/>
      <c r="M480" s="523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17"/>
      <c r="B481" s="518"/>
      <c r="C481" s="519"/>
      <c r="D481" s="520"/>
      <c r="E481" s="521"/>
      <c r="F481" s="522"/>
      <c r="G481" s="521"/>
      <c r="H481" s="522"/>
      <c r="I481" s="520"/>
      <c r="J481" s="518"/>
      <c r="K481" s="518"/>
      <c r="L481" s="518"/>
      <c r="M481" s="523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17"/>
      <c r="B482" s="518"/>
      <c r="C482" s="519"/>
      <c r="D482" s="520"/>
      <c r="E482" s="521"/>
      <c r="F482" s="522"/>
      <c r="G482" s="521"/>
      <c r="H482" s="522"/>
      <c r="I482" s="520"/>
      <c r="J482" s="518"/>
      <c r="K482" s="518"/>
      <c r="L482" s="518"/>
      <c r="M482" s="523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17"/>
      <c r="B483" s="518"/>
      <c r="C483" s="519"/>
      <c r="D483" s="520"/>
      <c r="E483" s="521"/>
      <c r="F483" s="522"/>
      <c r="G483" s="521"/>
      <c r="H483" s="522"/>
      <c r="I483" s="520"/>
      <c r="J483" s="518"/>
      <c r="K483" s="518"/>
      <c r="L483" s="518"/>
      <c r="M483" s="523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17"/>
      <c r="B484" s="518"/>
      <c r="C484" s="519"/>
      <c r="D484" s="520"/>
      <c r="E484" s="521"/>
      <c r="F484" s="522"/>
      <c r="G484" s="521"/>
      <c r="H484" s="522"/>
      <c r="I484" s="520"/>
      <c r="J484" s="518"/>
      <c r="K484" s="518"/>
      <c r="L484" s="518"/>
      <c r="M484" s="523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17"/>
      <c r="B485" s="518"/>
      <c r="C485" s="519"/>
      <c r="D485" s="520"/>
      <c r="E485" s="521"/>
      <c r="F485" s="522"/>
      <c r="G485" s="521"/>
      <c r="H485" s="522"/>
      <c r="I485" s="520"/>
      <c r="J485" s="518"/>
      <c r="K485" s="518"/>
      <c r="L485" s="518"/>
      <c r="M485" s="523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17"/>
      <c r="B486" s="518"/>
      <c r="C486" s="519"/>
      <c r="D486" s="520"/>
      <c r="E486" s="521"/>
      <c r="F486" s="522"/>
      <c r="G486" s="521"/>
      <c r="H486" s="522"/>
      <c r="I486" s="520"/>
      <c r="J486" s="518"/>
      <c r="K486" s="518"/>
      <c r="L486" s="518"/>
      <c r="M486" s="523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17"/>
      <c r="B487" s="518"/>
      <c r="C487" s="519"/>
      <c r="D487" s="520"/>
      <c r="E487" s="521"/>
      <c r="F487" s="522"/>
      <c r="G487" s="521"/>
      <c r="H487" s="522"/>
      <c r="I487" s="520"/>
      <c r="J487" s="518"/>
      <c r="K487" s="518"/>
      <c r="L487" s="518"/>
      <c r="M487" s="523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17"/>
      <c r="B488" s="518"/>
      <c r="C488" s="519"/>
      <c r="D488" s="520"/>
      <c r="E488" s="521"/>
      <c r="F488" s="522"/>
      <c r="G488" s="521"/>
      <c r="H488" s="522"/>
      <c r="I488" s="520"/>
      <c r="J488" s="518"/>
      <c r="K488" s="518"/>
      <c r="L488" s="518"/>
      <c r="M488" s="523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17"/>
      <c r="B489" s="518"/>
      <c r="C489" s="519"/>
      <c r="D489" s="520"/>
      <c r="E489" s="521"/>
      <c r="F489" s="522"/>
      <c r="G489" s="521"/>
      <c r="H489" s="522"/>
      <c r="I489" s="520"/>
      <c r="J489" s="518"/>
      <c r="K489" s="518"/>
      <c r="L489" s="518"/>
      <c r="M489" s="523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17"/>
      <c r="B490" s="518"/>
      <c r="C490" s="519"/>
      <c r="D490" s="520"/>
      <c r="E490" s="521"/>
      <c r="F490" s="522"/>
      <c r="G490" s="521"/>
      <c r="H490" s="522"/>
      <c r="I490" s="520"/>
      <c r="J490" s="518"/>
      <c r="K490" s="518"/>
      <c r="L490" s="518"/>
      <c r="M490" s="523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17"/>
      <c r="B491" s="518"/>
      <c r="C491" s="519"/>
      <c r="D491" s="520"/>
      <c r="E491" s="521"/>
      <c r="F491" s="522"/>
      <c r="G491" s="521"/>
      <c r="H491" s="522"/>
      <c r="I491" s="520"/>
      <c r="J491" s="518"/>
      <c r="K491" s="518"/>
      <c r="L491" s="518"/>
      <c r="M491" s="523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17"/>
      <c r="B492" s="518"/>
      <c r="C492" s="519"/>
      <c r="D492" s="520"/>
      <c r="E492" s="521"/>
      <c r="F492" s="522"/>
      <c r="G492" s="521"/>
      <c r="H492" s="522"/>
      <c r="I492" s="520"/>
      <c r="J492" s="518"/>
      <c r="K492" s="518"/>
      <c r="L492" s="518"/>
      <c r="M492" s="523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17"/>
      <c r="B493" s="518"/>
      <c r="C493" s="519"/>
      <c r="D493" s="520"/>
      <c r="E493" s="521"/>
      <c r="F493" s="522"/>
      <c r="G493" s="521"/>
      <c r="H493" s="522"/>
      <c r="I493" s="520"/>
      <c r="J493" s="518"/>
      <c r="K493" s="518"/>
      <c r="L493" s="518"/>
      <c r="M493" s="523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17"/>
      <c r="B494" s="518"/>
      <c r="C494" s="519"/>
      <c r="D494" s="520"/>
      <c r="E494" s="521"/>
      <c r="F494" s="522"/>
      <c r="G494" s="521"/>
      <c r="H494" s="522"/>
      <c r="I494" s="520"/>
      <c r="J494" s="518"/>
      <c r="K494" s="518"/>
      <c r="L494" s="518"/>
      <c r="M494" s="523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17"/>
      <c r="B495" s="518"/>
      <c r="C495" s="519"/>
      <c r="D495" s="520"/>
      <c r="E495" s="521"/>
      <c r="F495" s="522"/>
      <c r="G495" s="521"/>
      <c r="H495" s="522"/>
      <c r="I495" s="520"/>
      <c r="J495" s="518"/>
      <c r="K495" s="518"/>
      <c r="L495" s="518"/>
      <c r="M495" s="523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17"/>
      <c r="B496" s="518"/>
      <c r="C496" s="519"/>
      <c r="D496" s="520"/>
      <c r="E496" s="521"/>
      <c r="F496" s="522"/>
      <c r="G496" s="521"/>
      <c r="H496" s="522"/>
      <c r="I496" s="520"/>
      <c r="J496" s="518"/>
      <c r="K496" s="518"/>
      <c r="L496" s="518"/>
      <c r="M496" s="523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17"/>
      <c r="B497" s="518"/>
      <c r="C497" s="519"/>
      <c r="D497" s="520"/>
      <c r="E497" s="521"/>
      <c r="F497" s="522"/>
      <c r="G497" s="521"/>
      <c r="H497" s="522"/>
      <c r="I497" s="520"/>
      <c r="J497" s="518"/>
      <c r="K497" s="518"/>
      <c r="L497" s="518"/>
      <c r="M497" s="523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17"/>
      <c r="B498" s="518"/>
      <c r="C498" s="519"/>
      <c r="D498" s="520"/>
      <c r="E498" s="521"/>
      <c r="F498" s="522"/>
      <c r="G498" s="521"/>
      <c r="H498" s="522"/>
      <c r="I498" s="520"/>
      <c r="J498" s="518"/>
      <c r="K498" s="518"/>
      <c r="L498" s="518"/>
      <c r="M498" s="523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17"/>
      <c r="B499" s="518"/>
      <c r="C499" s="519"/>
      <c r="D499" s="520"/>
      <c r="E499" s="521"/>
      <c r="F499" s="522"/>
      <c r="G499" s="521"/>
      <c r="H499" s="522"/>
      <c r="I499" s="520"/>
      <c r="J499" s="518"/>
      <c r="K499" s="518"/>
      <c r="L499" s="518"/>
      <c r="M499" s="523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17"/>
      <c r="B500" s="518"/>
      <c r="C500" s="519"/>
      <c r="D500" s="520"/>
      <c r="E500" s="521"/>
      <c r="F500" s="522"/>
      <c r="G500" s="521"/>
      <c r="H500" s="522"/>
      <c r="I500" s="520"/>
      <c r="J500" s="518"/>
      <c r="K500" s="518"/>
      <c r="L500" s="518"/>
      <c r="M500" s="523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17"/>
      <c r="B501" s="518"/>
      <c r="C501" s="519"/>
      <c r="D501" s="520"/>
      <c r="E501" s="521"/>
      <c r="F501" s="522"/>
      <c r="G501" s="521"/>
      <c r="H501" s="522"/>
      <c r="I501" s="520"/>
      <c r="J501" s="518"/>
      <c r="K501" s="518"/>
      <c r="L501" s="518"/>
      <c r="M501" s="523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17"/>
      <c r="B502" s="518"/>
      <c r="C502" s="519"/>
      <c r="D502" s="520"/>
      <c r="E502" s="521"/>
      <c r="F502" s="522"/>
      <c r="G502" s="521"/>
      <c r="H502" s="522"/>
      <c r="I502" s="520"/>
      <c r="J502" s="518"/>
      <c r="K502" s="518"/>
      <c r="L502" s="518"/>
      <c r="M502" s="523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17"/>
      <c r="B503" s="518"/>
      <c r="C503" s="519"/>
      <c r="D503" s="520"/>
      <c r="E503" s="521"/>
      <c r="F503" s="522"/>
      <c r="G503" s="521"/>
      <c r="H503" s="522"/>
      <c r="I503" s="520"/>
      <c r="J503" s="518"/>
      <c r="K503" s="518"/>
      <c r="L503" s="518"/>
      <c r="M503" s="523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17"/>
      <c r="B504" s="518"/>
      <c r="C504" s="519"/>
      <c r="D504" s="520"/>
      <c r="E504" s="521"/>
      <c r="F504" s="522"/>
      <c r="G504" s="521"/>
      <c r="H504" s="522"/>
      <c r="I504" s="520"/>
      <c r="J504" s="518"/>
      <c r="K504" s="518"/>
      <c r="L504" s="518"/>
      <c r="M504" s="523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17"/>
      <c r="B505" s="518"/>
      <c r="C505" s="519"/>
      <c r="D505" s="520"/>
      <c r="E505" s="521"/>
      <c r="F505" s="522"/>
      <c r="G505" s="521"/>
      <c r="H505" s="522"/>
      <c r="I505" s="520"/>
      <c r="J505" s="518"/>
      <c r="K505" s="518"/>
      <c r="L505" s="518"/>
      <c r="M505" s="523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17"/>
      <c r="B506" s="518"/>
      <c r="C506" s="519"/>
      <c r="D506" s="520"/>
      <c r="E506" s="521"/>
      <c r="F506" s="522"/>
      <c r="G506" s="521"/>
      <c r="H506" s="522"/>
      <c r="I506" s="520"/>
      <c r="J506" s="518"/>
      <c r="K506" s="518"/>
      <c r="L506" s="518"/>
      <c r="M506" s="523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17"/>
      <c r="B507" s="518"/>
      <c r="C507" s="519"/>
      <c r="D507" s="520"/>
      <c r="E507" s="521"/>
      <c r="F507" s="522"/>
      <c r="G507" s="521"/>
      <c r="H507" s="522"/>
      <c r="I507" s="520"/>
      <c r="J507" s="518"/>
      <c r="K507" s="518"/>
      <c r="L507" s="518"/>
      <c r="M507" s="523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17"/>
      <c r="B508" s="518"/>
      <c r="C508" s="519"/>
      <c r="D508" s="520"/>
      <c r="E508" s="521"/>
      <c r="F508" s="522"/>
      <c r="G508" s="521"/>
      <c r="H508" s="522"/>
      <c r="I508" s="520"/>
      <c r="J508" s="518"/>
      <c r="K508" s="518"/>
      <c r="L508" s="518"/>
      <c r="M508" s="523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17"/>
      <c r="B509" s="518"/>
      <c r="C509" s="519"/>
      <c r="D509" s="520"/>
      <c r="E509" s="521"/>
      <c r="F509" s="522"/>
      <c r="G509" s="521"/>
      <c r="H509" s="522"/>
      <c r="I509" s="520"/>
      <c r="J509" s="518"/>
      <c r="K509" s="518"/>
      <c r="L509" s="518"/>
      <c r="M509" s="523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17"/>
      <c r="B510" s="518"/>
      <c r="C510" s="519"/>
      <c r="D510" s="520"/>
      <c r="E510" s="521"/>
      <c r="F510" s="522"/>
      <c r="G510" s="521"/>
      <c r="H510" s="522"/>
      <c r="I510" s="520"/>
      <c r="J510" s="518"/>
      <c r="K510" s="518"/>
      <c r="L510" s="518"/>
      <c r="M510" s="523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17"/>
      <c r="B511" s="518"/>
      <c r="C511" s="519"/>
      <c r="D511" s="520"/>
      <c r="E511" s="521"/>
      <c r="F511" s="522"/>
      <c r="G511" s="521"/>
      <c r="H511" s="522"/>
      <c r="I511" s="520"/>
      <c r="J511" s="518"/>
      <c r="K511" s="518"/>
      <c r="L511" s="518"/>
      <c r="M511" s="523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17"/>
      <c r="B512" s="518"/>
      <c r="C512" s="519"/>
      <c r="D512" s="520"/>
      <c r="E512" s="521"/>
      <c r="F512" s="522"/>
      <c r="G512" s="521"/>
      <c r="H512" s="522"/>
      <c r="I512" s="520"/>
      <c r="J512" s="518"/>
      <c r="K512" s="518"/>
      <c r="L512" s="518"/>
      <c r="M512" s="523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17"/>
      <c r="B513" s="518"/>
      <c r="C513" s="519"/>
      <c r="D513" s="520"/>
      <c r="E513" s="521"/>
      <c r="F513" s="522"/>
      <c r="G513" s="521"/>
      <c r="H513" s="522"/>
      <c r="I513" s="520"/>
      <c r="J513" s="518"/>
      <c r="K513" s="518"/>
      <c r="L513" s="518"/>
      <c r="M513" s="523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17"/>
      <c r="B514" s="518"/>
      <c r="C514" s="519"/>
      <c r="D514" s="520"/>
      <c r="E514" s="521"/>
      <c r="F514" s="522"/>
      <c r="G514" s="521"/>
      <c r="H514" s="522"/>
      <c r="I514" s="520"/>
      <c r="J514" s="518"/>
      <c r="K514" s="518"/>
      <c r="L514" s="518"/>
      <c r="M514" s="52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17"/>
      <c r="B515" s="518"/>
      <c r="C515" s="519"/>
      <c r="D515" s="520"/>
      <c r="E515" s="521"/>
      <c r="F515" s="522"/>
      <c r="G515" s="521"/>
      <c r="H515" s="522"/>
      <c r="I515" s="520"/>
      <c r="J515" s="518"/>
      <c r="K515" s="518"/>
      <c r="L515" s="518"/>
      <c r="M515" s="52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17"/>
      <c r="B516" s="518"/>
      <c r="C516" s="519"/>
      <c r="D516" s="520"/>
      <c r="E516" s="521"/>
      <c r="F516" s="522"/>
      <c r="G516" s="521"/>
      <c r="H516" s="522"/>
      <c r="I516" s="520"/>
      <c r="J516" s="518"/>
      <c r="K516" s="518"/>
      <c r="L516" s="518"/>
      <c r="M516" s="523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17"/>
      <c r="B517" s="518"/>
      <c r="C517" s="519"/>
      <c r="D517" s="520"/>
      <c r="E517" s="521"/>
      <c r="F517" s="522"/>
      <c r="G517" s="521"/>
      <c r="H517" s="522"/>
      <c r="I517" s="520"/>
      <c r="J517" s="518"/>
      <c r="K517" s="518"/>
      <c r="L517" s="518"/>
      <c r="M517" s="523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17"/>
      <c r="B518" s="518"/>
      <c r="C518" s="519"/>
      <c r="D518" s="520"/>
      <c r="E518" s="521"/>
      <c r="F518" s="522"/>
      <c r="G518" s="521"/>
      <c r="H518" s="522"/>
      <c r="I518" s="520"/>
      <c r="J518" s="518"/>
      <c r="K518" s="518"/>
      <c r="L518" s="518"/>
      <c r="M518" s="523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17"/>
      <c r="B519" s="518"/>
      <c r="C519" s="519"/>
      <c r="D519" s="520"/>
      <c r="E519" s="521"/>
      <c r="F519" s="522"/>
      <c r="G519" s="521"/>
      <c r="H519" s="522"/>
      <c r="I519" s="520"/>
      <c r="J519" s="518"/>
      <c r="K519" s="518"/>
      <c r="L519" s="518"/>
      <c r="M519" s="523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17"/>
      <c r="B520" s="518"/>
      <c r="C520" s="519"/>
      <c r="D520" s="520"/>
      <c r="E520" s="521"/>
      <c r="F520" s="522"/>
      <c r="G520" s="521"/>
      <c r="H520" s="522"/>
      <c r="I520" s="520"/>
      <c r="J520" s="518"/>
      <c r="K520" s="518"/>
      <c r="L520" s="518"/>
      <c r="M520" s="523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17"/>
      <c r="B521" s="518"/>
      <c r="C521" s="519"/>
      <c r="D521" s="520"/>
      <c r="E521" s="521"/>
      <c r="F521" s="522"/>
      <c r="G521" s="521"/>
      <c r="H521" s="522"/>
      <c r="I521" s="520"/>
      <c r="J521" s="518"/>
      <c r="K521" s="518"/>
      <c r="L521" s="518"/>
      <c r="M521" s="523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17"/>
      <c r="B522" s="518"/>
      <c r="C522" s="519"/>
      <c r="D522" s="520"/>
      <c r="E522" s="521"/>
      <c r="F522" s="522"/>
      <c r="G522" s="521"/>
      <c r="H522" s="522"/>
      <c r="I522" s="520"/>
      <c r="J522" s="518"/>
      <c r="K522" s="518"/>
      <c r="L522" s="518"/>
      <c r="M522" s="523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17"/>
      <c r="B523" s="518"/>
      <c r="C523" s="519"/>
      <c r="D523" s="520"/>
      <c r="E523" s="521"/>
      <c r="F523" s="522"/>
      <c r="G523" s="521"/>
      <c r="H523" s="522"/>
      <c r="I523" s="520"/>
      <c r="J523" s="518"/>
      <c r="K523" s="518"/>
      <c r="L523" s="518"/>
      <c r="M523" s="523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17"/>
      <c r="B524" s="518"/>
      <c r="C524" s="519"/>
      <c r="D524" s="520"/>
      <c r="E524" s="521"/>
      <c r="F524" s="522"/>
      <c r="G524" s="521"/>
      <c r="H524" s="522"/>
      <c r="I524" s="520"/>
      <c r="J524" s="518"/>
      <c r="K524" s="518"/>
      <c r="L524" s="518"/>
      <c r="M524" s="523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17"/>
      <c r="B525" s="518"/>
      <c r="C525" s="519"/>
      <c r="D525" s="520"/>
      <c r="E525" s="521"/>
      <c r="F525" s="522"/>
      <c r="G525" s="521"/>
      <c r="H525" s="522"/>
      <c r="I525" s="520"/>
      <c r="J525" s="518"/>
      <c r="K525" s="518"/>
      <c r="L525" s="518"/>
      <c r="M525" s="523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17"/>
      <c r="B526" s="518"/>
      <c r="C526" s="519"/>
      <c r="D526" s="520"/>
      <c r="E526" s="521"/>
      <c r="F526" s="522"/>
      <c r="G526" s="521"/>
      <c r="H526" s="522"/>
      <c r="I526" s="520"/>
      <c r="J526" s="518"/>
      <c r="K526" s="518"/>
      <c r="L526" s="518"/>
      <c r="M526" s="523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17"/>
      <c r="B527" s="518"/>
      <c r="C527" s="519"/>
      <c r="D527" s="520"/>
      <c r="E527" s="521"/>
      <c r="F527" s="522"/>
      <c r="G527" s="521"/>
      <c r="H527" s="522"/>
      <c r="I527" s="520"/>
      <c r="J527" s="518"/>
      <c r="K527" s="518"/>
      <c r="L527" s="518"/>
      <c r="M527" s="523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17"/>
      <c r="B528" s="518"/>
      <c r="C528" s="519"/>
      <c r="D528" s="520"/>
      <c r="E528" s="521"/>
      <c r="F528" s="522"/>
      <c r="G528" s="521"/>
      <c r="H528" s="522"/>
      <c r="I528" s="520"/>
      <c r="J528" s="518"/>
      <c r="K528" s="518"/>
      <c r="L528" s="518"/>
      <c r="M528" s="523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17"/>
      <c r="B529" s="518"/>
      <c r="C529" s="519"/>
      <c r="D529" s="520"/>
      <c r="E529" s="521"/>
      <c r="F529" s="522"/>
      <c r="G529" s="521"/>
      <c r="H529" s="522"/>
      <c r="I529" s="520"/>
      <c r="J529" s="518"/>
      <c r="K529" s="518"/>
      <c r="L529" s="518"/>
      <c r="M529" s="523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17"/>
      <c r="B530" s="518"/>
      <c r="C530" s="519"/>
      <c r="D530" s="520"/>
      <c r="E530" s="521"/>
      <c r="F530" s="522"/>
      <c r="G530" s="521"/>
      <c r="H530" s="522"/>
      <c r="I530" s="520"/>
      <c r="J530" s="518"/>
      <c r="K530" s="518"/>
      <c r="L530" s="518"/>
      <c r="M530" s="523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17"/>
      <c r="B531" s="518"/>
      <c r="C531" s="519"/>
      <c r="D531" s="520"/>
      <c r="E531" s="521"/>
      <c r="F531" s="522"/>
      <c r="G531" s="521"/>
      <c r="H531" s="522"/>
      <c r="I531" s="520"/>
      <c r="J531" s="518"/>
      <c r="K531" s="518"/>
      <c r="L531" s="518"/>
      <c r="M531" s="523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17"/>
      <c r="B532" s="518"/>
      <c r="C532" s="519"/>
      <c r="D532" s="520"/>
      <c r="E532" s="521"/>
      <c r="F532" s="522"/>
      <c r="G532" s="521"/>
      <c r="H532" s="522"/>
      <c r="I532" s="520"/>
      <c r="J532" s="518"/>
      <c r="K532" s="518"/>
      <c r="L532" s="518"/>
      <c r="M532" s="523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17"/>
      <c r="B533" s="518"/>
      <c r="C533" s="519"/>
      <c r="D533" s="520"/>
      <c r="E533" s="521"/>
      <c r="F533" s="522"/>
      <c r="G533" s="521"/>
      <c r="H533" s="522"/>
      <c r="I533" s="520"/>
      <c r="J533" s="518"/>
      <c r="K533" s="518"/>
      <c r="L533" s="518"/>
      <c r="M533" s="523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17"/>
      <c r="B534" s="518"/>
      <c r="C534" s="519"/>
      <c r="D534" s="520"/>
      <c r="E534" s="521"/>
      <c r="F534" s="522"/>
      <c r="G534" s="521"/>
      <c r="H534" s="522"/>
      <c r="I534" s="520"/>
      <c r="J534" s="518"/>
      <c r="K534" s="518"/>
      <c r="L534" s="518"/>
      <c r="M534" s="523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17"/>
      <c r="B535" s="518"/>
      <c r="C535" s="519"/>
      <c r="D535" s="520"/>
      <c r="E535" s="521"/>
      <c r="F535" s="522"/>
      <c r="G535" s="521"/>
      <c r="H535" s="522"/>
      <c r="I535" s="520"/>
      <c r="J535" s="518"/>
      <c r="K535" s="518"/>
      <c r="L535" s="518"/>
      <c r="M535" s="523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17"/>
      <c r="B536" s="518"/>
      <c r="C536" s="519"/>
      <c r="D536" s="520"/>
      <c r="E536" s="521"/>
      <c r="F536" s="522"/>
      <c r="G536" s="521"/>
      <c r="H536" s="522"/>
      <c r="I536" s="520"/>
      <c r="J536" s="518"/>
      <c r="K536" s="518"/>
      <c r="L536" s="518"/>
      <c r="M536" s="523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17"/>
      <c r="B537" s="518"/>
      <c r="C537" s="519"/>
      <c r="D537" s="520"/>
      <c r="E537" s="521"/>
      <c r="F537" s="522"/>
      <c r="G537" s="521"/>
      <c r="H537" s="522"/>
      <c r="I537" s="520"/>
      <c r="J537" s="518"/>
      <c r="K537" s="518"/>
      <c r="L537" s="518"/>
      <c r="M537" s="523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17"/>
      <c r="B538" s="518"/>
      <c r="C538" s="519"/>
      <c r="D538" s="520"/>
      <c r="E538" s="521"/>
      <c r="F538" s="522"/>
      <c r="G538" s="521"/>
      <c r="H538" s="522"/>
      <c r="I538" s="520"/>
      <c r="J538" s="518"/>
      <c r="K538" s="518"/>
      <c r="L538" s="518"/>
      <c r="M538" s="523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17"/>
      <c r="B539" s="518"/>
      <c r="C539" s="519"/>
      <c r="D539" s="520"/>
      <c r="E539" s="521"/>
      <c r="F539" s="522"/>
      <c r="G539" s="521"/>
      <c r="H539" s="522"/>
      <c r="I539" s="520"/>
      <c r="J539" s="518"/>
      <c r="K539" s="518"/>
      <c r="L539" s="518"/>
      <c r="M539" s="523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17"/>
      <c r="B540" s="518"/>
      <c r="C540" s="519"/>
      <c r="D540" s="520"/>
      <c r="E540" s="521"/>
      <c r="F540" s="522"/>
      <c r="G540" s="521"/>
      <c r="H540" s="522"/>
      <c r="I540" s="520"/>
      <c r="J540" s="518"/>
      <c r="K540" s="518"/>
      <c r="L540" s="518"/>
      <c r="M540" s="52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17"/>
      <c r="B541" s="518"/>
      <c r="C541" s="519"/>
      <c r="D541" s="520"/>
      <c r="E541" s="521"/>
      <c r="F541" s="522"/>
      <c r="G541" s="521"/>
      <c r="H541" s="522"/>
      <c r="I541" s="520"/>
      <c r="J541" s="518"/>
      <c r="K541" s="518"/>
      <c r="L541" s="518"/>
      <c r="M541" s="523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17"/>
      <c r="B542" s="518"/>
      <c r="C542" s="519"/>
      <c r="D542" s="520"/>
      <c r="E542" s="521"/>
      <c r="F542" s="522"/>
      <c r="G542" s="521"/>
      <c r="H542" s="522"/>
      <c r="I542" s="520"/>
      <c r="J542" s="518"/>
      <c r="K542" s="518"/>
      <c r="L542" s="518"/>
      <c r="M542" s="523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17"/>
      <c r="B543" s="518"/>
      <c r="C543" s="519"/>
      <c r="D543" s="520"/>
      <c r="E543" s="521"/>
      <c r="F543" s="522"/>
      <c r="G543" s="521"/>
      <c r="H543" s="522"/>
      <c r="I543" s="520"/>
      <c r="J543" s="518"/>
      <c r="K543" s="518"/>
      <c r="L543" s="518"/>
      <c r="M543" s="523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17"/>
      <c r="B544" s="518"/>
      <c r="C544" s="519"/>
      <c r="D544" s="520"/>
      <c r="E544" s="521"/>
      <c r="F544" s="522"/>
      <c r="G544" s="521"/>
      <c r="H544" s="522"/>
      <c r="I544" s="520"/>
      <c r="J544" s="518"/>
      <c r="K544" s="518"/>
      <c r="L544" s="518"/>
      <c r="M544" s="523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17"/>
      <c r="B545" s="518"/>
      <c r="C545" s="519"/>
      <c r="D545" s="520"/>
      <c r="E545" s="521"/>
      <c r="F545" s="522"/>
      <c r="G545" s="521"/>
      <c r="H545" s="522"/>
      <c r="I545" s="520"/>
      <c r="J545" s="518"/>
      <c r="K545" s="518"/>
      <c r="L545" s="518"/>
      <c r="M545" s="523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17"/>
      <c r="B546" s="518"/>
      <c r="C546" s="519"/>
      <c r="D546" s="520"/>
      <c r="E546" s="521"/>
      <c r="F546" s="522"/>
      <c r="G546" s="521"/>
      <c r="H546" s="522"/>
      <c r="I546" s="520"/>
      <c r="J546" s="518"/>
      <c r="K546" s="518"/>
      <c r="L546" s="518"/>
      <c r="M546" s="523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17"/>
      <c r="B547" s="518"/>
      <c r="C547" s="519"/>
      <c r="D547" s="520"/>
      <c r="E547" s="521"/>
      <c r="F547" s="522"/>
      <c r="G547" s="521"/>
      <c r="H547" s="522"/>
      <c r="I547" s="520"/>
      <c r="J547" s="518"/>
      <c r="K547" s="518"/>
      <c r="L547" s="518"/>
      <c r="M547" s="523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17"/>
      <c r="B548" s="518"/>
      <c r="C548" s="519"/>
      <c r="D548" s="520"/>
      <c r="E548" s="521"/>
      <c r="F548" s="522"/>
      <c r="G548" s="521"/>
      <c r="H548" s="522"/>
      <c r="I548" s="520"/>
      <c r="J548" s="518"/>
      <c r="K548" s="518"/>
      <c r="L548" s="518"/>
      <c r="M548" s="523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17"/>
      <c r="B549" s="518"/>
      <c r="C549" s="519"/>
      <c r="D549" s="520"/>
      <c r="E549" s="521"/>
      <c r="F549" s="522"/>
      <c r="G549" s="521"/>
      <c r="H549" s="522"/>
      <c r="I549" s="520"/>
      <c r="J549" s="518"/>
      <c r="K549" s="518"/>
      <c r="L549" s="518"/>
      <c r="M549" s="523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17"/>
      <c r="B550" s="518"/>
      <c r="C550" s="519"/>
      <c r="D550" s="520"/>
      <c r="E550" s="521"/>
      <c r="F550" s="522"/>
      <c r="G550" s="521"/>
      <c r="H550" s="522"/>
      <c r="I550" s="520"/>
      <c r="J550" s="518"/>
      <c r="K550" s="518"/>
      <c r="L550" s="518"/>
      <c r="M550" s="523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17"/>
      <c r="B551" s="518"/>
      <c r="C551" s="519"/>
      <c r="D551" s="520"/>
      <c r="E551" s="521"/>
      <c r="F551" s="522"/>
      <c r="G551" s="521"/>
      <c r="H551" s="522"/>
      <c r="I551" s="520"/>
      <c r="J551" s="518"/>
      <c r="K551" s="518"/>
      <c r="L551" s="518"/>
      <c r="M551" s="523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17"/>
      <c r="B552" s="518"/>
      <c r="C552" s="519"/>
      <c r="D552" s="520"/>
      <c r="E552" s="521"/>
      <c r="F552" s="522"/>
      <c r="G552" s="521"/>
      <c r="H552" s="522"/>
      <c r="I552" s="520"/>
      <c r="J552" s="518"/>
      <c r="K552" s="518"/>
      <c r="L552" s="518"/>
      <c r="M552" s="523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17"/>
      <c r="B553" s="518"/>
      <c r="C553" s="519"/>
      <c r="D553" s="520"/>
      <c r="E553" s="521"/>
      <c r="F553" s="522"/>
      <c r="G553" s="521"/>
      <c r="H553" s="522"/>
      <c r="I553" s="520"/>
      <c r="J553" s="518"/>
      <c r="K553" s="518"/>
      <c r="L553" s="518"/>
      <c r="M553" s="523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17"/>
      <c r="B554" s="518"/>
      <c r="C554" s="519"/>
      <c r="D554" s="520"/>
      <c r="E554" s="521"/>
      <c r="F554" s="522"/>
      <c r="G554" s="521"/>
      <c r="H554" s="522"/>
      <c r="I554" s="520"/>
      <c r="J554" s="518"/>
      <c r="K554" s="518"/>
      <c r="L554" s="518"/>
      <c r="M554" s="523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17"/>
      <c r="B555" s="518"/>
      <c r="C555" s="519"/>
      <c r="D555" s="520"/>
      <c r="E555" s="521"/>
      <c r="F555" s="522"/>
      <c r="G555" s="521"/>
      <c r="H555" s="522"/>
      <c r="I555" s="520"/>
      <c r="J555" s="518"/>
      <c r="K555" s="518"/>
      <c r="L555" s="518"/>
      <c r="M555" s="523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17"/>
      <c r="B556" s="518"/>
      <c r="C556" s="519"/>
      <c r="D556" s="520"/>
      <c r="E556" s="521"/>
      <c r="F556" s="522"/>
      <c r="G556" s="521"/>
      <c r="H556" s="522"/>
      <c r="I556" s="520"/>
      <c r="J556" s="518"/>
      <c r="K556" s="518"/>
      <c r="L556" s="518"/>
      <c r="M556" s="523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17"/>
      <c r="B557" s="518"/>
      <c r="C557" s="519"/>
      <c r="D557" s="520"/>
      <c r="E557" s="521"/>
      <c r="F557" s="522"/>
      <c r="G557" s="521"/>
      <c r="H557" s="522"/>
      <c r="I557" s="520"/>
      <c r="J557" s="518"/>
      <c r="K557" s="518"/>
      <c r="L557" s="518"/>
      <c r="M557" s="523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17"/>
      <c r="B558" s="518"/>
      <c r="C558" s="519"/>
      <c r="D558" s="520"/>
      <c r="E558" s="521"/>
      <c r="F558" s="522"/>
      <c r="G558" s="521"/>
      <c r="H558" s="522"/>
      <c r="I558" s="520"/>
      <c r="J558" s="518"/>
      <c r="K558" s="518"/>
      <c r="L558" s="518"/>
      <c r="M558" s="52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17"/>
      <c r="B559" s="518"/>
      <c r="C559" s="519"/>
      <c r="D559" s="520"/>
      <c r="E559" s="521"/>
      <c r="F559" s="522"/>
      <c r="G559" s="521"/>
      <c r="H559" s="522"/>
      <c r="I559" s="520"/>
      <c r="J559" s="518"/>
      <c r="K559" s="518"/>
      <c r="L559" s="518"/>
      <c r="M559" s="523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17"/>
      <c r="B560" s="518"/>
      <c r="C560" s="519"/>
      <c r="D560" s="520"/>
      <c r="E560" s="521"/>
      <c r="F560" s="522"/>
      <c r="G560" s="521"/>
      <c r="H560" s="522"/>
      <c r="I560" s="520"/>
      <c r="J560" s="518"/>
      <c r="K560" s="518"/>
      <c r="L560" s="518"/>
      <c r="M560" s="523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17"/>
      <c r="B561" s="518"/>
      <c r="C561" s="519"/>
      <c r="D561" s="520"/>
      <c r="E561" s="521"/>
      <c r="F561" s="522"/>
      <c r="G561" s="521"/>
      <c r="H561" s="522"/>
      <c r="I561" s="520"/>
      <c r="J561" s="518"/>
      <c r="K561" s="518"/>
      <c r="L561" s="518"/>
      <c r="M561" s="523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17"/>
      <c r="B562" s="518"/>
      <c r="C562" s="519"/>
      <c r="D562" s="520"/>
      <c r="E562" s="521"/>
      <c r="F562" s="522"/>
      <c r="G562" s="521"/>
      <c r="H562" s="522"/>
      <c r="I562" s="520"/>
      <c r="J562" s="518"/>
      <c r="K562" s="518"/>
      <c r="L562" s="518"/>
      <c r="M562" s="523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17"/>
      <c r="B563" s="518"/>
      <c r="C563" s="519"/>
      <c r="D563" s="520"/>
      <c r="E563" s="521"/>
      <c r="F563" s="522"/>
      <c r="G563" s="521"/>
      <c r="H563" s="522"/>
      <c r="I563" s="520"/>
      <c r="J563" s="518"/>
      <c r="K563" s="518"/>
      <c r="L563" s="518"/>
      <c r="M563" s="523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17"/>
      <c r="B564" s="518"/>
      <c r="C564" s="519"/>
      <c r="D564" s="520"/>
      <c r="E564" s="521"/>
      <c r="F564" s="522"/>
      <c r="G564" s="521"/>
      <c r="H564" s="522"/>
      <c r="I564" s="520"/>
      <c r="J564" s="518"/>
      <c r="K564" s="518"/>
      <c r="L564" s="518"/>
      <c r="M564" s="523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17"/>
      <c r="B565" s="518"/>
      <c r="C565" s="519"/>
      <c r="D565" s="520"/>
      <c r="E565" s="521"/>
      <c r="F565" s="522"/>
      <c r="G565" s="521"/>
      <c r="H565" s="522"/>
      <c r="I565" s="520"/>
      <c r="J565" s="518"/>
      <c r="K565" s="518"/>
      <c r="L565" s="518"/>
      <c r="M565" s="523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17"/>
      <c r="B566" s="518"/>
      <c r="C566" s="519"/>
      <c r="D566" s="520"/>
      <c r="E566" s="521"/>
      <c r="F566" s="522"/>
      <c r="G566" s="521"/>
      <c r="H566" s="522"/>
      <c r="I566" s="520"/>
      <c r="J566" s="518"/>
      <c r="K566" s="518"/>
      <c r="L566" s="518"/>
      <c r="M566" s="523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17"/>
      <c r="B567" s="518"/>
      <c r="C567" s="519"/>
      <c r="D567" s="520"/>
      <c r="E567" s="521"/>
      <c r="F567" s="522"/>
      <c r="G567" s="521"/>
      <c r="H567" s="522"/>
      <c r="I567" s="520"/>
      <c r="J567" s="518"/>
      <c r="K567" s="518"/>
      <c r="L567" s="518"/>
      <c r="M567" s="523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17"/>
      <c r="B568" s="518"/>
      <c r="C568" s="519"/>
      <c r="D568" s="520"/>
      <c r="E568" s="521"/>
      <c r="F568" s="522"/>
      <c r="G568" s="521"/>
      <c r="H568" s="522"/>
      <c r="I568" s="520"/>
      <c r="J568" s="518"/>
      <c r="K568" s="518"/>
      <c r="L568" s="518"/>
      <c r="M568" s="523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17"/>
      <c r="B569" s="518"/>
      <c r="C569" s="519"/>
      <c r="D569" s="520"/>
      <c r="E569" s="521"/>
      <c r="F569" s="522"/>
      <c r="G569" s="521"/>
      <c r="H569" s="522"/>
      <c r="I569" s="520"/>
      <c r="J569" s="518"/>
      <c r="K569" s="518"/>
      <c r="L569" s="518"/>
      <c r="M569" s="523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17"/>
      <c r="B570" s="518"/>
      <c r="C570" s="519"/>
      <c r="D570" s="520"/>
      <c r="E570" s="521"/>
      <c r="F570" s="522"/>
      <c r="G570" s="521"/>
      <c r="H570" s="522"/>
      <c r="I570" s="520"/>
      <c r="J570" s="518"/>
      <c r="K570" s="518"/>
      <c r="L570" s="518"/>
      <c r="M570" s="523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17"/>
      <c r="B571" s="518"/>
      <c r="C571" s="519"/>
      <c r="D571" s="520"/>
      <c r="E571" s="521"/>
      <c r="F571" s="522"/>
      <c r="G571" s="521"/>
      <c r="H571" s="522"/>
      <c r="I571" s="520"/>
      <c r="J571" s="518"/>
      <c r="K571" s="518"/>
      <c r="L571" s="518"/>
      <c r="M571" s="523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17"/>
      <c r="B572" s="518"/>
      <c r="C572" s="519"/>
      <c r="D572" s="520"/>
      <c r="E572" s="521"/>
      <c r="F572" s="522"/>
      <c r="G572" s="521"/>
      <c r="H572" s="522"/>
      <c r="I572" s="520"/>
      <c r="J572" s="518"/>
      <c r="K572" s="518"/>
      <c r="L572" s="518"/>
      <c r="M572" s="523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17"/>
      <c r="B573" s="518"/>
      <c r="C573" s="519"/>
      <c r="D573" s="520"/>
      <c r="E573" s="521"/>
      <c r="F573" s="522"/>
      <c r="G573" s="521"/>
      <c r="H573" s="522"/>
      <c r="I573" s="520"/>
      <c r="J573" s="518"/>
      <c r="K573" s="518"/>
      <c r="L573" s="518"/>
      <c r="M573" s="523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17"/>
      <c r="B574" s="518"/>
      <c r="C574" s="519"/>
      <c r="D574" s="520"/>
      <c r="E574" s="521"/>
      <c r="F574" s="522"/>
      <c r="G574" s="521"/>
      <c r="H574" s="522"/>
      <c r="I574" s="520"/>
      <c r="J574" s="518"/>
      <c r="K574" s="518"/>
      <c r="L574" s="518"/>
      <c r="M574" s="523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17"/>
      <c r="B575" s="518"/>
      <c r="C575" s="519"/>
      <c r="D575" s="520"/>
      <c r="E575" s="521"/>
      <c r="F575" s="522"/>
      <c r="G575" s="521"/>
      <c r="H575" s="522"/>
      <c r="I575" s="520"/>
      <c r="J575" s="518"/>
      <c r="K575" s="518"/>
      <c r="L575" s="518"/>
      <c r="M575" s="523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17"/>
      <c r="B576" s="518"/>
      <c r="C576" s="519"/>
      <c r="D576" s="520"/>
      <c r="E576" s="521"/>
      <c r="F576" s="522"/>
      <c r="G576" s="521"/>
      <c r="H576" s="522"/>
      <c r="I576" s="520"/>
      <c r="J576" s="518"/>
      <c r="K576" s="518"/>
      <c r="L576" s="518"/>
      <c r="M576" s="523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17"/>
      <c r="B577" s="518"/>
      <c r="C577" s="519"/>
      <c r="D577" s="520"/>
      <c r="E577" s="521"/>
      <c r="F577" s="522"/>
      <c r="G577" s="521"/>
      <c r="H577" s="522"/>
      <c r="I577" s="520"/>
      <c r="J577" s="518"/>
      <c r="K577" s="518"/>
      <c r="L577" s="518"/>
      <c r="M577" s="523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17"/>
      <c r="B578" s="518"/>
      <c r="C578" s="519"/>
      <c r="D578" s="520"/>
      <c r="E578" s="521"/>
      <c r="F578" s="522"/>
      <c r="G578" s="521"/>
      <c r="H578" s="522"/>
      <c r="I578" s="520"/>
      <c r="J578" s="518"/>
      <c r="K578" s="518"/>
      <c r="L578" s="518"/>
      <c r="M578" s="523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17"/>
      <c r="B579" s="518"/>
      <c r="C579" s="519"/>
      <c r="D579" s="520"/>
      <c r="E579" s="521"/>
      <c r="F579" s="522"/>
      <c r="G579" s="521"/>
      <c r="H579" s="522"/>
      <c r="I579" s="520"/>
      <c r="J579" s="518"/>
      <c r="K579" s="518"/>
      <c r="L579" s="518"/>
      <c r="M579" s="523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17"/>
      <c r="B580" s="518"/>
      <c r="C580" s="519"/>
      <c r="D580" s="520"/>
      <c r="E580" s="521"/>
      <c r="F580" s="522"/>
      <c r="G580" s="521"/>
      <c r="H580" s="522"/>
      <c r="I580" s="520"/>
      <c r="J580" s="518"/>
      <c r="K580" s="518"/>
      <c r="L580" s="518"/>
      <c r="M580" s="523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17"/>
      <c r="B581" s="518"/>
      <c r="C581" s="519"/>
      <c r="D581" s="520"/>
      <c r="E581" s="521"/>
      <c r="F581" s="522"/>
      <c r="G581" s="521"/>
      <c r="H581" s="522"/>
      <c r="I581" s="520"/>
      <c r="J581" s="518"/>
      <c r="K581" s="518"/>
      <c r="L581" s="518"/>
      <c r="M581" s="523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17"/>
      <c r="B582" s="518"/>
      <c r="C582" s="519"/>
      <c r="D582" s="520"/>
      <c r="E582" s="521"/>
      <c r="F582" s="522"/>
      <c r="G582" s="521"/>
      <c r="H582" s="522"/>
      <c r="I582" s="520"/>
      <c r="J582" s="518"/>
      <c r="K582" s="518"/>
      <c r="L582" s="518"/>
      <c r="M582" s="523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17"/>
      <c r="B583" s="518"/>
      <c r="C583" s="519"/>
      <c r="D583" s="520"/>
      <c r="E583" s="521"/>
      <c r="F583" s="522"/>
      <c r="G583" s="521"/>
      <c r="H583" s="522"/>
      <c r="I583" s="520"/>
      <c r="J583" s="518"/>
      <c r="K583" s="518"/>
      <c r="L583" s="518"/>
      <c r="M583" s="523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17"/>
      <c r="B584" s="518"/>
      <c r="C584" s="519"/>
      <c r="D584" s="520"/>
      <c r="E584" s="521"/>
      <c r="F584" s="522"/>
      <c r="G584" s="521"/>
      <c r="H584" s="522"/>
      <c r="I584" s="520"/>
      <c r="J584" s="518"/>
      <c r="K584" s="518"/>
      <c r="L584" s="518"/>
      <c r="M584" s="523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17"/>
      <c r="B585" s="518"/>
      <c r="C585" s="519"/>
      <c r="D585" s="520"/>
      <c r="E585" s="521"/>
      <c r="F585" s="522"/>
      <c r="G585" s="521"/>
      <c r="H585" s="522"/>
      <c r="I585" s="520"/>
      <c r="J585" s="518"/>
      <c r="K585" s="518"/>
      <c r="L585" s="518"/>
      <c r="M585" s="523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17"/>
      <c r="B586" s="518"/>
      <c r="C586" s="519"/>
      <c r="D586" s="520"/>
      <c r="E586" s="521"/>
      <c r="F586" s="522"/>
      <c r="G586" s="521"/>
      <c r="H586" s="522"/>
      <c r="I586" s="520"/>
      <c r="J586" s="518"/>
      <c r="K586" s="518"/>
      <c r="L586" s="518"/>
      <c r="M586" s="523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17"/>
      <c r="B587" s="518"/>
      <c r="C587" s="519"/>
      <c r="D587" s="520"/>
      <c r="E587" s="521"/>
      <c r="F587" s="522"/>
      <c r="G587" s="521"/>
      <c r="H587" s="522"/>
      <c r="I587" s="520"/>
      <c r="J587" s="518"/>
      <c r="K587" s="518"/>
      <c r="L587" s="518"/>
      <c r="M587" s="523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17"/>
      <c r="B588" s="518"/>
      <c r="C588" s="519"/>
      <c r="D588" s="520"/>
      <c r="E588" s="521"/>
      <c r="F588" s="522"/>
      <c r="G588" s="521"/>
      <c r="H588" s="522"/>
      <c r="I588" s="520"/>
      <c r="J588" s="518"/>
      <c r="K588" s="518"/>
      <c r="L588" s="518"/>
      <c r="M588" s="523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17"/>
      <c r="B589" s="518"/>
      <c r="C589" s="519"/>
      <c r="D589" s="520"/>
      <c r="E589" s="521"/>
      <c r="F589" s="522"/>
      <c r="G589" s="521"/>
      <c r="H589" s="522"/>
      <c r="I589" s="520"/>
      <c r="J589" s="518"/>
      <c r="K589" s="518"/>
      <c r="L589" s="518"/>
      <c r="M589" s="523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17"/>
      <c r="B590" s="518"/>
      <c r="C590" s="519"/>
      <c r="D590" s="520"/>
      <c r="E590" s="521"/>
      <c r="F590" s="522"/>
      <c r="G590" s="521"/>
      <c r="H590" s="522"/>
      <c r="I590" s="520"/>
      <c r="J590" s="518"/>
      <c r="K590" s="518"/>
      <c r="L590" s="518"/>
      <c r="M590" s="523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17"/>
      <c r="B591" s="518"/>
      <c r="C591" s="519"/>
      <c r="D591" s="520"/>
      <c r="E591" s="521"/>
      <c r="F591" s="522"/>
      <c r="G591" s="521"/>
      <c r="H591" s="522"/>
      <c r="I591" s="520"/>
      <c r="J591" s="518"/>
      <c r="K591" s="518"/>
      <c r="L591" s="518"/>
      <c r="M591" s="523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17"/>
      <c r="B592" s="518"/>
      <c r="C592" s="519"/>
      <c r="D592" s="520"/>
      <c r="E592" s="521"/>
      <c r="F592" s="522"/>
      <c r="G592" s="521"/>
      <c r="H592" s="522"/>
      <c r="I592" s="520"/>
      <c r="J592" s="518"/>
      <c r="K592" s="518"/>
      <c r="L592" s="518"/>
      <c r="M592" s="523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17"/>
      <c r="B593" s="518"/>
      <c r="C593" s="519"/>
      <c r="D593" s="520"/>
      <c r="E593" s="521"/>
      <c r="F593" s="522"/>
      <c r="G593" s="521"/>
      <c r="H593" s="522"/>
      <c r="I593" s="520"/>
      <c r="J593" s="518"/>
      <c r="K593" s="518"/>
      <c r="L593" s="518"/>
      <c r="M593" s="523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17"/>
      <c r="B594" s="518"/>
      <c r="C594" s="519"/>
      <c r="D594" s="520"/>
      <c r="E594" s="521"/>
      <c r="F594" s="522"/>
      <c r="G594" s="521"/>
      <c r="H594" s="522"/>
      <c r="I594" s="520"/>
      <c r="J594" s="518"/>
      <c r="K594" s="518"/>
      <c r="L594" s="518"/>
      <c r="M594" s="523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17"/>
      <c r="B595" s="518"/>
      <c r="C595" s="519"/>
      <c r="D595" s="520"/>
      <c r="E595" s="521"/>
      <c r="F595" s="522"/>
      <c r="G595" s="521"/>
      <c r="H595" s="522"/>
      <c r="I595" s="520"/>
      <c r="J595" s="518"/>
      <c r="K595" s="518"/>
      <c r="L595" s="518"/>
      <c r="M595" s="523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17"/>
      <c r="B596" s="518"/>
      <c r="C596" s="519"/>
      <c r="D596" s="520"/>
      <c r="E596" s="521"/>
      <c r="F596" s="522"/>
      <c r="G596" s="521"/>
      <c r="H596" s="522"/>
      <c r="I596" s="520"/>
      <c r="J596" s="518"/>
      <c r="K596" s="518"/>
      <c r="L596" s="518"/>
      <c r="M596" s="523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17"/>
      <c r="B597" s="518"/>
      <c r="C597" s="519"/>
      <c r="D597" s="520"/>
      <c r="E597" s="521"/>
      <c r="F597" s="522"/>
      <c r="G597" s="521"/>
      <c r="H597" s="522"/>
      <c r="I597" s="520"/>
      <c r="J597" s="518"/>
      <c r="K597" s="518"/>
      <c r="L597" s="518"/>
      <c r="M597" s="523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17"/>
      <c r="B598" s="518"/>
      <c r="C598" s="519"/>
      <c r="D598" s="520"/>
      <c r="E598" s="521"/>
      <c r="F598" s="522"/>
      <c r="G598" s="521"/>
      <c r="H598" s="522"/>
      <c r="I598" s="520"/>
      <c r="J598" s="518"/>
      <c r="K598" s="518"/>
      <c r="L598" s="518"/>
      <c r="M598" s="523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17"/>
      <c r="B599" s="518"/>
      <c r="C599" s="519"/>
      <c r="D599" s="520"/>
      <c r="E599" s="521"/>
      <c r="F599" s="522"/>
      <c r="G599" s="521"/>
      <c r="H599" s="522"/>
      <c r="I599" s="520"/>
      <c r="J599" s="518"/>
      <c r="K599" s="518"/>
      <c r="L599" s="518"/>
      <c r="M599" s="523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17"/>
      <c r="B600" s="518"/>
      <c r="C600" s="519"/>
      <c r="D600" s="520"/>
      <c r="E600" s="521"/>
      <c r="F600" s="522"/>
      <c r="G600" s="521"/>
      <c r="H600" s="522"/>
      <c r="I600" s="520"/>
      <c r="J600" s="518"/>
      <c r="K600" s="518"/>
      <c r="L600" s="518"/>
      <c r="M600" s="523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17"/>
      <c r="B601" s="518"/>
      <c r="C601" s="519"/>
      <c r="D601" s="520"/>
      <c r="E601" s="521"/>
      <c r="F601" s="522"/>
      <c r="G601" s="521"/>
      <c r="H601" s="522"/>
      <c r="I601" s="520"/>
      <c r="J601" s="518"/>
      <c r="K601" s="518"/>
      <c r="L601" s="518"/>
      <c r="M601" s="523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17"/>
      <c r="B602" s="518"/>
      <c r="C602" s="519"/>
      <c r="D602" s="520"/>
      <c r="E602" s="521"/>
      <c r="F602" s="522"/>
      <c r="G602" s="521"/>
      <c r="H602" s="522"/>
      <c r="I602" s="520"/>
      <c r="J602" s="518"/>
      <c r="K602" s="518"/>
      <c r="L602" s="518"/>
      <c r="M602" s="523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17"/>
      <c r="B603" s="518"/>
      <c r="C603" s="519"/>
      <c r="D603" s="520"/>
      <c r="E603" s="521"/>
      <c r="F603" s="522"/>
      <c r="G603" s="521"/>
      <c r="H603" s="522"/>
      <c r="I603" s="520"/>
      <c r="J603" s="518"/>
      <c r="K603" s="518"/>
      <c r="L603" s="518"/>
      <c r="M603" s="523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17"/>
      <c r="B604" s="518"/>
      <c r="C604" s="519"/>
      <c r="D604" s="520"/>
      <c r="E604" s="521"/>
      <c r="F604" s="522"/>
      <c r="G604" s="521"/>
      <c r="H604" s="522"/>
      <c r="I604" s="520"/>
      <c r="J604" s="518"/>
      <c r="K604" s="518"/>
      <c r="L604" s="518"/>
      <c r="M604" s="523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17"/>
      <c r="B605" s="518"/>
      <c r="C605" s="519"/>
      <c r="D605" s="520"/>
      <c r="E605" s="521"/>
      <c r="F605" s="522"/>
      <c r="G605" s="521"/>
      <c r="H605" s="522"/>
      <c r="I605" s="520"/>
      <c r="J605" s="518"/>
      <c r="K605" s="518"/>
      <c r="L605" s="518"/>
      <c r="M605" s="523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17"/>
      <c r="B606" s="518"/>
      <c r="C606" s="519"/>
      <c r="D606" s="520"/>
      <c r="E606" s="521"/>
      <c r="F606" s="522"/>
      <c r="G606" s="521"/>
      <c r="H606" s="522"/>
      <c r="I606" s="520"/>
      <c r="J606" s="518"/>
      <c r="K606" s="518"/>
      <c r="L606" s="518"/>
      <c r="M606" s="523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17"/>
      <c r="B607" s="518"/>
      <c r="C607" s="519"/>
      <c r="D607" s="520"/>
      <c r="E607" s="521"/>
      <c r="F607" s="522"/>
      <c r="G607" s="521"/>
      <c r="H607" s="522"/>
      <c r="I607" s="520"/>
      <c r="J607" s="518"/>
      <c r="K607" s="518"/>
      <c r="L607" s="518"/>
      <c r="M607" s="523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17"/>
      <c r="B608" s="518"/>
      <c r="C608" s="519"/>
      <c r="D608" s="520"/>
      <c r="E608" s="521"/>
      <c r="F608" s="522"/>
      <c r="G608" s="521"/>
      <c r="H608" s="522"/>
      <c r="I608" s="520"/>
      <c r="J608" s="518"/>
      <c r="K608" s="518"/>
      <c r="L608" s="518"/>
      <c r="M608" s="523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17"/>
      <c r="B609" s="518"/>
      <c r="C609" s="519"/>
      <c r="D609" s="520"/>
      <c r="E609" s="521"/>
      <c r="F609" s="522"/>
      <c r="G609" s="521"/>
      <c r="H609" s="522"/>
      <c r="I609" s="520"/>
      <c r="J609" s="518"/>
      <c r="K609" s="518"/>
      <c r="L609" s="518"/>
      <c r="M609" s="523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17"/>
      <c r="B610" s="518"/>
      <c r="C610" s="519"/>
      <c r="D610" s="520"/>
      <c r="E610" s="521"/>
      <c r="F610" s="522"/>
      <c r="G610" s="521"/>
      <c r="H610" s="522"/>
      <c r="I610" s="520"/>
      <c r="J610" s="518"/>
      <c r="K610" s="518"/>
      <c r="L610" s="518"/>
      <c r="M610" s="523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17"/>
      <c r="B611" s="518"/>
      <c r="C611" s="519"/>
      <c r="D611" s="520"/>
      <c r="E611" s="521"/>
      <c r="F611" s="522"/>
      <c r="G611" s="521"/>
      <c r="H611" s="522"/>
      <c r="I611" s="520"/>
      <c r="J611" s="518"/>
      <c r="K611" s="518"/>
      <c r="L611" s="518"/>
      <c r="M611" s="523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17"/>
      <c r="B612" s="518"/>
      <c r="C612" s="519"/>
      <c r="D612" s="520"/>
      <c r="E612" s="521"/>
      <c r="F612" s="522"/>
      <c r="G612" s="521"/>
      <c r="H612" s="522"/>
      <c r="I612" s="520"/>
      <c r="J612" s="518"/>
      <c r="K612" s="518"/>
      <c r="L612" s="518"/>
      <c r="M612" s="523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17"/>
      <c r="B613" s="518"/>
      <c r="C613" s="519"/>
      <c r="D613" s="520"/>
      <c r="E613" s="521"/>
      <c r="F613" s="522"/>
      <c r="G613" s="521"/>
      <c r="H613" s="522"/>
      <c r="I613" s="520"/>
      <c r="J613" s="518"/>
      <c r="K613" s="518"/>
      <c r="L613" s="518"/>
      <c r="M613" s="523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17"/>
      <c r="B614" s="518"/>
      <c r="C614" s="519"/>
      <c r="D614" s="520"/>
      <c r="E614" s="521"/>
      <c r="F614" s="522"/>
      <c r="G614" s="521"/>
      <c r="H614" s="522"/>
      <c r="I614" s="520"/>
      <c r="J614" s="518"/>
      <c r="K614" s="518"/>
      <c r="L614" s="518"/>
      <c r="M614" s="523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17"/>
      <c r="B615" s="518"/>
      <c r="C615" s="519"/>
      <c r="D615" s="520"/>
      <c r="E615" s="521"/>
      <c r="F615" s="522"/>
      <c r="G615" s="521"/>
      <c r="H615" s="522"/>
      <c r="I615" s="520"/>
      <c r="J615" s="518"/>
      <c r="K615" s="518"/>
      <c r="L615" s="518"/>
      <c r="M615" s="523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17"/>
      <c r="B616" s="518"/>
      <c r="C616" s="519"/>
      <c r="D616" s="520"/>
      <c r="E616" s="521"/>
      <c r="F616" s="522"/>
      <c r="G616" s="521"/>
      <c r="H616" s="522"/>
      <c r="I616" s="520"/>
      <c r="J616" s="518"/>
      <c r="K616" s="518"/>
      <c r="L616" s="518"/>
      <c r="M616" s="523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17"/>
      <c r="B617" s="518"/>
      <c r="C617" s="519"/>
      <c r="D617" s="520"/>
      <c r="E617" s="521"/>
      <c r="F617" s="522"/>
      <c r="G617" s="521"/>
      <c r="H617" s="522"/>
      <c r="I617" s="520"/>
      <c r="J617" s="518"/>
      <c r="K617" s="518"/>
      <c r="L617" s="518"/>
      <c r="M617" s="523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17"/>
      <c r="B618" s="518"/>
      <c r="C618" s="519"/>
      <c r="D618" s="520"/>
      <c r="E618" s="521"/>
      <c r="F618" s="522"/>
      <c r="G618" s="521"/>
      <c r="H618" s="522"/>
      <c r="I618" s="520"/>
      <c r="J618" s="518"/>
      <c r="K618" s="518"/>
      <c r="L618" s="518"/>
      <c r="M618" s="523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17"/>
      <c r="B619" s="518"/>
      <c r="C619" s="519"/>
      <c r="D619" s="520"/>
      <c r="E619" s="521"/>
      <c r="F619" s="522"/>
      <c r="G619" s="521"/>
      <c r="H619" s="522"/>
      <c r="I619" s="520"/>
      <c r="J619" s="518"/>
      <c r="K619" s="518"/>
      <c r="L619" s="518"/>
      <c r="M619" s="523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17"/>
      <c r="B620" s="518"/>
      <c r="C620" s="519"/>
      <c r="D620" s="520"/>
      <c r="E620" s="521"/>
      <c r="F620" s="522"/>
      <c r="G620" s="521"/>
      <c r="H620" s="522"/>
      <c r="I620" s="520"/>
      <c r="J620" s="518"/>
      <c r="K620" s="518"/>
      <c r="L620" s="518"/>
      <c r="M620" s="523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17"/>
      <c r="B621" s="518"/>
      <c r="C621" s="519"/>
      <c r="D621" s="520"/>
      <c r="E621" s="521"/>
      <c r="F621" s="522"/>
      <c r="G621" s="521"/>
      <c r="H621" s="522"/>
      <c r="I621" s="520"/>
      <c r="J621" s="518"/>
      <c r="K621" s="518"/>
      <c r="L621" s="518"/>
      <c r="M621" s="523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17"/>
      <c r="B622" s="518"/>
      <c r="C622" s="519"/>
      <c r="D622" s="520"/>
      <c r="E622" s="521"/>
      <c r="F622" s="522"/>
      <c r="G622" s="521"/>
      <c r="H622" s="522"/>
      <c r="I622" s="520"/>
      <c r="J622" s="518"/>
      <c r="K622" s="518"/>
      <c r="L622" s="518"/>
      <c r="M622" s="523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17"/>
      <c r="B623" s="518"/>
      <c r="C623" s="519"/>
      <c r="D623" s="520"/>
      <c r="E623" s="521"/>
      <c r="F623" s="522"/>
      <c r="G623" s="521"/>
      <c r="H623" s="522"/>
      <c r="I623" s="520"/>
      <c r="J623" s="518"/>
      <c r="K623" s="518"/>
      <c r="L623" s="518"/>
      <c r="M623" s="523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17"/>
      <c r="B624" s="518"/>
      <c r="C624" s="519"/>
      <c r="D624" s="520"/>
      <c r="E624" s="521"/>
      <c r="F624" s="522"/>
      <c r="G624" s="521"/>
      <c r="H624" s="522"/>
      <c r="I624" s="520"/>
      <c r="J624" s="518"/>
      <c r="K624" s="518"/>
      <c r="L624" s="518"/>
      <c r="M624" s="523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17"/>
      <c r="B625" s="518"/>
      <c r="C625" s="519"/>
      <c r="D625" s="520"/>
      <c r="E625" s="521"/>
      <c r="F625" s="522"/>
      <c r="G625" s="521"/>
      <c r="H625" s="522"/>
      <c r="I625" s="520"/>
      <c r="J625" s="518"/>
      <c r="K625" s="518"/>
      <c r="L625" s="518"/>
      <c r="M625" s="523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17"/>
      <c r="B626" s="518"/>
      <c r="C626" s="519"/>
      <c r="D626" s="520"/>
      <c r="E626" s="521"/>
      <c r="F626" s="522"/>
      <c r="G626" s="521"/>
      <c r="H626" s="522"/>
      <c r="I626" s="520"/>
      <c r="J626" s="518"/>
      <c r="K626" s="518"/>
      <c r="L626" s="518"/>
      <c r="M626" s="523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17"/>
      <c r="B627" s="518"/>
      <c r="C627" s="519"/>
      <c r="D627" s="520"/>
      <c r="E627" s="521"/>
      <c r="F627" s="522"/>
      <c r="G627" s="521"/>
      <c r="H627" s="522"/>
      <c r="I627" s="520"/>
      <c r="J627" s="518"/>
      <c r="K627" s="518"/>
      <c r="L627" s="518"/>
      <c r="M627" s="523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17"/>
      <c r="B628" s="518"/>
      <c r="C628" s="519"/>
      <c r="D628" s="520"/>
      <c r="E628" s="521"/>
      <c r="F628" s="522"/>
      <c r="G628" s="521"/>
      <c r="H628" s="522"/>
      <c r="I628" s="520"/>
      <c r="J628" s="518"/>
      <c r="K628" s="518"/>
      <c r="L628" s="518"/>
      <c r="M628" s="523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17"/>
      <c r="B629" s="518"/>
      <c r="C629" s="519"/>
      <c r="D629" s="520"/>
      <c r="E629" s="521"/>
      <c r="F629" s="522"/>
      <c r="G629" s="521"/>
      <c r="H629" s="522"/>
      <c r="I629" s="520"/>
      <c r="J629" s="518"/>
      <c r="K629" s="518"/>
      <c r="L629" s="518"/>
      <c r="M629" s="523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17"/>
      <c r="B630" s="518"/>
      <c r="C630" s="519"/>
      <c r="D630" s="520"/>
      <c r="E630" s="521"/>
      <c r="F630" s="522"/>
      <c r="G630" s="521"/>
      <c r="H630" s="522"/>
      <c r="I630" s="520"/>
      <c r="J630" s="518"/>
      <c r="K630" s="518"/>
      <c r="L630" s="518"/>
      <c r="M630" s="523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17"/>
      <c r="B631" s="518"/>
      <c r="C631" s="519"/>
      <c r="D631" s="520"/>
      <c r="E631" s="521"/>
      <c r="F631" s="522"/>
      <c r="G631" s="521"/>
      <c r="H631" s="522"/>
      <c r="I631" s="520"/>
      <c r="J631" s="518"/>
      <c r="K631" s="518"/>
      <c r="L631" s="518"/>
      <c r="M631" s="523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17"/>
      <c r="B632" s="518"/>
      <c r="C632" s="519"/>
      <c r="D632" s="520"/>
      <c r="E632" s="521"/>
      <c r="F632" s="522"/>
      <c r="G632" s="521"/>
      <c r="H632" s="522"/>
      <c r="I632" s="520"/>
      <c r="J632" s="518"/>
      <c r="K632" s="518"/>
      <c r="L632" s="518"/>
      <c r="M632" s="523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17"/>
      <c r="B633" s="518"/>
      <c r="C633" s="519"/>
      <c r="D633" s="520"/>
      <c r="E633" s="521"/>
      <c r="F633" s="522"/>
      <c r="G633" s="521"/>
      <c r="H633" s="522"/>
      <c r="I633" s="520"/>
      <c r="J633" s="518"/>
      <c r="K633" s="518"/>
      <c r="L633" s="518"/>
      <c r="M633" s="523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17"/>
      <c r="B634" s="518"/>
      <c r="C634" s="519"/>
      <c r="D634" s="520"/>
      <c r="E634" s="521"/>
      <c r="F634" s="522"/>
      <c r="G634" s="521"/>
      <c r="H634" s="522"/>
      <c r="I634" s="520"/>
      <c r="J634" s="518"/>
      <c r="K634" s="518"/>
      <c r="L634" s="518"/>
      <c r="M634" s="523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17"/>
      <c r="B635" s="518"/>
      <c r="C635" s="519"/>
      <c r="D635" s="520"/>
      <c r="E635" s="521"/>
      <c r="F635" s="522"/>
      <c r="G635" s="521"/>
      <c r="H635" s="522"/>
      <c r="I635" s="520"/>
      <c r="J635" s="518"/>
      <c r="K635" s="518"/>
      <c r="L635" s="518"/>
      <c r="M635" s="523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17"/>
      <c r="B636" s="518"/>
      <c r="C636" s="519"/>
      <c r="D636" s="520"/>
      <c r="E636" s="521"/>
      <c r="F636" s="522"/>
      <c r="G636" s="521"/>
      <c r="H636" s="522"/>
      <c r="I636" s="520"/>
      <c r="J636" s="518"/>
      <c r="K636" s="518"/>
      <c r="L636" s="518"/>
      <c r="M636" s="523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17"/>
      <c r="B637" s="518"/>
      <c r="C637" s="519"/>
      <c r="D637" s="520"/>
      <c r="E637" s="521"/>
      <c r="F637" s="522"/>
      <c r="G637" s="521"/>
      <c r="H637" s="522"/>
      <c r="I637" s="520"/>
      <c r="J637" s="518"/>
      <c r="K637" s="518"/>
      <c r="L637" s="518"/>
      <c r="M637" s="523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17"/>
      <c r="B638" s="518"/>
      <c r="C638" s="519"/>
      <c r="D638" s="520"/>
      <c r="E638" s="521"/>
      <c r="F638" s="522"/>
      <c r="G638" s="521"/>
      <c r="H638" s="522"/>
      <c r="I638" s="520"/>
      <c r="J638" s="518"/>
      <c r="K638" s="518"/>
      <c r="L638" s="518"/>
      <c r="M638" s="523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17"/>
      <c r="B639" s="518"/>
      <c r="C639" s="519"/>
      <c r="D639" s="520"/>
      <c r="E639" s="521"/>
      <c r="F639" s="522"/>
      <c r="G639" s="521"/>
      <c r="H639" s="522"/>
      <c r="I639" s="520"/>
      <c r="J639" s="518"/>
      <c r="K639" s="518"/>
      <c r="L639" s="518"/>
      <c r="M639" s="523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17"/>
      <c r="B640" s="518"/>
      <c r="C640" s="519"/>
      <c r="D640" s="520"/>
      <c r="E640" s="521"/>
      <c r="F640" s="522"/>
      <c r="G640" s="521"/>
      <c r="H640" s="522"/>
      <c r="I640" s="520"/>
      <c r="J640" s="518"/>
      <c r="K640" s="518"/>
      <c r="L640" s="518"/>
      <c r="M640" s="523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17"/>
      <c r="B641" s="518"/>
      <c r="C641" s="519"/>
      <c r="D641" s="520"/>
      <c r="E641" s="521"/>
      <c r="F641" s="522"/>
      <c r="G641" s="521"/>
      <c r="H641" s="522"/>
      <c r="I641" s="520"/>
      <c r="J641" s="518"/>
      <c r="K641" s="518"/>
      <c r="L641" s="518"/>
      <c r="M641" s="523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17"/>
      <c r="B642" s="518"/>
      <c r="C642" s="519"/>
      <c r="D642" s="520"/>
      <c r="E642" s="521"/>
      <c r="F642" s="522"/>
      <c r="G642" s="521"/>
      <c r="H642" s="522"/>
      <c r="I642" s="520"/>
      <c r="J642" s="518"/>
      <c r="K642" s="518"/>
      <c r="L642" s="518"/>
      <c r="M642" s="523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17"/>
      <c r="B643" s="518"/>
      <c r="C643" s="519"/>
      <c r="D643" s="520"/>
      <c r="E643" s="521"/>
      <c r="F643" s="522"/>
      <c r="G643" s="521"/>
      <c r="H643" s="522"/>
      <c r="I643" s="520"/>
      <c r="J643" s="518"/>
      <c r="K643" s="518"/>
      <c r="L643" s="518"/>
      <c r="M643" s="523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17"/>
      <c r="B644" s="518"/>
      <c r="C644" s="519"/>
      <c r="D644" s="520"/>
      <c r="E644" s="521"/>
      <c r="F644" s="522"/>
      <c r="G644" s="521"/>
      <c r="H644" s="522"/>
      <c r="I644" s="520"/>
      <c r="J644" s="518"/>
      <c r="K644" s="518"/>
      <c r="L644" s="518"/>
      <c r="M644" s="523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17"/>
      <c r="B645" s="518"/>
      <c r="C645" s="519"/>
      <c r="D645" s="520"/>
      <c r="E645" s="521"/>
      <c r="F645" s="522"/>
      <c r="G645" s="521"/>
      <c r="H645" s="522"/>
      <c r="I645" s="520"/>
      <c r="J645" s="518"/>
      <c r="K645" s="518"/>
      <c r="L645" s="518"/>
      <c r="M645" s="523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17"/>
      <c r="B646" s="518"/>
      <c r="C646" s="519"/>
      <c r="D646" s="520"/>
      <c r="E646" s="521"/>
      <c r="F646" s="522"/>
      <c r="G646" s="521"/>
      <c r="H646" s="522"/>
      <c r="I646" s="520"/>
      <c r="J646" s="518"/>
      <c r="K646" s="518"/>
      <c r="L646" s="518"/>
      <c r="M646" s="523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17"/>
      <c r="B647" s="518"/>
      <c r="C647" s="519"/>
      <c r="D647" s="520"/>
      <c r="E647" s="521"/>
      <c r="F647" s="522"/>
      <c r="G647" s="521"/>
      <c r="H647" s="522"/>
      <c r="I647" s="520"/>
      <c r="J647" s="518"/>
      <c r="K647" s="518"/>
      <c r="L647" s="518"/>
      <c r="M647" s="523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17"/>
      <c r="B648" s="518"/>
      <c r="C648" s="519"/>
      <c r="D648" s="520"/>
      <c r="E648" s="521"/>
      <c r="F648" s="522"/>
      <c r="G648" s="521"/>
      <c r="H648" s="522"/>
      <c r="I648" s="520"/>
      <c r="J648" s="518"/>
      <c r="K648" s="518"/>
      <c r="L648" s="518"/>
      <c r="M648" s="523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17"/>
      <c r="B649" s="518"/>
      <c r="C649" s="519"/>
      <c r="D649" s="520"/>
      <c r="E649" s="521"/>
      <c r="F649" s="522"/>
      <c r="G649" s="521"/>
      <c r="H649" s="522"/>
      <c r="I649" s="520"/>
      <c r="J649" s="518"/>
      <c r="K649" s="518"/>
      <c r="L649" s="518"/>
      <c r="M649" s="523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17"/>
      <c r="B650" s="518"/>
      <c r="C650" s="519"/>
      <c r="D650" s="520"/>
      <c r="E650" s="521"/>
      <c r="F650" s="522"/>
      <c r="G650" s="521"/>
      <c r="H650" s="522"/>
      <c r="I650" s="520"/>
      <c r="J650" s="518"/>
      <c r="K650" s="518"/>
      <c r="L650" s="518"/>
      <c r="M650" s="523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17"/>
      <c r="B651" s="518"/>
      <c r="C651" s="519"/>
      <c r="D651" s="520"/>
      <c r="E651" s="521"/>
      <c r="F651" s="522"/>
      <c r="G651" s="521"/>
      <c r="H651" s="522"/>
      <c r="I651" s="520"/>
      <c r="J651" s="518"/>
      <c r="K651" s="518"/>
      <c r="L651" s="518"/>
      <c r="M651" s="523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17"/>
      <c r="B652" s="518"/>
      <c r="C652" s="519"/>
      <c r="D652" s="520"/>
      <c r="E652" s="521"/>
      <c r="F652" s="522"/>
      <c r="G652" s="521"/>
      <c r="H652" s="522"/>
      <c r="I652" s="520"/>
      <c r="J652" s="518"/>
      <c r="K652" s="518"/>
      <c r="L652" s="518"/>
      <c r="M652" s="523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17"/>
      <c r="B653" s="518"/>
      <c r="C653" s="519"/>
      <c r="D653" s="520"/>
      <c r="E653" s="521"/>
      <c r="F653" s="522"/>
      <c r="G653" s="521"/>
      <c r="H653" s="522"/>
      <c r="I653" s="520"/>
      <c r="J653" s="518"/>
      <c r="K653" s="518"/>
      <c r="L653" s="518"/>
      <c r="M653" s="523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17"/>
      <c r="B654" s="518"/>
      <c r="C654" s="519"/>
      <c r="D654" s="520"/>
      <c r="E654" s="521"/>
      <c r="F654" s="522"/>
      <c r="G654" s="521"/>
      <c r="H654" s="522"/>
      <c r="I654" s="520"/>
      <c r="J654" s="518"/>
      <c r="K654" s="518"/>
      <c r="L654" s="518"/>
      <c r="M654" s="523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17"/>
      <c r="B655" s="518"/>
      <c r="C655" s="519"/>
      <c r="D655" s="520"/>
      <c r="E655" s="521"/>
      <c r="F655" s="522"/>
      <c r="G655" s="521"/>
      <c r="H655" s="522"/>
      <c r="I655" s="520"/>
      <c r="J655" s="518"/>
      <c r="K655" s="518"/>
      <c r="L655" s="518"/>
      <c r="M655" s="523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17"/>
      <c r="B656" s="518"/>
      <c r="C656" s="519"/>
      <c r="D656" s="520"/>
      <c r="E656" s="521"/>
      <c r="F656" s="522"/>
      <c r="G656" s="521"/>
      <c r="H656" s="522"/>
      <c r="I656" s="520"/>
      <c r="J656" s="518"/>
      <c r="K656" s="518"/>
      <c r="L656" s="518"/>
      <c r="M656" s="523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17"/>
      <c r="B657" s="518"/>
      <c r="C657" s="519"/>
      <c r="D657" s="520"/>
      <c r="E657" s="521"/>
      <c r="F657" s="522"/>
      <c r="G657" s="521"/>
      <c r="H657" s="522"/>
      <c r="I657" s="520"/>
      <c r="J657" s="518"/>
      <c r="K657" s="518"/>
      <c r="L657" s="518"/>
      <c r="M657" s="523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17"/>
      <c r="B658" s="518"/>
      <c r="C658" s="519"/>
      <c r="D658" s="520"/>
      <c r="E658" s="521"/>
      <c r="F658" s="522"/>
      <c r="G658" s="521"/>
      <c r="H658" s="522"/>
      <c r="I658" s="520"/>
      <c r="J658" s="518"/>
      <c r="K658" s="518"/>
      <c r="L658" s="518"/>
      <c r="M658" s="52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17"/>
      <c r="B659" s="518"/>
      <c r="C659" s="519"/>
      <c r="D659" s="520"/>
      <c r="E659" s="521"/>
      <c r="F659" s="522"/>
      <c r="G659" s="521"/>
      <c r="H659" s="522"/>
      <c r="I659" s="520"/>
      <c r="J659" s="518"/>
      <c r="K659" s="518"/>
      <c r="L659" s="518"/>
      <c r="M659" s="523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17"/>
      <c r="B660" s="518"/>
      <c r="C660" s="519"/>
      <c r="D660" s="520"/>
      <c r="E660" s="521"/>
      <c r="F660" s="522"/>
      <c r="G660" s="521"/>
      <c r="H660" s="522"/>
      <c r="I660" s="520"/>
      <c r="J660" s="518"/>
      <c r="K660" s="518"/>
      <c r="L660" s="518"/>
      <c r="M660" s="523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17"/>
      <c r="B661" s="518"/>
      <c r="C661" s="519"/>
      <c r="D661" s="520"/>
      <c r="E661" s="521"/>
      <c r="F661" s="522"/>
      <c r="G661" s="521"/>
      <c r="H661" s="522"/>
      <c r="I661" s="520"/>
      <c r="J661" s="518"/>
      <c r="K661" s="518"/>
      <c r="L661" s="518"/>
      <c r="M661" s="523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17"/>
      <c r="B662" s="518"/>
      <c r="C662" s="519"/>
      <c r="D662" s="520"/>
      <c r="E662" s="521"/>
      <c r="F662" s="522"/>
      <c r="G662" s="521"/>
      <c r="H662" s="522"/>
      <c r="I662" s="520"/>
      <c r="J662" s="518"/>
      <c r="K662" s="518"/>
      <c r="L662" s="518"/>
      <c r="M662" s="523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17"/>
      <c r="B663" s="518"/>
      <c r="C663" s="519"/>
      <c r="D663" s="520"/>
      <c r="E663" s="521"/>
      <c r="F663" s="522"/>
      <c r="G663" s="521"/>
      <c r="H663" s="522"/>
      <c r="I663" s="520"/>
      <c r="J663" s="518"/>
      <c r="K663" s="518"/>
      <c r="L663" s="518"/>
      <c r="M663" s="523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17"/>
      <c r="B664" s="518"/>
      <c r="C664" s="519"/>
      <c r="D664" s="520"/>
      <c r="E664" s="521"/>
      <c r="F664" s="522"/>
      <c r="G664" s="521"/>
      <c r="H664" s="522"/>
      <c r="I664" s="520"/>
      <c r="J664" s="518"/>
      <c r="K664" s="518"/>
      <c r="L664" s="518"/>
      <c r="M664" s="52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17"/>
      <c r="B665" s="518"/>
      <c r="C665" s="519"/>
      <c r="D665" s="520"/>
      <c r="E665" s="521"/>
      <c r="F665" s="522"/>
      <c r="G665" s="521"/>
      <c r="H665" s="522"/>
      <c r="I665" s="520"/>
      <c r="J665" s="518"/>
      <c r="K665" s="518"/>
      <c r="L665" s="518"/>
      <c r="M665" s="523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17"/>
      <c r="B666" s="518"/>
      <c r="C666" s="519"/>
      <c r="D666" s="520"/>
      <c r="E666" s="521"/>
      <c r="F666" s="522"/>
      <c r="G666" s="521"/>
      <c r="H666" s="522"/>
      <c r="I666" s="520"/>
      <c r="J666" s="518"/>
      <c r="K666" s="518"/>
      <c r="L666" s="518"/>
      <c r="M666" s="523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17"/>
      <c r="B667" s="518"/>
      <c r="C667" s="519"/>
      <c r="D667" s="520"/>
      <c r="E667" s="521"/>
      <c r="F667" s="522"/>
      <c r="G667" s="521"/>
      <c r="H667" s="522"/>
      <c r="I667" s="520"/>
      <c r="J667" s="518"/>
      <c r="K667" s="518"/>
      <c r="L667" s="518"/>
      <c r="M667" s="52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17"/>
      <c r="B668" s="518"/>
      <c r="C668" s="519"/>
      <c r="D668" s="520"/>
      <c r="E668" s="521"/>
      <c r="F668" s="522"/>
      <c r="G668" s="521"/>
      <c r="H668" s="522"/>
      <c r="I668" s="520"/>
      <c r="J668" s="518"/>
      <c r="K668" s="518"/>
      <c r="L668" s="518"/>
      <c r="M668" s="523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17"/>
      <c r="B669" s="518"/>
      <c r="C669" s="519"/>
      <c r="D669" s="520"/>
      <c r="E669" s="521"/>
      <c r="F669" s="522"/>
      <c r="G669" s="521"/>
      <c r="H669" s="522"/>
      <c r="I669" s="520"/>
      <c r="J669" s="518"/>
      <c r="K669" s="518"/>
      <c r="L669" s="518"/>
      <c r="M669" s="523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17"/>
      <c r="B670" s="518"/>
      <c r="C670" s="519"/>
      <c r="D670" s="520"/>
      <c r="E670" s="521"/>
      <c r="F670" s="522"/>
      <c r="G670" s="521"/>
      <c r="H670" s="522"/>
      <c r="I670" s="520"/>
      <c r="J670" s="518"/>
      <c r="K670" s="518"/>
      <c r="L670" s="518"/>
      <c r="M670" s="523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17"/>
      <c r="B671" s="518"/>
      <c r="C671" s="519"/>
      <c r="D671" s="520"/>
      <c r="E671" s="521"/>
      <c r="F671" s="522"/>
      <c r="G671" s="521"/>
      <c r="H671" s="522"/>
      <c r="I671" s="520"/>
      <c r="J671" s="518"/>
      <c r="K671" s="518"/>
      <c r="L671" s="518"/>
      <c r="M671" s="523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17"/>
      <c r="B672" s="518"/>
      <c r="C672" s="519"/>
      <c r="D672" s="520"/>
      <c r="E672" s="521"/>
      <c r="F672" s="522"/>
      <c r="G672" s="521"/>
      <c r="H672" s="522"/>
      <c r="I672" s="520"/>
      <c r="J672" s="518"/>
      <c r="K672" s="518"/>
      <c r="L672" s="518"/>
      <c r="M672" s="523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17"/>
      <c r="B673" s="518"/>
      <c r="C673" s="519"/>
      <c r="D673" s="520"/>
      <c r="E673" s="521"/>
      <c r="F673" s="522"/>
      <c r="G673" s="521"/>
      <c r="H673" s="522"/>
      <c r="I673" s="520"/>
      <c r="J673" s="518"/>
      <c r="K673" s="518"/>
      <c r="L673" s="518"/>
      <c r="M673" s="523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17"/>
      <c r="B674" s="518"/>
      <c r="C674" s="519"/>
      <c r="D674" s="520"/>
      <c r="E674" s="521"/>
      <c r="F674" s="522"/>
      <c r="G674" s="521"/>
      <c r="H674" s="522"/>
      <c r="I674" s="520"/>
      <c r="J674" s="518"/>
      <c r="K674" s="518"/>
      <c r="L674" s="518"/>
      <c r="M674" s="523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17"/>
      <c r="B675" s="518"/>
      <c r="C675" s="519"/>
      <c r="D675" s="520"/>
      <c r="E675" s="521"/>
      <c r="F675" s="522"/>
      <c r="G675" s="521"/>
      <c r="H675" s="522"/>
      <c r="I675" s="520"/>
      <c r="J675" s="518"/>
      <c r="K675" s="518"/>
      <c r="L675" s="518"/>
      <c r="M675" s="52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17"/>
      <c r="B676" s="518"/>
      <c r="C676" s="519"/>
      <c r="D676" s="520"/>
      <c r="E676" s="521"/>
      <c r="F676" s="522"/>
      <c r="G676" s="521"/>
      <c r="H676" s="522"/>
      <c r="I676" s="520"/>
      <c r="J676" s="518"/>
      <c r="K676" s="518"/>
      <c r="L676" s="518"/>
      <c r="M676" s="52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17"/>
      <c r="B677" s="518"/>
      <c r="C677" s="519"/>
      <c r="D677" s="520"/>
      <c r="E677" s="521"/>
      <c r="F677" s="522"/>
      <c r="G677" s="521"/>
      <c r="H677" s="522"/>
      <c r="I677" s="520"/>
      <c r="J677" s="518"/>
      <c r="K677" s="518"/>
      <c r="L677" s="518"/>
      <c r="M677" s="523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17"/>
      <c r="B678" s="518"/>
      <c r="C678" s="519"/>
      <c r="D678" s="520"/>
      <c r="E678" s="521"/>
      <c r="F678" s="522"/>
      <c r="G678" s="521"/>
      <c r="H678" s="522"/>
      <c r="I678" s="520"/>
      <c r="J678" s="518"/>
      <c r="K678" s="518"/>
      <c r="L678" s="518"/>
      <c r="M678" s="52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17"/>
      <c r="B679" s="518"/>
      <c r="C679" s="519"/>
      <c r="D679" s="520"/>
      <c r="E679" s="521"/>
      <c r="F679" s="522"/>
      <c r="G679" s="521"/>
      <c r="H679" s="522"/>
      <c r="I679" s="520"/>
      <c r="J679" s="518"/>
      <c r="K679" s="518"/>
      <c r="L679" s="518"/>
      <c r="M679" s="523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17"/>
      <c r="B680" s="518"/>
      <c r="C680" s="519"/>
      <c r="D680" s="520"/>
      <c r="E680" s="521"/>
      <c r="F680" s="522"/>
      <c r="G680" s="521"/>
      <c r="H680" s="522"/>
      <c r="I680" s="520"/>
      <c r="J680" s="518"/>
      <c r="K680" s="518"/>
      <c r="L680" s="518"/>
      <c r="M680" s="523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17"/>
      <c r="B681" s="518"/>
      <c r="C681" s="519"/>
      <c r="D681" s="520"/>
      <c r="E681" s="521"/>
      <c r="F681" s="522"/>
      <c r="G681" s="521"/>
      <c r="H681" s="522"/>
      <c r="I681" s="520"/>
      <c r="J681" s="518"/>
      <c r="K681" s="518"/>
      <c r="L681" s="518"/>
      <c r="M681" s="523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17"/>
      <c r="B682" s="518"/>
      <c r="C682" s="519"/>
      <c r="D682" s="520"/>
      <c r="E682" s="521"/>
      <c r="F682" s="522"/>
      <c r="G682" s="521"/>
      <c r="H682" s="522"/>
      <c r="I682" s="520"/>
      <c r="J682" s="518"/>
      <c r="K682" s="518"/>
      <c r="L682" s="518"/>
      <c r="M682" s="523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17"/>
      <c r="B683" s="518"/>
      <c r="C683" s="519"/>
      <c r="D683" s="520"/>
      <c r="E683" s="521"/>
      <c r="F683" s="522"/>
      <c r="G683" s="521"/>
      <c r="H683" s="522"/>
      <c r="I683" s="520"/>
      <c r="J683" s="518"/>
      <c r="K683" s="518"/>
      <c r="L683" s="518"/>
      <c r="M683" s="523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17"/>
      <c r="B684" s="518"/>
      <c r="C684" s="519"/>
      <c r="D684" s="520"/>
      <c r="E684" s="521"/>
      <c r="F684" s="522"/>
      <c r="G684" s="521"/>
      <c r="H684" s="522"/>
      <c r="I684" s="520"/>
      <c r="J684" s="518"/>
      <c r="K684" s="518"/>
      <c r="L684" s="518"/>
      <c r="M684" s="523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17"/>
      <c r="B685" s="518"/>
      <c r="C685" s="519"/>
      <c r="D685" s="520"/>
      <c r="E685" s="521"/>
      <c r="F685" s="522"/>
      <c r="G685" s="521"/>
      <c r="H685" s="522"/>
      <c r="I685" s="520"/>
      <c r="J685" s="518"/>
      <c r="K685" s="518"/>
      <c r="L685" s="518"/>
      <c r="M685" s="523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17"/>
      <c r="B686" s="518"/>
      <c r="C686" s="519"/>
      <c r="D686" s="520"/>
      <c r="E686" s="521"/>
      <c r="F686" s="522"/>
      <c r="G686" s="521"/>
      <c r="H686" s="522"/>
      <c r="I686" s="520"/>
      <c r="J686" s="518"/>
      <c r="K686" s="518"/>
      <c r="L686" s="518"/>
      <c r="M686" s="523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17"/>
      <c r="B687" s="518"/>
      <c r="C687" s="519"/>
      <c r="D687" s="520"/>
      <c r="E687" s="521"/>
      <c r="F687" s="522"/>
      <c r="G687" s="521"/>
      <c r="H687" s="522"/>
      <c r="I687" s="520"/>
      <c r="J687" s="518"/>
      <c r="K687" s="518"/>
      <c r="L687" s="518"/>
      <c r="M687" s="523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17"/>
      <c r="B688" s="518"/>
      <c r="C688" s="519"/>
      <c r="D688" s="520"/>
      <c r="E688" s="521"/>
      <c r="F688" s="522"/>
      <c r="G688" s="521"/>
      <c r="H688" s="522"/>
      <c r="I688" s="520"/>
      <c r="J688" s="518"/>
      <c r="K688" s="518"/>
      <c r="L688" s="518"/>
      <c r="M688" s="523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17"/>
      <c r="B689" s="518"/>
      <c r="C689" s="519"/>
      <c r="D689" s="520"/>
      <c r="E689" s="521"/>
      <c r="F689" s="522"/>
      <c r="G689" s="521"/>
      <c r="H689" s="522"/>
      <c r="I689" s="520"/>
      <c r="J689" s="518"/>
      <c r="K689" s="518"/>
      <c r="L689" s="518"/>
      <c r="M689" s="523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17"/>
      <c r="B690" s="518"/>
      <c r="C690" s="519"/>
      <c r="D690" s="520"/>
      <c r="E690" s="521"/>
      <c r="F690" s="522"/>
      <c r="G690" s="521"/>
      <c r="H690" s="522"/>
      <c r="I690" s="520"/>
      <c r="J690" s="518"/>
      <c r="K690" s="518"/>
      <c r="L690" s="518"/>
      <c r="M690" s="523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17"/>
      <c r="B691" s="518"/>
      <c r="C691" s="519"/>
      <c r="D691" s="520"/>
      <c r="E691" s="521"/>
      <c r="F691" s="522"/>
      <c r="G691" s="521"/>
      <c r="H691" s="522"/>
      <c r="I691" s="520"/>
      <c r="J691" s="518"/>
      <c r="K691" s="518"/>
      <c r="L691" s="518"/>
      <c r="M691" s="523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17"/>
      <c r="B692" s="518"/>
      <c r="C692" s="519"/>
      <c r="D692" s="520"/>
      <c r="E692" s="521"/>
      <c r="F692" s="522"/>
      <c r="G692" s="521"/>
      <c r="H692" s="522"/>
      <c r="I692" s="520"/>
      <c r="J692" s="518"/>
      <c r="K692" s="518"/>
      <c r="L692" s="518"/>
      <c r="M692" s="523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17"/>
      <c r="B693" s="518"/>
      <c r="C693" s="519"/>
      <c r="D693" s="520"/>
      <c r="E693" s="521"/>
      <c r="F693" s="522"/>
      <c r="G693" s="521"/>
      <c r="H693" s="522"/>
      <c r="I693" s="520"/>
      <c r="J693" s="518"/>
      <c r="K693" s="518"/>
      <c r="L693" s="518"/>
      <c r="M693" s="523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17"/>
      <c r="B694" s="518"/>
      <c r="C694" s="519"/>
      <c r="D694" s="520"/>
      <c r="E694" s="521"/>
      <c r="F694" s="522"/>
      <c r="G694" s="521"/>
      <c r="H694" s="522"/>
      <c r="I694" s="520"/>
      <c r="J694" s="518"/>
      <c r="K694" s="518"/>
      <c r="L694" s="518"/>
      <c r="M694" s="523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17"/>
      <c r="B695" s="518"/>
      <c r="C695" s="519"/>
      <c r="D695" s="520"/>
      <c r="E695" s="521"/>
      <c r="F695" s="522"/>
      <c r="G695" s="521"/>
      <c r="H695" s="522"/>
      <c r="I695" s="520"/>
      <c r="J695" s="518"/>
      <c r="K695" s="518"/>
      <c r="L695" s="518"/>
      <c r="M695" s="523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17"/>
      <c r="B696" s="518"/>
      <c r="C696" s="519"/>
      <c r="D696" s="520"/>
      <c r="E696" s="521"/>
      <c r="F696" s="522"/>
      <c r="G696" s="521"/>
      <c r="H696" s="522"/>
      <c r="I696" s="520"/>
      <c r="J696" s="518"/>
      <c r="K696" s="518"/>
      <c r="L696" s="518"/>
      <c r="M696" s="523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17"/>
      <c r="B697" s="518"/>
      <c r="C697" s="519"/>
      <c r="D697" s="520"/>
      <c r="E697" s="521"/>
      <c r="F697" s="522"/>
      <c r="G697" s="521"/>
      <c r="H697" s="522"/>
      <c r="I697" s="520"/>
      <c r="J697" s="518"/>
      <c r="K697" s="518"/>
      <c r="L697" s="518"/>
      <c r="M697" s="523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17"/>
      <c r="B698" s="518"/>
      <c r="C698" s="519"/>
      <c r="D698" s="520"/>
      <c r="E698" s="521"/>
      <c r="F698" s="522"/>
      <c r="G698" s="521"/>
      <c r="H698" s="522"/>
      <c r="I698" s="520"/>
      <c r="J698" s="518"/>
      <c r="K698" s="518"/>
      <c r="L698" s="518"/>
      <c r="M698" s="523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17"/>
      <c r="B699" s="518"/>
      <c r="C699" s="519"/>
      <c r="D699" s="520"/>
      <c r="E699" s="521"/>
      <c r="F699" s="522"/>
      <c r="G699" s="521"/>
      <c r="H699" s="522"/>
      <c r="I699" s="520"/>
      <c r="J699" s="518"/>
      <c r="K699" s="518"/>
      <c r="L699" s="518"/>
      <c r="M699" s="523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17"/>
      <c r="B700" s="518"/>
      <c r="C700" s="519"/>
      <c r="D700" s="520"/>
      <c r="E700" s="521"/>
      <c r="F700" s="522"/>
      <c r="G700" s="521"/>
      <c r="H700" s="522"/>
      <c r="I700" s="520"/>
      <c r="J700" s="518"/>
      <c r="K700" s="518"/>
      <c r="L700" s="518"/>
      <c r="M700" s="523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17"/>
      <c r="B701" s="518"/>
      <c r="C701" s="519"/>
      <c r="D701" s="520"/>
      <c r="E701" s="521"/>
      <c r="F701" s="522"/>
      <c r="G701" s="521"/>
      <c r="H701" s="522"/>
      <c r="I701" s="520"/>
      <c r="J701" s="518"/>
      <c r="K701" s="518"/>
      <c r="L701" s="518"/>
      <c r="M701" s="52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17"/>
      <c r="B702" s="518"/>
      <c r="C702" s="519"/>
      <c r="D702" s="520"/>
      <c r="E702" s="521"/>
      <c r="F702" s="522"/>
      <c r="G702" s="521"/>
      <c r="H702" s="522"/>
      <c r="I702" s="520"/>
      <c r="J702" s="518"/>
      <c r="K702" s="518"/>
      <c r="L702" s="518"/>
      <c r="M702" s="523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17"/>
      <c r="B703" s="518"/>
      <c r="C703" s="519"/>
      <c r="D703" s="520"/>
      <c r="E703" s="521"/>
      <c r="F703" s="522"/>
      <c r="G703" s="521"/>
      <c r="H703" s="522"/>
      <c r="I703" s="520"/>
      <c r="J703" s="518"/>
      <c r="K703" s="518"/>
      <c r="L703" s="518"/>
      <c r="M703" s="523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17"/>
      <c r="B704" s="518"/>
      <c r="C704" s="519"/>
      <c r="D704" s="520"/>
      <c r="E704" s="521"/>
      <c r="F704" s="522"/>
      <c r="G704" s="521"/>
      <c r="H704" s="522"/>
      <c r="I704" s="520"/>
      <c r="J704" s="518"/>
      <c r="K704" s="518"/>
      <c r="L704" s="518"/>
      <c r="M704" s="523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17"/>
      <c r="B705" s="518"/>
      <c r="C705" s="519"/>
      <c r="D705" s="520"/>
      <c r="E705" s="521"/>
      <c r="F705" s="522"/>
      <c r="G705" s="521"/>
      <c r="H705" s="522"/>
      <c r="I705" s="520"/>
      <c r="J705" s="518"/>
      <c r="K705" s="518"/>
      <c r="L705" s="518"/>
      <c r="M705" s="523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17"/>
      <c r="B706" s="518"/>
      <c r="C706" s="519"/>
      <c r="D706" s="520"/>
      <c r="E706" s="521"/>
      <c r="F706" s="522"/>
      <c r="G706" s="521"/>
      <c r="H706" s="522"/>
      <c r="I706" s="520"/>
      <c r="J706" s="518"/>
      <c r="K706" s="518"/>
      <c r="L706" s="518"/>
      <c r="M706" s="523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17"/>
      <c r="B707" s="518"/>
      <c r="C707" s="519"/>
      <c r="D707" s="520"/>
      <c r="E707" s="521"/>
      <c r="F707" s="522"/>
      <c r="G707" s="521"/>
      <c r="H707" s="522"/>
      <c r="I707" s="520"/>
      <c r="J707" s="518"/>
      <c r="K707" s="518"/>
      <c r="L707" s="518"/>
      <c r="M707" s="523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17"/>
      <c r="B708" s="518"/>
      <c r="C708" s="519"/>
      <c r="D708" s="520"/>
      <c r="E708" s="521"/>
      <c r="F708" s="522"/>
      <c r="G708" s="521"/>
      <c r="H708" s="522"/>
      <c r="I708" s="520"/>
      <c r="J708" s="518"/>
      <c r="K708" s="518"/>
      <c r="L708" s="518"/>
      <c r="M708" s="523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17"/>
      <c r="B709" s="518"/>
      <c r="C709" s="519"/>
      <c r="D709" s="520"/>
      <c r="E709" s="521"/>
      <c r="F709" s="522"/>
      <c r="G709" s="521"/>
      <c r="H709" s="522"/>
      <c r="I709" s="520"/>
      <c r="J709" s="518"/>
      <c r="K709" s="518"/>
      <c r="L709" s="518"/>
      <c r="M709" s="523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17"/>
      <c r="B710" s="518"/>
      <c r="C710" s="519"/>
      <c r="D710" s="520"/>
      <c r="E710" s="521"/>
      <c r="F710" s="522"/>
      <c r="G710" s="521"/>
      <c r="H710" s="522"/>
      <c r="I710" s="520"/>
      <c r="J710" s="518"/>
      <c r="K710" s="518"/>
      <c r="L710" s="518"/>
      <c r="M710" s="523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17"/>
      <c r="B711" s="518"/>
      <c r="C711" s="519"/>
      <c r="D711" s="520"/>
      <c r="E711" s="521"/>
      <c r="F711" s="522"/>
      <c r="G711" s="521"/>
      <c r="H711" s="522"/>
      <c r="I711" s="520"/>
      <c r="J711" s="518"/>
      <c r="K711" s="518"/>
      <c r="L711" s="518"/>
      <c r="M711" s="523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17"/>
      <c r="B712" s="518"/>
      <c r="C712" s="519"/>
      <c r="D712" s="520"/>
      <c r="E712" s="521"/>
      <c r="F712" s="522"/>
      <c r="G712" s="521"/>
      <c r="H712" s="522"/>
      <c r="I712" s="520"/>
      <c r="J712" s="518"/>
      <c r="K712" s="518"/>
      <c r="L712" s="518"/>
      <c r="M712" s="523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17"/>
      <c r="B713" s="518"/>
      <c r="C713" s="519"/>
      <c r="D713" s="520"/>
      <c r="E713" s="521"/>
      <c r="F713" s="522"/>
      <c r="G713" s="521"/>
      <c r="H713" s="522"/>
      <c r="I713" s="520"/>
      <c r="J713" s="518"/>
      <c r="K713" s="518"/>
      <c r="L713" s="518"/>
      <c r="M713" s="523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17"/>
      <c r="B714" s="518"/>
      <c r="C714" s="519"/>
      <c r="D714" s="520"/>
      <c r="E714" s="521"/>
      <c r="F714" s="522"/>
      <c r="G714" s="521"/>
      <c r="H714" s="522"/>
      <c r="I714" s="520"/>
      <c r="J714" s="518"/>
      <c r="K714" s="518"/>
      <c r="L714" s="518"/>
      <c r="M714" s="523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17"/>
      <c r="B715" s="518"/>
      <c r="C715" s="519"/>
      <c r="D715" s="520"/>
      <c r="E715" s="521"/>
      <c r="F715" s="522"/>
      <c r="G715" s="521"/>
      <c r="H715" s="522"/>
      <c r="I715" s="520"/>
      <c r="J715" s="518"/>
      <c r="K715" s="518"/>
      <c r="L715" s="518"/>
      <c r="M715" s="523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17"/>
      <c r="B716" s="518"/>
      <c r="C716" s="519"/>
      <c r="D716" s="520"/>
      <c r="E716" s="521"/>
      <c r="F716" s="522"/>
      <c r="G716" s="521"/>
      <c r="H716" s="522"/>
      <c r="I716" s="520"/>
      <c r="J716" s="518"/>
      <c r="K716" s="518"/>
      <c r="L716" s="518"/>
      <c r="M716" s="523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17"/>
      <c r="B717" s="518"/>
      <c r="C717" s="519"/>
      <c r="D717" s="520"/>
      <c r="E717" s="521"/>
      <c r="F717" s="522"/>
      <c r="G717" s="521"/>
      <c r="H717" s="522"/>
      <c r="I717" s="520"/>
      <c r="J717" s="518"/>
      <c r="K717" s="518"/>
      <c r="L717" s="518"/>
      <c r="M717" s="523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17"/>
      <c r="B718" s="518"/>
      <c r="C718" s="519"/>
      <c r="D718" s="520"/>
      <c r="E718" s="521"/>
      <c r="F718" s="522"/>
      <c r="G718" s="521"/>
      <c r="H718" s="522"/>
      <c r="I718" s="520"/>
      <c r="J718" s="518"/>
      <c r="K718" s="518"/>
      <c r="L718" s="518"/>
      <c r="M718" s="523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17"/>
      <c r="B719" s="518"/>
      <c r="C719" s="519"/>
      <c r="D719" s="520"/>
      <c r="E719" s="521"/>
      <c r="F719" s="522"/>
      <c r="G719" s="521"/>
      <c r="H719" s="522"/>
      <c r="I719" s="520"/>
      <c r="J719" s="518"/>
      <c r="K719" s="518"/>
      <c r="L719" s="518"/>
      <c r="M719" s="523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17"/>
      <c r="B720" s="518"/>
      <c r="C720" s="519"/>
      <c r="D720" s="520"/>
      <c r="E720" s="521"/>
      <c r="F720" s="522"/>
      <c r="G720" s="521"/>
      <c r="H720" s="522"/>
      <c r="I720" s="520"/>
      <c r="J720" s="518"/>
      <c r="K720" s="518"/>
      <c r="L720" s="518"/>
      <c r="M720" s="523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17"/>
      <c r="B721" s="518"/>
      <c r="C721" s="519"/>
      <c r="D721" s="520"/>
      <c r="E721" s="521"/>
      <c r="F721" s="522"/>
      <c r="G721" s="521"/>
      <c r="H721" s="522"/>
      <c r="I721" s="520"/>
      <c r="J721" s="518"/>
      <c r="K721" s="518"/>
      <c r="L721" s="518"/>
      <c r="M721" s="523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17"/>
      <c r="B722" s="518"/>
      <c r="C722" s="519"/>
      <c r="D722" s="520"/>
      <c r="E722" s="521"/>
      <c r="F722" s="522"/>
      <c r="G722" s="521"/>
      <c r="H722" s="522"/>
      <c r="I722" s="520"/>
      <c r="J722" s="518"/>
      <c r="K722" s="518"/>
      <c r="L722" s="518"/>
      <c r="M722" s="523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17"/>
      <c r="B723" s="518"/>
      <c r="C723" s="519"/>
      <c r="D723" s="520"/>
      <c r="E723" s="521"/>
      <c r="F723" s="522"/>
      <c r="G723" s="521"/>
      <c r="H723" s="522"/>
      <c r="I723" s="520"/>
      <c r="J723" s="518"/>
      <c r="K723" s="518"/>
      <c r="L723" s="518"/>
      <c r="M723" s="523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17"/>
      <c r="B724" s="518"/>
      <c r="C724" s="519"/>
      <c r="D724" s="520"/>
      <c r="E724" s="521"/>
      <c r="F724" s="522"/>
      <c r="G724" s="521"/>
      <c r="H724" s="522"/>
      <c r="I724" s="520"/>
      <c r="J724" s="518"/>
      <c r="K724" s="518"/>
      <c r="L724" s="518"/>
      <c r="M724" s="52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17"/>
      <c r="B725" s="518"/>
      <c r="C725" s="519"/>
      <c r="D725" s="520"/>
      <c r="E725" s="521"/>
      <c r="F725" s="522"/>
      <c r="G725" s="521"/>
      <c r="H725" s="522"/>
      <c r="I725" s="520"/>
      <c r="J725" s="518"/>
      <c r="K725" s="518"/>
      <c r="L725" s="518"/>
      <c r="M725" s="523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17"/>
      <c r="B726" s="518"/>
      <c r="C726" s="519"/>
      <c r="D726" s="520"/>
      <c r="E726" s="521"/>
      <c r="F726" s="522"/>
      <c r="G726" s="521"/>
      <c r="H726" s="522"/>
      <c r="I726" s="520"/>
      <c r="J726" s="518"/>
      <c r="K726" s="518"/>
      <c r="L726" s="518"/>
      <c r="M726" s="523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17"/>
      <c r="B727" s="518"/>
      <c r="C727" s="519"/>
      <c r="D727" s="520"/>
      <c r="E727" s="521"/>
      <c r="F727" s="522"/>
      <c r="G727" s="521"/>
      <c r="H727" s="522"/>
      <c r="I727" s="520"/>
      <c r="J727" s="518"/>
      <c r="K727" s="518"/>
      <c r="L727" s="518"/>
      <c r="M727" s="523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17"/>
      <c r="B728" s="518"/>
      <c r="C728" s="519"/>
      <c r="D728" s="520"/>
      <c r="E728" s="521"/>
      <c r="F728" s="522"/>
      <c r="G728" s="521"/>
      <c r="H728" s="522"/>
      <c r="I728" s="520"/>
      <c r="J728" s="518"/>
      <c r="K728" s="518"/>
      <c r="L728" s="518"/>
      <c r="M728" s="523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17"/>
      <c r="B729" s="518"/>
      <c r="C729" s="519"/>
      <c r="D729" s="520"/>
      <c r="E729" s="521"/>
      <c r="F729" s="522"/>
      <c r="G729" s="521"/>
      <c r="H729" s="522"/>
      <c r="I729" s="520"/>
      <c r="J729" s="518"/>
      <c r="K729" s="518"/>
      <c r="L729" s="518"/>
      <c r="M729" s="523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17"/>
      <c r="B730" s="518"/>
      <c r="C730" s="519"/>
      <c r="D730" s="520"/>
      <c r="E730" s="521"/>
      <c r="F730" s="522"/>
      <c r="G730" s="521"/>
      <c r="H730" s="522"/>
      <c r="I730" s="520"/>
      <c r="J730" s="518"/>
      <c r="K730" s="518"/>
      <c r="L730" s="518"/>
      <c r="M730" s="523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17"/>
      <c r="B731" s="518"/>
      <c r="C731" s="519"/>
      <c r="D731" s="520"/>
      <c r="E731" s="521"/>
      <c r="F731" s="522"/>
      <c r="G731" s="521"/>
      <c r="H731" s="522"/>
      <c r="I731" s="520"/>
      <c r="J731" s="518"/>
      <c r="K731" s="518"/>
      <c r="L731" s="518"/>
      <c r="M731" s="523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17"/>
      <c r="B732" s="518"/>
      <c r="C732" s="519"/>
      <c r="D732" s="520"/>
      <c r="E732" s="521"/>
      <c r="F732" s="522"/>
      <c r="G732" s="521"/>
      <c r="H732" s="522"/>
      <c r="I732" s="520"/>
      <c r="J732" s="518"/>
      <c r="K732" s="518"/>
      <c r="L732" s="518"/>
      <c r="M732" s="523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17"/>
      <c r="B733" s="518"/>
      <c r="C733" s="519"/>
      <c r="D733" s="520"/>
      <c r="E733" s="521"/>
      <c r="F733" s="522"/>
      <c r="G733" s="521"/>
      <c r="H733" s="522"/>
      <c r="I733" s="520"/>
      <c r="J733" s="518"/>
      <c r="K733" s="518"/>
      <c r="L733" s="518"/>
      <c r="M733" s="523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17"/>
      <c r="B734" s="518"/>
      <c r="C734" s="519"/>
      <c r="D734" s="520"/>
      <c r="E734" s="521"/>
      <c r="F734" s="522"/>
      <c r="G734" s="521"/>
      <c r="H734" s="522"/>
      <c r="I734" s="520"/>
      <c r="J734" s="518"/>
      <c r="K734" s="518"/>
      <c r="L734" s="518"/>
      <c r="M734" s="523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17"/>
      <c r="B735" s="518"/>
      <c r="C735" s="519"/>
      <c r="D735" s="520"/>
      <c r="E735" s="521"/>
      <c r="F735" s="522"/>
      <c r="G735" s="521"/>
      <c r="H735" s="522"/>
      <c r="I735" s="520"/>
      <c r="J735" s="518"/>
      <c r="K735" s="518"/>
      <c r="L735" s="518"/>
      <c r="M735" s="523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17"/>
      <c r="B736" s="518"/>
      <c r="C736" s="519"/>
      <c r="D736" s="520"/>
      <c r="E736" s="521"/>
      <c r="F736" s="522"/>
      <c r="G736" s="521"/>
      <c r="H736" s="522"/>
      <c r="I736" s="520"/>
      <c r="J736" s="518"/>
      <c r="K736" s="518"/>
      <c r="L736" s="518"/>
      <c r="M736" s="523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17"/>
      <c r="B737" s="518"/>
      <c r="C737" s="519"/>
      <c r="D737" s="520"/>
      <c r="E737" s="521"/>
      <c r="F737" s="522"/>
      <c r="G737" s="521"/>
      <c r="H737" s="522"/>
      <c r="I737" s="520"/>
      <c r="J737" s="518"/>
      <c r="K737" s="518"/>
      <c r="L737" s="518"/>
      <c r="M737" s="523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17"/>
      <c r="B738" s="518"/>
      <c r="C738" s="519"/>
      <c r="D738" s="520"/>
      <c r="E738" s="521"/>
      <c r="F738" s="522"/>
      <c r="G738" s="521"/>
      <c r="H738" s="522"/>
      <c r="I738" s="520"/>
      <c r="J738" s="518"/>
      <c r="K738" s="518"/>
      <c r="L738" s="518"/>
      <c r="M738" s="523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17"/>
      <c r="B739" s="518"/>
      <c r="C739" s="519"/>
      <c r="D739" s="520"/>
      <c r="E739" s="521"/>
      <c r="F739" s="522"/>
      <c r="G739" s="521"/>
      <c r="H739" s="522"/>
      <c r="I739" s="520"/>
      <c r="J739" s="518"/>
      <c r="K739" s="518"/>
      <c r="L739" s="518"/>
      <c r="M739" s="523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17"/>
      <c r="B740" s="518"/>
      <c r="C740" s="519"/>
      <c r="D740" s="520"/>
      <c r="E740" s="521"/>
      <c r="F740" s="522"/>
      <c r="G740" s="521"/>
      <c r="H740" s="522"/>
      <c r="I740" s="520"/>
      <c r="J740" s="518"/>
      <c r="K740" s="518"/>
      <c r="L740" s="518"/>
      <c r="M740" s="523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17"/>
      <c r="B741" s="518"/>
      <c r="C741" s="519"/>
      <c r="D741" s="520"/>
      <c r="E741" s="521"/>
      <c r="F741" s="522"/>
      <c r="G741" s="521"/>
      <c r="H741" s="522"/>
      <c r="I741" s="520"/>
      <c r="J741" s="518"/>
      <c r="K741" s="518"/>
      <c r="L741" s="518"/>
      <c r="M741" s="523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17"/>
      <c r="B742" s="518"/>
      <c r="C742" s="519"/>
      <c r="D742" s="520"/>
      <c r="E742" s="521"/>
      <c r="F742" s="522"/>
      <c r="G742" s="521"/>
      <c r="H742" s="522"/>
      <c r="I742" s="520"/>
      <c r="J742" s="518"/>
      <c r="K742" s="518"/>
      <c r="L742" s="518"/>
      <c r="M742" s="523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17"/>
      <c r="B743" s="518"/>
      <c r="C743" s="519"/>
      <c r="D743" s="520"/>
      <c r="E743" s="521"/>
      <c r="F743" s="522"/>
      <c r="G743" s="521"/>
      <c r="H743" s="522"/>
      <c r="I743" s="520"/>
      <c r="J743" s="518"/>
      <c r="K743" s="518"/>
      <c r="L743" s="518"/>
      <c r="M743" s="523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17"/>
      <c r="B744" s="518"/>
      <c r="C744" s="519"/>
      <c r="D744" s="520"/>
      <c r="E744" s="521"/>
      <c r="F744" s="522"/>
      <c r="G744" s="521"/>
      <c r="H744" s="522"/>
      <c r="I744" s="520"/>
      <c r="J744" s="518"/>
      <c r="K744" s="518"/>
      <c r="L744" s="518"/>
      <c r="M744" s="52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17"/>
      <c r="B745" s="518"/>
      <c r="C745" s="519"/>
      <c r="D745" s="520"/>
      <c r="E745" s="521"/>
      <c r="F745" s="522"/>
      <c r="G745" s="521"/>
      <c r="H745" s="522"/>
      <c r="I745" s="520"/>
      <c r="J745" s="518"/>
      <c r="K745" s="518"/>
      <c r="L745" s="518"/>
      <c r="M745" s="52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17"/>
      <c r="B746" s="518"/>
      <c r="C746" s="519"/>
      <c r="D746" s="520"/>
      <c r="E746" s="521"/>
      <c r="F746" s="522"/>
      <c r="G746" s="521"/>
      <c r="H746" s="522"/>
      <c r="I746" s="520"/>
      <c r="J746" s="518"/>
      <c r="K746" s="518"/>
      <c r="L746" s="518"/>
      <c r="M746" s="52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17"/>
      <c r="B747" s="518"/>
      <c r="C747" s="519"/>
      <c r="D747" s="520"/>
      <c r="E747" s="521"/>
      <c r="F747" s="522"/>
      <c r="G747" s="521"/>
      <c r="H747" s="522"/>
      <c r="I747" s="520"/>
      <c r="J747" s="518"/>
      <c r="K747" s="518"/>
      <c r="L747" s="518"/>
      <c r="M747" s="52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17"/>
      <c r="B748" s="518"/>
      <c r="C748" s="519"/>
      <c r="D748" s="520"/>
      <c r="E748" s="521"/>
      <c r="F748" s="522"/>
      <c r="G748" s="521"/>
      <c r="H748" s="522"/>
      <c r="I748" s="520"/>
      <c r="J748" s="518"/>
      <c r="K748" s="518"/>
      <c r="L748" s="518"/>
      <c r="M748" s="52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17"/>
      <c r="B749" s="518"/>
      <c r="C749" s="519"/>
      <c r="D749" s="520"/>
      <c r="E749" s="521"/>
      <c r="F749" s="522"/>
      <c r="G749" s="521"/>
      <c r="H749" s="522"/>
      <c r="I749" s="520"/>
      <c r="J749" s="518"/>
      <c r="K749" s="518"/>
      <c r="L749" s="518"/>
      <c r="M749" s="52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17"/>
      <c r="B750" s="518"/>
      <c r="C750" s="519"/>
      <c r="D750" s="520"/>
      <c r="E750" s="521"/>
      <c r="F750" s="522"/>
      <c r="G750" s="521"/>
      <c r="H750" s="522"/>
      <c r="I750" s="520"/>
      <c r="J750" s="518"/>
      <c r="K750" s="518"/>
      <c r="L750" s="518"/>
      <c r="M750" s="52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17"/>
      <c r="B751" s="518"/>
      <c r="C751" s="519"/>
      <c r="D751" s="520"/>
      <c r="E751" s="521"/>
      <c r="F751" s="522"/>
      <c r="G751" s="521"/>
      <c r="H751" s="522"/>
      <c r="I751" s="520"/>
      <c r="J751" s="518"/>
      <c r="K751" s="518"/>
      <c r="L751" s="518"/>
      <c r="M751" s="52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17"/>
      <c r="B752" s="518"/>
      <c r="C752" s="519"/>
      <c r="D752" s="520"/>
      <c r="E752" s="521"/>
      <c r="F752" s="522"/>
      <c r="G752" s="521"/>
      <c r="H752" s="522"/>
      <c r="I752" s="520"/>
      <c r="J752" s="518"/>
      <c r="K752" s="518"/>
      <c r="L752" s="518"/>
      <c r="M752" s="52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17"/>
      <c r="B753" s="518"/>
      <c r="C753" s="519"/>
      <c r="D753" s="520"/>
      <c r="E753" s="521"/>
      <c r="F753" s="522"/>
      <c r="G753" s="521"/>
      <c r="H753" s="522"/>
      <c r="I753" s="520"/>
      <c r="J753" s="518"/>
      <c r="K753" s="518"/>
      <c r="L753" s="518"/>
      <c r="M753" s="52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17"/>
      <c r="B754" s="518"/>
      <c r="C754" s="519"/>
      <c r="D754" s="520"/>
      <c r="E754" s="521"/>
      <c r="F754" s="522"/>
      <c r="G754" s="521"/>
      <c r="H754" s="522"/>
      <c r="I754" s="520"/>
      <c r="J754" s="518"/>
      <c r="K754" s="518"/>
      <c r="L754" s="518"/>
      <c r="M754" s="52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17"/>
      <c r="B755" s="518"/>
      <c r="C755" s="519"/>
      <c r="D755" s="520"/>
      <c r="E755" s="521"/>
      <c r="F755" s="522"/>
      <c r="G755" s="521"/>
      <c r="H755" s="522"/>
      <c r="I755" s="520"/>
      <c r="J755" s="518"/>
      <c r="K755" s="518"/>
      <c r="L755" s="518"/>
      <c r="M755" s="52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17"/>
      <c r="B756" s="518"/>
      <c r="C756" s="519"/>
      <c r="D756" s="520"/>
      <c r="E756" s="521"/>
      <c r="F756" s="522"/>
      <c r="G756" s="521"/>
      <c r="H756" s="522"/>
      <c r="I756" s="520"/>
      <c r="J756" s="518"/>
      <c r="K756" s="518"/>
      <c r="L756" s="518"/>
      <c r="M756" s="52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17"/>
      <c r="B757" s="518"/>
      <c r="C757" s="519"/>
      <c r="D757" s="520"/>
      <c r="E757" s="521"/>
      <c r="F757" s="522"/>
      <c r="G757" s="521"/>
      <c r="H757" s="522"/>
      <c r="I757" s="520"/>
      <c r="J757" s="518"/>
      <c r="K757" s="518"/>
      <c r="L757" s="518"/>
      <c r="M757" s="52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17"/>
      <c r="B758" s="518"/>
      <c r="C758" s="519"/>
      <c r="D758" s="520"/>
      <c r="E758" s="521"/>
      <c r="F758" s="522"/>
      <c r="G758" s="521"/>
      <c r="H758" s="522"/>
      <c r="I758" s="520"/>
      <c r="J758" s="518"/>
      <c r="K758" s="518"/>
      <c r="L758" s="518"/>
      <c r="M758" s="52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17"/>
      <c r="B759" s="518"/>
      <c r="C759" s="519"/>
      <c r="D759" s="520"/>
      <c r="E759" s="521"/>
      <c r="F759" s="522"/>
      <c r="G759" s="521"/>
      <c r="H759" s="522"/>
      <c r="I759" s="520"/>
      <c r="J759" s="518"/>
      <c r="K759" s="518"/>
      <c r="L759" s="518"/>
      <c r="M759" s="52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17"/>
      <c r="B760" s="518"/>
      <c r="C760" s="519"/>
      <c r="D760" s="520"/>
      <c r="E760" s="521"/>
      <c r="F760" s="522"/>
      <c r="G760" s="521"/>
      <c r="H760" s="522"/>
      <c r="I760" s="520"/>
      <c r="J760" s="518"/>
      <c r="K760" s="518"/>
      <c r="L760" s="518"/>
      <c r="M760" s="52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17"/>
      <c r="B761" s="518"/>
      <c r="C761" s="519"/>
      <c r="D761" s="520"/>
      <c r="E761" s="521"/>
      <c r="F761" s="522"/>
      <c r="G761" s="521"/>
      <c r="H761" s="522"/>
      <c r="I761" s="520"/>
      <c r="J761" s="518"/>
      <c r="K761" s="518"/>
      <c r="L761" s="518"/>
      <c r="M761" s="52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17"/>
      <c r="B762" s="518"/>
      <c r="C762" s="519"/>
      <c r="D762" s="520"/>
      <c r="E762" s="521"/>
      <c r="F762" s="522"/>
      <c r="G762" s="521"/>
      <c r="H762" s="522"/>
      <c r="I762" s="520"/>
      <c r="J762" s="518"/>
      <c r="K762" s="518"/>
      <c r="L762" s="518"/>
      <c r="M762" s="52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17"/>
      <c r="B763" s="518"/>
      <c r="C763" s="519"/>
      <c r="D763" s="520"/>
      <c r="E763" s="521"/>
      <c r="F763" s="522"/>
      <c r="G763" s="521"/>
      <c r="H763" s="522"/>
      <c r="I763" s="520"/>
      <c r="J763" s="518"/>
      <c r="K763" s="518"/>
      <c r="L763" s="518"/>
      <c r="M763" s="52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17"/>
      <c r="B764" s="518"/>
      <c r="C764" s="519"/>
      <c r="D764" s="520"/>
      <c r="E764" s="521"/>
      <c r="F764" s="522"/>
      <c r="G764" s="521"/>
      <c r="H764" s="522"/>
      <c r="I764" s="520"/>
      <c r="J764" s="518"/>
      <c r="K764" s="518"/>
      <c r="L764" s="518"/>
      <c r="M764" s="52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17"/>
      <c r="B765" s="518"/>
      <c r="C765" s="519"/>
      <c r="D765" s="520"/>
      <c r="E765" s="521"/>
      <c r="F765" s="522"/>
      <c r="G765" s="521"/>
      <c r="H765" s="522"/>
      <c r="I765" s="520"/>
      <c r="J765" s="518"/>
      <c r="K765" s="518"/>
      <c r="L765" s="518"/>
      <c r="M765" s="52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17"/>
      <c r="B766" s="518"/>
      <c r="C766" s="519"/>
      <c r="D766" s="520"/>
      <c r="E766" s="521"/>
      <c r="F766" s="522"/>
      <c r="G766" s="521"/>
      <c r="H766" s="522"/>
      <c r="I766" s="520"/>
      <c r="J766" s="518"/>
      <c r="K766" s="518"/>
      <c r="L766" s="518"/>
      <c r="M766" s="52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17"/>
      <c r="B767" s="518"/>
      <c r="C767" s="519"/>
      <c r="D767" s="520"/>
      <c r="E767" s="521"/>
      <c r="F767" s="522"/>
      <c r="G767" s="521"/>
      <c r="H767" s="522"/>
      <c r="I767" s="520"/>
      <c r="J767" s="518"/>
      <c r="K767" s="518"/>
      <c r="L767" s="518"/>
      <c r="M767" s="52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17"/>
      <c r="B768" s="518"/>
      <c r="C768" s="519"/>
      <c r="D768" s="520"/>
      <c r="E768" s="521"/>
      <c r="F768" s="522"/>
      <c r="G768" s="521"/>
      <c r="H768" s="522"/>
      <c r="I768" s="520"/>
      <c r="J768" s="518"/>
      <c r="K768" s="518"/>
      <c r="L768" s="518"/>
      <c r="M768" s="52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17"/>
      <c r="B769" s="518"/>
      <c r="C769" s="519"/>
      <c r="D769" s="520"/>
      <c r="E769" s="521"/>
      <c r="F769" s="522"/>
      <c r="G769" s="521"/>
      <c r="H769" s="522"/>
      <c r="I769" s="520"/>
      <c r="J769" s="518"/>
      <c r="K769" s="518"/>
      <c r="L769" s="518"/>
      <c r="M769" s="52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17"/>
      <c r="B770" s="518"/>
      <c r="C770" s="519"/>
      <c r="D770" s="520"/>
      <c r="E770" s="521"/>
      <c r="F770" s="522"/>
      <c r="G770" s="521"/>
      <c r="H770" s="522"/>
      <c r="I770" s="520"/>
      <c r="J770" s="518"/>
      <c r="K770" s="518"/>
      <c r="L770" s="518"/>
      <c r="M770" s="52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17"/>
      <c r="B771" s="518"/>
      <c r="C771" s="519"/>
      <c r="D771" s="520"/>
      <c r="E771" s="521"/>
      <c r="F771" s="522"/>
      <c r="G771" s="521"/>
      <c r="H771" s="522"/>
      <c r="I771" s="520"/>
      <c r="J771" s="518"/>
      <c r="K771" s="518"/>
      <c r="L771" s="518"/>
      <c r="M771" s="52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17"/>
      <c r="B772" s="518"/>
      <c r="C772" s="519"/>
      <c r="D772" s="520"/>
      <c r="E772" s="521"/>
      <c r="F772" s="522"/>
      <c r="G772" s="521"/>
      <c r="H772" s="522"/>
      <c r="I772" s="520"/>
      <c r="J772" s="518"/>
      <c r="K772" s="518"/>
      <c r="L772" s="518"/>
      <c r="M772" s="52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17"/>
      <c r="B773" s="518"/>
      <c r="C773" s="519"/>
      <c r="D773" s="520"/>
      <c r="E773" s="521"/>
      <c r="F773" s="522"/>
      <c r="G773" s="521"/>
      <c r="H773" s="522"/>
      <c r="I773" s="520"/>
      <c r="J773" s="518"/>
      <c r="K773" s="518"/>
      <c r="L773" s="518"/>
      <c r="M773" s="52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17"/>
      <c r="B774" s="518"/>
      <c r="C774" s="519"/>
      <c r="D774" s="520"/>
      <c r="E774" s="521"/>
      <c r="F774" s="522"/>
      <c r="G774" s="521"/>
      <c r="H774" s="522"/>
      <c r="I774" s="520"/>
      <c r="J774" s="518"/>
      <c r="K774" s="518"/>
      <c r="L774" s="518"/>
      <c r="M774" s="52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17"/>
      <c r="B775" s="518"/>
      <c r="C775" s="519"/>
      <c r="D775" s="520"/>
      <c r="E775" s="521"/>
      <c r="F775" s="522"/>
      <c r="G775" s="521"/>
      <c r="H775" s="522"/>
      <c r="I775" s="520"/>
      <c r="J775" s="518"/>
      <c r="K775" s="518"/>
      <c r="L775" s="518"/>
      <c r="M775" s="52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17"/>
      <c r="B776" s="518"/>
      <c r="C776" s="519"/>
      <c r="D776" s="520"/>
      <c r="E776" s="521"/>
      <c r="F776" s="522"/>
      <c r="G776" s="521"/>
      <c r="H776" s="522"/>
      <c r="I776" s="520"/>
      <c r="J776" s="518"/>
      <c r="K776" s="518"/>
      <c r="L776" s="518"/>
      <c r="M776" s="52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17"/>
      <c r="B777" s="518"/>
      <c r="C777" s="519"/>
      <c r="D777" s="520"/>
      <c r="E777" s="521"/>
      <c r="F777" s="522"/>
      <c r="G777" s="521"/>
      <c r="H777" s="522"/>
      <c r="I777" s="520"/>
      <c r="J777" s="518"/>
      <c r="K777" s="518"/>
      <c r="L777" s="518"/>
      <c r="M777" s="52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17"/>
      <c r="B778" s="518"/>
      <c r="C778" s="519"/>
      <c r="D778" s="520"/>
      <c r="E778" s="521"/>
      <c r="F778" s="522"/>
      <c r="G778" s="521"/>
      <c r="H778" s="522"/>
      <c r="I778" s="520"/>
      <c r="J778" s="518"/>
      <c r="K778" s="518"/>
      <c r="L778" s="518"/>
      <c r="M778" s="52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17"/>
      <c r="B779" s="518"/>
      <c r="C779" s="519"/>
      <c r="D779" s="520"/>
      <c r="E779" s="521"/>
      <c r="F779" s="522"/>
      <c r="G779" s="521"/>
      <c r="H779" s="522"/>
      <c r="I779" s="520"/>
      <c r="J779" s="518"/>
      <c r="K779" s="518"/>
      <c r="L779" s="518"/>
      <c r="M779" s="52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17"/>
      <c r="B780" s="518"/>
      <c r="C780" s="519"/>
      <c r="D780" s="520"/>
      <c r="E780" s="521"/>
      <c r="F780" s="522"/>
      <c r="G780" s="521"/>
      <c r="H780" s="522"/>
      <c r="I780" s="520"/>
      <c r="J780" s="518"/>
      <c r="K780" s="518"/>
      <c r="L780" s="518"/>
      <c r="M780" s="52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17"/>
      <c r="B781" s="518"/>
      <c r="C781" s="519"/>
      <c r="D781" s="520"/>
      <c r="E781" s="521"/>
      <c r="F781" s="522"/>
      <c r="G781" s="521"/>
      <c r="H781" s="522"/>
      <c r="I781" s="520"/>
      <c r="J781" s="518"/>
      <c r="K781" s="518"/>
      <c r="L781" s="518"/>
      <c r="M781" s="52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17"/>
      <c r="B782" s="518"/>
      <c r="C782" s="519"/>
      <c r="D782" s="520"/>
      <c r="E782" s="521"/>
      <c r="F782" s="522"/>
      <c r="G782" s="521"/>
      <c r="H782" s="522"/>
      <c r="I782" s="520"/>
      <c r="J782" s="518"/>
      <c r="K782" s="518"/>
      <c r="L782" s="518"/>
      <c r="M782" s="52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17"/>
      <c r="B783" s="518"/>
      <c r="C783" s="519"/>
      <c r="D783" s="520"/>
      <c r="E783" s="521"/>
      <c r="F783" s="522"/>
      <c r="G783" s="521"/>
      <c r="H783" s="522"/>
      <c r="I783" s="520"/>
      <c r="J783" s="518"/>
      <c r="K783" s="518"/>
      <c r="L783" s="518"/>
      <c r="M783" s="52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17"/>
      <c r="B784" s="518"/>
      <c r="C784" s="519"/>
      <c r="D784" s="520"/>
      <c r="E784" s="521"/>
      <c r="F784" s="522"/>
      <c r="G784" s="521"/>
      <c r="H784" s="522"/>
      <c r="I784" s="520"/>
      <c r="J784" s="518"/>
      <c r="K784" s="518"/>
      <c r="L784" s="518"/>
      <c r="M784" s="52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17"/>
      <c r="B785" s="518"/>
      <c r="C785" s="519"/>
      <c r="D785" s="520"/>
      <c r="E785" s="521"/>
      <c r="F785" s="522"/>
      <c r="G785" s="521"/>
      <c r="H785" s="522"/>
      <c r="I785" s="520"/>
      <c r="J785" s="518"/>
      <c r="K785" s="518"/>
      <c r="L785" s="518"/>
      <c r="M785" s="52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17"/>
      <c r="B786" s="518"/>
      <c r="C786" s="519"/>
      <c r="D786" s="520"/>
      <c r="E786" s="521"/>
      <c r="F786" s="522"/>
      <c r="G786" s="521"/>
      <c r="H786" s="522"/>
      <c r="I786" s="520"/>
      <c r="J786" s="518"/>
      <c r="K786" s="518"/>
      <c r="L786" s="518"/>
      <c r="M786" s="52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17"/>
      <c r="B787" s="518"/>
      <c r="C787" s="519"/>
      <c r="D787" s="520"/>
      <c r="E787" s="521"/>
      <c r="F787" s="522"/>
      <c r="G787" s="521"/>
      <c r="H787" s="522"/>
      <c r="I787" s="520"/>
      <c r="J787" s="518"/>
      <c r="K787" s="518"/>
      <c r="L787" s="518"/>
      <c r="M787" s="52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17"/>
      <c r="B788" s="518"/>
      <c r="C788" s="519"/>
      <c r="D788" s="520"/>
      <c r="E788" s="521"/>
      <c r="F788" s="522"/>
      <c r="G788" s="521"/>
      <c r="H788" s="522"/>
      <c r="I788" s="520"/>
      <c r="J788" s="518"/>
      <c r="K788" s="518"/>
      <c r="L788" s="518"/>
      <c r="M788" s="52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17"/>
      <c r="B789" s="518"/>
      <c r="C789" s="519"/>
      <c r="D789" s="520"/>
      <c r="E789" s="521"/>
      <c r="F789" s="522"/>
      <c r="G789" s="521"/>
      <c r="H789" s="522"/>
      <c r="I789" s="520"/>
      <c r="J789" s="518"/>
      <c r="K789" s="518"/>
      <c r="L789" s="518"/>
      <c r="M789" s="52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17"/>
      <c r="B790" s="518"/>
      <c r="C790" s="519"/>
      <c r="D790" s="520"/>
      <c r="E790" s="521"/>
      <c r="F790" s="522"/>
      <c r="G790" s="521"/>
      <c r="H790" s="522"/>
      <c r="I790" s="520"/>
      <c r="J790" s="518"/>
      <c r="K790" s="518"/>
      <c r="L790" s="518"/>
      <c r="M790" s="52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17"/>
      <c r="B791" s="518"/>
      <c r="C791" s="519"/>
      <c r="D791" s="520"/>
      <c r="E791" s="521"/>
      <c r="F791" s="522"/>
      <c r="G791" s="521"/>
      <c r="H791" s="522"/>
      <c r="I791" s="520"/>
      <c r="J791" s="518"/>
      <c r="K791" s="518"/>
      <c r="L791" s="518"/>
      <c r="M791" s="52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17"/>
      <c r="B792" s="518"/>
      <c r="C792" s="519"/>
      <c r="D792" s="520"/>
      <c r="E792" s="521"/>
      <c r="F792" s="522"/>
      <c r="G792" s="521"/>
      <c r="H792" s="522"/>
      <c r="I792" s="520"/>
      <c r="J792" s="518"/>
      <c r="K792" s="518"/>
      <c r="L792" s="518"/>
      <c r="M792" s="52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17"/>
      <c r="B793" s="518"/>
      <c r="C793" s="519"/>
      <c r="D793" s="520"/>
      <c r="E793" s="521"/>
      <c r="F793" s="522"/>
      <c r="G793" s="521"/>
      <c r="H793" s="522"/>
      <c r="I793" s="520"/>
      <c r="J793" s="518"/>
      <c r="K793" s="518"/>
      <c r="L793" s="518"/>
      <c r="M793" s="52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17"/>
      <c r="B794" s="518"/>
      <c r="C794" s="519"/>
      <c r="D794" s="520"/>
      <c r="E794" s="521"/>
      <c r="F794" s="522"/>
      <c r="G794" s="521"/>
      <c r="H794" s="522"/>
      <c r="I794" s="520"/>
      <c r="J794" s="518"/>
      <c r="K794" s="518"/>
      <c r="L794" s="518"/>
      <c r="M794" s="52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17"/>
      <c r="B795" s="518"/>
      <c r="C795" s="519"/>
      <c r="D795" s="520"/>
      <c r="E795" s="521"/>
      <c r="F795" s="522"/>
      <c r="G795" s="521"/>
      <c r="H795" s="522"/>
      <c r="I795" s="520"/>
      <c r="J795" s="518"/>
      <c r="K795" s="518"/>
      <c r="L795" s="518"/>
      <c r="M795" s="52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17"/>
      <c r="B796" s="518"/>
      <c r="C796" s="519"/>
      <c r="D796" s="520"/>
      <c r="E796" s="521"/>
      <c r="F796" s="522"/>
      <c r="G796" s="521"/>
      <c r="H796" s="522"/>
      <c r="I796" s="520"/>
      <c r="J796" s="518"/>
      <c r="K796" s="518"/>
      <c r="L796" s="518"/>
      <c r="M796" s="52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17"/>
      <c r="B797" s="518"/>
      <c r="C797" s="519"/>
      <c r="D797" s="520"/>
      <c r="E797" s="521"/>
      <c r="F797" s="522"/>
      <c r="G797" s="521"/>
      <c r="H797" s="522"/>
      <c r="I797" s="520"/>
      <c r="J797" s="518"/>
      <c r="K797" s="518"/>
      <c r="L797" s="518"/>
      <c r="M797" s="52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17"/>
      <c r="B798" s="518"/>
      <c r="C798" s="519"/>
      <c r="D798" s="520"/>
      <c r="E798" s="521"/>
      <c r="F798" s="522"/>
      <c r="G798" s="521"/>
      <c r="H798" s="522"/>
      <c r="I798" s="520"/>
      <c r="J798" s="518"/>
      <c r="K798" s="518"/>
      <c r="L798" s="518"/>
      <c r="M798" s="52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17"/>
      <c r="B799" s="518"/>
      <c r="C799" s="519"/>
      <c r="D799" s="520"/>
      <c r="E799" s="521"/>
      <c r="F799" s="522"/>
      <c r="G799" s="521"/>
      <c r="H799" s="522"/>
      <c r="I799" s="520"/>
      <c r="J799" s="518"/>
      <c r="K799" s="518"/>
      <c r="L799" s="518"/>
      <c r="M799" s="523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17"/>
      <c r="B800" s="518"/>
      <c r="C800" s="519"/>
      <c r="D800" s="520"/>
      <c r="E800" s="521"/>
      <c r="F800" s="522"/>
      <c r="G800" s="521"/>
      <c r="H800" s="522"/>
      <c r="I800" s="520"/>
      <c r="J800" s="518"/>
      <c r="K800" s="518"/>
      <c r="L800" s="518"/>
      <c r="M800" s="523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17"/>
      <c r="B801" s="518"/>
      <c r="C801" s="519"/>
      <c r="D801" s="520"/>
      <c r="E801" s="521"/>
      <c r="F801" s="522"/>
      <c r="G801" s="521"/>
      <c r="H801" s="522"/>
      <c r="I801" s="520"/>
      <c r="J801" s="518"/>
      <c r="K801" s="518"/>
      <c r="L801" s="518"/>
      <c r="M801" s="523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17"/>
      <c r="B802" s="518"/>
      <c r="C802" s="519"/>
      <c r="D802" s="520"/>
      <c r="E802" s="521"/>
      <c r="F802" s="522"/>
      <c r="G802" s="521"/>
      <c r="H802" s="522"/>
      <c r="I802" s="520"/>
      <c r="J802" s="518"/>
      <c r="K802" s="518"/>
      <c r="L802" s="518"/>
      <c r="M802" s="523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17"/>
      <c r="B803" s="518"/>
      <c r="C803" s="519"/>
      <c r="D803" s="520"/>
      <c r="E803" s="521"/>
      <c r="F803" s="522"/>
      <c r="G803" s="521"/>
      <c r="H803" s="522"/>
      <c r="I803" s="520"/>
      <c r="J803" s="518"/>
      <c r="K803" s="518"/>
      <c r="L803" s="518"/>
      <c r="M803" s="523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17"/>
      <c r="B804" s="518"/>
      <c r="C804" s="519"/>
      <c r="D804" s="520"/>
      <c r="E804" s="521"/>
      <c r="F804" s="522"/>
      <c r="G804" s="521"/>
      <c r="H804" s="522"/>
      <c r="I804" s="520"/>
      <c r="J804" s="518"/>
      <c r="K804" s="518"/>
      <c r="L804" s="518"/>
      <c r="M804" s="523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17"/>
      <c r="B805" s="518"/>
      <c r="C805" s="519"/>
      <c r="D805" s="520"/>
      <c r="E805" s="521"/>
      <c r="F805" s="522"/>
      <c r="G805" s="521"/>
      <c r="H805" s="522"/>
      <c r="I805" s="520"/>
      <c r="J805" s="518"/>
      <c r="K805" s="518"/>
      <c r="L805" s="518"/>
      <c r="M805" s="523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17"/>
      <c r="B806" s="518"/>
      <c r="C806" s="519"/>
      <c r="D806" s="520"/>
      <c r="E806" s="521"/>
      <c r="F806" s="522"/>
      <c r="G806" s="521"/>
      <c r="H806" s="522"/>
      <c r="I806" s="520"/>
      <c r="J806" s="518"/>
      <c r="K806" s="518"/>
      <c r="L806" s="518"/>
      <c r="M806" s="523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17"/>
      <c r="B807" s="518"/>
      <c r="C807" s="519"/>
      <c r="D807" s="520"/>
      <c r="E807" s="521"/>
      <c r="F807" s="522"/>
      <c r="G807" s="521"/>
      <c r="H807" s="522"/>
      <c r="I807" s="520"/>
      <c r="J807" s="518"/>
      <c r="K807" s="518"/>
      <c r="L807" s="518"/>
      <c r="M807" s="523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17"/>
      <c r="B808" s="518"/>
      <c r="C808" s="519"/>
      <c r="D808" s="520"/>
      <c r="E808" s="521"/>
      <c r="F808" s="522"/>
      <c r="G808" s="521"/>
      <c r="H808" s="522"/>
      <c r="I808" s="520"/>
      <c r="J808" s="518"/>
      <c r="K808" s="518"/>
      <c r="L808" s="518"/>
      <c r="M808" s="523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17"/>
      <c r="B809" s="518"/>
      <c r="C809" s="519"/>
      <c r="D809" s="520"/>
      <c r="E809" s="521"/>
      <c r="F809" s="522"/>
      <c r="G809" s="521"/>
      <c r="H809" s="522"/>
      <c r="I809" s="520"/>
      <c r="J809" s="518"/>
      <c r="K809" s="518"/>
      <c r="L809" s="518"/>
      <c r="M809" s="523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17"/>
      <c r="B810" s="518"/>
      <c r="C810" s="519"/>
      <c r="D810" s="520"/>
      <c r="E810" s="521"/>
      <c r="F810" s="522"/>
      <c r="G810" s="521"/>
      <c r="H810" s="522"/>
      <c r="I810" s="520"/>
      <c r="J810" s="518"/>
      <c r="K810" s="518"/>
      <c r="L810" s="518"/>
      <c r="M810" s="523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17"/>
      <c r="B811" s="518"/>
      <c r="C811" s="519"/>
      <c r="D811" s="520"/>
      <c r="E811" s="521"/>
      <c r="F811" s="522"/>
      <c r="G811" s="521"/>
      <c r="H811" s="522"/>
      <c r="I811" s="520"/>
      <c r="J811" s="518"/>
      <c r="K811" s="518"/>
      <c r="L811" s="518"/>
      <c r="M811" s="523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17"/>
      <c r="B812" s="518"/>
      <c r="C812" s="519"/>
      <c r="D812" s="520"/>
      <c r="E812" s="521"/>
      <c r="F812" s="522"/>
      <c r="G812" s="521"/>
      <c r="H812" s="522"/>
      <c r="I812" s="520"/>
      <c r="J812" s="518"/>
      <c r="K812" s="518"/>
      <c r="L812" s="518"/>
      <c r="M812" s="523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17"/>
      <c r="B813" s="518"/>
      <c r="C813" s="519"/>
      <c r="D813" s="520"/>
      <c r="E813" s="521"/>
      <c r="F813" s="522"/>
      <c r="G813" s="521"/>
      <c r="H813" s="522"/>
      <c r="I813" s="520"/>
      <c r="J813" s="518"/>
      <c r="K813" s="518"/>
      <c r="L813" s="518"/>
      <c r="M813" s="523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17"/>
      <c r="B814" s="518"/>
      <c r="C814" s="519"/>
      <c r="D814" s="520"/>
      <c r="E814" s="521"/>
      <c r="F814" s="522"/>
      <c r="G814" s="521"/>
      <c r="H814" s="522"/>
      <c r="I814" s="520"/>
      <c r="J814" s="518"/>
      <c r="K814" s="518"/>
      <c r="L814" s="518"/>
      <c r="M814" s="523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17"/>
      <c r="B815" s="518"/>
      <c r="C815" s="519"/>
      <c r="D815" s="520"/>
      <c r="E815" s="521"/>
      <c r="F815" s="522"/>
      <c r="G815" s="521"/>
      <c r="H815" s="522"/>
      <c r="I815" s="520"/>
      <c r="J815" s="518"/>
      <c r="K815" s="518"/>
      <c r="L815" s="518"/>
      <c r="M815" s="523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17"/>
      <c r="B816" s="518"/>
      <c r="C816" s="519"/>
      <c r="D816" s="520"/>
      <c r="E816" s="521"/>
      <c r="F816" s="522"/>
      <c r="G816" s="521"/>
      <c r="H816" s="522"/>
      <c r="I816" s="520"/>
      <c r="J816" s="518"/>
      <c r="K816" s="518"/>
      <c r="L816" s="518"/>
      <c r="M816" s="523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17"/>
      <c r="B817" s="518"/>
      <c r="C817" s="519"/>
      <c r="D817" s="520"/>
      <c r="E817" s="521"/>
      <c r="F817" s="522"/>
      <c r="G817" s="521"/>
      <c r="H817" s="522"/>
      <c r="I817" s="520"/>
      <c r="J817" s="518"/>
      <c r="K817" s="518"/>
      <c r="L817" s="518"/>
      <c r="M817" s="523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17"/>
      <c r="B818" s="518"/>
      <c r="C818" s="519"/>
      <c r="D818" s="520"/>
      <c r="E818" s="521"/>
      <c r="F818" s="522"/>
      <c r="G818" s="521"/>
      <c r="H818" s="522"/>
      <c r="I818" s="520"/>
      <c r="J818" s="518"/>
      <c r="K818" s="518"/>
      <c r="L818" s="518"/>
      <c r="M818" s="523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17"/>
      <c r="B819" s="518"/>
      <c r="C819" s="519"/>
      <c r="D819" s="520"/>
      <c r="E819" s="521"/>
      <c r="F819" s="522"/>
      <c r="G819" s="521"/>
      <c r="H819" s="522"/>
      <c r="I819" s="520"/>
      <c r="J819" s="518"/>
      <c r="K819" s="518"/>
      <c r="L819" s="518"/>
      <c r="M819" s="523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17"/>
      <c r="B820" s="518"/>
      <c r="C820" s="519"/>
      <c r="D820" s="520"/>
      <c r="E820" s="521"/>
      <c r="F820" s="522"/>
      <c r="G820" s="521"/>
      <c r="H820" s="522"/>
      <c r="I820" s="520"/>
      <c r="J820" s="518"/>
      <c r="K820" s="518"/>
      <c r="L820" s="518"/>
      <c r="M820" s="523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17"/>
      <c r="B821" s="518"/>
      <c r="C821" s="519"/>
      <c r="D821" s="520"/>
      <c r="E821" s="521"/>
      <c r="F821" s="522"/>
      <c r="G821" s="521"/>
      <c r="H821" s="522"/>
      <c r="I821" s="520"/>
      <c r="J821" s="518"/>
      <c r="K821" s="518"/>
      <c r="L821" s="518"/>
      <c r="M821" s="523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17"/>
      <c r="B822" s="518"/>
      <c r="C822" s="519"/>
      <c r="D822" s="520"/>
      <c r="E822" s="521"/>
      <c r="F822" s="522"/>
      <c r="G822" s="521"/>
      <c r="H822" s="522"/>
      <c r="I822" s="520"/>
      <c r="J822" s="518"/>
      <c r="K822" s="518"/>
      <c r="L822" s="518"/>
      <c r="M822" s="523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17"/>
      <c r="B823" s="518"/>
      <c r="C823" s="519"/>
      <c r="D823" s="520"/>
      <c r="E823" s="521"/>
      <c r="F823" s="522"/>
      <c r="G823" s="521"/>
      <c r="H823" s="522"/>
      <c r="I823" s="520"/>
      <c r="J823" s="518"/>
      <c r="K823" s="518"/>
      <c r="L823" s="518"/>
      <c r="M823" s="52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17"/>
      <c r="B824" s="518"/>
      <c r="C824" s="519"/>
      <c r="D824" s="520"/>
      <c r="E824" s="521"/>
      <c r="F824" s="522"/>
      <c r="G824" s="521"/>
      <c r="H824" s="522"/>
      <c r="I824" s="520"/>
      <c r="J824" s="518"/>
      <c r="K824" s="518"/>
      <c r="L824" s="518"/>
      <c r="M824" s="523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17"/>
      <c r="B825" s="518"/>
      <c r="C825" s="519"/>
      <c r="D825" s="520"/>
      <c r="E825" s="521"/>
      <c r="F825" s="522"/>
      <c r="G825" s="521"/>
      <c r="H825" s="522"/>
      <c r="I825" s="520"/>
      <c r="J825" s="518"/>
      <c r="K825" s="518"/>
      <c r="L825" s="518"/>
      <c r="M825" s="523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17"/>
      <c r="B826" s="518"/>
      <c r="C826" s="519"/>
      <c r="D826" s="520"/>
      <c r="E826" s="521"/>
      <c r="F826" s="522"/>
      <c r="G826" s="521"/>
      <c r="H826" s="522"/>
      <c r="I826" s="520"/>
      <c r="J826" s="518"/>
      <c r="K826" s="518"/>
      <c r="L826" s="518"/>
      <c r="M826" s="523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17"/>
      <c r="B827" s="518"/>
      <c r="C827" s="519"/>
      <c r="D827" s="520"/>
      <c r="E827" s="521"/>
      <c r="F827" s="522"/>
      <c r="G827" s="521"/>
      <c r="H827" s="522"/>
      <c r="I827" s="520"/>
      <c r="J827" s="518"/>
      <c r="K827" s="518"/>
      <c r="L827" s="518"/>
      <c r="M827" s="523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17"/>
      <c r="B828" s="518"/>
      <c r="C828" s="519"/>
      <c r="D828" s="520"/>
      <c r="E828" s="521"/>
      <c r="F828" s="522"/>
      <c r="G828" s="521"/>
      <c r="H828" s="522"/>
      <c r="I828" s="520"/>
      <c r="J828" s="518"/>
      <c r="K828" s="518"/>
      <c r="L828" s="518"/>
      <c r="M828" s="523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17"/>
      <c r="B829" s="518"/>
      <c r="C829" s="519"/>
      <c r="D829" s="520"/>
      <c r="E829" s="521"/>
      <c r="F829" s="522"/>
      <c r="G829" s="521"/>
      <c r="H829" s="522"/>
      <c r="I829" s="520"/>
      <c r="J829" s="518"/>
      <c r="K829" s="518"/>
      <c r="L829" s="518"/>
      <c r="M829" s="523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17"/>
      <c r="B830" s="518"/>
      <c r="C830" s="519"/>
      <c r="D830" s="520"/>
      <c r="E830" s="521"/>
      <c r="F830" s="522"/>
      <c r="G830" s="521"/>
      <c r="H830" s="522"/>
      <c r="I830" s="520"/>
      <c r="J830" s="518"/>
      <c r="K830" s="518"/>
      <c r="L830" s="518"/>
      <c r="M830" s="523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17"/>
      <c r="B831" s="518"/>
      <c r="C831" s="519"/>
      <c r="D831" s="520"/>
      <c r="E831" s="521"/>
      <c r="F831" s="522"/>
      <c r="G831" s="521"/>
      <c r="H831" s="522"/>
      <c r="I831" s="520"/>
      <c r="J831" s="518"/>
      <c r="K831" s="518"/>
      <c r="L831" s="518"/>
      <c r="M831" s="523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17"/>
      <c r="B832" s="518"/>
      <c r="C832" s="519"/>
      <c r="D832" s="520"/>
      <c r="E832" s="521"/>
      <c r="F832" s="522"/>
      <c r="G832" s="521"/>
      <c r="H832" s="522"/>
      <c r="I832" s="520"/>
      <c r="J832" s="518"/>
      <c r="K832" s="518"/>
      <c r="L832" s="518"/>
      <c r="M832" s="523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17"/>
      <c r="B833" s="518"/>
      <c r="C833" s="519"/>
      <c r="D833" s="520"/>
      <c r="E833" s="521"/>
      <c r="F833" s="522"/>
      <c r="G833" s="521"/>
      <c r="H833" s="522"/>
      <c r="I833" s="520"/>
      <c r="J833" s="518"/>
      <c r="K833" s="518"/>
      <c r="L833" s="518"/>
      <c r="M833" s="523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17"/>
      <c r="B834" s="518"/>
      <c r="C834" s="519"/>
      <c r="D834" s="520"/>
      <c r="E834" s="521"/>
      <c r="F834" s="522"/>
      <c r="G834" s="521"/>
      <c r="H834" s="522"/>
      <c r="I834" s="520"/>
      <c r="J834" s="518"/>
      <c r="K834" s="518"/>
      <c r="L834" s="518"/>
      <c r="M834" s="523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17"/>
      <c r="B835" s="518"/>
      <c r="C835" s="519"/>
      <c r="D835" s="520"/>
      <c r="E835" s="521"/>
      <c r="F835" s="522"/>
      <c r="G835" s="521"/>
      <c r="H835" s="522"/>
      <c r="I835" s="520"/>
      <c r="J835" s="518"/>
      <c r="K835" s="518"/>
      <c r="L835" s="518"/>
      <c r="M835" s="523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17"/>
      <c r="B836" s="518"/>
      <c r="C836" s="519"/>
      <c r="D836" s="520"/>
      <c r="E836" s="521"/>
      <c r="F836" s="522"/>
      <c r="G836" s="521"/>
      <c r="H836" s="522"/>
      <c r="I836" s="520"/>
      <c r="J836" s="518"/>
      <c r="K836" s="518"/>
      <c r="L836" s="518"/>
      <c r="M836" s="523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17"/>
      <c r="B837" s="518"/>
      <c r="C837" s="519"/>
      <c r="D837" s="520"/>
      <c r="E837" s="521"/>
      <c r="F837" s="522"/>
      <c r="G837" s="521"/>
      <c r="H837" s="522"/>
      <c r="I837" s="520"/>
      <c r="J837" s="518"/>
      <c r="K837" s="518"/>
      <c r="L837" s="518"/>
      <c r="M837" s="523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17"/>
      <c r="B838" s="518"/>
      <c r="C838" s="519"/>
      <c r="D838" s="520"/>
      <c r="E838" s="521"/>
      <c r="F838" s="522"/>
      <c r="G838" s="521"/>
      <c r="H838" s="522"/>
      <c r="I838" s="520"/>
      <c r="J838" s="518"/>
      <c r="K838" s="518"/>
      <c r="L838" s="518"/>
      <c r="M838" s="523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17"/>
      <c r="B839" s="518"/>
      <c r="C839" s="519"/>
      <c r="D839" s="520"/>
      <c r="E839" s="521"/>
      <c r="F839" s="522"/>
      <c r="G839" s="521"/>
      <c r="H839" s="522"/>
      <c r="I839" s="520"/>
      <c r="J839" s="518"/>
      <c r="K839" s="518"/>
      <c r="L839" s="518"/>
      <c r="M839" s="523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17"/>
      <c r="B840" s="518"/>
      <c r="C840" s="519"/>
      <c r="D840" s="520"/>
      <c r="E840" s="521"/>
      <c r="F840" s="522"/>
      <c r="G840" s="521"/>
      <c r="H840" s="522"/>
      <c r="I840" s="520"/>
      <c r="J840" s="518"/>
      <c r="K840" s="518"/>
      <c r="L840" s="518"/>
      <c r="M840" s="523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17"/>
      <c r="B841" s="518"/>
      <c r="C841" s="519"/>
      <c r="D841" s="520"/>
      <c r="E841" s="521"/>
      <c r="F841" s="522"/>
      <c r="G841" s="521"/>
      <c r="H841" s="522"/>
      <c r="I841" s="520"/>
      <c r="J841" s="518"/>
      <c r="K841" s="518"/>
      <c r="L841" s="518"/>
      <c r="M841" s="523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17"/>
      <c r="B842" s="518"/>
      <c r="C842" s="519"/>
      <c r="D842" s="520"/>
      <c r="E842" s="521"/>
      <c r="F842" s="522"/>
      <c r="G842" s="521"/>
      <c r="H842" s="522"/>
      <c r="I842" s="520"/>
      <c r="J842" s="518"/>
      <c r="K842" s="518"/>
      <c r="L842" s="518"/>
      <c r="M842" s="523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17"/>
      <c r="B843" s="518"/>
      <c r="C843" s="519"/>
      <c r="D843" s="520"/>
      <c r="E843" s="521"/>
      <c r="F843" s="522"/>
      <c r="G843" s="521"/>
      <c r="H843" s="522"/>
      <c r="I843" s="520"/>
      <c r="J843" s="518"/>
      <c r="K843" s="518"/>
      <c r="L843" s="518"/>
      <c r="M843" s="523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17"/>
      <c r="B844" s="518"/>
      <c r="C844" s="519"/>
      <c r="D844" s="520"/>
      <c r="E844" s="521"/>
      <c r="F844" s="522"/>
      <c r="G844" s="521"/>
      <c r="H844" s="522"/>
      <c r="I844" s="520"/>
      <c r="J844" s="518"/>
      <c r="K844" s="518"/>
      <c r="L844" s="518"/>
      <c r="M844" s="523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17"/>
      <c r="B845" s="518"/>
      <c r="C845" s="519"/>
      <c r="D845" s="520"/>
      <c r="E845" s="521"/>
      <c r="F845" s="522"/>
      <c r="G845" s="521"/>
      <c r="H845" s="522"/>
      <c r="I845" s="520"/>
      <c r="J845" s="518"/>
      <c r="K845" s="518"/>
      <c r="L845" s="518"/>
      <c r="M845" s="523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17"/>
      <c r="B846" s="518"/>
      <c r="C846" s="519"/>
      <c r="D846" s="520"/>
      <c r="E846" s="521"/>
      <c r="F846" s="522"/>
      <c r="G846" s="521"/>
      <c r="H846" s="522"/>
      <c r="I846" s="520"/>
      <c r="J846" s="518"/>
      <c r="K846" s="518"/>
      <c r="L846" s="518"/>
      <c r="M846" s="523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17"/>
      <c r="B847" s="518"/>
      <c r="C847" s="519"/>
      <c r="D847" s="520"/>
      <c r="E847" s="521"/>
      <c r="F847" s="522"/>
      <c r="G847" s="521"/>
      <c r="H847" s="522"/>
      <c r="I847" s="520"/>
      <c r="J847" s="518"/>
      <c r="K847" s="518"/>
      <c r="L847" s="518"/>
      <c r="M847" s="523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17"/>
      <c r="B848" s="518"/>
      <c r="C848" s="519"/>
      <c r="D848" s="520"/>
      <c r="E848" s="521"/>
      <c r="F848" s="522"/>
      <c r="G848" s="521"/>
      <c r="H848" s="522"/>
      <c r="I848" s="520"/>
      <c r="J848" s="518"/>
      <c r="K848" s="518"/>
      <c r="L848" s="518"/>
      <c r="M848" s="523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17"/>
      <c r="B849" s="518"/>
      <c r="C849" s="519"/>
      <c r="D849" s="520"/>
      <c r="E849" s="521"/>
      <c r="F849" s="522"/>
      <c r="G849" s="521"/>
      <c r="H849" s="522"/>
      <c r="I849" s="520"/>
      <c r="J849" s="518"/>
      <c r="K849" s="518"/>
      <c r="L849" s="518"/>
      <c r="M849" s="523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17"/>
      <c r="B850" s="518"/>
      <c r="C850" s="519"/>
      <c r="D850" s="520"/>
      <c r="E850" s="521"/>
      <c r="F850" s="522"/>
      <c r="G850" s="521"/>
      <c r="H850" s="522"/>
      <c r="I850" s="520"/>
      <c r="J850" s="518"/>
      <c r="K850" s="518"/>
      <c r="L850" s="518"/>
      <c r="M850" s="523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17"/>
      <c r="B851" s="518"/>
      <c r="C851" s="519"/>
      <c r="D851" s="520"/>
      <c r="E851" s="521"/>
      <c r="F851" s="522"/>
      <c r="G851" s="521"/>
      <c r="H851" s="522"/>
      <c r="I851" s="520"/>
      <c r="J851" s="518"/>
      <c r="K851" s="518"/>
      <c r="L851" s="518"/>
      <c r="M851" s="523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17"/>
      <c r="B852" s="518"/>
      <c r="C852" s="519"/>
      <c r="D852" s="520"/>
      <c r="E852" s="521"/>
      <c r="F852" s="522"/>
      <c r="G852" s="521"/>
      <c r="H852" s="522"/>
      <c r="I852" s="520"/>
      <c r="J852" s="518"/>
      <c r="K852" s="518"/>
      <c r="L852" s="518"/>
      <c r="M852" s="523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17"/>
      <c r="B853" s="518"/>
      <c r="C853" s="519"/>
      <c r="D853" s="520"/>
      <c r="E853" s="521"/>
      <c r="F853" s="522"/>
      <c r="G853" s="521"/>
      <c r="H853" s="522"/>
      <c r="I853" s="520"/>
      <c r="J853" s="518"/>
      <c r="K853" s="518"/>
      <c r="L853" s="518"/>
      <c r="M853" s="523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17"/>
      <c r="B854" s="518"/>
      <c r="C854" s="519"/>
      <c r="D854" s="520"/>
      <c r="E854" s="521"/>
      <c r="F854" s="522"/>
      <c r="G854" s="521"/>
      <c r="H854" s="522"/>
      <c r="I854" s="520"/>
      <c r="J854" s="518"/>
      <c r="K854" s="518"/>
      <c r="L854" s="518"/>
      <c r="M854" s="523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17"/>
      <c r="B855" s="518"/>
      <c r="C855" s="519"/>
      <c r="D855" s="520"/>
      <c r="E855" s="521"/>
      <c r="F855" s="522"/>
      <c r="G855" s="521"/>
      <c r="H855" s="522"/>
      <c r="I855" s="520"/>
      <c r="J855" s="518"/>
      <c r="K855" s="518"/>
      <c r="L855" s="518"/>
      <c r="M855" s="523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17"/>
      <c r="B856" s="518"/>
      <c r="C856" s="519"/>
      <c r="D856" s="520"/>
      <c r="E856" s="521"/>
      <c r="F856" s="522"/>
      <c r="G856" s="521"/>
      <c r="H856" s="522"/>
      <c r="I856" s="520"/>
      <c r="J856" s="518"/>
      <c r="K856" s="518"/>
      <c r="L856" s="518"/>
      <c r="M856" s="523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17"/>
      <c r="B857" s="518"/>
      <c r="C857" s="519"/>
      <c r="D857" s="520"/>
      <c r="E857" s="521"/>
      <c r="F857" s="522"/>
      <c r="G857" s="521"/>
      <c r="H857" s="522"/>
      <c r="I857" s="520"/>
      <c r="J857" s="518"/>
      <c r="K857" s="518"/>
      <c r="L857" s="518"/>
      <c r="M857" s="523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17"/>
      <c r="B858" s="518"/>
      <c r="C858" s="519"/>
      <c r="D858" s="520"/>
      <c r="E858" s="521"/>
      <c r="F858" s="522"/>
      <c r="G858" s="521"/>
      <c r="H858" s="522"/>
      <c r="I858" s="520"/>
      <c r="J858" s="518"/>
      <c r="K858" s="518"/>
      <c r="L858" s="518"/>
      <c r="M858" s="523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17"/>
      <c r="B859" s="518"/>
      <c r="C859" s="519"/>
      <c r="D859" s="520"/>
      <c r="E859" s="521"/>
      <c r="F859" s="522"/>
      <c r="G859" s="521"/>
      <c r="H859" s="522"/>
      <c r="I859" s="520"/>
      <c r="J859" s="518"/>
      <c r="K859" s="518"/>
      <c r="L859" s="518"/>
      <c r="M859" s="523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17"/>
      <c r="B860" s="518"/>
      <c r="C860" s="519"/>
      <c r="D860" s="520"/>
      <c r="E860" s="521"/>
      <c r="F860" s="522"/>
      <c r="G860" s="521"/>
      <c r="H860" s="522"/>
      <c r="I860" s="520"/>
      <c r="J860" s="518"/>
      <c r="K860" s="518"/>
      <c r="L860" s="518"/>
      <c r="M860" s="523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17"/>
      <c r="B861" s="518"/>
      <c r="C861" s="519"/>
      <c r="D861" s="520"/>
      <c r="E861" s="521"/>
      <c r="F861" s="522"/>
      <c r="G861" s="521"/>
      <c r="H861" s="522"/>
      <c r="I861" s="520"/>
      <c r="J861" s="518"/>
      <c r="K861" s="518"/>
      <c r="L861" s="518"/>
      <c r="M861" s="523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17"/>
      <c r="B862" s="518"/>
      <c r="C862" s="519"/>
      <c r="D862" s="520"/>
      <c r="E862" s="521"/>
      <c r="F862" s="522"/>
      <c r="G862" s="521"/>
      <c r="H862" s="522"/>
      <c r="I862" s="520"/>
      <c r="J862" s="518"/>
      <c r="K862" s="518"/>
      <c r="L862" s="518"/>
      <c r="M862" s="523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17"/>
      <c r="B863" s="518"/>
      <c r="C863" s="519"/>
      <c r="D863" s="520"/>
      <c r="E863" s="521"/>
      <c r="F863" s="522"/>
      <c r="G863" s="521"/>
      <c r="H863" s="522"/>
      <c r="I863" s="520"/>
      <c r="J863" s="518"/>
      <c r="K863" s="518"/>
      <c r="L863" s="518"/>
      <c r="M863" s="523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17"/>
      <c r="B864" s="518"/>
      <c r="C864" s="519"/>
      <c r="D864" s="520"/>
      <c r="E864" s="521"/>
      <c r="F864" s="522"/>
      <c r="G864" s="521"/>
      <c r="H864" s="522"/>
      <c r="I864" s="520"/>
      <c r="J864" s="518"/>
      <c r="K864" s="518"/>
      <c r="L864" s="518"/>
      <c r="M864" s="523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17"/>
      <c r="B865" s="518"/>
      <c r="C865" s="519"/>
      <c r="D865" s="520"/>
      <c r="E865" s="521"/>
      <c r="F865" s="522"/>
      <c r="G865" s="521"/>
      <c r="H865" s="522"/>
      <c r="I865" s="520"/>
      <c r="J865" s="518"/>
      <c r="K865" s="518"/>
      <c r="L865" s="518"/>
      <c r="M865" s="523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17"/>
      <c r="B866" s="518"/>
      <c r="C866" s="519"/>
      <c r="D866" s="520"/>
      <c r="E866" s="521"/>
      <c r="F866" s="522"/>
      <c r="G866" s="521"/>
      <c r="H866" s="522"/>
      <c r="I866" s="520"/>
      <c r="J866" s="518"/>
      <c r="K866" s="518"/>
      <c r="L866" s="518"/>
      <c r="M866" s="523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17"/>
      <c r="B867" s="518"/>
      <c r="C867" s="519"/>
      <c r="D867" s="520"/>
      <c r="E867" s="521"/>
      <c r="F867" s="522"/>
      <c r="G867" s="521"/>
      <c r="H867" s="522"/>
      <c r="I867" s="520"/>
      <c r="J867" s="518"/>
      <c r="K867" s="518"/>
      <c r="L867" s="518"/>
      <c r="M867" s="523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17"/>
      <c r="B868" s="518"/>
      <c r="C868" s="519"/>
      <c r="D868" s="520"/>
      <c r="E868" s="521"/>
      <c r="F868" s="522"/>
      <c r="G868" s="521"/>
      <c r="H868" s="522"/>
      <c r="I868" s="520"/>
      <c r="J868" s="518"/>
      <c r="K868" s="518"/>
      <c r="L868" s="518"/>
      <c r="M868" s="523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17"/>
      <c r="B869" s="518"/>
      <c r="C869" s="519"/>
      <c r="D869" s="520"/>
      <c r="E869" s="521"/>
      <c r="F869" s="522"/>
      <c r="G869" s="521"/>
      <c r="H869" s="522"/>
      <c r="I869" s="520"/>
      <c r="J869" s="518"/>
      <c r="K869" s="518"/>
      <c r="L869" s="518"/>
      <c r="M869" s="523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17"/>
      <c r="B870" s="518"/>
      <c r="C870" s="519"/>
      <c r="D870" s="520"/>
      <c r="E870" s="521"/>
      <c r="F870" s="522"/>
      <c r="G870" s="521"/>
      <c r="H870" s="522"/>
      <c r="I870" s="520"/>
      <c r="J870" s="518"/>
      <c r="K870" s="518"/>
      <c r="L870" s="518"/>
      <c r="M870" s="523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17"/>
      <c r="B871" s="518"/>
      <c r="C871" s="519"/>
      <c r="D871" s="520"/>
      <c r="E871" s="521"/>
      <c r="F871" s="522"/>
      <c r="G871" s="521"/>
      <c r="H871" s="522"/>
      <c r="I871" s="520"/>
      <c r="J871" s="518"/>
      <c r="K871" s="518"/>
      <c r="L871" s="518"/>
      <c r="M871" s="523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17"/>
      <c r="B872" s="518"/>
      <c r="C872" s="519"/>
      <c r="D872" s="520"/>
      <c r="E872" s="521"/>
      <c r="F872" s="522"/>
      <c r="G872" s="521"/>
      <c r="H872" s="522"/>
      <c r="I872" s="520"/>
      <c r="J872" s="518"/>
      <c r="K872" s="518"/>
      <c r="L872" s="518"/>
      <c r="M872" s="523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17"/>
      <c r="B873" s="518"/>
      <c r="C873" s="519"/>
      <c r="D873" s="520"/>
      <c r="E873" s="521"/>
      <c r="F873" s="522"/>
      <c r="G873" s="521"/>
      <c r="H873" s="522"/>
      <c r="I873" s="520"/>
      <c r="J873" s="518"/>
      <c r="K873" s="518"/>
      <c r="L873" s="518"/>
      <c r="M873" s="523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17"/>
      <c r="B874" s="518"/>
      <c r="C874" s="519"/>
      <c r="D874" s="520"/>
      <c r="E874" s="521"/>
      <c r="F874" s="522"/>
      <c r="G874" s="521"/>
      <c r="H874" s="522"/>
      <c r="I874" s="520"/>
      <c r="J874" s="518"/>
      <c r="K874" s="518"/>
      <c r="L874" s="518"/>
      <c r="M874" s="523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17"/>
      <c r="B875" s="518"/>
      <c r="C875" s="519"/>
      <c r="D875" s="520"/>
      <c r="E875" s="521"/>
      <c r="F875" s="522"/>
      <c r="G875" s="521"/>
      <c r="H875" s="522"/>
      <c r="I875" s="520"/>
      <c r="J875" s="518"/>
      <c r="K875" s="518"/>
      <c r="L875" s="518"/>
      <c r="M875" s="523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17"/>
      <c r="B876" s="518"/>
      <c r="C876" s="519"/>
      <c r="D876" s="520"/>
      <c r="E876" s="521"/>
      <c r="F876" s="522"/>
      <c r="G876" s="521"/>
      <c r="H876" s="522"/>
      <c r="I876" s="520"/>
      <c r="J876" s="518"/>
      <c r="K876" s="518"/>
      <c r="L876" s="518"/>
      <c r="M876" s="523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17"/>
      <c r="B877" s="518"/>
      <c r="C877" s="519"/>
      <c r="D877" s="520"/>
      <c r="E877" s="521"/>
      <c r="F877" s="522"/>
      <c r="G877" s="521"/>
      <c r="H877" s="522"/>
      <c r="I877" s="520"/>
      <c r="J877" s="518"/>
      <c r="K877" s="518"/>
      <c r="L877" s="518"/>
      <c r="M877" s="523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17"/>
      <c r="B878" s="518"/>
      <c r="C878" s="519"/>
      <c r="D878" s="520"/>
      <c r="E878" s="521"/>
      <c r="F878" s="522"/>
      <c r="G878" s="521"/>
      <c r="H878" s="522"/>
      <c r="I878" s="520"/>
      <c r="J878" s="518"/>
      <c r="K878" s="518"/>
      <c r="L878" s="518"/>
      <c r="M878" s="523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17"/>
      <c r="B879" s="518"/>
      <c r="C879" s="519"/>
      <c r="D879" s="520"/>
      <c r="E879" s="521"/>
      <c r="F879" s="522"/>
      <c r="G879" s="521"/>
      <c r="H879" s="522"/>
      <c r="I879" s="520"/>
      <c r="J879" s="518"/>
      <c r="K879" s="518"/>
      <c r="L879" s="518"/>
      <c r="M879" s="523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17"/>
      <c r="B880" s="518"/>
      <c r="C880" s="519"/>
      <c r="D880" s="520"/>
      <c r="E880" s="521"/>
      <c r="F880" s="522"/>
      <c r="G880" s="521"/>
      <c r="H880" s="522"/>
      <c r="I880" s="520"/>
      <c r="J880" s="518"/>
      <c r="K880" s="518"/>
      <c r="L880" s="518"/>
      <c r="M880" s="523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17"/>
      <c r="B881" s="518"/>
      <c r="C881" s="519"/>
      <c r="D881" s="520"/>
      <c r="E881" s="521"/>
      <c r="F881" s="522"/>
      <c r="G881" s="521"/>
      <c r="H881" s="522"/>
      <c r="I881" s="520"/>
      <c r="J881" s="518"/>
      <c r="K881" s="518"/>
      <c r="L881" s="518"/>
      <c r="M881" s="523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17"/>
      <c r="B882" s="518"/>
      <c r="C882" s="519"/>
      <c r="D882" s="520"/>
      <c r="E882" s="521"/>
      <c r="F882" s="522"/>
      <c r="G882" s="521"/>
      <c r="H882" s="522"/>
      <c r="I882" s="520"/>
      <c r="J882" s="518"/>
      <c r="K882" s="518"/>
      <c r="L882" s="518"/>
      <c r="M882" s="523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17"/>
      <c r="B883" s="518"/>
      <c r="C883" s="519"/>
      <c r="D883" s="520"/>
      <c r="E883" s="521"/>
      <c r="F883" s="522"/>
      <c r="G883" s="521"/>
      <c r="H883" s="522"/>
      <c r="I883" s="520"/>
      <c r="J883" s="518"/>
      <c r="K883" s="518"/>
      <c r="L883" s="518"/>
      <c r="M883" s="523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17"/>
      <c r="B884" s="518"/>
      <c r="C884" s="519"/>
      <c r="D884" s="520"/>
      <c r="E884" s="521"/>
      <c r="F884" s="522"/>
      <c r="G884" s="521"/>
      <c r="H884" s="522"/>
      <c r="I884" s="520"/>
      <c r="J884" s="518"/>
      <c r="K884" s="518"/>
      <c r="L884" s="518"/>
      <c r="M884" s="523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17"/>
      <c r="B885" s="518"/>
      <c r="C885" s="519"/>
      <c r="D885" s="520"/>
      <c r="E885" s="521"/>
      <c r="F885" s="522"/>
      <c r="G885" s="521"/>
      <c r="H885" s="522"/>
      <c r="I885" s="520"/>
      <c r="J885" s="518"/>
      <c r="K885" s="518"/>
      <c r="L885" s="518"/>
      <c r="M885" s="523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17"/>
      <c r="B886" s="518"/>
      <c r="C886" s="519"/>
      <c r="D886" s="520"/>
      <c r="E886" s="521"/>
      <c r="F886" s="522"/>
      <c r="G886" s="521"/>
      <c r="H886" s="522"/>
      <c r="I886" s="520"/>
      <c r="J886" s="518"/>
      <c r="K886" s="518"/>
      <c r="L886" s="518"/>
      <c r="M886" s="523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17"/>
      <c r="B887" s="518"/>
      <c r="C887" s="519"/>
      <c r="D887" s="520"/>
      <c r="E887" s="521"/>
      <c r="F887" s="522"/>
      <c r="G887" s="521"/>
      <c r="H887" s="522"/>
      <c r="I887" s="520"/>
      <c r="J887" s="518"/>
      <c r="K887" s="518"/>
      <c r="L887" s="518"/>
      <c r="M887" s="523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17"/>
      <c r="B888" s="518"/>
      <c r="C888" s="519"/>
      <c r="D888" s="520"/>
      <c r="E888" s="521"/>
      <c r="F888" s="522"/>
      <c r="G888" s="521"/>
      <c r="H888" s="522"/>
      <c r="I888" s="520"/>
      <c r="J888" s="518"/>
      <c r="K888" s="518"/>
      <c r="L888" s="518"/>
      <c r="M888" s="523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17"/>
      <c r="B889" s="518"/>
      <c r="C889" s="519"/>
      <c r="D889" s="520"/>
      <c r="E889" s="521"/>
      <c r="F889" s="522"/>
      <c r="G889" s="521"/>
      <c r="H889" s="522"/>
      <c r="I889" s="520"/>
      <c r="J889" s="518"/>
      <c r="K889" s="518"/>
      <c r="L889" s="518"/>
      <c r="M889" s="523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17"/>
      <c r="B890" s="518"/>
      <c r="C890" s="519"/>
      <c r="D890" s="520"/>
      <c r="E890" s="521"/>
      <c r="F890" s="522"/>
      <c r="G890" s="521"/>
      <c r="H890" s="522"/>
      <c r="I890" s="520"/>
      <c r="J890" s="518"/>
      <c r="K890" s="518"/>
      <c r="L890" s="518"/>
      <c r="M890" s="523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17"/>
      <c r="B891" s="518"/>
      <c r="C891" s="519"/>
      <c r="D891" s="520"/>
      <c r="E891" s="521"/>
      <c r="F891" s="522"/>
      <c r="G891" s="521"/>
      <c r="H891" s="522"/>
      <c r="I891" s="520"/>
      <c r="J891" s="518"/>
      <c r="K891" s="518"/>
      <c r="L891" s="518"/>
      <c r="M891" s="523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17"/>
      <c r="B892" s="518"/>
      <c r="C892" s="519"/>
      <c r="D892" s="520"/>
      <c r="E892" s="521"/>
      <c r="F892" s="522"/>
      <c r="G892" s="521"/>
      <c r="H892" s="522"/>
      <c r="I892" s="520"/>
      <c r="J892" s="518"/>
      <c r="K892" s="518"/>
      <c r="L892" s="518"/>
      <c r="M892" s="523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17"/>
      <c r="B893" s="518"/>
      <c r="C893" s="519"/>
      <c r="D893" s="520"/>
      <c r="E893" s="521"/>
      <c r="F893" s="522"/>
      <c r="G893" s="521"/>
      <c r="H893" s="522"/>
      <c r="I893" s="520"/>
      <c r="J893" s="518"/>
      <c r="K893" s="518"/>
      <c r="L893" s="518"/>
      <c r="M893" s="523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17"/>
      <c r="B894" s="518"/>
      <c r="C894" s="519"/>
      <c r="D894" s="520"/>
      <c r="E894" s="521"/>
      <c r="F894" s="522"/>
      <c r="G894" s="521"/>
      <c r="H894" s="522"/>
      <c r="I894" s="520"/>
      <c r="J894" s="518"/>
      <c r="K894" s="518"/>
      <c r="L894" s="518"/>
      <c r="M894" s="523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17"/>
      <c r="B895" s="518"/>
      <c r="C895" s="519"/>
      <c r="D895" s="520"/>
      <c r="E895" s="521"/>
      <c r="F895" s="522"/>
      <c r="G895" s="521"/>
      <c r="H895" s="522"/>
      <c r="I895" s="520"/>
      <c r="J895" s="518"/>
      <c r="K895" s="518"/>
      <c r="L895" s="518"/>
      <c r="M895" s="523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17"/>
      <c r="B896" s="518"/>
      <c r="C896" s="519"/>
      <c r="D896" s="520"/>
      <c r="E896" s="521"/>
      <c r="F896" s="522"/>
      <c r="G896" s="521"/>
      <c r="H896" s="522"/>
      <c r="I896" s="520"/>
      <c r="J896" s="518"/>
      <c r="K896" s="518"/>
      <c r="L896" s="518"/>
      <c r="M896" s="523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17"/>
      <c r="B897" s="518"/>
      <c r="C897" s="519"/>
      <c r="D897" s="520"/>
      <c r="E897" s="521"/>
      <c r="F897" s="522"/>
      <c r="G897" s="521"/>
      <c r="H897" s="522"/>
      <c r="I897" s="520"/>
      <c r="J897" s="518"/>
      <c r="K897" s="518"/>
      <c r="L897" s="518"/>
      <c r="M897" s="523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17"/>
      <c r="B898" s="518"/>
      <c r="C898" s="519"/>
      <c r="D898" s="520"/>
      <c r="E898" s="521"/>
      <c r="F898" s="522"/>
      <c r="G898" s="521"/>
      <c r="H898" s="522"/>
      <c r="I898" s="520"/>
      <c r="J898" s="518"/>
      <c r="K898" s="518"/>
      <c r="L898" s="518"/>
      <c r="M898" s="523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17"/>
      <c r="B899" s="518"/>
      <c r="C899" s="519"/>
      <c r="D899" s="520"/>
      <c r="E899" s="521"/>
      <c r="F899" s="522"/>
      <c r="G899" s="521"/>
      <c r="H899" s="522"/>
      <c r="I899" s="520"/>
      <c r="J899" s="518"/>
      <c r="K899" s="518"/>
      <c r="L899" s="518"/>
      <c r="M899" s="523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17"/>
      <c r="B900" s="518"/>
      <c r="C900" s="519"/>
      <c r="D900" s="520"/>
      <c r="E900" s="521"/>
      <c r="F900" s="522"/>
      <c r="G900" s="521"/>
      <c r="H900" s="522"/>
      <c r="I900" s="520"/>
      <c r="J900" s="518"/>
      <c r="K900" s="518"/>
      <c r="L900" s="518"/>
      <c r="M900" s="523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17"/>
      <c r="B901" s="518"/>
      <c r="C901" s="519"/>
      <c r="D901" s="520"/>
      <c r="E901" s="521"/>
      <c r="F901" s="522"/>
      <c r="G901" s="521"/>
      <c r="H901" s="522"/>
      <c r="I901" s="520"/>
      <c r="J901" s="518"/>
      <c r="K901" s="518"/>
      <c r="L901" s="518"/>
      <c r="M901" s="523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17"/>
      <c r="B902" s="518"/>
      <c r="C902" s="519"/>
      <c r="D902" s="520"/>
      <c r="E902" s="521"/>
      <c r="F902" s="522"/>
      <c r="G902" s="521"/>
      <c r="H902" s="522"/>
      <c r="I902" s="520"/>
      <c r="J902" s="518"/>
      <c r="K902" s="518"/>
      <c r="L902" s="518"/>
      <c r="M902" s="523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17"/>
      <c r="B903" s="518"/>
      <c r="C903" s="519"/>
      <c r="D903" s="520"/>
      <c r="E903" s="521"/>
      <c r="F903" s="522"/>
      <c r="G903" s="521"/>
      <c r="H903" s="522"/>
      <c r="I903" s="520"/>
      <c r="J903" s="518"/>
      <c r="K903" s="518"/>
      <c r="L903" s="518"/>
      <c r="M903" s="523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17"/>
      <c r="B904" s="518"/>
      <c r="C904" s="519"/>
      <c r="D904" s="520"/>
      <c r="E904" s="521"/>
      <c r="F904" s="522"/>
      <c r="G904" s="521"/>
      <c r="H904" s="522"/>
      <c r="I904" s="520"/>
      <c r="J904" s="518"/>
      <c r="K904" s="518"/>
      <c r="L904" s="518"/>
      <c r="M904" s="523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17"/>
      <c r="B905" s="518"/>
      <c r="C905" s="519"/>
      <c r="D905" s="520"/>
      <c r="E905" s="521"/>
      <c r="F905" s="522"/>
      <c r="G905" s="521"/>
      <c r="H905" s="522"/>
      <c r="I905" s="520"/>
      <c r="J905" s="518"/>
      <c r="K905" s="518"/>
      <c r="L905" s="518"/>
      <c r="M905" s="523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17"/>
      <c r="B906" s="518"/>
      <c r="C906" s="519"/>
      <c r="D906" s="520"/>
      <c r="E906" s="521"/>
      <c r="F906" s="522"/>
      <c r="G906" s="521"/>
      <c r="H906" s="522"/>
      <c r="I906" s="520"/>
      <c r="J906" s="518"/>
      <c r="K906" s="518"/>
      <c r="L906" s="518"/>
      <c r="M906" s="523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17"/>
      <c r="B907" s="518"/>
      <c r="C907" s="519"/>
      <c r="D907" s="520"/>
      <c r="E907" s="521"/>
      <c r="F907" s="522"/>
      <c r="G907" s="521"/>
      <c r="H907" s="522"/>
      <c r="I907" s="520"/>
      <c r="J907" s="518"/>
      <c r="K907" s="518"/>
      <c r="L907" s="518"/>
      <c r="M907" s="523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17"/>
      <c r="B908" s="518"/>
      <c r="C908" s="519"/>
      <c r="D908" s="520"/>
      <c r="E908" s="521"/>
      <c r="F908" s="522"/>
      <c r="G908" s="521"/>
      <c r="H908" s="522"/>
      <c r="I908" s="520"/>
      <c r="J908" s="518"/>
      <c r="K908" s="518"/>
      <c r="L908" s="518"/>
      <c r="M908" s="523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17"/>
      <c r="B909" s="518"/>
      <c r="C909" s="519"/>
      <c r="D909" s="520"/>
      <c r="E909" s="521"/>
      <c r="F909" s="522"/>
      <c r="G909" s="521"/>
      <c r="H909" s="522"/>
      <c r="I909" s="520"/>
      <c r="J909" s="518"/>
      <c r="K909" s="518"/>
      <c r="L909" s="518"/>
      <c r="M909" s="523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17"/>
      <c r="B910" s="518"/>
      <c r="C910" s="519"/>
      <c r="D910" s="520"/>
      <c r="E910" s="521"/>
      <c r="F910" s="522"/>
      <c r="G910" s="521"/>
      <c r="H910" s="522"/>
      <c r="I910" s="520"/>
      <c r="J910" s="518"/>
      <c r="K910" s="518"/>
      <c r="L910" s="518"/>
      <c r="M910" s="523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17"/>
      <c r="B911" s="518"/>
      <c r="C911" s="519"/>
      <c r="D911" s="520"/>
      <c r="E911" s="521"/>
      <c r="F911" s="522"/>
      <c r="G911" s="521"/>
      <c r="H911" s="522"/>
      <c r="I911" s="520"/>
      <c r="J911" s="518"/>
      <c r="K911" s="518"/>
      <c r="L911" s="518"/>
      <c r="M911" s="523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17"/>
      <c r="B912" s="518"/>
      <c r="C912" s="519"/>
      <c r="D912" s="520"/>
      <c r="E912" s="521"/>
      <c r="F912" s="522"/>
      <c r="G912" s="521"/>
      <c r="H912" s="522"/>
      <c r="I912" s="520"/>
      <c r="J912" s="518"/>
      <c r="K912" s="518"/>
      <c r="L912" s="518"/>
      <c r="M912" s="523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17"/>
      <c r="B913" s="518"/>
      <c r="C913" s="519"/>
      <c r="D913" s="520"/>
      <c r="E913" s="521"/>
      <c r="F913" s="522"/>
      <c r="G913" s="521"/>
      <c r="H913" s="522"/>
      <c r="I913" s="520"/>
      <c r="J913" s="518"/>
      <c r="K913" s="518"/>
      <c r="L913" s="518"/>
      <c r="M913" s="523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17"/>
      <c r="B914" s="518"/>
      <c r="C914" s="519"/>
      <c r="D914" s="520"/>
      <c r="E914" s="521"/>
      <c r="F914" s="522"/>
      <c r="G914" s="521"/>
      <c r="H914" s="522"/>
      <c r="I914" s="520"/>
      <c r="J914" s="518"/>
      <c r="K914" s="518"/>
      <c r="L914" s="518"/>
      <c r="M914" s="523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17"/>
      <c r="B915" s="518"/>
      <c r="C915" s="519"/>
      <c r="D915" s="520"/>
      <c r="E915" s="521"/>
      <c r="F915" s="522"/>
      <c r="G915" s="521"/>
      <c r="H915" s="522"/>
      <c r="I915" s="520"/>
      <c r="J915" s="518"/>
      <c r="K915" s="518"/>
      <c r="L915" s="518"/>
      <c r="M915" s="523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17"/>
      <c r="B916" s="518"/>
      <c r="C916" s="519"/>
      <c r="D916" s="520"/>
      <c r="E916" s="521"/>
      <c r="F916" s="522"/>
      <c r="G916" s="521"/>
      <c r="H916" s="522"/>
      <c r="I916" s="520"/>
      <c r="J916" s="518"/>
      <c r="K916" s="518"/>
      <c r="L916" s="518"/>
      <c r="M916" s="523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17"/>
      <c r="B917" s="518"/>
      <c r="C917" s="519"/>
      <c r="D917" s="520"/>
      <c r="E917" s="521"/>
      <c r="F917" s="522"/>
      <c r="G917" s="521"/>
      <c r="H917" s="522"/>
      <c r="I917" s="520"/>
      <c r="J917" s="518"/>
      <c r="K917" s="518"/>
      <c r="L917" s="518"/>
      <c r="M917" s="523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17"/>
      <c r="B918" s="518"/>
      <c r="C918" s="519"/>
      <c r="D918" s="520"/>
      <c r="E918" s="521"/>
      <c r="F918" s="522"/>
      <c r="G918" s="521"/>
      <c r="H918" s="522"/>
      <c r="I918" s="520"/>
      <c r="J918" s="518"/>
      <c r="K918" s="518"/>
      <c r="L918" s="518"/>
      <c r="M918" s="523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17"/>
      <c r="B919" s="518"/>
      <c r="C919" s="519"/>
      <c r="D919" s="520"/>
      <c r="E919" s="521"/>
      <c r="F919" s="522"/>
      <c r="G919" s="521"/>
      <c r="H919" s="522"/>
      <c r="I919" s="520"/>
      <c r="J919" s="518"/>
      <c r="K919" s="518"/>
      <c r="L919" s="518"/>
      <c r="M919" s="523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17"/>
      <c r="B920" s="518"/>
      <c r="C920" s="519"/>
      <c r="D920" s="520"/>
      <c r="E920" s="521"/>
      <c r="F920" s="522"/>
      <c r="G920" s="521"/>
      <c r="H920" s="522"/>
      <c r="I920" s="520"/>
      <c r="J920" s="518"/>
      <c r="K920" s="518"/>
      <c r="L920" s="518"/>
      <c r="M920" s="523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17"/>
      <c r="B921" s="518"/>
      <c r="C921" s="519"/>
      <c r="D921" s="520"/>
      <c r="E921" s="521"/>
      <c r="F921" s="522"/>
      <c r="G921" s="521"/>
      <c r="H921" s="522"/>
      <c r="I921" s="520"/>
      <c r="J921" s="518"/>
      <c r="K921" s="518"/>
      <c r="L921" s="518"/>
      <c r="M921" s="523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17"/>
      <c r="B922" s="518"/>
      <c r="C922" s="519"/>
      <c r="D922" s="520"/>
      <c r="E922" s="521"/>
      <c r="F922" s="522"/>
      <c r="G922" s="521"/>
      <c r="H922" s="522"/>
      <c r="I922" s="520"/>
      <c r="J922" s="518"/>
      <c r="K922" s="518"/>
      <c r="L922" s="518"/>
      <c r="M922" s="523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17"/>
      <c r="B923" s="518"/>
      <c r="C923" s="519"/>
      <c r="D923" s="520"/>
      <c r="E923" s="521"/>
      <c r="F923" s="522"/>
      <c r="G923" s="521"/>
      <c r="H923" s="522"/>
      <c r="I923" s="520"/>
      <c r="J923" s="518"/>
      <c r="K923" s="518"/>
      <c r="L923" s="518"/>
      <c r="M923" s="523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17"/>
      <c r="B924" s="518"/>
      <c r="C924" s="519"/>
      <c r="D924" s="520"/>
      <c r="E924" s="521"/>
      <c r="F924" s="522"/>
      <c r="G924" s="521"/>
      <c r="H924" s="522"/>
      <c r="I924" s="520"/>
      <c r="J924" s="518"/>
      <c r="K924" s="518"/>
      <c r="L924" s="518"/>
      <c r="M924" s="523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17"/>
      <c r="B925" s="518"/>
      <c r="C925" s="519"/>
      <c r="D925" s="520"/>
      <c r="E925" s="521"/>
      <c r="F925" s="522"/>
      <c r="G925" s="521"/>
      <c r="H925" s="522"/>
      <c r="I925" s="520"/>
      <c r="J925" s="518"/>
      <c r="K925" s="518"/>
      <c r="L925" s="518"/>
      <c r="M925" s="523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17"/>
      <c r="B926" s="518"/>
      <c r="C926" s="519"/>
      <c r="D926" s="520"/>
      <c r="E926" s="521"/>
      <c r="F926" s="522"/>
      <c r="G926" s="521"/>
      <c r="H926" s="522"/>
      <c r="I926" s="520"/>
      <c r="J926" s="518"/>
      <c r="K926" s="518"/>
      <c r="L926" s="518"/>
      <c r="M926" s="523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17"/>
      <c r="B927" s="518"/>
      <c r="C927" s="519"/>
      <c r="D927" s="520"/>
      <c r="E927" s="521"/>
      <c r="F927" s="522"/>
      <c r="G927" s="521"/>
      <c r="H927" s="522"/>
      <c r="I927" s="520"/>
      <c r="J927" s="518"/>
      <c r="K927" s="518"/>
      <c r="L927" s="518"/>
      <c r="M927" s="523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17"/>
      <c r="B928" s="518"/>
      <c r="C928" s="519"/>
      <c r="D928" s="520"/>
      <c r="E928" s="521"/>
      <c r="F928" s="522"/>
      <c r="G928" s="521"/>
      <c r="H928" s="522"/>
      <c r="I928" s="520"/>
      <c r="J928" s="518"/>
      <c r="K928" s="518"/>
      <c r="L928" s="518"/>
      <c r="M928" s="523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17"/>
      <c r="B929" s="518"/>
      <c r="C929" s="519"/>
      <c r="D929" s="520"/>
      <c r="E929" s="521"/>
      <c r="F929" s="522"/>
      <c r="G929" s="521"/>
      <c r="H929" s="522"/>
      <c r="I929" s="520"/>
      <c r="J929" s="518"/>
      <c r="K929" s="518"/>
      <c r="L929" s="518"/>
      <c r="M929" s="523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17"/>
      <c r="B930" s="518"/>
      <c r="C930" s="519"/>
      <c r="D930" s="520"/>
      <c r="E930" s="521"/>
      <c r="F930" s="522"/>
      <c r="G930" s="521"/>
      <c r="H930" s="522"/>
      <c r="I930" s="520"/>
      <c r="J930" s="518"/>
      <c r="K930" s="518"/>
      <c r="L930" s="518"/>
      <c r="M930" s="523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17"/>
      <c r="B931" s="518"/>
      <c r="C931" s="519"/>
      <c r="D931" s="520"/>
      <c r="E931" s="521"/>
      <c r="F931" s="522"/>
      <c r="G931" s="521"/>
      <c r="H931" s="522"/>
      <c r="I931" s="520"/>
      <c r="J931" s="518"/>
      <c r="K931" s="518"/>
      <c r="L931" s="518"/>
      <c r="M931" s="523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17"/>
      <c r="B932" s="518"/>
      <c r="C932" s="519"/>
      <c r="D932" s="520"/>
      <c r="E932" s="521"/>
      <c r="F932" s="522"/>
      <c r="G932" s="521"/>
      <c r="H932" s="522"/>
      <c r="I932" s="520"/>
      <c r="J932" s="518"/>
      <c r="K932" s="518"/>
      <c r="L932" s="518"/>
      <c r="M932" s="523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17"/>
      <c r="B933" s="518"/>
      <c r="C933" s="519"/>
      <c r="D933" s="520"/>
      <c r="E933" s="521"/>
      <c r="F933" s="522"/>
      <c r="G933" s="521"/>
      <c r="H933" s="522"/>
      <c r="I933" s="520"/>
      <c r="J933" s="518"/>
      <c r="K933" s="518"/>
      <c r="L933" s="518"/>
      <c r="M933" s="523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17"/>
      <c r="B934" s="518"/>
      <c r="C934" s="519"/>
      <c r="D934" s="520"/>
      <c r="E934" s="521"/>
      <c r="F934" s="522"/>
      <c r="G934" s="521"/>
      <c r="H934" s="522"/>
      <c r="I934" s="520"/>
      <c r="J934" s="518"/>
      <c r="K934" s="518"/>
      <c r="L934" s="518"/>
      <c r="M934" s="523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17"/>
      <c r="B935" s="518"/>
      <c r="C935" s="519"/>
      <c r="D935" s="520"/>
      <c r="E935" s="521"/>
      <c r="F935" s="522"/>
      <c r="G935" s="521"/>
      <c r="H935" s="522"/>
      <c r="I935" s="520"/>
      <c r="J935" s="518"/>
      <c r="K935" s="518"/>
      <c r="L935" s="518"/>
      <c r="M935" s="523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17"/>
      <c r="B936" s="518"/>
      <c r="C936" s="519"/>
      <c r="D936" s="520"/>
      <c r="E936" s="521"/>
      <c r="F936" s="522"/>
      <c r="G936" s="521"/>
      <c r="H936" s="522"/>
      <c r="I936" s="520"/>
      <c r="J936" s="518"/>
      <c r="K936" s="518"/>
      <c r="L936" s="518"/>
      <c r="M936" s="523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17"/>
      <c r="B937" s="518"/>
      <c r="C937" s="519"/>
      <c r="D937" s="520"/>
      <c r="E937" s="521"/>
      <c r="F937" s="522"/>
      <c r="G937" s="521"/>
      <c r="H937" s="522"/>
      <c r="I937" s="520"/>
      <c r="J937" s="518"/>
      <c r="K937" s="518"/>
      <c r="L937" s="518"/>
      <c r="M937" s="523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17"/>
      <c r="B938" s="518"/>
      <c r="C938" s="519"/>
      <c r="D938" s="520"/>
      <c r="E938" s="521"/>
      <c r="F938" s="522"/>
      <c r="G938" s="521"/>
      <c r="H938" s="522"/>
      <c r="I938" s="520"/>
      <c r="J938" s="518"/>
      <c r="K938" s="518"/>
      <c r="L938" s="518"/>
      <c r="M938" s="523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17"/>
      <c r="B939" s="518"/>
      <c r="C939" s="519"/>
      <c r="D939" s="520"/>
      <c r="E939" s="521"/>
      <c r="F939" s="522"/>
      <c r="G939" s="521"/>
      <c r="H939" s="522"/>
      <c r="I939" s="520"/>
      <c r="J939" s="518"/>
      <c r="K939" s="518"/>
      <c r="L939" s="518"/>
      <c r="M939" s="523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17"/>
      <c r="B940" s="518"/>
      <c r="C940" s="519"/>
      <c r="D940" s="520"/>
      <c r="E940" s="521"/>
      <c r="F940" s="522"/>
      <c r="G940" s="521"/>
      <c r="H940" s="522"/>
      <c r="I940" s="520"/>
      <c r="J940" s="518"/>
      <c r="K940" s="518"/>
      <c r="L940" s="518"/>
      <c r="M940" s="523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17"/>
      <c r="B941" s="518"/>
      <c r="C941" s="519"/>
      <c r="D941" s="520"/>
      <c r="E941" s="521"/>
      <c r="F941" s="522"/>
      <c r="G941" s="521"/>
      <c r="H941" s="522"/>
      <c r="I941" s="520"/>
      <c r="J941" s="518"/>
      <c r="K941" s="518"/>
      <c r="L941" s="518"/>
      <c r="M941" s="523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17"/>
      <c r="B942" s="518"/>
      <c r="C942" s="519"/>
      <c r="D942" s="520"/>
      <c r="E942" s="521"/>
      <c r="F942" s="522"/>
      <c r="G942" s="521"/>
      <c r="H942" s="522"/>
      <c r="I942" s="520"/>
      <c r="J942" s="518"/>
      <c r="K942" s="518"/>
      <c r="L942" s="518"/>
      <c r="M942" s="523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17"/>
      <c r="B943" s="518"/>
      <c r="C943" s="519"/>
      <c r="D943" s="520"/>
      <c r="E943" s="521"/>
      <c r="F943" s="522"/>
      <c r="G943" s="521"/>
      <c r="H943" s="522"/>
      <c r="I943" s="520"/>
      <c r="J943" s="518"/>
      <c r="K943" s="518"/>
      <c r="L943" s="518"/>
      <c r="M943" s="523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17"/>
      <c r="B944" s="518"/>
      <c r="C944" s="519"/>
      <c r="D944" s="520"/>
      <c r="E944" s="521"/>
      <c r="F944" s="522"/>
      <c r="G944" s="521"/>
      <c r="H944" s="522"/>
      <c r="I944" s="520"/>
      <c r="J944" s="518"/>
      <c r="K944" s="518"/>
      <c r="L944" s="518"/>
      <c r="M944" s="523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17"/>
      <c r="B945" s="518"/>
      <c r="C945" s="519"/>
      <c r="D945" s="520"/>
      <c r="E945" s="521"/>
      <c r="F945" s="522"/>
      <c r="G945" s="521"/>
      <c r="H945" s="522"/>
      <c r="I945" s="520"/>
      <c r="J945" s="518"/>
      <c r="K945" s="518"/>
      <c r="L945" s="518"/>
      <c r="M945" s="523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17"/>
      <c r="B946" s="518"/>
      <c r="C946" s="519"/>
      <c r="D946" s="520"/>
      <c r="E946" s="521"/>
      <c r="F946" s="522"/>
      <c r="G946" s="521"/>
      <c r="H946" s="522"/>
      <c r="I946" s="520"/>
      <c r="J946" s="518"/>
      <c r="K946" s="518"/>
      <c r="L946" s="518"/>
      <c r="M946" s="523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17"/>
      <c r="B947" s="518"/>
      <c r="C947" s="519"/>
      <c r="D947" s="520"/>
      <c r="E947" s="521"/>
      <c r="F947" s="522"/>
      <c r="G947" s="521"/>
      <c r="H947" s="522"/>
      <c r="I947" s="520"/>
      <c r="J947" s="518"/>
      <c r="K947" s="518"/>
      <c r="L947" s="518"/>
      <c r="M947" s="523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17"/>
      <c r="B948" s="518"/>
      <c r="C948" s="519"/>
      <c r="D948" s="520"/>
      <c r="E948" s="521"/>
      <c r="F948" s="522"/>
      <c r="G948" s="521"/>
      <c r="H948" s="522"/>
      <c r="I948" s="520"/>
      <c r="J948" s="518"/>
      <c r="K948" s="518"/>
      <c r="L948" s="518"/>
      <c r="M948" s="523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17"/>
      <c r="B949" s="518"/>
      <c r="C949" s="519"/>
      <c r="D949" s="520"/>
      <c r="E949" s="521"/>
      <c r="F949" s="522"/>
      <c r="G949" s="521"/>
      <c r="H949" s="522"/>
      <c r="I949" s="520"/>
      <c r="J949" s="518"/>
      <c r="K949" s="518"/>
      <c r="L949" s="518"/>
      <c r="M949" s="523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17"/>
      <c r="B950" s="518"/>
      <c r="C950" s="519"/>
      <c r="D950" s="520"/>
      <c r="E950" s="521"/>
      <c r="F950" s="522"/>
      <c r="G950" s="521"/>
      <c r="H950" s="522"/>
      <c r="I950" s="520"/>
      <c r="J950" s="518"/>
      <c r="K950" s="518"/>
      <c r="L950" s="518"/>
      <c r="M950" s="523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17"/>
      <c r="B951" s="518"/>
      <c r="C951" s="519"/>
      <c r="D951" s="520"/>
      <c r="E951" s="521"/>
      <c r="F951" s="522"/>
      <c r="G951" s="521"/>
      <c r="H951" s="522"/>
      <c r="I951" s="520"/>
      <c r="J951" s="518"/>
      <c r="K951" s="518"/>
      <c r="L951" s="518"/>
      <c r="M951" s="523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17"/>
      <c r="B952" s="518"/>
      <c r="C952" s="519"/>
      <c r="D952" s="520"/>
      <c r="E952" s="521"/>
      <c r="F952" s="522"/>
      <c r="G952" s="521"/>
      <c r="H952" s="522"/>
      <c r="I952" s="520"/>
      <c r="J952" s="518"/>
      <c r="K952" s="518"/>
      <c r="L952" s="518"/>
      <c r="M952" s="523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17"/>
      <c r="B953" s="518"/>
      <c r="C953" s="519"/>
      <c r="D953" s="520"/>
      <c r="E953" s="521"/>
      <c r="F953" s="522"/>
      <c r="G953" s="521"/>
      <c r="H953" s="522"/>
      <c r="I953" s="520"/>
      <c r="J953" s="518"/>
      <c r="K953" s="518"/>
      <c r="L953" s="518"/>
      <c r="M953" s="523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17"/>
      <c r="B954" s="518"/>
      <c r="C954" s="519"/>
      <c r="D954" s="520"/>
      <c r="E954" s="521"/>
      <c r="F954" s="522"/>
      <c r="G954" s="521"/>
      <c r="H954" s="522"/>
      <c r="I954" s="520"/>
      <c r="J954" s="518"/>
      <c r="K954" s="518"/>
      <c r="L954" s="518"/>
      <c r="M954" s="523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17"/>
      <c r="B955" s="518"/>
      <c r="C955" s="519"/>
      <c r="D955" s="520"/>
      <c r="E955" s="521"/>
      <c r="F955" s="522"/>
      <c r="G955" s="521"/>
      <c r="H955" s="522"/>
      <c r="I955" s="520"/>
      <c r="J955" s="518"/>
      <c r="K955" s="518"/>
      <c r="L955" s="518"/>
      <c r="M955" s="523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17"/>
      <c r="B956" s="518"/>
      <c r="C956" s="519"/>
      <c r="D956" s="520"/>
      <c r="E956" s="521"/>
      <c r="F956" s="522"/>
      <c r="G956" s="521"/>
      <c r="H956" s="522"/>
      <c r="I956" s="520"/>
      <c r="J956" s="518"/>
      <c r="K956" s="518"/>
      <c r="L956" s="518"/>
      <c r="M956" s="523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17"/>
      <c r="B957" s="518"/>
      <c r="C957" s="519"/>
      <c r="D957" s="520"/>
      <c r="E957" s="521"/>
      <c r="F957" s="522"/>
      <c r="G957" s="521"/>
      <c r="H957" s="522"/>
      <c r="I957" s="520"/>
      <c r="J957" s="518"/>
      <c r="K957" s="518"/>
      <c r="L957" s="518"/>
      <c r="M957" s="523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17"/>
      <c r="B958" s="518"/>
      <c r="C958" s="519"/>
      <c r="D958" s="520"/>
      <c r="E958" s="521"/>
      <c r="F958" s="522"/>
      <c r="G958" s="521"/>
      <c r="H958" s="522"/>
      <c r="I958" s="520"/>
      <c r="J958" s="518"/>
      <c r="K958" s="518"/>
      <c r="L958" s="518"/>
      <c r="M958" s="523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17"/>
      <c r="B959" s="518"/>
      <c r="C959" s="519"/>
      <c r="D959" s="520"/>
      <c r="E959" s="521"/>
      <c r="F959" s="522"/>
      <c r="G959" s="521"/>
      <c r="H959" s="522"/>
      <c r="I959" s="520"/>
      <c r="J959" s="518"/>
      <c r="K959" s="518"/>
      <c r="L959" s="518"/>
      <c r="M959" s="523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17"/>
      <c r="B960" s="518"/>
      <c r="C960" s="519"/>
      <c r="D960" s="520"/>
      <c r="E960" s="521"/>
      <c r="F960" s="522"/>
      <c r="G960" s="521"/>
      <c r="H960" s="522"/>
      <c r="I960" s="520"/>
      <c r="J960" s="518"/>
      <c r="K960" s="518"/>
      <c r="L960" s="518"/>
      <c r="M960" s="523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17"/>
      <c r="B961" s="518"/>
      <c r="C961" s="519"/>
      <c r="D961" s="520"/>
      <c r="E961" s="521"/>
      <c r="F961" s="522"/>
      <c r="G961" s="521"/>
      <c r="H961" s="522"/>
      <c r="I961" s="520"/>
      <c r="J961" s="518"/>
      <c r="K961" s="518"/>
      <c r="L961" s="518"/>
      <c r="M961" s="523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17"/>
      <c r="B962" s="518"/>
      <c r="C962" s="519"/>
      <c r="D962" s="520"/>
      <c r="E962" s="521"/>
      <c r="F962" s="522"/>
      <c r="G962" s="521"/>
      <c r="H962" s="522"/>
      <c r="I962" s="520"/>
      <c r="J962" s="518"/>
      <c r="K962" s="518"/>
      <c r="L962" s="518"/>
      <c r="M962" s="523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17"/>
      <c r="B963" s="518"/>
      <c r="C963" s="519"/>
      <c r="D963" s="520"/>
      <c r="E963" s="521"/>
      <c r="F963" s="522"/>
      <c r="G963" s="521"/>
      <c r="H963" s="522"/>
      <c r="I963" s="520"/>
      <c r="J963" s="518"/>
      <c r="K963" s="518"/>
      <c r="L963" s="518"/>
      <c r="M963" s="523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17"/>
      <c r="B964" s="518"/>
      <c r="C964" s="519"/>
      <c r="D964" s="520"/>
      <c r="E964" s="521"/>
      <c r="F964" s="522"/>
      <c r="G964" s="521"/>
      <c r="H964" s="522"/>
      <c r="I964" s="520"/>
      <c r="J964" s="518"/>
      <c r="K964" s="518"/>
      <c r="L964" s="518"/>
      <c r="M964" s="523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17"/>
      <c r="B965" s="518"/>
      <c r="C965" s="519"/>
      <c r="D965" s="520"/>
      <c r="E965" s="521"/>
      <c r="F965" s="522"/>
      <c r="G965" s="521"/>
      <c r="H965" s="522"/>
      <c r="I965" s="520"/>
      <c r="J965" s="518"/>
      <c r="K965" s="518"/>
      <c r="L965" s="518"/>
      <c r="M965" s="523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17"/>
      <c r="B966" s="518"/>
      <c r="C966" s="519"/>
      <c r="D966" s="520"/>
      <c r="E966" s="521"/>
      <c r="F966" s="522"/>
      <c r="G966" s="521"/>
      <c r="H966" s="522"/>
      <c r="I966" s="520"/>
      <c r="J966" s="518"/>
      <c r="K966" s="518"/>
      <c r="L966" s="518"/>
      <c r="M966" s="523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17"/>
      <c r="B967" s="518"/>
      <c r="C967" s="519"/>
      <c r="D967" s="520"/>
      <c r="E967" s="521"/>
      <c r="F967" s="522"/>
      <c r="G967" s="521"/>
      <c r="H967" s="522"/>
      <c r="I967" s="520"/>
      <c r="J967" s="518"/>
      <c r="K967" s="518"/>
      <c r="L967" s="518"/>
      <c r="M967" s="523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17"/>
      <c r="B968" s="518"/>
      <c r="C968" s="519"/>
      <c r="D968" s="520"/>
      <c r="E968" s="521"/>
      <c r="F968" s="522"/>
      <c r="G968" s="521"/>
      <c r="H968" s="522"/>
      <c r="I968" s="520"/>
      <c r="J968" s="518"/>
      <c r="K968" s="518"/>
      <c r="L968" s="518"/>
      <c r="M968" s="523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17"/>
      <c r="B969" s="518"/>
      <c r="C969" s="519"/>
      <c r="D969" s="520"/>
      <c r="E969" s="521"/>
      <c r="F969" s="522"/>
      <c r="G969" s="521"/>
      <c r="H969" s="522"/>
      <c r="I969" s="520"/>
      <c r="J969" s="518"/>
      <c r="K969" s="518"/>
      <c r="L969" s="518"/>
      <c r="M969" s="523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17"/>
      <c r="B970" s="518"/>
      <c r="C970" s="519"/>
      <c r="D970" s="520"/>
      <c r="E970" s="521"/>
      <c r="F970" s="522"/>
      <c r="G970" s="521"/>
      <c r="H970" s="522"/>
      <c r="I970" s="520"/>
      <c r="J970" s="518"/>
      <c r="K970" s="518"/>
      <c r="L970" s="518"/>
      <c r="M970" s="523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17"/>
      <c r="B971" s="518"/>
      <c r="C971" s="519"/>
      <c r="D971" s="520"/>
      <c r="E971" s="521"/>
      <c r="F971" s="522"/>
      <c r="G971" s="521"/>
      <c r="H971" s="522"/>
      <c r="I971" s="520"/>
      <c r="J971" s="518"/>
      <c r="K971" s="518"/>
      <c r="L971" s="518"/>
      <c r="M971" s="523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17"/>
      <c r="B972" s="518"/>
      <c r="C972" s="519"/>
      <c r="D972" s="520"/>
      <c r="E972" s="521"/>
      <c r="F972" s="522"/>
      <c r="G972" s="521"/>
      <c r="H972" s="522"/>
      <c r="I972" s="520"/>
      <c r="J972" s="518"/>
      <c r="K972" s="518"/>
      <c r="L972" s="518"/>
      <c r="M972" s="523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17"/>
      <c r="B973" s="518"/>
      <c r="C973" s="519"/>
      <c r="D973" s="520"/>
      <c r="E973" s="521"/>
      <c r="F973" s="522"/>
      <c r="G973" s="521"/>
      <c r="H973" s="522"/>
      <c r="I973" s="520"/>
      <c r="J973" s="518"/>
      <c r="K973" s="518"/>
      <c r="L973" s="518"/>
      <c r="M973" s="523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17"/>
      <c r="B974" s="518"/>
      <c r="C974" s="519"/>
      <c r="D974" s="520"/>
      <c r="E974" s="521"/>
      <c r="F974" s="522"/>
      <c r="G974" s="521"/>
      <c r="H974" s="522"/>
      <c r="I974" s="520"/>
      <c r="J974" s="518"/>
      <c r="K974" s="518"/>
      <c r="L974" s="518"/>
      <c r="M974" s="523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17"/>
      <c r="B975" s="518"/>
      <c r="C975" s="519"/>
      <c r="D975" s="520"/>
      <c r="E975" s="521"/>
      <c r="F975" s="522"/>
      <c r="G975" s="521"/>
      <c r="H975" s="522"/>
      <c r="I975" s="520"/>
      <c r="J975" s="518"/>
      <c r="K975" s="518"/>
      <c r="L975" s="518"/>
      <c r="M975" s="523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17"/>
      <c r="B976" s="518"/>
      <c r="C976" s="519"/>
      <c r="D976" s="520"/>
      <c r="E976" s="521"/>
      <c r="F976" s="522"/>
      <c r="G976" s="521"/>
      <c r="H976" s="522"/>
      <c r="I976" s="520"/>
      <c r="J976" s="518"/>
      <c r="K976" s="518"/>
      <c r="L976" s="518"/>
      <c r="M976" s="523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17"/>
      <c r="B977" s="518"/>
      <c r="C977" s="519"/>
      <c r="D977" s="520"/>
      <c r="E977" s="521"/>
      <c r="F977" s="522"/>
      <c r="G977" s="521"/>
      <c r="H977" s="522"/>
      <c r="I977" s="520"/>
      <c r="J977" s="518"/>
      <c r="K977" s="518"/>
      <c r="L977" s="518"/>
      <c r="M977" s="523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17"/>
      <c r="B978" s="518"/>
      <c r="C978" s="519"/>
      <c r="D978" s="520"/>
      <c r="E978" s="521"/>
      <c r="F978" s="522"/>
      <c r="G978" s="521"/>
      <c r="H978" s="522"/>
      <c r="I978" s="520"/>
      <c r="J978" s="518"/>
      <c r="K978" s="518"/>
      <c r="L978" s="518"/>
      <c r="M978" s="523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17"/>
      <c r="B979" s="518"/>
      <c r="C979" s="519"/>
      <c r="D979" s="520"/>
      <c r="E979" s="521"/>
      <c r="F979" s="522"/>
      <c r="G979" s="521"/>
      <c r="H979" s="522"/>
      <c r="I979" s="520"/>
      <c r="J979" s="518"/>
      <c r="K979" s="518"/>
      <c r="L979" s="518"/>
      <c r="M979" s="523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17"/>
      <c r="B980" s="518"/>
      <c r="C980" s="519"/>
      <c r="D980" s="520"/>
      <c r="E980" s="521"/>
      <c r="F980" s="522"/>
      <c r="G980" s="521"/>
      <c r="H980" s="522"/>
      <c r="I980" s="520"/>
      <c r="J980" s="518"/>
      <c r="K980" s="518"/>
      <c r="L980" s="518"/>
      <c r="M980" s="523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17"/>
      <c r="B981" s="518"/>
      <c r="C981" s="519"/>
      <c r="D981" s="520"/>
      <c r="E981" s="521"/>
      <c r="F981" s="522"/>
      <c r="G981" s="521"/>
      <c r="H981" s="522"/>
      <c r="I981" s="520"/>
      <c r="J981" s="518"/>
      <c r="K981" s="518"/>
      <c r="L981" s="518"/>
      <c r="M981" s="523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17"/>
      <c r="B982" s="518"/>
      <c r="C982" s="519"/>
      <c r="D982" s="520"/>
      <c r="E982" s="521"/>
      <c r="F982" s="522"/>
      <c r="G982" s="521"/>
      <c r="H982" s="522"/>
      <c r="I982" s="520"/>
      <c r="J982" s="518"/>
      <c r="K982" s="518"/>
      <c r="L982" s="518"/>
      <c r="M982" s="523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17"/>
      <c r="B983" s="518"/>
      <c r="C983" s="519"/>
      <c r="D983" s="520"/>
      <c r="E983" s="521"/>
      <c r="F983" s="522"/>
      <c r="G983" s="521"/>
      <c r="H983" s="522"/>
      <c r="I983" s="520"/>
      <c r="J983" s="518"/>
      <c r="K983" s="518"/>
      <c r="L983" s="518"/>
      <c r="M983" s="523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17"/>
      <c r="B984" s="518"/>
      <c r="C984" s="519"/>
      <c r="D984" s="520"/>
      <c r="E984" s="521"/>
      <c r="F984" s="522"/>
      <c r="G984" s="521"/>
      <c r="H984" s="522"/>
      <c r="I984" s="520"/>
      <c r="J984" s="518"/>
      <c r="K984" s="518"/>
      <c r="L984" s="518"/>
      <c r="M984" s="523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17"/>
      <c r="B985" s="518"/>
      <c r="C985" s="519"/>
      <c r="D985" s="520"/>
      <c r="E985" s="521"/>
      <c r="F985" s="522"/>
      <c r="G985" s="521"/>
      <c r="H985" s="522"/>
      <c r="I985" s="520"/>
      <c r="J985" s="518"/>
      <c r="K985" s="518"/>
      <c r="L985" s="518"/>
      <c r="M985" s="523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17"/>
      <c r="B986" s="518"/>
      <c r="C986" s="519"/>
      <c r="D986" s="520"/>
      <c r="E986" s="521"/>
      <c r="F986" s="522"/>
      <c r="G986" s="521"/>
      <c r="H986" s="522"/>
      <c r="I986" s="520"/>
      <c r="J986" s="518"/>
      <c r="K986" s="518"/>
      <c r="L986" s="518"/>
      <c r="M986" s="523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17"/>
      <c r="B987" s="518"/>
      <c r="C987" s="519"/>
      <c r="D987" s="520"/>
      <c r="E987" s="521"/>
      <c r="F987" s="522"/>
      <c r="G987" s="521"/>
      <c r="H987" s="522"/>
      <c r="I987" s="520"/>
      <c r="J987" s="518"/>
      <c r="K987" s="518"/>
      <c r="L987" s="518"/>
      <c r="M987" s="523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17"/>
      <c r="B988" s="518"/>
      <c r="C988" s="519"/>
      <c r="D988" s="520"/>
      <c r="E988" s="521"/>
      <c r="F988" s="522"/>
      <c r="G988" s="521"/>
      <c r="H988" s="522"/>
      <c r="I988" s="520"/>
      <c r="J988" s="518"/>
      <c r="K988" s="518"/>
      <c r="L988" s="518"/>
      <c r="M988" s="523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17"/>
      <c r="B989" s="518"/>
      <c r="C989" s="519"/>
      <c r="D989" s="520"/>
      <c r="E989" s="521"/>
      <c r="F989" s="522"/>
      <c r="G989" s="521"/>
      <c r="H989" s="522"/>
      <c r="I989" s="520"/>
      <c r="J989" s="518"/>
      <c r="K989" s="518"/>
      <c r="L989" s="518"/>
      <c r="M989" s="523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17"/>
      <c r="B990" s="518"/>
      <c r="C990" s="519"/>
      <c r="D990" s="520"/>
      <c r="E990" s="521"/>
      <c r="F990" s="522"/>
      <c r="G990" s="521"/>
      <c r="H990" s="522"/>
      <c r="I990" s="520"/>
      <c r="J990" s="518"/>
      <c r="K990" s="518"/>
      <c r="L990" s="518"/>
      <c r="M990" s="523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17"/>
      <c r="B991" s="518"/>
      <c r="C991" s="519"/>
      <c r="D991" s="520"/>
      <c r="E991" s="521"/>
      <c r="F991" s="522"/>
      <c r="G991" s="521"/>
      <c r="H991" s="522"/>
      <c r="I991" s="520"/>
      <c r="J991" s="518"/>
      <c r="K991" s="518"/>
      <c r="L991" s="518"/>
      <c r="M991" s="523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17"/>
      <c r="B992" s="518"/>
      <c r="C992" s="519"/>
      <c r="D992" s="520"/>
      <c r="E992" s="521"/>
      <c r="F992" s="522"/>
      <c r="G992" s="521"/>
      <c r="H992" s="522"/>
      <c r="I992" s="520"/>
      <c r="J992" s="518"/>
      <c r="K992" s="518"/>
      <c r="L992" s="518"/>
      <c r="M992" s="523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17"/>
      <c r="B993" s="518"/>
      <c r="C993" s="519"/>
      <c r="D993" s="520"/>
      <c r="E993" s="521"/>
      <c r="F993" s="522"/>
      <c r="G993" s="521"/>
      <c r="H993" s="522"/>
      <c r="I993" s="520"/>
      <c r="J993" s="518"/>
      <c r="K993" s="518"/>
      <c r="L993" s="518"/>
      <c r="M993" s="523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17"/>
      <c r="B994" s="518"/>
      <c r="C994" s="519"/>
      <c r="D994" s="520"/>
      <c r="E994" s="521"/>
      <c r="F994" s="522"/>
      <c r="G994" s="521"/>
      <c r="H994" s="522"/>
      <c r="I994" s="520"/>
      <c r="J994" s="518"/>
      <c r="K994" s="518"/>
      <c r="L994" s="518"/>
      <c r="M994" s="523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17"/>
      <c r="B995" s="518"/>
      <c r="C995" s="519"/>
      <c r="D995" s="520"/>
      <c r="E995" s="521"/>
      <c r="F995" s="522"/>
      <c r="G995" s="521"/>
      <c r="H995" s="522"/>
      <c r="I995" s="520"/>
      <c r="J995" s="518"/>
      <c r="K995" s="518"/>
      <c r="L995" s="518"/>
      <c r="M995" s="523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17"/>
      <c r="B996" s="518"/>
      <c r="C996" s="519"/>
      <c r="D996" s="520"/>
      <c r="E996" s="521"/>
      <c r="F996" s="522"/>
      <c r="G996" s="521"/>
      <c r="H996" s="522"/>
      <c r="I996" s="520"/>
      <c r="J996" s="518"/>
      <c r="K996" s="518"/>
      <c r="L996" s="518"/>
      <c r="M996" s="523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17"/>
      <c r="B997" s="518"/>
      <c r="C997" s="519"/>
      <c r="D997" s="520"/>
      <c r="E997" s="521"/>
      <c r="F997" s="522"/>
      <c r="G997" s="521"/>
      <c r="H997" s="522"/>
      <c r="I997" s="520"/>
      <c r="J997" s="518"/>
      <c r="K997" s="518"/>
      <c r="L997" s="518"/>
      <c r="M997" s="523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17"/>
      <c r="B998" s="518"/>
      <c r="C998" s="519"/>
      <c r="D998" s="520"/>
      <c r="E998" s="521"/>
      <c r="F998" s="522"/>
      <c r="G998" s="521"/>
      <c r="H998" s="522"/>
      <c r="I998" s="520"/>
      <c r="J998" s="518"/>
      <c r="K998" s="518"/>
      <c r="L998" s="518"/>
      <c r="M998" s="523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17"/>
      <c r="B999" s="518"/>
      <c r="C999" s="519"/>
      <c r="D999" s="520"/>
      <c r="E999" s="521"/>
      <c r="F999" s="522"/>
      <c r="G999" s="521"/>
      <c r="H999" s="522"/>
      <c r="I999" s="520"/>
      <c r="J999" s="518"/>
      <c r="K999" s="518"/>
      <c r="L999" s="518"/>
      <c r="M999" s="523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17"/>
      <c r="B1000" s="518"/>
      <c r="C1000" s="519"/>
      <c r="D1000" s="520"/>
      <c r="E1000" s="521"/>
      <c r="F1000" s="522"/>
      <c r="G1000" s="521"/>
      <c r="H1000" s="522"/>
      <c r="I1000" s="520"/>
      <c r="J1000" s="518"/>
      <c r="K1000" s="518"/>
      <c r="L1000" s="518"/>
      <c r="M1000" s="523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L$453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11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6.14" customWidth="1"/>
    <col min="2" max="3" width="24.71" customWidth="1"/>
    <col min="4" max="4" width="23.43" customWidth="1"/>
    <col min="5" max="5" width="46.57" customWidth="1"/>
    <col min="6" max="6" width="61.71" customWidth="1"/>
    <col min="7" max="7" width="15.29" customWidth="1"/>
    <col min="8" max="8" width="29.86" customWidth="1"/>
    <col min="9" max="9" width="24.71" customWidth="1"/>
    <col min="10" max="10" width="25.57" customWidth="1"/>
    <col min="11" max="11" width="63.71" customWidth="1"/>
    <col min="12" max="12" width="76.43" customWidth="1"/>
    <col min="13" max="13" width="45.29" customWidth="1"/>
    <col min="14" max="14" width="7.71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524" t="s">
        <v>0</v>
      </c>
      <c r="B1" s="525" t="s">
        <v>1</v>
      </c>
      <c r="C1" s="525" t="s">
        <v>2</v>
      </c>
      <c r="D1" s="526" t="s">
        <v>3</v>
      </c>
      <c r="E1" s="527" t="s">
        <v>4</v>
      </c>
      <c r="F1" s="527" t="s">
        <v>5</v>
      </c>
      <c r="G1" s="527" t="s">
        <v>6</v>
      </c>
      <c r="H1" s="528" t="s">
        <v>7</v>
      </c>
      <c r="I1" s="529" t="s">
        <v>8</v>
      </c>
      <c r="J1" s="530" t="s">
        <v>182</v>
      </c>
      <c r="K1" s="530" t="s">
        <v>10</v>
      </c>
      <c r="L1" s="530" t="s">
        <v>11</v>
      </c>
      <c r="M1" s="531" t="s">
        <v>12</v>
      </c>
      <c r="N1" s="499"/>
      <c r="O1" s="499"/>
      <c r="P1" s="499"/>
      <c r="Q1" s="499"/>
      <c r="R1" s="499"/>
      <c r="S1" s="499"/>
      <c r="T1" s="499"/>
      <c r="U1" s="499"/>
      <c r="V1" s="499"/>
      <c r="W1" s="499"/>
      <c r="X1" s="499"/>
      <c r="Y1" s="499"/>
      <c r="Z1" s="499"/>
    </row>
    <row ht="12.75" customHeight="1" r="2">
      <c r="A2" s="8">
        <v>117</v>
      </c>
      <c r="B2" s="9" t="s">
        <v>6443</v>
      </c>
      <c r="C2" s="9">
        <v>2011</v>
      </c>
      <c r="D2" s="388">
        <v>40550</v>
      </c>
      <c r="E2" s="12" t="s">
        <v>6444</v>
      </c>
      <c r="F2" s="11" t="s">
        <v>1034</v>
      </c>
      <c r="G2" s="12" t="s">
        <v>17</v>
      </c>
      <c r="H2" s="11" t="s">
        <v>363</v>
      </c>
      <c r="I2" s="388">
        <v>42746</v>
      </c>
      <c r="J2" s="12">
        <v>1</v>
      </c>
      <c r="K2" s="532" t="s">
        <v>324</v>
      </c>
      <c r="L2" s="9" t="s">
        <v>376</v>
      </c>
      <c r="M2" s="13">
        <f>I2-D2</f>
        <v>2196</v>
      </c>
      <c r="N2" s="276"/>
      <c r="O2" s="390" t="s">
        <v>6445</v>
      </c>
      <c r="P2" s="391"/>
      <c r="Q2" s="7"/>
      <c r="R2" s="7"/>
      <c r="S2" s="7"/>
      <c r="T2" s="7"/>
      <c r="U2" s="276"/>
      <c r="V2" s="276"/>
      <c r="W2" s="276"/>
      <c r="X2" s="276"/>
      <c r="Y2" s="276"/>
      <c r="Z2" s="276"/>
    </row>
    <row ht="12.75" customHeight="1" r="3">
      <c r="A3" s="16">
        <v>217</v>
      </c>
      <c r="B3" s="17" t="s">
        <v>6446</v>
      </c>
      <c r="C3" s="17">
        <v>2012</v>
      </c>
      <c r="D3" s="392">
        <v>41115</v>
      </c>
      <c r="E3" s="19" t="s">
        <v>6447</v>
      </c>
      <c r="F3" s="20" t="s">
        <v>1081</v>
      </c>
      <c r="G3" s="19" t="s">
        <v>860</v>
      </c>
      <c r="H3" s="20" t="s">
        <v>25</v>
      </c>
      <c r="I3" s="392">
        <v>42748</v>
      </c>
      <c r="J3" s="19">
        <v>1</v>
      </c>
      <c r="K3" s="533" t="s">
        <v>295</v>
      </c>
      <c r="L3" s="17" t="s">
        <v>371</v>
      </c>
      <c r="M3" s="21">
        <f>I3-D3</f>
        <v>1633</v>
      </c>
      <c r="N3" s="276"/>
      <c r="O3" s="394" t="s">
        <v>26</v>
      </c>
      <c r="P3" s="394">
        <f>COUNTIF($G$2:$G$476,"PT")</f>
        <v>0</v>
      </c>
      <c r="Q3" s="7"/>
      <c r="R3" s="7"/>
      <c r="S3" s="7"/>
      <c r="T3" s="7"/>
      <c r="U3" s="276"/>
      <c r="V3" s="276"/>
      <c r="W3" s="276"/>
      <c r="X3" s="276"/>
      <c r="Y3" s="276"/>
      <c r="Z3" s="276"/>
    </row>
    <row ht="12.75" customHeight="1" r="4">
      <c r="A4" s="8">
        <v>317</v>
      </c>
      <c r="B4" s="9" t="s">
        <v>6448</v>
      </c>
      <c r="C4" s="9">
        <v>2016</v>
      </c>
      <c r="D4" s="388">
        <v>42458</v>
      </c>
      <c r="E4" s="12" t="s">
        <v>6449</v>
      </c>
      <c r="F4" s="11" t="s">
        <v>6450</v>
      </c>
      <c r="G4" s="12" t="s">
        <v>865</v>
      </c>
      <c r="H4" s="11" t="s">
        <v>866</v>
      </c>
      <c r="I4" s="388">
        <v>42755</v>
      </c>
      <c r="J4" s="12">
        <v>1</v>
      </c>
      <c r="K4" s="534" t="s">
        <v>308</v>
      </c>
      <c r="L4" s="9" t="s">
        <v>380</v>
      </c>
      <c r="M4" s="13">
        <f>I4-D4</f>
        <v>297</v>
      </c>
      <c r="N4" s="276"/>
      <c r="O4" s="23" t="s">
        <v>30</v>
      </c>
      <c r="P4" s="23">
        <f>COUNTIF($G$2:$G$476,"PTN")</f>
        <v>5</v>
      </c>
      <c r="Q4" s="22"/>
      <c r="R4" s="22"/>
      <c r="S4" s="22"/>
      <c r="T4" s="22"/>
      <c r="U4" s="276"/>
      <c r="V4" s="276"/>
      <c r="W4" s="276"/>
      <c r="X4" s="276"/>
      <c r="Y4" s="276"/>
      <c r="Z4" s="276"/>
    </row>
    <row ht="12.75" customHeight="1" r="5">
      <c r="A5" s="16">
        <v>417</v>
      </c>
      <c r="B5" s="17" t="s">
        <v>6451</v>
      </c>
      <c r="C5" s="17">
        <v>2010</v>
      </c>
      <c r="D5" s="392">
        <v>40207</v>
      </c>
      <c r="E5" s="19" t="s">
        <v>6452</v>
      </c>
      <c r="F5" s="20" t="s">
        <v>584</v>
      </c>
      <c r="G5" s="19" t="s">
        <v>860</v>
      </c>
      <c r="H5" s="20" t="s">
        <v>3637</v>
      </c>
      <c r="I5" s="392">
        <v>42759</v>
      </c>
      <c r="J5" s="19">
        <v>1</v>
      </c>
      <c r="K5" s="535" t="s">
        <v>278</v>
      </c>
      <c r="L5" s="17" t="s">
        <v>371</v>
      </c>
      <c r="M5" s="21">
        <f>I5-D5</f>
        <v>2552</v>
      </c>
      <c r="N5" s="276"/>
      <c r="O5" s="24" t="s">
        <v>35</v>
      </c>
      <c r="P5" s="24">
        <f>COUNTIF($G$2:$G$476,"PTE")</f>
        <v>177</v>
      </c>
      <c r="Q5" s="22"/>
      <c r="R5" s="22"/>
      <c r="S5" s="22"/>
      <c r="T5" s="22"/>
      <c r="U5" s="276"/>
      <c r="V5" s="276"/>
      <c r="W5" s="276"/>
      <c r="X5" s="276"/>
      <c r="Y5" s="276"/>
      <c r="Z5" s="276"/>
    </row>
    <row ht="12.75" customHeight="1" r="6">
      <c r="A6" s="8">
        <v>517</v>
      </c>
      <c r="B6" s="9" t="s">
        <v>6453</v>
      </c>
      <c r="C6" s="9">
        <v>2011</v>
      </c>
      <c r="D6" s="388">
        <v>40808</v>
      </c>
      <c r="E6" s="12" t="s">
        <v>6454</v>
      </c>
      <c r="F6" s="11" t="s">
        <v>370</v>
      </c>
      <c r="G6" s="12" t="s">
        <v>17</v>
      </c>
      <c r="H6" s="11" t="s">
        <v>6455</v>
      </c>
      <c r="I6" s="388">
        <v>42765</v>
      </c>
      <c r="J6" s="12">
        <v>1</v>
      </c>
      <c r="K6" s="534" t="s">
        <v>308</v>
      </c>
      <c r="L6" s="9" t="s">
        <v>371</v>
      </c>
      <c r="M6" s="13">
        <f>I6-D6</f>
        <v>1957</v>
      </c>
      <c r="N6" s="536"/>
      <c r="O6" s="23" t="s">
        <v>40</v>
      </c>
      <c r="P6" s="23">
        <f>COUNTIF($G$2:$G$476,"Pré-Mistura")</f>
        <v>4</v>
      </c>
      <c r="Q6" s="22"/>
      <c r="R6" s="22"/>
      <c r="S6" s="22"/>
      <c r="T6" s="22"/>
      <c r="U6" s="276"/>
      <c r="V6" s="276"/>
      <c r="W6" s="276"/>
      <c r="X6" s="276"/>
      <c r="Y6" s="276"/>
      <c r="Z6" s="276"/>
    </row>
    <row ht="12.75" customHeight="1" r="7">
      <c r="A7" s="16">
        <v>617</v>
      </c>
      <c r="B7" s="17" t="s">
        <v>6456</v>
      </c>
      <c r="C7" s="17">
        <v>2011</v>
      </c>
      <c r="D7" s="392">
        <v>40679</v>
      </c>
      <c r="E7" s="19" t="s">
        <v>6457</v>
      </c>
      <c r="F7" s="20" t="s">
        <v>5912</v>
      </c>
      <c r="G7" s="19" t="s">
        <v>17</v>
      </c>
      <c r="H7" s="20" t="s">
        <v>209</v>
      </c>
      <c r="I7" s="392">
        <v>42766</v>
      </c>
      <c r="J7" s="19">
        <v>1</v>
      </c>
      <c r="K7" s="532" t="s">
        <v>324</v>
      </c>
      <c r="L7" s="17" t="s">
        <v>371</v>
      </c>
      <c r="M7" s="21">
        <f>I7-D7</f>
        <v>2087</v>
      </c>
      <c r="N7" s="276"/>
      <c r="O7" s="24" t="s">
        <v>852</v>
      </c>
      <c r="P7" s="24">
        <f>COUNTIF($G$2:$G$476,"PF")</f>
        <v>36</v>
      </c>
      <c r="Q7" s="22"/>
      <c r="R7" s="22"/>
      <c r="S7" s="22"/>
      <c r="T7" s="22"/>
      <c r="U7" s="276"/>
      <c r="V7" s="276"/>
      <c r="W7" s="276"/>
      <c r="X7" s="276"/>
      <c r="Y7" s="276"/>
      <c r="Z7" s="276"/>
    </row>
    <row ht="12.75" customHeight="1" r="8">
      <c r="A8" s="8">
        <v>717</v>
      </c>
      <c r="B8" s="9" t="s">
        <v>6458</v>
      </c>
      <c r="C8" s="9">
        <v>2012</v>
      </c>
      <c r="D8" s="388">
        <v>40919</v>
      </c>
      <c r="E8" s="12" t="s">
        <v>6459</v>
      </c>
      <c r="F8" s="11" t="s">
        <v>6460</v>
      </c>
      <c r="G8" s="12" t="s">
        <v>17</v>
      </c>
      <c r="H8" s="11" t="s">
        <v>25</v>
      </c>
      <c r="I8" s="388">
        <v>42767</v>
      </c>
      <c r="J8" s="12">
        <v>2</v>
      </c>
      <c r="K8" s="535" t="s">
        <v>278</v>
      </c>
      <c r="L8" s="9" t="s">
        <v>371</v>
      </c>
      <c r="M8" s="13">
        <f>I8-D8</f>
        <v>1848</v>
      </c>
      <c r="N8" s="276"/>
      <c r="O8" s="23" t="s">
        <v>844</v>
      </c>
      <c r="P8" s="23">
        <f>COUNTIF($G$2:$G$476,"PFN")</f>
        <v>9</v>
      </c>
      <c r="Q8" s="22"/>
      <c r="R8" s="22"/>
      <c r="S8" s="22"/>
      <c r="T8" s="22"/>
      <c r="U8" s="276"/>
      <c r="V8" s="276"/>
      <c r="W8" s="276"/>
      <c r="X8" s="276"/>
      <c r="Y8" s="276"/>
      <c r="Z8" s="276"/>
    </row>
    <row ht="12.75" customHeight="1" r="9">
      <c r="A9" s="16">
        <v>817</v>
      </c>
      <c r="B9" s="17" t="s">
        <v>6461</v>
      </c>
      <c r="C9" s="17">
        <v>2012</v>
      </c>
      <c r="D9" s="392">
        <v>41199</v>
      </c>
      <c r="E9" s="19" t="s">
        <v>6462</v>
      </c>
      <c r="F9" s="20" t="s">
        <v>1417</v>
      </c>
      <c r="G9" s="19" t="s">
        <v>17</v>
      </c>
      <c r="H9" s="20" t="s">
        <v>100</v>
      </c>
      <c r="I9" s="392">
        <v>42767</v>
      </c>
      <c r="J9" s="19">
        <v>2</v>
      </c>
      <c r="K9" s="534" t="s">
        <v>308</v>
      </c>
      <c r="L9" s="17" t="s">
        <v>376</v>
      </c>
      <c r="M9" s="21">
        <f>I9-D9</f>
        <v>1568</v>
      </c>
      <c r="N9" s="276"/>
      <c r="O9" s="24" t="s">
        <v>861</v>
      </c>
      <c r="P9" s="24">
        <f>COUNTIF($G$2:$G$476,"PF/PTE")</f>
        <v>131</v>
      </c>
      <c r="Q9" s="22"/>
      <c r="R9" s="22"/>
      <c r="S9" s="22"/>
      <c r="T9" s="22"/>
      <c r="U9" s="276"/>
      <c r="V9" s="276"/>
      <c r="W9" s="276"/>
      <c r="X9" s="276"/>
      <c r="Y9" s="276"/>
      <c r="Z9" s="276"/>
    </row>
    <row ht="12.75" customHeight="1" r="10">
      <c r="A10" s="8">
        <v>917</v>
      </c>
      <c r="B10" s="9" t="s">
        <v>6463</v>
      </c>
      <c r="C10" s="9">
        <v>2014</v>
      </c>
      <c r="D10" s="388">
        <v>41754</v>
      </c>
      <c r="E10" s="12" t="s">
        <v>6464</v>
      </c>
      <c r="F10" s="11" t="s">
        <v>1417</v>
      </c>
      <c r="G10" s="12" t="s">
        <v>17</v>
      </c>
      <c r="H10" s="11" t="s">
        <v>25</v>
      </c>
      <c r="I10" s="388">
        <v>42767</v>
      </c>
      <c r="J10" s="12">
        <v>2</v>
      </c>
      <c r="K10" s="534" t="s">
        <v>308</v>
      </c>
      <c r="L10" s="9" t="s">
        <v>376</v>
      </c>
      <c r="M10" s="13">
        <f>I10-D10</f>
        <v>1013</v>
      </c>
      <c r="N10" s="536"/>
      <c r="O10" s="23" t="s">
        <v>865</v>
      </c>
      <c r="P10" s="23">
        <f>COUNTIF($G$2:$G$476,"Bio")</f>
        <v>21</v>
      </c>
      <c r="Q10" s="22"/>
      <c r="R10" s="22"/>
      <c r="S10" s="22"/>
      <c r="T10" s="22"/>
      <c r="U10" s="276"/>
      <c r="V10" s="276"/>
      <c r="W10" s="276"/>
      <c r="X10" s="276"/>
      <c r="Y10" s="276"/>
      <c r="Z10" s="276"/>
    </row>
    <row ht="12.75" customHeight="1" r="11">
      <c r="A11" s="16">
        <v>1017</v>
      </c>
      <c r="B11" s="17" t="s">
        <v>6465</v>
      </c>
      <c r="C11" s="17">
        <v>2014</v>
      </c>
      <c r="D11" s="392">
        <v>41800</v>
      </c>
      <c r="E11" s="19" t="s">
        <v>6466</v>
      </c>
      <c r="F11" s="20" t="s">
        <v>1417</v>
      </c>
      <c r="G11" s="19" t="s">
        <v>17</v>
      </c>
      <c r="H11" s="20" t="s">
        <v>277</v>
      </c>
      <c r="I11" s="392">
        <v>42767</v>
      </c>
      <c r="J11" s="19">
        <v>2</v>
      </c>
      <c r="K11" s="534" t="s">
        <v>308</v>
      </c>
      <c r="L11" s="17" t="s">
        <v>376</v>
      </c>
      <c r="M11" s="21">
        <f>I11-D11</f>
        <v>967</v>
      </c>
      <c r="N11" s="536"/>
      <c r="O11" s="395" t="s">
        <v>871</v>
      </c>
      <c r="P11" s="395">
        <f>COUNTIF($G$2:$G$476,"Bio/Org")</f>
        <v>21</v>
      </c>
      <c r="Q11" s="22"/>
      <c r="R11" s="22"/>
      <c r="S11" s="22"/>
      <c r="T11" s="22"/>
      <c r="U11" s="276"/>
      <c r="V11" s="276"/>
      <c r="W11" s="276"/>
      <c r="X11" s="276"/>
      <c r="Y11" s="276"/>
      <c r="Z11" s="276"/>
    </row>
    <row ht="12.75" customHeight="1" r="12">
      <c r="A12" s="8">
        <v>1117</v>
      </c>
      <c r="B12" s="9" t="s">
        <v>6467</v>
      </c>
      <c r="C12" s="9">
        <v>2011</v>
      </c>
      <c r="D12" s="388">
        <v>40696</v>
      </c>
      <c r="E12" s="12" t="s">
        <v>6468</v>
      </c>
      <c r="F12" s="11" t="s">
        <v>1417</v>
      </c>
      <c r="G12" s="12" t="s">
        <v>17</v>
      </c>
      <c r="H12" s="11" t="s">
        <v>25</v>
      </c>
      <c r="I12" s="388">
        <v>42767</v>
      </c>
      <c r="J12" s="12">
        <v>2</v>
      </c>
      <c r="K12" s="534" t="s">
        <v>308</v>
      </c>
      <c r="L12" s="9" t="s">
        <v>376</v>
      </c>
      <c r="M12" s="13">
        <f>I12-D12</f>
        <v>2071</v>
      </c>
      <c r="N12" s="276"/>
      <c r="O12" s="396" t="s">
        <v>45</v>
      </c>
      <c r="P12" s="397">
        <f>SUM(P3:P11)</f>
        <v>404</v>
      </c>
      <c r="Q12" s="22"/>
      <c r="R12" s="22"/>
      <c r="S12" s="22"/>
      <c r="T12" s="22"/>
      <c r="U12" s="276"/>
      <c r="V12" s="276"/>
      <c r="W12" s="276"/>
      <c r="X12" s="276"/>
      <c r="Y12" s="276"/>
      <c r="Z12" s="276"/>
    </row>
    <row ht="12.75" customHeight="1" r="13">
      <c r="A13" s="16">
        <v>1217</v>
      </c>
      <c r="B13" s="17" t="s">
        <v>6469</v>
      </c>
      <c r="C13" s="17">
        <v>2013</v>
      </c>
      <c r="D13" s="392">
        <v>41457</v>
      </c>
      <c r="E13" s="19" t="s">
        <v>6470</v>
      </c>
      <c r="F13" s="20" t="s">
        <v>1417</v>
      </c>
      <c r="G13" s="19" t="s">
        <v>17</v>
      </c>
      <c r="H13" s="20" t="s">
        <v>3169</v>
      </c>
      <c r="I13" s="392">
        <v>42767</v>
      </c>
      <c r="J13" s="19">
        <v>2</v>
      </c>
      <c r="K13" s="534" t="s">
        <v>308</v>
      </c>
      <c r="L13" s="17" t="s">
        <v>376</v>
      </c>
      <c r="M13" s="21">
        <f>I13-D13</f>
        <v>1310</v>
      </c>
      <c r="N13" s="276"/>
      <c r="O13" s="22"/>
      <c r="P13" s="22"/>
      <c r="Q13" s="22"/>
      <c r="R13" s="398"/>
      <c r="S13" s="398"/>
      <c r="T13" s="22"/>
      <c r="U13" s="276"/>
      <c r="V13" s="276"/>
      <c r="W13" s="276"/>
      <c r="X13" s="276"/>
      <c r="Y13" s="276"/>
      <c r="Z13" s="276"/>
    </row>
    <row ht="13.5" customHeight="1" r="14">
      <c r="A14" s="8">
        <v>1317</v>
      </c>
      <c r="B14" s="9" t="s">
        <v>6471</v>
      </c>
      <c r="C14" s="9">
        <v>2013</v>
      </c>
      <c r="D14" s="388">
        <v>41460</v>
      </c>
      <c r="E14" s="12" t="s">
        <v>6472</v>
      </c>
      <c r="F14" s="11" t="s">
        <v>1417</v>
      </c>
      <c r="G14" s="12" t="s">
        <v>17</v>
      </c>
      <c r="H14" s="11" t="s">
        <v>89</v>
      </c>
      <c r="I14" s="388">
        <v>42767</v>
      </c>
      <c r="J14" s="12">
        <v>2</v>
      </c>
      <c r="K14" s="534" t="s">
        <v>308</v>
      </c>
      <c r="L14" s="9" t="s">
        <v>376</v>
      </c>
      <c r="M14" s="13">
        <f>I14-D14</f>
        <v>1307</v>
      </c>
      <c r="N14" s="276"/>
      <c r="O14" s="399" t="s">
        <v>56</v>
      </c>
      <c r="P14" s="28"/>
      <c r="Q14" s="28"/>
      <c r="R14" s="28"/>
      <c r="S14" s="29"/>
      <c r="T14" s="22"/>
      <c r="U14" s="276"/>
      <c r="V14" s="276"/>
      <c r="W14" s="276"/>
      <c r="X14" s="276"/>
      <c r="Y14" s="276"/>
      <c r="Z14" s="276"/>
    </row>
    <row ht="14.25" customHeight="1" r="15">
      <c r="A15" s="16">
        <v>1417</v>
      </c>
      <c r="B15" s="17" t="s">
        <v>6473</v>
      </c>
      <c r="C15" s="17">
        <v>2013</v>
      </c>
      <c r="D15" s="392">
        <v>41465</v>
      </c>
      <c r="E15" s="19" t="s">
        <v>6474</v>
      </c>
      <c r="F15" s="20" t="s">
        <v>1417</v>
      </c>
      <c r="G15" s="19" t="s">
        <v>17</v>
      </c>
      <c r="H15" s="20" t="s">
        <v>132</v>
      </c>
      <c r="I15" s="392">
        <v>42767</v>
      </c>
      <c r="J15" s="19">
        <v>2</v>
      </c>
      <c r="K15" s="534" t="s">
        <v>308</v>
      </c>
      <c r="L15" s="17" t="s">
        <v>376</v>
      </c>
      <c r="M15" s="21">
        <f>I15-D15</f>
        <v>1302</v>
      </c>
      <c r="N15" s="276"/>
      <c r="O15" s="30"/>
      <c r="P15" s="31"/>
      <c r="Q15" s="31"/>
      <c r="R15" s="31"/>
      <c r="S15" s="32"/>
      <c r="T15" s="22"/>
      <c r="U15" s="276"/>
      <c r="V15" s="276"/>
      <c r="W15" s="276"/>
      <c r="X15" s="276"/>
      <c r="Y15" s="276"/>
      <c r="Z15" s="276"/>
    </row>
    <row ht="12.75" customHeight="1" r="16">
      <c r="A16" s="8">
        <v>1517</v>
      </c>
      <c r="B16" s="9" t="s">
        <v>6475</v>
      </c>
      <c r="C16" s="9">
        <v>2013</v>
      </c>
      <c r="D16" s="388">
        <v>41515</v>
      </c>
      <c r="E16" s="12" t="s">
        <v>6476</v>
      </c>
      <c r="F16" s="11" t="s">
        <v>1417</v>
      </c>
      <c r="G16" s="12" t="s">
        <v>17</v>
      </c>
      <c r="H16" s="11" t="s">
        <v>866</v>
      </c>
      <c r="I16" s="388">
        <v>42767</v>
      </c>
      <c r="J16" s="12">
        <v>2</v>
      </c>
      <c r="K16" s="534" t="s">
        <v>308</v>
      </c>
      <c r="L16" s="9" t="s">
        <v>376</v>
      </c>
      <c r="M16" s="13">
        <f>I16-D16</f>
        <v>1252</v>
      </c>
      <c r="N16" s="276"/>
      <c r="O16" s="400" t="s">
        <v>6477</v>
      </c>
      <c r="P16" s="59"/>
      <c r="Q16" s="59"/>
      <c r="R16" s="59"/>
      <c r="S16" s="60"/>
      <c r="T16" s="22"/>
      <c r="U16" s="276"/>
      <c r="V16" s="276"/>
      <c r="W16" s="276"/>
      <c r="X16" s="276"/>
      <c r="Y16" s="276"/>
      <c r="Z16" s="276"/>
    </row>
    <row ht="12.75" customHeight="1" r="17">
      <c r="A17" s="16">
        <v>1617</v>
      </c>
      <c r="B17" s="17" t="s">
        <v>6478</v>
      </c>
      <c r="C17" s="17">
        <v>2016</v>
      </c>
      <c r="D17" s="392">
        <v>42468</v>
      </c>
      <c r="E17" s="19" t="s">
        <v>6479</v>
      </c>
      <c r="F17" s="20" t="s">
        <v>1417</v>
      </c>
      <c r="G17" s="19" t="s">
        <v>17</v>
      </c>
      <c r="H17" s="20" t="s">
        <v>2069</v>
      </c>
      <c r="I17" s="392">
        <v>42767</v>
      </c>
      <c r="J17" s="19">
        <v>2</v>
      </c>
      <c r="K17" s="534" t="s">
        <v>308</v>
      </c>
      <c r="L17" s="17" t="s">
        <v>376</v>
      </c>
      <c r="M17" s="21">
        <f>I17-D17</f>
        <v>299</v>
      </c>
      <c r="N17" s="276"/>
      <c r="O17" s="37" t="s">
        <v>6480</v>
      </c>
      <c r="P17" s="34"/>
      <c r="Q17" s="34"/>
      <c r="R17" s="34"/>
      <c r="S17" s="35"/>
      <c r="T17" s="22"/>
      <c r="U17" s="276"/>
      <c r="V17" s="276"/>
      <c r="W17" s="276"/>
      <c r="X17" s="276"/>
      <c r="Y17" s="276"/>
      <c r="Z17" s="276"/>
    </row>
    <row ht="12.75" customHeight="1" r="18">
      <c r="A18" s="8">
        <v>1717</v>
      </c>
      <c r="B18" s="9" t="s">
        <v>6481</v>
      </c>
      <c r="C18" s="9">
        <v>2016</v>
      </c>
      <c r="D18" s="388">
        <v>42566</v>
      </c>
      <c r="E18" s="12" t="s">
        <v>6482</v>
      </c>
      <c r="F18" s="11" t="s">
        <v>1417</v>
      </c>
      <c r="G18" s="12" t="s">
        <v>17</v>
      </c>
      <c r="H18" s="11" t="s">
        <v>137</v>
      </c>
      <c r="I18" s="388">
        <v>42767</v>
      </c>
      <c r="J18" s="12">
        <v>2</v>
      </c>
      <c r="K18" s="534" t="s">
        <v>308</v>
      </c>
      <c r="L18" s="9" t="s">
        <v>376</v>
      </c>
      <c r="M18" s="13">
        <f>I18-D18</f>
        <v>201</v>
      </c>
      <c r="N18" s="276"/>
      <c r="O18" s="33" t="s">
        <v>6483</v>
      </c>
      <c r="P18" s="34"/>
      <c r="Q18" s="34"/>
      <c r="R18" s="34"/>
      <c r="S18" s="35"/>
      <c r="T18" s="22"/>
      <c r="U18" s="276"/>
      <c r="V18" s="276"/>
      <c r="W18" s="276"/>
      <c r="X18" s="276"/>
      <c r="Y18" s="276"/>
      <c r="Z18" s="276"/>
    </row>
    <row ht="12.75" customHeight="1" r="19">
      <c r="A19" s="16">
        <v>1817</v>
      </c>
      <c r="B19" s="17" t="s">
        <v>6484</v>
      </c>
      <c r="C19" s="17">
        <v>2016</v>
      </c>
      <c r="D19" s="392">
        <v>42604</v>
      </c>
      <c r="E19" s="19" t="s">
        <v>6485</v>
      </c>
      <c r="F19" s="20" t="s">
        <v>6450</v>
      </c>
      <c r="G19" s="19" t="s">
        <v>865</v>
      </c>
      <c r="H19" s="20" t="s">
        <v>866</v>
      </c>
      <c r="I19" s="392">
        <v>42768</v>
      </c>
      <c r="J19" s="19">
        <v>2</v>
      </c>
      <c r="K19" s="534" t="s">
        <v>308</v>
      </c>
      <c r="L19" s="17" t="s">
        <v>380</v>
      </c>
      <c r="M19" s="21">
        <f>I19-D19</f>
        <v>164</v>
      </c>
      <c r="N19" s="276"/>
      <c r="O19" s="37" t="s">
        <v>6486</v>
      </c>
      <c r="P19" s="34"/>
      <c r="Q19" s="34"/>
      <c r="R19" s="34"/>
      <c r="S19" s="35"/>
      <c r="T19" s="22"/>
      <c r="U19" s="276"/>
      <c r="V19" s="276"/>
      <c r="W19" s="276"/>
      <c r="X19" s="276"/>
      <c r="Y19" s="276"/>
      <c r="Z19" s="276"/>
    </row>
    <row ht="12.75" customHeight="1" r="20">
      <c r="A20" s="8">
        <v>1917</v>
      </c>
      <c r="B20" s="9" t="s">
        <v>6487</v>
      </c>
      <c r="C20" s="9">
        <v>2015</v>
      </c>
      <c r="D20" s="388">
        <v>42181</v>
      </c>
      <c r="E20" s="12" t="s">
        <v>6488</v>
      </c>
      <c r="F20" s="11" t="s">
        <v>2900</v>
      </c>
      <c r="G20" s="12" t="s">
        <v>865</v>
      </c>
      <c r="H20" s="11" t="s">
        <v>4877</v>
      </c>
      <c r="I20" s="388">
        <v>42772</v>
      </c>
      <c r="J20" s="12">
        <v>2</v>
      </c>
      <c r="K20" s="533" t="s">
        <v>295</v>
      </c>
      <c r="L20" s="9" t="s">
        <v>380</v>
      </c>
      <c r="M20" s="13">
        <f>I20-D20</f>
        <v>591</v>
      </c>
      <c r="N20" s="276"/>
      <c r="O20" s="33" t="s">
        <v>6489</v>
      </c>
      <c r="P20" s="34"/>
      <c r="Q20" s="34"/>
      <c r="R20" s="34"/>
      <c r="S20" s="35"/>
      <c r="T20" s="22"/>
      <c r="U20" s="276"/>
      <c r="V20" s="276"/>
      <c r="W20" s="276"/>
      <c r="X20" s="276"/>
      <c r="Y20" s="276"/>
      <c r="Z20" s="276"/>
    </row>
    <row ht="12.75" customHeight="1" r="21">
      <c r="A21" s="16">
        <v>2017</v>
      </c>
      <c r="B21" s="17" t="s">
        <v>6490</v>
      </c>
      <c r="C21" s="17">
        <v>2012</v>
      </c>
      <c r="D21" s="392">
        <v>41031</v>
      </c>
      <c r="E21" s="19" t="s">
        <v>6491</v>
      </c>
      <c r="F21" s="20" t="s">
        <v>1451</v>
      </c>
      <c r="G21" s="19" t="s">
        <v>17</v>
      </c>
      <c r="H21" s="20" t="s">
        <v>6492</v>
      </c>
      <c r="I21" s="392">
        <v>42774</v>
      </c>
      <c r="J21" s="19">
        <v>2</v>
      </c>
      <c r="K21" s="535" t="s">
        <v>278</v>
      </c>
      <c r="L21" s="17" t="s">
        <v>376</v>
      </c>
      <c r="M21" s="21">
        <f>I21-D21</f>
        <v>1743</v>
      </c>
      <c r="N21" s="276"/>
      <c r="O21" s="37" t="s">
        <v>6493</v>
      </c>
      <c r="P21" s="34"/>
      <c r="Q21" s="34"/>
      <c r="R21" s="34"/>
      <c r="S21" s="35"/>
      <c r="T21" s="22"/>
      <c r="U21" s="276"/>
      <c r="V21" s="276"/>
      <c r="W21" s="276"/>
      <c r="X21" s="276"/>
      <c r="Y21" s="276"/>
      <c r="Z21" s="276"/>
    </row>
    <row ht="12.75" customHeight="1" r="22">
      <c r="A22" s="8">
        <v>2117</v>
      </c>
      <c r="B22" s="9" t="s">
        <v>6494</v>
      </c>
      <c r="C22" s="9">
        <v>2015</v>
      </c>
      <c r="D22" s="388">
        <v>42209</v>
      </c>
      <c r="E22" s="12" t="s">
        <v>6495</v>
      </c>
      <c r="F22" s="11" t="s">
        <v>1767</v>
      </c>
      <c r="G22" s="12" t="s">
        <v>17</v>
      </c>
      <c r="H22" s="11" t="s">
        <v>3374</v>
      </c>
      <c r="I22" s="388">
        <v>42774</v>
      </c>
      <c r="J22" s="12">
        <v>2</v>
      </c>
      <c r="K22" s="534" t="s">
        <v>308</v>
      </c>
      <c r="L22" s="9" t="s">
        <v>371</v>
      </c>
      <c r="M22" s="13">
        <f>I22-D22</f>
        <v>565</v>
      </c>
      <c r="N22" s="276"/>
      <c r="O22" s="33" t="s">
        <v>6496</v>
      </c>
      <c r="P22" s="34"/>
      <c r="Q22" s="34"/>
      <c r="R22" s="34"/>
      <c r="S22" s="35"/>
      <c r="T22" s="22"/>
      <c r="U22" s="276"/>
      <c r="V22" s="276"/>
      <c r="W22" s="276"/>
      <c r="X22" s="276"/>
      <c r="Y22" s="276"/>
      <c r="Z22" s="276"/>
    </row>
    <row ht="12.75" customHeight="1" r="23">
      <c r="A23" s="16">
        <v>2217</v>
      </c>
      <c r="B23" s="17" t="s">
        <v>6497</v>
      </c>
      <c r="C23" s="17">
        <v>2013</v>
      </c>
      <c r="D23" s="392">
        <v>41632</v>
      </c>
      <c r="E23" s="19" t="s">
        <v>6498</v>
      </c>
      <c r="F23" s="20" t="s">
        <v>1183</v>
      </c>
      <c r="G23" s="19" t="s">
        <v>860</v>
      </c>
      <c r="H23" s="20" t="s">
        <v>181</v>
      </c>
      <c r="I23" s="392">
        <v>42775</v>
      </c>
      <c r="J23" s="19">
        <v>2</v>
      </c>
      <c r="K23" s="534" t="s">
        <v>308</v>
      </c>
      <c r="L23" s="17" t="s">
        <v>371</v>
      </c>
      <c r="M23" s="21">
        <f>I23-D23</f>
        <v>1143</v>
      </c>
      <c r="N23" s="276"/>
      <c r="O23" s="37" t="s">
        <v>6499</v>
      </c>
      <c r="P23" s="34"/>
      <c r="Q23" s="34"/>
      <c r="R23" s="34"/>
      <c r="S23" s="35"/>
      <c r="T23" s="22"/>
      <c r="U23" s="276"/>
      <c r="V23" s="276"/>
      <c r="W23" s="276"/>
      <c r="X23" s="276"/>
      <c r="Y23" s="276"/>
      <c r="Z23" s="276"/>
    </row>
    <row ht="12.75" customHeight="1" r="24">
      <c r="A24" s="8">
        <v>2317</v>
      </c>
      <c r="B24" s="9" t="s">
        <v>6500</v>
      </c>
      <c r="C24" s="9">
        <v>2015</v>
      </c>
      <c r="D24" s="388">
        <v>42108</v>
      </c>
      <c r="E24" s="12" t="s">
        <v>6501</v>
      </c>
      <c r="F24" s="11" t="s">
        <v>6502</v>
      </c>
      <c r="G24" s="12" t="s">
        <v>865</v>
      </c>
      <c r="H24" s="11" t="s">
        <v>965</v>
      </c>
      <c r="I24" s="388">
        <v>42776</v>
      </c>
      <c r="J24" s="12">
        <v>2</v>
      </c>
      <c r="K24" s="535" t="s">
        <v>278</v>
      </c>
      <c r="L24" s="9" t="s">
        <v>380</v>
      </c>
      <c r="M24" s="13">
        <f>I24-D24</f>
        <v>668</v>
      </c>
      <c r="N24" s="276"/>
      <c r="O24" s="401" t="s">
        <v>6503</v>
      </c>
      <c r="P24" s="39"/>
      <c r="Q24" s="39"/>
      <c r="R24" s="39"/>
      <c r="S24" s="40"/>
      <c r="T24" s="22"/>
      <c r="U24" s="276"/>
      <c r="V24" s="276"/>
      <c r="W24" s="276"/>
      <c r="X24" s="276"/>
      <c r="Y24" s="276"/>
      <c r="Z24" s="276"/>
    </row>
    <row ht="12.75" customHeight="1" r="25">
      <c r="A25" s="16">
        <v>2417</v>
      </c>
      <c r="B25" s="17" t="s">
        <v>6504</v>
      </c>
      <c r="C25" s="17">
        <v>2015</v>
      </c>
      <c r="D25" s="392">
        <v>42108</v>
      </c>
      <c r="E25" s="19" t="s">
        <v>6505</v>
      </c>
      <c r="F25" s="20" t="s">
        <v>6502</v>
      </c>
      <c r="G25" s="19" t="s">
        <v>865</v>
      </c>
      <c r="H25" s="20" t="s">
        <v>965</v>
      </c>
      <c r="I25" s="392">
        <v>42776</v>
      </c>
      <c r="J25" s="19">
        <v>2</v>
      </c>
      <c r="K25" s="535" t="s">
        <v>278</v>
      </c>
      <c r="L25" s="17" t="s">
        <v>380</v>
      </c>
      <c r="M25" s="21">
        <f>I25-D25</f>
        <v>668</v>
      </c>
      <c r="N25" s="276"/>
      <c r="O25" s="22"/>
      <c r="P25" s="22"/>
      <c r="Q25" s="22"/>
      <c r="R25" s="22"/>
      <c r="S25" s="22"/>
      <c r="T25" s="22"/>
      <c r="U25" s="276"/>
      <c r="V25" s="276"/>
      <c r="W25" s="276"/>
      <c r="X25" s="276"/>
      <c r="Y25" s="276"/>
      <c r="Z25" s="276"/>
    </row>
    <row ht="13.5" customHeight="1" r="26">
      <c r="A26" s="8">
        <v>2517</v>
      </c>
      <c r="B26" s="9" t="s">
        <v>6506</v>
      </c>
      <c r="C26" s="9">
        <v>2015</v>
      </c>
      <c r="D26" s="388">
        <v>42132</v>
      </c>
      <c r="E26" s="12" t="s">
        <v>6507</v>
      </c>
      <c r="F26" s="11" t="s">
        <v>2133</v>
      </c>
      <c r="G26" s="12" t="s">
        <v>865</v>
      </c>
      <c r="H26" s="11" t="s">
        <v>4877</v>
      </c>
      <c r="I26" s="388">
        <v>42776</v>
      </c>
      <c r="J26" s="12">
        <v>2</v>
      </c>
      <c r="K26" s="533" t="s">
        <v>295</v>
      </c>
      <c r="L26" s="9" t="s">
        <v>380</v>
      </c>
      <c r="M26" s="13">
        <f>I26-D26</f>
        <v>644</v>
      </c>
      <c r="N26" s="276"/>
      <c r="O26" s="399" t="s">
        <v>913</v>
      </c>
      <c r="P26" s="28"/>
      <c r="Q26" s="28"/>
      <c r="R26" s="28"/>
      <c r="S26" s="29"/>
      <c r="T26" s="22"/>
      <c r="U26" s="276"/>
      <c r="V26" s="276"/>
      <c r="W26" s="276"/>
      <c r="X26" s="276"/>
      <c r="Y26" s="276"/>
      <c r="Z26" s="276"/>
    </row>
    <row ht="15" customHeight="1" r="27">
      <c r="A27" s="16">
        <v>2617</v>
      </c>
      <c r="B27" s="17" t="s">
        <v>6508</v>
      </c>
      <c r="C27" s="17">
        <v>2015</v>
      </c>
      <c r="D27" s="392">
        <v>42181</v>
      </c>
      <c r="E27" s="19" t="s">
        <v>6509</v>
      </c>
      <c r="F27" s="20" t="s">
        <v>2133</v>
      </c>
      <c r="G27" s="19" t="s">
        <v>865</v>
      </c>
      <c r="H27" s="20" t="s">
        <v>4877</v>
      </c>
      <c r="I27" s="392">
        <v>42776</v>
      </c>
      <c r="J27" s="19">
        <v>2</v>
      </c>
      <c r="K27" s="533" t="s">
        <v>295</v>
      </c>
      <c r="L27" s="17" t="s">
        <v>380</v>
      </c>
      <c r="M27" s="21">
        <f>I27-D27</f>
        <v>595</v>
      </c>
      <c r="N27" s="276"/>
      <c r="O27" s="50"/>
      <c r="P27" s="51"/>
      <c r="Q27" s="51"/>
      <c r="R27" s="51"/>
      <c r="S27" s="52"/>
      <c r="T27" s="22"/>
      <c r="U27" s="276"/>
      <c r="V27" s="276"/>
      <c r="W27" s="276"/>
      <c r="X27" s="276"/>
      <c r="Y27" s="276"/>
      <c r="Z27" s="276"/>
    </row>
    <row ht="15" customHeight="1" r="28">
      <c r="A28" s="8">
        <v>2717</v>
      </c>
      <c r="B28" s="9" t="s">
        <v>6510</v>
      </c>
      <c r="C28" s="9">
        <v>2010</v>
      </c>
      <c r="D28" s="388">
        <v>40266</v>
      </c>
      <c r="E28" s="12" t="s">
        <v>6511</v>
      </c>
      <c r="F28" s="11" t="s">
        <v>6460</v>
      </c>
      <c r="G28" s="12" t="s">
        <v>17</v>
      </c>
      <c r="H28" s="11" t="s">
        <v>3213</v>
      </c>
      <c r="I28" s="388">
        <v>42776</v>
      </c>
      <c r="J28" s="12">
        <v>2</v>
      </c>
      <c r="K28" s="535" t="s">
        <v>278</v>
      </c>
      <c r="L28" s="9" t="s">
        <v>371</v>
      </c>
      <c r="M28" s="13">
        <f>I28-D28</f>
        <v>2510</v>
      </c>
      <c r="N28" s="276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76"/>
      <c r="V28" s="276"/>
      <c r="W28" s="276"/>
      <c r="X28" s="276"/>
      <c r="Y28" s="276"/>
      <c r="Z28" s="276"/>
    </row>
    <row ht="15" customHeight="1" r="29">
      <c r="A29" s="16">
        <v>2817</v>
      </c>
      <c r="B29" s="17" t="s">
        <v>6512</v>
      </c>
      <c r="C29" s="17">
        <v>2014</v>
      </c>
      <c r="D29" s="392">
        <v>41780</v>
      </c>
      <c r="E29" s="19" t="s">
        <v>6513</v>
      </c>
      <c r="F29" s="20" t="s">
        <v>1767</v>
      </c>
      <c r="G29" s="19" t="s">
        <v>17</v>
      </c>
      <c r="H29" s="20" t="s">
        <v>132</v>
      </c>
      <c r="I29" s="392">
        <v>42776</v>
      </c>
      <c r="J29" s="19">
        <v>2</v>
      </c>
      <c r="K29" s="534" t="s">
        <v>308</v>
      </c>
      <c r="L29" s="17" t="s">
        <v>371</v>
      </c>
      <c r="M29" s="21">
        <f>I29-D29</f>
        <v>996</v>
      </c>
      <c r="N29" s="276"/>
      <c r="O29" s="24">
        <v>2005</v>
      </c>
      <c r="P29" s="303">
        <f>COUNTIF($C$2:$C$503,"2005")</f>
        <v>0</v>
      </c>
      <c r="Q29" s="59"/>
      <c r="R29" s="60"/>
      <c r="S29" s="63">
        <f>P29/P42</f>
        <v>0</v>
      </c>
      <c r="T29" s="22"/>
      <c r="U29" s="276"/>
      <c r="V29" s="276"/>
      <c r="W29" s="276"/>
      <c r="X29" s="276"/>
      <c r="Y29" s="276"/>
      <c r="Z29" s="276"/>
    </row>
    <row ht="12.75" customHeight="1" r="30">
      <c r="A30" s="8">
        <v>2917</v>
      </c>
      <c r="B30" s="9" t="s">
        <v>6514</v>
      </c>
      <c r="C30" s="9">
        <v>2013</v>
      </c>
      <c r="D30" s="388">
        <v>41586</v>
      </c>
      <c r="E30" s="12" t="s">
        <v>6515</v>
      </c>
      <c r="F30" s="11" t="s">
        <v>464</v>
      </c>
      <c r="G30" s="12" t="s">
        <v>17</v>
      </c>
      <c r="H30" s="11" t="s">
        <v>363</v>
      </c>
      <c r="I30" s="388">
        <v>42776</v>
      </c>
      <c r="J30" s="12">
        <v>2</v>
      </c>
      <c r="K30" s="534" t="s">
        <v>308</v>
      </c>
      <c r="L30" s="9" t="s">
        <v>376</v>
      </c>
      <c r="M30" s="13">
        <f>I30-D30</f>
        <v>1190</v>
      </c>
      <c r="N30" s="276"/>
      <c r="O30" s="23">
        <v>2006</v>
      </c>
      <c r="P30" s="64">
        <f>COUNTIF($C$2:$C$503,"2006")</f>
        <v>0</v>
      </c>
      <c r="Q30" s="34"/>
      <c r="R30" s="35"/>
      <c r="S30" s="61">
        <f>P30/P42</f>
        <v>0</v>
      </c>
      <c r="T30" s="22"/>
      <c r="U30" s="276"/>
      <c r="V30" s="276"/>
      <c r="W30" s="276"/>
      <c r="X30" s="276"/>
      <c r="Y30" s="276"/>
      <c r="Z30" s="276"/>
    </row>
    <row ht="12.75" customHeight="1" r="31">
      <c r="A31" s="16">
        <v>3017</v>
      </c>
      <c r="B31" s="17" t="s">
        <v>6516</v>
      </c>
      <c r="C31" s="17">
        <v>2012</v>
      </c>
      <c r="D31" s="392">
        <v>41257</v>
      </c>
      <c r="E31" s="19" t="s">
        <v>6517</v>
      </c>
      <c r="F31" s="20" t="s">
        <v>1767</v>
      </c>
      <c r="G31" s="19" t="s">
        <v>17</v>
      </c>
      <c r="H31" s="20" t="s">
        <v>100</v>
      </c>
      <c r="I31" s="392">
        <v>42776</v>
      </c>
      <c r="J31" s="19">
        <v>2</v>
      </c>
      <c r="K31" s="534" t="s">
        <v>308</v>
      </c>
      <c r="L31" s="17" t="s">
        <v>371</v>
      </c>
      <c r="M31" s="21">
        <f>I31-D31</f>
        <v>1519</v>
      </c>
      <c r="N31" s="276"/>
      <c r="O31" s="24">
        <v>2007</v>
      </c>
      <c r="P31" s="62">
        <f>COUNTIF($C$2:$C$503,"2007")</f>
        <v>0</v>
      </c>
      <c r="Q31" s="34"/>
      <c r="R31" s="35"/>
      <c r="S31" s="63">
        <f>(P31/P42)</f>
        <v>0</v>
      </c>
      <c r="T31" s="22"/>
      <c r="U31" s="276"/>
      <c r="V31" s="276"/>
      <c r="W31" s="276"/>
      <c r="X31" s="276"/>
      <c r="Y31" s="276"/>
      <c r="Z31" s="276"/>
    </row>
    <row ht="12.75" customHeight="1" r="32">
      <c r="A32" s="8">
        <v>3117</v>
      </c>
      <c r="B32" s="9" t="s">
        <v>6518</v>
      </c>
      <c r="C32" s="9">
        <v>2010</v>
      </c>
      <c r="D32" s="388">
        <v>40498</v>
      </c>
      <c r="E32" s="12" t="s">
        <v>6519</v>
      </c>
      <c r="F32" s="11" t="s">
        <v>154</v>
      </c>
      <c r="G32" s="12" t="s">
        <v>17</v>
      </c>
      <c r="H32" s="11" t="s">
        <v>5629</v>
      </c>
      <c r="I32" s="388">
        <v>42779</v>
      </c>
      <c r="J32" s="12">
        <v>2</v>
      </c>
      <c r="K32" s="535" t="s">
        <v>278</v>
      </c>
      <c r="L32" s="9" t="s">
        <v>376</v>
      </c>
      <c r="M32" s="13">
        <f>I32-D32</f>
        <v>2281</v>
      </c>
      <c r="N32" s="276"/>
      <c r="O32" s="23">
        <v>2008</v>
      </c>
      <c r="P32" s="64">
        <f>COUNTIF($C$2:$C$503,"2008")</f>
        <v>2</v>
      </c>
      <c r="Q32" s="34"/>
      <c r="R32" s="35"/>
      <c r="S32" s="61">
        <f>(P32/P42)</f>
        <v>0.00495049504950495</v>
      </c>
      <c r="T32" s="22"/>
      <c r="U32" s="276"/>
      <c r="V32" s="276"/>
      <c r="W32" s="276"/>
      <c r="X32" s="276"/>
      <c r="Y32" s="276"/>
      <c r="Z32" s="276"/>
    </row>
    <row ht="12.75" customHeight="1" r="33">
      <c r="A33" s="16">
        <v>3217</v>
      </c>
      <c r="B33" s="17" t="s">
        <v>6520</v>
      </c>
      <c r="C33" s="17">
        <v>2014</v>
      </c>
      <c r="D33" s="392">
        <v>41960</v>
      </c>
      <c r="E33" s="19" t="s">
        <v>6521</v>
      </c>
      <c r="F33" s="20" t="s">
        <v>3127</v>
      </c>
      <c r="G33" s="19" t="s">
        <v>865</v>
      </c>
      <c r="H33" s="20" t="s">
        <v>104</v>
      </c>
      <c r="I33" s="392">
        <v>42779</v>
      </c>
      <c r="J33" s="19">
        <v>2</v>
      </c>
      <c r="K33" s="534" t="s">
        <v>308</v>
      </c>
      <c r="L33" s="17" t="s">
        <v>380</v>
      </c>
      <c r="M33" s="21">
        <f>I33-D33</f>
        <v>819</v>
      </c>
      <c r="N33" s="276"/>
      <c r="O33" s="24">
        <v>2009</v>
      </c>
      <c r="P33" s="62">
        <f>COUNTIF($C$2:$C$503,"2009")</f>
        <v>30</v>
      </c>
      <c r="Q33" s="34"/>
      <c r="R33" s="35"/>
      <c r="S33" s="63">
        <f>(P33/P42)</f>
        <v>0.0742574257425743</v>
      </c>
      <c r="T33" s="22"/>
      <c r="U33" s="276"/>
      <c r="V33" s="276"/>
      <c r="W33" s="276"/>
      <c r="X33" s="276"/>
      <c r="Y33" s="276"/>
      <c r="Z33" s="276"/>
    </row>
    <row ht="12.75" customHeight="1" r="34">
      <c r="A34" s="8">
        <v>3317</v>
      </c>
      <c r="B34" s="9" t="s">
        <v>6522</v>
      </c>
      <c r="C34" s="9">
        <v>2010</v>
      </c>
      <c r="D34" s="388">
        <v>40501</v>
      </c>
      <c r="E34" s="12" t="s">
        <v>6523</v>
      </c>
      <c r="F34" s="11" t="s">
        <v>154</v>
      </c>
      <c r="G34" s="12" t="s">
        <v>17</v>
      </c>
      <c r="H34" s="11" t="s">
        <v>100</v>
      </c>
      <c r="I34" s="388">
        <v>42781</v>
      </c>
      <c r="J34" s="12">
        <v>2</v>
      </c>
      <c r="K34" s="535" t="s">
        <v>278</v>
      </c>
      <c r="L34" s="9" t="s">
        <v>376</v>
      </c>
      <c r="M34" s="13">
        <f>I34-D34</f>
        <v>2280</v>
      </c>
      <c r="N34" s="276"/>
      <c r="O34" s="23">
        <v>2010</v>
      </c>
      <c r="P34" s="64">
        <f>COUNTIF($C$2:$C$503,"2010")</f>
        <v>39</v>
      </c>
      <c r="Q34" s="34"/>
      <c r="R34" s="35"/>
      <c r="S34" s="61">
        <f>(P34/P42)</f>
        <v>0.0965346534653465</v>
      </c>
      <c r="T34" s="22"/>
      <c r="U34" s="276"/>
      <c r="V34" s="276"/>
      <c r="W34" s="276"/>
      <c r="X34" s="276"/>
      <c r="Y34" s="276"/>
      <c r="Z34" s="276"/>
    </row>
    <row ht="12.75" customHeight="1" r="35">
      <c r="A35" s="16">
        <v>3417</v>
      </c>
      <c r="B35" s="17" t="s">
        <v>6524</v>
      </c>
      <c r="C35" s="17">
        <v>2011</v>
      </c>
      <c r="D35" s="392">
        <v>40738</v>
      </c>
      <c r="E35" s="19" t="s">
        <v>6525</v>
      </c>
      <c r="F35" s="20" t="s">
        <v>1767</v>
      </c>
      <c r="G35" s="19" t="s">
        <v>17</v>
      </c>
      <c r="H35" s="20" t="s">
        <v>25</v>
      </c>
      <c r="I35" s="392">
        <v>42781</v>
      </c>
      <c r="J35" s="19">
        <v>2</v>
      </c>
      <c r="K35" s="534" t="s">
        <v>308</v>
      </c>
      <c r="L35" s="17" t="s">
        <v>371</v>
      </c>
      <c r="M35" s="21">
        <f>I35-D35</f>
        <v>2043</v>
      </c>
      <c r="N35" s="276"/>
      <c r="O35" s="24">
        <v>2011</v>
      </c>
      <c r="P35" s="62">
        <f>COUNTIF($C$2:$C$503,"2011")</f>
        <v>59</v>
      </c>
      <c r="Q35" s="34"/>
      <c r="R35" s="35"/>
      <c r="S35" s="63">
        <f>(P35/P42)</f>
        <v>0.146039603960396</v>
      </c>
      <c r="T35" s="22"/>
      <c r="U35" s="276"/>
      <c r="V35" s="276"/>
      <c r="W35" s="276"/>
      <c r="X35" s="276"/>
      <c r="Y35" s="276"/>
      <c r="Z35" s="276"/>
    </row>
    <row ht="12.75" customHeight="1" r="36">
      <c r="A36" s="8">
        <v>3517</v>
      </c>
      <c r="B36" s="9" t="s">
        <v>6526</v>
      </c>
      <c r="C36" s="9">
        <v>2014</v>
      </c>
      <c r="D36" s="388">
        <v>41978</v>
      </c>
      <c r="E36" s="12" t="s">
        <v>6527</v>
      </c>
      <c r="F36" s="11" t="s">
        <v>1767</v>
      </c>
      <c r="G36" s="12" t="s">
        <v>17</v>
      </c>
      <c r="H36" s="11" t="s">
        <v>181</v>
      </c>
      <c r="I36" s="388">
        <v>42781</v>
      </c>
      <c r="J36" s="12">
        <v>2</v>
      </c>
      <c r="K36" s="534" t="s">
        <v>308</v>
      </c>
      <c r="L36" s="9" t="s">
        <v>371</v>
      </c>
      <c r="M36" s="13">
        <f>I36-D36</f>
        <v>803</v>
      </c>
      <c r="N36" s="276"/>
      <c r="O36" s="23">
        <v>2012</v>
      </c>
      <c r="P36" s="64">
        <f>COUNTIF($C$2:$C$503,"2012")</f>
        <v>57</v>
      </c>
      <c r="Q36" s="34"/>
      <c r="R36" s="35"/>
      <c r="S36" s="61">
        <f>(P36/P42)</f>
        <v>0.141089108910891</v>
      </c>
      <c r="T36" s="22"/>
      <c r="U36" s="276"/>
      <c r="V36" s="276"/>
      <c r="W36" s="276"/>
      <c r="X36" s="276"/>
      <c r="Y36" s="276"/>
      <c r="Z36" s="276"/>
    </row>
    <row ht="12.75" customHeight="1" r="37">
      <c r="A37" s="16">
        <v>3617</v>
      </c>
      <c r="B37" s="17" t="s">
        <v>6528</v>
      </c>
      <c r="C37" s="17">
        <v>2013</v>
      </c>
      <c r="D37" s="392">
        <v>41376</v>
      </c>
      <c r="E37" s="19" t="s">
        <v>6529</v>
      </c>
      <c r="F37" s="20" t="s">
        <v>1767</v>
      </c>
      <c r="G37" s="19" t="s">
        <v>17</v>
      </c>
      <c r="H37" s="20" t="s">
        <v>3637</v>
      </c>
      <c r="I37" s="392">
        <v>42781</v>
      </c>
      <c r="J37" s="19">
        <v>2</v>
      </c>
      <c r="K37" s="534" t="s">
        <v>308</v>
      </c>
      <c r="L37" s="17" t="s">
        <v>371</v>
      </c>
      <c r="M37" s="21">
        <f>I37-D37</f>
        <v>1405</v>
      </c>
      <c r="N37" s="276"/>
      <c r="O37" s="24">
        <v>2013</v>
      </c>
      <c r="P37" s="62">
        <f>COUNTIF($C$2:$C$503,"2013")</f>
        <v>55</v>
      </c>
      <c r="Q37" s="34"/>
      <c r="R37" s="35"/>
      <c r="S37" s="63">
        <f>(P37/P42)</f>
        <v>0.136138613861386</v>
      </c>
      <c r="T37" s="22"/>
      <c r="U37" s="276"/>
      <c r="V37" s="276"/>
      <c r="W37" s="276"/>
      <c r="X37" s="276"/>
      <c r="Y37" s="276"/>
      <c r="Z37" s="276"/>
    </row>
    <row ht="12.75" customHeight="1" r="38">
      <c r="A38" s="8">
        <v>3717</v>
      </c>
      <c r="B38" s="9" t="s">
        <v>6530</v>
      </c>
      <c r="C38" s="9">
        <v>2012</v>
      </c>
      <c r="D38" s="388">
        <v>41257</v>
      </c>
      <c r="E38" s="12" t="s">
        <v>6531</v>
      </c>
      <c r="F38" s="11" t="s">
        <v>1767</v>
      </c>
      <c r="G38" s="12" t="s">
        <v>17</v>
      </c>
      <c r="H38" s="11" t="s">
        <v>6492</v>
      </c>
      <c r="I38" s="388">
        <v>42781</v>
      </c>
      <c r="J38" s="12">
        <v>2</v>
      </c>
      <c r="K38" s="534" t="s">
        <v>308</v>
      </c>
      <c r="L38" s="9" t="s">
        <v>371</v>
      </c>
      <c r="M38" s="13">
        <f>I38-D38</f>
        <v>1524</v>
      </c>
      <c r="N38" s="536"/>
      <c r="O38" s="23">
        <v>2014</v>
      </c>
      <c r="P38" s="64">
        <f>COUNTIF($C$2:$C$503,"2014")</f>
        <v>61</v>
      </c>
      <c r="Q38" s="34"/>
      <c r="R38" s="35"/>
      <c r="S38" s="61">
        <f>(P38/P42)</f>
        <v>0.150990099009901</v>
      </c>
      <c r="T38" s="22"/>
      <c r="U38" s="276"/>
      <c r="V38" s="276"/>
      <c r="W38" s="276"/>
      <c r="X38" s="276"/>
      <c r="Y38" s="276"/>
      <c r="Z38" s="276"/>
    </row>
    <row ht="12.75" customHeight="1" r="39">
      <c r="A39" s="16">
        <v>3817</v>
      </c>
      <c r="B39" s="17" t="s">
        <v>6532</v>
      </c>
      <c r="C39" s="17">
        <v>2011</v>
      </c>
      <c r="D39" s="392">
        <v>40602</v>
      </c>
      <c r="E39" s="19" t="s">
        <v>6533</v>
      </c>
      <c r="F39" s="20" t="s">
        <v>5830</v>
      </c>
      <c r="G39" s="19" t="s">
        <v>17</v>
      </c>
      <c r="H39" s="20" t="s">
        <v>3637</v>
      </c>
      <c r="I39" s="392">
        <v>42781</v>
      </c>
      <c r="J39" s="19">
        <v>2</v>
      </c>
      <c r="K39" s="534" t="s">
        <v>308</v>
      </c>
      <c r="L39" s="17" t="s">
        <v>376</v>
      </c>
      <c r="M39" s="21">
        <f>I39-D39</f>
        <v>2179</v>
      </c>
      <c r="N39" s="276"/>
      <c r="O39" s="24">
        <v>2015</v>
      </c>
      <c r="P39" s="62">
        <f>COUNTIF($C$2:$C$503,"2015")</f>
        <v>51</v>
      </c>
      <c r="Q39" s="34"/>
      <c r="R39" s="35"/>
      <c r="S39" s="63">
        <f>(P39/P42)</f>
        <v>0.126237623762376</v>
      </c>
      <c r="T39" s="22"/>
      <c r="U39" s="276"/>
      <c r="V39" s="276"/>
      <c r="W39" s="276"/>
      <c r="X39" s="276"/>
      <c r="Y39" s="276"/>
      <c r="Z39" s="276"/>
    </row>
    <row ht="12.75" customHeight="1" r="40">
      <c r="A40" s="8">
        <v>3917</v>
      </c>
      <c r="B40" s="9" t="s">
        <v>6534</v>
      </c>
      <c r="C40" s="9">
        <v>2013</v>
      </c>
      <c r="D40" s="388">
        <v>41298</v>
      </c>
      <c r="E40" s="12" t="s">
        <v>6535</v>
      </c>
      <c r="F40" s="11" t="s">
        <v>1767</v>
      </c>
      <c r="G40" s="12" t="s">
        <v>17</v>
      </c>
      <c r="H40" s="11" t="s">
        <v>181</v>
      </c>
      <c r="I40" s="388">
        <v>42783</v>
      </c>
      <c r="J40" s="12">
        <v>2</v>
      </c>
      <c r="K40" s="534" t="s">
        <v>308</v>
      </c>
      <c r="L40" s="9" t="s">
        <v>371</v>
      </c>
      <c r="M40" s="13">
        <f>I40-D40</f>
        <v>1485</v>
      </c>
      <c r="N40" s="276"/>
      <c r="O40" s="23">
        <v>2016</v>
      </c>
      <c r="P40" s="64">
        <f>COUNTIF($C$2:$C$503,"2016")</f>
        <v>35</v>
      </c>
      <c r="Q40" s="34"/>
      <c r="R40" s="35"/>
      <c r="S40" s="61">
        <f>(P40/P42)</f>
        <v>0.0866336633663366</v>
      </c>
      <c r="T40" s="22"/>
      <c r="U40" s="276"/>
      <c r="V40" s="276"/>
      <c r="W40" s="276"/>
      <c r="X40" s="276"/>
      <c r="Y40" s="276"/>
      <c r="Z40" s="276"/>
    </row>
    <row ht="12.75" customHeight="1" r="41">
      <c r="A41" s="16">
        <v>4017</v>
      </c>
      <c r="B41" s="17" t="s">
        <v>6536</v>
      </c>
      <c r="C41" s="17">
        <v>2015</v>
      </c>
      <c r="D41" s="392">
        <v>42104</v>
      </c>
      <c r="E41" s="19" t="s">
        <v>6537</v>
      </c>
      <c r="F41" s="20" t="s">
        <v>1005</v>
      </c>
      <c r="G41" s="19" t="s">
        <v>17</v>
      </c>
      <c r="H41" s="20" t="s">
        <v>277</v>
      </c>
      <c r="I41" s="392">
        <v>42786</v>
      </c>
      <c r="J41" s="19">
        <v>2</v>
      </c>
      <c r="K41" s="533" t="s">
        <v>295</v>
      </c>
      <c r="L41" s="17" t="s">
        <v>376</v>
      </c>
      <c r="M41" s="21">
        <f>I41-D41</f>
        <v>682</v>
      </c>
      <c r="N41" s="276"/>
      <c r="O41" s="24">
        <v>2017</v>
      </c>
      <c r="P41" s="62">
        <f>COUNTIF($C$2:$C$503,"2017")</f>
        <v>15</v>
      </c>
      <c r="Q41" s="34"/>
      <c r="R41" s="35"/>
      <c r="S41" s="63">
        <f>(P41/P42)</f>
        <v>0.0371287128712871</v>
      </c>
      <c r="T41" s="22"/>
      <c r="U41" s="276"/>
      <c r="V41" s="276"/>
      <c r="W41" s="276"/>
      <c r="X41" s="276"/>
      <c r="Y41" s="276"/>
      <c r="Z41" s="276"/>
    </row>
    <row ht="12.75" customHeight="1" r="42">
      <c r="A42" s="8">
        <v>4117</v>
      </c>
      <c r="B42" s="9" t="s">
        <v>6538</v>
      </c>
      <c r="C42" s="9">
        <v>2012</v>
      </c>
      <c r="D42" s="388">
        <v>41229</v>
      </c>
      <c r="E42" s="12" t="s">
        <v>6539</v>
      </c>
      <c r="F42" s="11" t="s">
        <v>1005</v>
      </c>
      <c r="G42" s="12" t="s">
        <v>17</v>
      </c>
      <c r="H42" s="11" t="s">
        <v>3637</v>
      </c>
      <c r="I42" s="388">
        <v>42786</v>
      </c>
      <c r="J42" s="12">
        <v>2</v>
      </c>
      <c r="K42" s="533" t="s">
        <v>295</v>
      </c>
      <c r="L42" s="9" t="s">
        <v>376</v>
      </c>
      <c r="M42" s="13">
        <f>I42-D42</f>
        <v>1557</v>
      </c>
      <c r="N42" s="276"/>
      <c r="O42" s="407" t="s">
        <v>166</v>
      </c>
      <c r="P42" s="408">
        <f>SUM(P29:R41)</f>
        <v>404</v>
      </c>
      <c r="Q42" s="190"/>
      <c r="R42" s="191"/>
      <c r="S42" s="409">
        <f>SUM(S29:S41)</f>
        <v>1</v>
      </c>
      <c r="T42" s="22"/>
      <c r="U42" s="276"/>
      <c r="V42" s="276"/>
      <c r="W42" s="276"/>
      <c r="X42" s="276"/>
      <c r="Y42" s="276"/>
      <c r="Z42" s="276"/>
    </row>
    <row ht="12.75" customHeight="1" r="43">
      <c r="A43" s="16">
        <v>4217</v>
      </c>
      <c r="B43" s="17" t="s">
        <v>6540</v>
      </c>
      <c r="C43" s="17">
        <v>2013</v>
      </c>
      <c r="D43" s="392">
        <v>41533</v>
      </c>
      <c r="E43" s="19" t="s">
        <v>6541</v>
      </c>
      <c r="F43" s="20" t="s">
        <v>1417</v>
      </c>
      <c r="G43" s="19" t="s">
        <v>17</v>
      </c>
      <c r="H43" s="20" t="s">
        <v>2069</v>
      </c>
      <c r="I43" s="392">
        <v>42786</v>
      </c>
      <c r="J43" s="19">
        <v>2</v>
      </c>
      <c r="K43" s="534" t="s">
        <v>308</v>
      </c>
      <c r="L43" s="17" t="s">
        <v>376</v>
      </c>
      <c r="M43" s="21">
        <f>I43-D43</f>
        <v>1253</v>
      </c>
      <c r="N43" s="276"/>
      <c r="O43" s="22"/>
      <c r="P43" s="22"/>
      <c r="Q43" s="22"/>
      <c r="R43" s="22"/>
      <c r="S43" s="22"/>
      <c r="T43" s="22"/>
      <c r="U43" s="276"/>
      <c r="V43" s="276"/>
      <c r="W43" s="276"/>
      <c r="X43" s="276"/>
      <c r="Y43" s="276"/>
      <c r="Z43" s="276"/>
    </row>
    <row ht="13.5" customHeight="1" r="44">
      <c r="A44" s="8">
        <v>4317</v>
      </c>
      <c r="B44" s="9" t="s">
        <v>6542</v>
      </c>
      <c r="C44" s="9">
        <v>2016</v>
      </c>
      <c r="D44" s="388">
        <v>42510</v>
      </c>
      <c r="E44" s="12" t="s">
        <v>6543</v>
      </c>
      <c r="F44" s="11" t="s">
        <v>1417</v>
      </c>
      <c r="G44" s="12" t="s">
        <v>17</v>
      </c>
      <c r="H44" s="11" t="s">
        <v>6544</v>
      </c>
      <c r="I44" s="388">
        <v>42787</v>
      </c>
      <c r="J44" s="12">
        <v>2</v>
      </c>
      <c r="K44" s="534" t="s">
        <v>308</v>
      </c>
      <c r="L44" s="9" t="s">
        <v>376</v>
      </c>
      <c r="M44" s="13">
        <f>I44-D44</f>
        <v>277</v>
      </c>
      <c r="N44" s="276"/>
      <c r="O44" s="399" t="s">
        <v>973</v>
      </c>
      <c r="P44" s="28"/>
      <c r="Q44" s="28"/>
      <c r="R44" s="28"/>
      <c r="S44" s="29"/>
      <c r="T44" s="22"/>
      <c r="U44" s="276"/>
      <c r="V44" s="276"/>
      <c r="W44" s="276"/>
      <c r="X44" s="276"/>
      <c r="Y44" s="276"/>
      <c r="Z44" s="276"/>
    </row>
    <row ht="15" customHeight="1" r="45">
      <c r="A45" s="16">
        <v>4417</v>
      </c>
      <c r="B45" s="17" t="s">
        <v>6545</v>
      </c>
      <c r="C45" s="17">
        <v>2014</v>
      </c>
      <c r="D45" s="392">
        <v>41953</v>
      </c>
      <c r="E45" s="19" t="s">
        <v>6546</v>
      </c>
      <c r="F45" s="20" t="s">
        <v>1767</v>
      </c>
      <c r="G45" s="19" t="s">
        <v>17</v>
      </c>
      <c r="H45" s="20" t="s">
        <v>132</v>
      </c>
      <c r="I45" s="392">
        <v>42787</v>
      </c>
      <c r="J45" s="19">
        <v>2</v>
      </c>
      <c r="K45" s="534" t="s">
        <v>308</v>
      </c>
      <c r="L45" s="17" t="s">
        <v>371</v>
      </c>
      <c r="M45" s="21">
        <f>I45-D45</f>
        <v>834</v>
      </c>
      <c r="N45" s="276"/>
      <c r="O45" s="50"/>
      <c r="P45" s="51"/>
      <c r="Q45" s="51"/>
      <c r="R45" s="51"/>
      <c r="S45" s="52"/>
      <c r="T45" s="22"/>
      <c r="U45" s="276"/>
      <c r="V45" s="276"/>
      <c r="W45" s="276"/>
      <c r="X45" s="276"/>
      <c r="Y45" s="276"/>
      <c r="Z45" s="276"/>
    </row>
    <row ht="15" customHeight="1" r="46">
      <c r="A46" s="8">
        <v>4517</v>
      </c>
      <c r="B46" s="9" t="s">
        <v>6547</v>
      </c>
      <c r="C46" s="9">
        <v>2011</v>
      </c>
      <c r="D46" s="388">
        <v>40841</v>
      </c>
      <c r="E46" s="12" t="s">
        <v>6548</v>
      </c>
      <c r="F46" s="11" t="s">
        <v>1767</v>
      </c>
      <c r="G46" s="12" t="s">
        <v>17</v>
      </c>
      <c r="H46" s="11" t="s">
        <v>6549</v>
      </c>
      <c r="I46" s="388">
        <v>42787</v>
      </c>
      <c r="J46" s="12">
        <v>2</v>
      </c>
      <c r="K46" s="535" t="s">
        <v>278</v>
      </c>
      <c r="L46" s="9" t="s">
        <v>371</v>
      </c>
      <c r="M46" s="13">
        <f>I46-D46</f>
        <v>1946</v>
      </c>
      <c r="N46" s="276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76"/>
      <c r="V46" s="276"/>
      <c r="W46" s="276"/>
      <c r="X46" s="276"/>
      <c r="Y46" s="276"/>
      <c r="Z46" s="276"/>
    </row>
    <row ht="12.75" customHeight="1" r="47">
      <c r="A47" s="16">
        <v>4617</v>
      </c>
      <c r="B47" s="17" t="s">
        <v>6550</v>
      </c>
      <c r="C47" s="17">
        <v>2015</v>
      </c>
      <c r="D47" s="392">
        <v>42215</v>
      </c>
      <c r="E47" s="19" t="s">
        <v>6551</v>
      </c>
      <c r="F47" s="20" t="s">
        <v>1767</v>
      </c>
      <c r="G47" s="19" t="s">
        <v>17</v>
      </c>
      <c r="H47" s="20" t="s">
        <v>6552</v>
      </c>
      <c r="I47" s="392">
        <v>42787</v>
      </c>
      <c r="J47" s="19">
        <v>2</v>
      </c>
      <c r="K47" s="534" t="s">
        <v>308</v>
      </c>
      <c r="L47" s="17" t="s">
        <v>371</v>
      </c>
      <c r="M47" s="21">
        <f>I47-D47</f>
        <v>572</v>
      </c>
      <c r="N47" s="536"/>
      <c r="O47" s="410" t="s">
        <v>188</v>
      </c>
      <c r="P47" s="303">
        <f>COUNTIF($J$2:$J$476,"1")</f>
        <v>6</v>
      </c>
      <c r="Q47" s="59"/>
      <c r="R47" s="60"/>
      <c r="S47" s="411">
        <f>(P47/P59)</f>
        <v>0.0148514851485149</v>
      </c>
      <c r="T47" s="22"/>
      <c r="U47" s="276"/>
      <c r="V47" s="276"/>
      <c r="W47" s="276"/>
      <c r="X47" s="276"/>
      <c r="Y47" s="276"/>
      <c r="Z47" s="276"/>
    </row>
    <row ht="12.75" customHeight="1" r="48">
      <c r="A48" s="8">
        <v>4717</v>
      </c>
      <c r="B48" s="9" t="s">
        <v>6553</v>
      </c>
      <c r="C48" s="9">
        <v>2009</v>
      </c>
      <c r="D48" s="388">
        <v>40163</v>
      </c>
      <c r="E48" s="12" t="s">
        <v>6554</v>
      </c>
      <c r="F48" s="11" t="s">
        <v>3020</v>
      </c>
      <c r="G48" s="12" t="s">
        <v>860</v>
      </c>
      <c r="H48" s="11" t="s">
        <v>181</v>
      </c>
      <c r="I48" s="388">
        <v>42788</v>
      </c>
      <c r="J48" s="12">
        <v>2</v>
      </c>
      <c r="K48" s="534" t="s">
        <v>308</v>
      </c>
      <c r="L48" s="9" t="s">
        <v>371</v>
      </c>
      <c r="M48" s="13">
        <f>I48-D48</f>
        <v>2625</v>
      </c>
      <c r="N48" s="276"/>
      <c r="O48" s="23" t="s">
        <v>193</v>
      </c>
      <c r="P48" s="64">
        <f>COUNTIF($J$2:$J$476,"2")</f>
        <v>46</v>
      </c>
      <c r="Q48" s="34"/>
      <c r="R48" s="35"/>
      <c r="S48" s="61">
        <f>(P48/P59)</f>
        <v>0.113861386138614</v>
      </c>
      <c r="T48" s="22"/>
      <c r="U48" s="276"/>
      <c r="V48" s="276"/>
      <c r="W48" s="276"/>
      <c r="X48" s="276"/>
      <c r="Y48" s="276"/>
      <c r="Z48" s="276"/>
    </row>
    <row ht="12.75" customHeight="1" r="49">
      <c r="A49" s="16">
        <v>4817</v>
      </c>
      <c r="B49" s="17" t="s">
        <v>6555</v>
      </c>
      <c r="C49" s="17">
        <v>2014</v>
      </c>
      <c r="D49" s="392">
        <v>41892</v>
      </c>
      <c r="E49" s="19" t="s">
        <v>6556</v>
      </c>
      <c r="F49" s="20" t="s">
        <v>1767</v>
      </c>
      <c r="G49" s="19" t="s">
        <v>17</v>
      </c>
      <c r="H49" s="20" t="s">
        <v>89</v>
      </c>
      <c r="I49" s="392">
        <v>42790</v>
      </c>
      <c r="J49" s="19">
        <v>2</v>
      </c>
      <c r="K49" s="534" t="s">
        <v>308</v>
      </c>
      <c r="L49" s="17" t="s">
        <v>371</v>
      </c>
      <c r="M49" s="21">
        <f>I49-D49</f>
        <v>898</v>
      </c>
      <c r="N49" s="276"/>
      <c r="O49" s="24" t="s">
        <v>197</v>
      </c>
      <c r="P49" s="62">
        <f>COUNTIF($J$2:$J$476,"3")</f>
        <v>41</v>
      </c>
      <c r="Q49" s="34"/>
      <c r="R49" s="35"/>
      <c r="S49" s="63">
        <f>(P49/P59)</f>
        <v>0.101485148514851</v>
      </c>
      <c r="T49" s="22"/>
      <c r="U49" s="276"/>
      <c r="V49" s="276"/>
      <c r="W49" s="276"/>
      <c r="X49" s="276"/>
      <c r="Y49" s="276"/>
      <c r="Z49" s="276"/>
    </row>
    <row ht="12.75" customHeight="1" r="50">
      <c r="A50" s="8">
        <v>4917</v>
      </c>
      <c r="B50" s="9" t="s">
        <v>6557</v>
      </c>
      <c r="C50" s="9">
        <v>2015</v>
      </c>
      <c r="D50" s="388">
        <v>42083</v>
      </c>
      <c r="E50" s="12" t="s">
        <v>6558</v>
      </c>
      <c r="F50" s="11" t="s">
        <v>1767</v>
      </c>
      <c r="G50" s="12" t="s">
        <v>17</v>
      </c>
      <c r="H50" s="11" t="s">
        <v>209</v>
      </c>
      <c r="I50" s="388">
        <v>42790</v>
      </c>
      <c r="J50" s="12">
        <v>2</v>
      </c>
      <c r="K50" s="534" t="s">
        <v>308</v>
      </c>
      <c r="L50" s="9" t="s">
        <v>371</v>
      </c>
      <c r="M50" s="13">
        <f>I50-D50</f>
        <v>707</v>
      </c>
      <c r="N50" s="276"/>
      <c r="O50" s="23" t="s">
        <v>204</v>
      </c>
      <c r="P50" s="64">
        <f>COUNTIF($J$2:$J$476,"4")</f>
        <v>20</v>
      </c>
      <c r="Q50" s="34"/>
      <c r="R50" s="35"/>
      <c r="S50" s="61">
        <f>(P50/P59)</f>
        <v>0.0495049504950495</v>
      </c>
      <c r="T50" s="22"/>
      <c r="U50" s="276"/>
      <c r="V50" s="276"/>
      <c r="W50" s="276"/>
      <c r="X50" s="276"/>
      <c r="Y50" s="276"/>
      <c r="Z50" s="276"/>
    </row>
    <row ht="12.75" customHeight="1" r="51">
      <c r="A51" s="16">
        <v>5017</v>
      </c>
      <c r="B51" s="17" t="s">
        <v>6559</v>
      </c>
      <c r="C51" s="17">
        <v>2011</v>
      </c>
      <c r="D51" s="392">
        <v>40711</v>
      </c>
      <c r="E51" s="19" t="s">
        <v>6560</v>
      </c>
      <c r="F51" s="20" t="s">
        <v>6561</v>
      </c>
      <c r="G51" s="19" t="s">
        <v>860</v>
      </c>
      <c r="H51" s="20" t="s">
        <v>71</v>
      </c>
      <c r="I51" s="392">
        <v>42790</v>
      </c>
      <c r="J51" s="19">
        <v>2</v>
      </c>
      <c r="K51" s="534" t="s">
        <v>308</v>
      </c>
      <c r="L51" s="17" t="s">
        <v>371</v>
      </c>
      <c r="M51" s="21">
        <f>I51-D51</f>
        <v>2079</v>
      </c>
      <c r="N51" s="537"/>
      <c r="O51" s="24" t="s">
        <v>211</v>
      </c>
      <c r="P51" s="62">
        <f>COUNTIF($J$2:$J$476,"5")</f>
        <v>31</v>
      </c>
      <c r="Q51" s="34"/>
      <c r="R51" s="35"/>
      <c r="S51" s="63">
        <f>(P51/P59)</f>
        <v>0.0767326732673267</v>
      </c>
      <c r="T51" s="22"/>
      <c r="U51" s="276"/>
      <c r="V51" s="276"/>
      <c r="W51" s="276"/>
      <c r="X51" s="276"/>
      <c r="Y51" s="276"/>
      <c r="Z51" s="276"/>
    </row>
    <row ht="12.75" customHeight="1" r="52">
      <c r="A52" s="8">
        <v>5117</v>
      </c>
      <c r="B52" s="9" t="s">
        <v>6562</v>
      </c>
      <c r="C52" s="9">
        <v>2012</v>
      </c>
      <c r="D52" s="388">
        <v>41094</v>
      </c>
      <c r="E52" s="12" t="s">
        <v>6563</v>
      </c>
      <c r="F52" s="11" t="s">
        <v>6561</v>
      </c>
      <c r="G52" s="12" t="s">
        <v>860</v>
      </c>
      <c r="H52" s="11" t="s">
        <v>71</v>
      </c>
      <c r="I52" s="388">
        <v>42790</v>
      </c>
      <c r="J52" s="12">
        <v>2</v>
      </c>
      <c r="K52" s="534" t="s">
        <v>308</v>
      </c>
      <c r="L52" s="9" t="s">
        <v>371</v>
      </c>
      <c r="M52" s="13">
        <f>I52-D52</f>
        <v>1696</v>
      </c>
      <c r="N52" s="276"/>
      <c r="O52" s="23" t="s">
        <v>216</v>
      </c>
      <c r="P52" s="64">
        <f>COUNTIF($J$2:$J$476,"6")</f>
        <v>26</v>
      </c>
      <c r="Q52" s="34"/>
      <c r="R52" s="35"/>
      <c r="S52" s="61">
        <f>(P52/P59)</f>
        <v>0.0643564356435644</v>
      </c>
      <c r="T52" s="22"/>
      <c r="U52" s="276"/>
      <c r="V52" s="276"/>
      <c r="W52" s="276"/>
      <c r="X52" s="276"/>
      <c r="Y52" s="276"/>
      <c r="Z52" s="276"/>
    </row>
    <row ht="12.75" customHeight="1" r="53">
      <c r="A53" s="16">
        <v>5217</v>
      </c>
      <c r="B53" s="17" t="s">
        <v>6564</v>
      </c>
      <c r="C53" s="17">
        <v>2012</v>
      </c>
      <c r="D53" s="392">
        <v>41094</v>
      </c>
      <c r="E53" s="19" t="s">
        <v>6565</v>
      </c>
      <c r="F53" s="20" t="s">
        <v>6561</v>
      </c>
      <c r="G53" s="19" t="s">
        <v>860</v>
      </c>
      <c r="H53" s="20" t="s">
        <v>71</v>
      </c>
      <c r="I53" s="392">
        <v>42790</v>
      </c>
      <c r="J53" s="19">
        <v>2</v>
      </c>
      <c r="K53" s="534" t="s">
        <v>308</v>
      </c>
      <c r="L53" s="17" t="s">
        <v>371</v>
      </c>
      <c r="M53" s="21">
        <f>I53-D53</f>
        <v>1696</v>
      </c>
      <c r="N53" s="276"/>
      <c r="O53" s="24" t="s">
        <v>221</v>
      </c>
      <c r="P53" s="62">
        <f>COUNTIF($J$2:$J$476,"7")</f>
        <v>32</v>
      </c>
      <c r="Q53" s="34"/>
      <c r="R53" s="35"/>
      <c r="S53" s="63">
        <f>(P53/P59)</f>
        <v>0.0792079207920792</v>
      </c>
      <c r="T53" s="22"/>
      <c r="U53" s="276"/>
      <c r="V53" s="276"/>
      <c r="W53" s="276"/>
      <c r="X53" s="276"/>
      <c r="Y53" s="276"/>
      <c r="Z53" s="276"/>
    </row>
    <row ht="12.75" customHeight="1" r="54">
      <c r="A54" s="8">
        <v>5317</v>
      </c>
      <c r="B54" s="9" t="s">
        <v>6566</v>
      </c>
      <c r="C54" s="9">
        <v>2009</v>
      </c>
      <c r="D54" s="388">
        <v>40003</v>
      </c>
      <c r="E54" s="12" t="s">
        <v>6567</v>
      </c>
      <c r="F54" s="11" t="s">
        <v>1081</v>
      </c>
      <c r="G54" s="12" t="s">
        <v>860</v>
      </c>
      <c r="H54" s="11" t="s">
        <v>363</v>
      </c>
      <c r="I54" s="388">
        <v>42800</v>
      </c>
      <c r="J54" s="12">
        <v>3</v>
      </c>
      <c r="K54" s="533" t="s">
        <v>295</v>
      </c>
      <c r="L54" s="9" t="s">
        <v>371</v>
      </c>
      <c r="M54" s="13">
        <f>I54-D54</f>
        <v>2797</v>
      </c>
      <c r="N54" s="276"/>
      <c r="O54" s="23" t="s">
        <v>226</v>
      </c>
      <c r="P54" s="64">
        <f>COUNTIF($J$2:$J$476,"8")</f>
        <v>36</v>
      </c>
      <c r="Q54" s="34"/>
      <c r="R54" s="35"/>
      <c r="S54" s="61">
        <f>(P54/P59)</f>
        <v>0.0891089108910891</v>
      </c>
      <c r="T54" s="22"/>
      <c r="U54" s="276"/>
      <c r="V54" s="276"/>
      <c r="W54" s="276"/>
      <c r="X54" s="276"/>
      <c r="Y54" s="276"/>
      <c r="Z54" s="276"/>
    </row>
    <row ht="13.5" customHeight="1" r="55">
      <c r="A55" s="16">
        <v>5417</v>
      </c>
      <c r="B55" s="17" t="s">
        <v>6568</v>
      </c>
      <c r="C55" s="17">
        <v>2010</v>
      </c>
      <c r="D55" s="392">
        <v>40263</v>
      </c>
      <c r="E55" s="19" t="s">
        <v>6569</v>
      </c>
      <c r="F55" s="20" t="s">
        <v>154</v>
      </c>
      <c r="G55" s="19" t="s">
        <v>860</v>
      </c>
      <c r="H55" s="20" t="s">
        <v>71</v>
      </c>
      <c r="I55" s="392">
        <v>42804</v>
      </c>
      <c r="J55" s="19">
        <v>3</v>
      </c>
      <c r="K55" s="535" t="s">
        <v>278</v>
      </c>
      <c r="L55" s="17" t="s">
        <v>376</v>
      </c>
      <c r="M55" s="21">
        <f>I55-D55</f>
        <v>2541</v>
      </c>
      <c r="N55" s="276"/>
      <c r="O55" s="24" t="s">
        <v>231</v>
      </c>
      <c r="P55" s="62">
        <f>COUNTIF($J$2:$J$476,"9")</f>
        <v>4</v>
      </c>
      <c r="Q55" s="34"/>
      <c r="R55" s="35"/>
      <c r="S55" s="63">
        <f>(P55/P59)</f>
        <v>0.0099009900990099</v>
      </c>
      <c r="T55" s="22"/>
      <c r="U55" s="276"/>
      <c r="V55" s="276"/>
      <c r="W55" s="276"/>
      <c r="X55" s="276"/>
      <c r="Y55" s="276"/>
      <c r="Z55" s="276"/>
    </row>
    <row ht="13.5" customHeight="1" r="56">
      <c r="A56" s="8">
        <v>5517</v>
      </c>
      <c r="B56" s="9" t="s">
        <v>6570</v>
      </c>
      <c r="C56" s="9">
        <v>2011</v>
      </c>
      <c r="D56" s="388">
        <v>40616</v>
      </c>
      <c r="E56" s="12" t="s">
        <v>6571</v>
      </c>
      <c r="F56" s="11" t="s">
        <v>154</v>
      </c>
      <c r="G56" s="12" t="s">
        <v>860</v>
      </c>
      <c r="H56" s="11" t="s">
        <v>71</v>
      </c>
      <c r="I56" s="388">
        <v>42804</v>
      </c>
      <c r="J56" s="12">
        <v>3</v>
      </c>
      <c r="K56" s="534" t="s">
        <v>308</v>
      </c>
      <c r="L56" s="9" t="s">
        <v>376</v>
      </c>
      <c r="M56" s="13">
        <f>I56-D56</f>
        <v>2188</v>
      </c>
      <c r="N56" s="276"/>
      <c r="O56" s="23" t="s">
        <v>237</v>
      </c>
      <c r="P56" s="64">
        <f>COUNTIF($J$2:$J$476,"10")</f>
        <v>29</v>
      </c>
      <c r="Q56" s="34"/>
      <c r="R56" s="35"/>
      <c r="S56" s="61">
        <f>(P56/P59)</f>
        <v>0.0717821782178218</v>
      </c>
      <c r="T56" s="22"/>
      <c r="U56" s="276"/>
      <c r="V56" s="276"/>
      <c r="W56" s="276"/>
      <c r="X56" s="276"/>
      <c r="Y56" s="276"/>
      <c r="Z56" s="276"/>
    </row>
    <row ht="12.75" customHeight="1" r="57">
      <c r="A57" s="16">
        <v>5617</v>
      </c>
      <c r="B57" s="17" t="s">
        <v>6572</v>
      </c>
      <c r="C57" s="17">
        <v>2010</v>
      </c>
      <c r="D57" s="392">
        <v>40420</v>
      </c>
      <c r="E57" s="19" t="s">
        <v>6573</v>
      </c>
      <c r="F57" s="20" t="s">
        <v>6574</v>
      </c>
      <c r="G57" s="19" t="s">
        <v>30</v>
      </c>
      <c r="H57" s="20" t="s">
        <v>2462</v>
      </c>
      <c r="I57" s="392">
        <v>42804</v>
      </c>
      <c r="J57" s="19">
        <v>3</v>
      </c>
      <c r="K57" s="534" t="s">
        <v>308</v>
      </c>
      <c r="L57" s="17" t="s">
        <v>371</v>
      </c>
      <c r="M57" s="21">
        <f>I57-D57</f>
        <v>2384</v>
      </c>
      <c r="N57" s="276"/>
      <c r="O57" s="24" t="s">
        <v>243</v>
      </c>
      <c r="P57" s="62">
        <f>COUNTIF($J$2:$J$476,"11")</f>
        <v>59</v>
      </c>
      <c r="Q57" s="34"/>
      <c r="R57" s="35"/>
      <c r="S57" s="63">
        <f>(P57/P59)</f>
        <v>0.146039603960396</v>
      </c>
      <c r="T57" s="22"/>
      <c r="U57" s="276"/>
      <c r="V57" s="276"/>
      <c r="W57" s="276"/>
      <c r="X57" s="276"/>
      <c r="Y57" s="276"/>
      <c r="Z57" s="276"/>
    </row>
    <row ht="12.75" customHeight="1" r="58">
      <c r="A58" s="8">
        <v>5717</v>
      </c>
      <c r="B58" s="9" t="s">
        <v>6575</v>
      </c>
      <c r="C58" s="9">
        <v>2010</v>
      </c>
      <c r="D58" s="388">
        <v>40494</v>
      </c>
      <c r="E58" s="12" t="s">
        <v>6576</v>
      </c>
      <c r="F58" s="11" t="s">
        <v>6577</v>
      </c>
      <c r="G58" s="12" t="s">
        <v>844</v>
      </c>
      <c r="H58" s="11" t="s">
        <v>2462</v>
      </c>
      <c r="I58" s="388">
        <v>42804</v>
      </c>
      <c r="J58" s="12">
        <v>3</v>
      </c>
      <c r="K58" s="535" t="s">
        <v>278</v>
      </c>
      <c r="L58" s="9" t="s">
        <v>371</v>
      </c>
      <c r="M58" s="13">
        <f>I58-D58</f>
        <v>2310</v>
      </c>
      <c r="N58" s="276"/>
      <c r="O58" s="413" t="s">
        <v>248</v>
      </c>
      <c r="P58" s="64">
        <f>COUNTIF($J$2:$J$476,"12")</f>
        <v>74</v>
      </c>
      <c r="Q58" s="34"/>
      <c r="R58" s="35"/>
      <c r="S58" s="414">
        <f>(P58/P59)</f>
        <v>0.183168316831683</v>
      </c>
      <c r="T58" s="22"/>
      <c r="U58" s="276"/>
      <c r="V58" s="276"/>
      <c r="W58" s="276"/>
      <c r="X58" s="276"/>
      <c r="Y58" s="276"/>
      <c r="Z58" s="276"/>
    </row>
    <row ht="12.75" customHeight="1" r="59">
      <c r="A59" s="16">
        <v>5817</v>
      </c>
      <c r="B59" s="17" t="s">
        <v>6578</v>
      </c>
      <c r="C59" s="17">
        <v>2011</v>
      </c>
      <c r="D59" s="392">
        <v>40602</v>
      </c>
      <c r="E59" s="19" t="s">
        <v>6579</v>
      </c>
      <c r="F59" s="20" t="s">
        <v>464</v>
      </c>
      <c r="G59" s="19" t="s">
        <v>860</v>
      </c>
      <c r="H59" s="20" t="s">
        <v>363</v>
      </c>
      <c r="I59" s="392">
        <v>42810</v>
      </c>
      <c r="J59" s="19">
        <v>3</v>
      </c>
      <c r="K59" s="535" t="s">
        <v>278</v>
      </c>
      <c r="L59" s="17" t="s">
        <v>376</v>
      </c>
      <c r="M59" s="21">
        <f>I59-D59</f>
        <v>2208</v>
      </c>
      <c r="N59" s="276"/>
      <c r="O59" s="407" t="s">
        <v>253</v>
      </c>
      <c r="P59" s="408">
        <f>SUM(P47:R58)</f>
        <v>404</v>
      </c>
      <c r="Q59" s="190"/>
      <c r="R59" s="191"/>
      <c r="S59" s="409">
        <f>SUM(S47:S58)</f>
        <v>1</v>
      </c>
      <c r="T59" s="22"/>
      <c r="U59" s="276"/>
      <c r="V59" s="276"/>
      <c r="W59" s="276"/>
      <c r="X59" s="276"/>
      <c r="Y59" s="276"/>
      <c r="Z59" s="276"/>
    </row>
    <row ht="12.75" customHeight="1" r="60">
      <c r="A60" s="8">
        <v>5917</v>
      </c>
      <c r="B60" s="9" t="s">
        <v>6580</v>
      </c>
      <c r="C60" s="9">
        <v>2014</v>
      </c>
      <c r="D60" s="388">
        <v>41912</v>
      </c>
      <c r="E60" s="12" t="s">
        <v>6581</v>
      </c>
      <c r="F60" s="11" t="s">
        <v>2900</v>
      </c>
      <c r="G60" s="12" t="s">
        <v>865</v>
      </c>
      <c r="H60" s="11" t="s">
        <v>104</v>
      </c>
      <c r="I60" s="388">
        <v>42810</v>
      </c>
      <c r="J60" s="12">
        <v>3</v>
      </c>
      <c r="K60" s="534" t="s">
        <v>308</v>
      </c>
      <c r="L60" s="9" t="s">
        <v>380</v>
      </c>
      <c r="M60" s="13">
        <f>I60-D60</f>
        <v>898</v>
      </c>
      <c r="N60" s="276"/>
      <c r="O60" s="22"/>
      <c r="P60" s="22"/>
      <c r="Q60" s="22"/>
      <c r="R60" s="22"/>
      <c r="S60" s="22"/>
      <c r="T60" s="22"/>
      <c r="U60" s="276"/>
      <c r="V60" s="276"/>
      <c r="W60" s="276"/>
      <c r="X60" s="276"/>
      <c r="Y60" s="276"/>
      <c r="Z60" s="276"/>
    </row>
    <row ht="13.5" customHeight="1" r="61">
      <c r="A61" s="16">
        <v>6017</v>
      </c>
      <c r="B61" s="17" t="s">
        <v>6582</v>
      </c>
      <c r="C61" s="17">
        <v>2013</v>
      </c>
      <c r="D61" s="392">
        <v>41288</v>
      </c>
      <c r="E61" s="19" t="s">
        <v>6583</v>
      </c>
      <c r="F61" s="20" t="s">
        <v>1005</v>
      </c>
      <c r="G61" s="19" t="s">
        <v>860</v>
      </c>
      <c r="H61" s="20" t="s">
        <v>89</v>
      </c>
      <c r="I61" s="392">
        <v>42810</v>
      </c>
      <c r="J61" s="19">
        <v>3</v>
      </c>
      <c r="K61" s="534" t="s">
        <v>308</v>
      </c>
      <c r="L61" s="17" t="s">
        <v>376</v>
      </c>
      <c r="M61" s="21">
        <f>I61-D61</f>
        <v>1522</v>
      </c>
      <c r="N61" s="276"/>
      <c r="O61" s="415" t="s">
        <v>262</v>
      </c>
      <c r="P61" s="28"/>
      <c r="Q61" s="28"/>
      <c r="R61" s="28"/>
      <c r="S61" s="28"/>
      <c r="T61" s="29"/>
      <c r="U61" s="276"/>
      <c r="V61" s="276"/>
      <c r="W61" s="276"/>
      <c r="X61" s="276"/>
      <c r="Y61" s="276"/>
      <c r="Z61" s="276"/>
    </row>
    <row ht="12.75" customHeight="1" r="62">
      <c r="A62" s="8">
        <v>6117</v>
      </c>
      <c r="B62" s="9" t="s">
        <v>6584</v>
      </c>
      <c r="C62" s="9">
        <v>2012</v>
      </c>
      <c r="D62" s="388">
        <v>41184</v>
      </c>
      <c r="E62" s="12" t="s">
        <v>6585</v>
      </c>
      <c r="F62" s="11" t="s">
        <v>154</v>
      </c>
      <c r="G62" s="12" t="s">
        <v>860</v>
      </c>
      <c r="H62" s="11" t="s">
        <v>25</v>
      </c>
      <c r="I62" s="388">
        <v>42810</v>
      </c>
      <c r="J62" s="12">
        <v>3</v>
      </c>
      <c r="K62" s="534" t="s">
        <v>308</v>
      </c>
      <c r="L62" s="9" t="s">
        <v>376</v>
      </c>
      <c r="M62" s="13">
        <f>I62-D62</f>
        <v>1626</v>
      </c>
      <c r="N62" s="276"/>
      <c r="O62" s="50"/>
      <c r="P62" s="51"/>
      <c r="Q62" s="51"/>
      <c r="R62" s="51"/>
      <c r="S62" s="51"/>
      <c r="T62" s="52"/>
      <c r="U62" s="276"/>
      <c r="V62" s="276"/>
      <c r="W62" s="276"/>
      <c r="X62" s="276"/>
      <c r="Y62" s="276"/>
      <c r="Z62" s="276"/>
    </row>
    <row ht="12.75" customHeight="1" r="63">
      <c r="A63" s="16">
        <v>6217</v>
      </c>
      <c r="B63" s="17" t="s">
        <v>6586</v>
      </c>
      <c r="C63" s="17">
        <v>2011</v>
      </c>
      <c r="D63" s="392">
        <v>40728</v>
      </c>
      <c r="E63" s="19" t="s">
        <v>6587</v>
      </c>
      <c r="F63" s="20" t="s">
        <v>1081</v>
      </c>
      <c r="G63" s="19" t="s">
        <v>860</v>
      </c>
      <c r="H63" s="20" t="s">
        <v>55</v>
      </c>
      <c r="I63" s="392">
        <v>42811</v>
      </c>
      <c r="J63" s="19">
        <v>3</v>
      </c>
      <c r="K63" s="535" t="s">
        <v>278</v>
      </c>
      <c r="L63" s="17" t="s">
        <v>371</v>
      </c>
      <c r="M63" s="21">
        <f>I63-D63</f>
        <v>2083</v>
      </c>
      <c r="N63" s="276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76"/>
      <c r="V63" s="276"/>
      <c r="W63" s="276"/>
      <c r="X63" s="276"/>
      <c r="Y63" s="276"/>
      <c r="Z63" s="276"/>
    </row>
    <row ht="13.5" customHeight="1" r="64">
      <c r="A64" s="8">
        <v>6317</v>
      </c>
      <c r="B64" s="9" t="s">
        <v>6588</v>
      </c>
      <c r="C64" s="9">
        <v>2010</v>
      </c>
      <c r="D64" s="388">
        <v>40402</v>
      </c>
      <c r="E64" s="12" t="s">
        <v>6589</v>
      </c>
      <c r="F64" s="11" t="s">
        <v>154</v>
      </c>
      <c r="G64" s="12" t="s">
        <v>17</v>
      </c>
      <c r="H64" s="11" t="s">
        <v>5629</v>
      </c>
      <c r="I64" s="388">
        <v>42811</v>
      </c>
      <c r="J64" s="12">
        <v>3</v>
      </c>
      <c r="K64" s="534" t="s">
        <v>308</v>
      </c>
      <c r="L64" s="9" t="s">
        <v>371</v>
      </c>
      <c r="M64" s="13">
        <f>I64-D64</f>
        <v>2409</v>
      </c>
      <c r="N64" s="276"/>
      <c r="O64" s="418" t="s">
        <v>278</v>
      </c>
      <c r="P64" s="419"/>
      <c r="Q64" s="419"/>
      <c r="R64" s="420"/>
      <c r="S64" s="421">
        <f>COUNTIF($K$2:$K$476,"I - Extremamente tóxico")</f>
        <v>134</v>
      </c>
      <c r="T64" s="422">
        <f>(S64/S76)</f>
        <v>0.331683168316832</v>
      </c>
      <c r="U64" s="276"/>
      <c r="V64" s="276"/>
      <c r="W64" s="276"/>
      <c r="X64" s="276"/>
      <c r="Y64" s="276"/>
      <c r="Z64" s="276"/>
    </row>
    <row ht="14.25" customHeight="1" r="65">
      <c r="A65" s="16">
        <v>6417</v>
      </c>
      <c r="B65" s="17" t="s">
        <v>6590</v>
      </c>
      <c r="C65" s="17">
        <v>2010</v>
      </c>
      <c r="D65" s="392">
        <v>40406</v>
      </c>
      <c r="E65" s="19" t="s">
        <v>6591</v>
      </c>
      <c r="F65" s="20" t="s">
        <v>154</v>
      </c>
      <c r="G65" s="19" t="s">
        <v>17</v>
      </c>
      <c r="H65" s="20" t="s">
        <v>100</v>
      </c>
      <c r="I65" s="392">
        <v>42811</v>
      </c>
      <c r="J65" s="19">
        <v>3</v>
      </c>
      <c r="K65" s="535" t="s">
        <v>278</v>
      </c>
      <c r="L65" s="17" t="s">
        <v>376</v>
      </c>
      <c r="M65" s="21">
        <f>I65-D65</f>
        <v>2405</v>
      </c>
      <c r="N65" s="276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76"/>
      <c r="V65" s="276"/>
      <c r="W65" s="276"/>
      <c r="X65" s="276"/>
      <c r="Y65" s="276"/>
      <c r="Z65" s="276"/>
    </row>
    <row ht="12.75" customHeight="1" r="66">
      <c r="A66" s="8">
        <v>6517</v>
      </c>
      <c r="B66" s="9" t="s">
        <v>6592</v>
      </c>
      <c r="C66" s="9">
        <v>2013</v>
      </c>
      <c r="D66" s="388">
        <v>41628</v>
      </c>
      <c r="E66" s="12" t="s">
        <v>6593</v>
      </c>
      <c r="F66" s="11" t="s">
        <v>1417</v>
      </c>
      <c r="G66" s="12" t="s">
        <v>17</v>
      </c>
      <c r="H66" s="11" t="s">
        <v>181</v>
      </c>
      <c r="I66" s="388">
        <v>42811</v>
      </c>
      <c r="J66" s="12">
        <v>3</v>
      </c>
      <c r="K66" s="534" t="s">
        <v>308</v>
      </c>
      <c r="L66" s="9" t="s">
        <v>376</v>
      </c>
      <c r="M66" s="13">
        <f>I66-D66</f>
        <v>1183</v>
      </c>
      <c r="N66" s="276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76"/>
      <c r="V66" s="276"/>
      <c r="W66" s="276"/>
      <c r="X66" s="276"/>
      <c r="Y66" s="276"/>
      <c r="Z66" s="276"/>
    </row>
    <row ht="12.75" customHeight="1" r="67">
      <c r="A67" s="16">
        <v>6617</v>
      </c>
      <c r="B67" s="17" t="s">
        <v>6594</v>
      </c>
      <c r="C67" s="17">
        <v>2016</v>
      </c>
      <c r="D67" s="392">
        <v>42613</v>
      </c>
      <c r="E67" s="19" t="s">
        <v>6595</v>
      </c>
      <c r="F67" s="20" t="s">
        <v>1417</v>
      </c>
      <c r="G67" s="19" t="s">
        <v>17</v>
      </c>
      <c r="H67" s="20" t="s">
        <v>181</v>
      </c>
      <c r="I67" s="392">
        <v>42811</v>
      </c>
      <c r="J67" s="19">
        <v>3</v>
      </c>
      <c r="K67" s="534" t="s">
        <v>308</v>
      </c>
      <c r="L67" s="17" t="s">
        <v>376</v>
      </c>
      <c r="M67" s="21">
        <f>I67-D67</f>
        <v>198</v>
      </c>
      <c r="N67" s="276"/>
      <c r="O67" s="426" t="s">
        <v>295</v>
      </c>
      <c r="P67" s="340"/>
      <c r="Q67" s="340"/>
      <c r="R67" s="341"/>
      <c r="S67" s="427">
        <f>COUNTIF($K$2:$K$476,"II - Altamente tóxico")</f>
        <v>56</v>
      </c>
      <c r="T67" s="428">
        <f>(S67/S76)</f>
        <v>0.138613861386139</v>
      </c>
      <c r="U67" s="276"/>
      <c r="V67" s="276"/>
      <c r="W67" s="276"/>
      <c r="X67" s="276"/>
      <c r="Y67" s="276"/>
      <c r="Z67" s="276"/>
    </row>
    <row ht="12.75" customHeight="1" r="68">
      <c r="A68" s="8">
        <v>6717</v>
      </c>
      <c r="B68" s="9" t="s">
        <v>6596</v>
      </c>
      <c r="C68" s="9">
        <v>2011</v>
      </c>
      <c r="D68" s="388">
        <v>40805</v>
      </c>
      <c r="E68" s="12" t="s">
        <v>6597</v>
      </c>
      <c r="F68" s="11" t="s">
        <v>564</v>
      </c>
      <c r="G68" s="12" t="s">
        <v>17</v>
      </c>
      <c r="H68" s="11" t="s">
        <v>886</v>
      </c>
      <c r="I68" s="388">
        <v>42814</v>
      </c>
      <c r="J68" s="12">
        <v>3</v>
      </c>
      <c r="K68" s="534" t="s">
        <v>308</v>
      </c>
      <c r="L68" s="9" t="s">
        <v>371</v>
      </c>
      <c r="M68" s="13">
        <f>I68-D68</f>
        <v>2009</v>
      </c>
      <c r="N68" s="276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76"/>
      <c r="V68" s="276"/>
      <c r="W68" s="276"/>
      <c r="X68" s="276"/>
      <c r="Y68" s="276"/>
      <c r="Z68" s="276"/>
    </row>
    <row ht="12.75" customHeight="1" r="69">
      <c r="A69" s="16">
        <v>6817</v>
      </c>
      <c r="B69" s="17" t="s">
        <v>6598</v>
      </c>
      <c r="C69" s="17">
        <v>2013</v>
      </c>
      <c r="D69" s="392">
        <v>41486</v>
      </c>
      <c r="E69" s="19" t="s">
        <v>6599</v>
      </c>
      <c r="F69" s="20" t="s">
        <v>564</v>
      </c>
      <c r="G69" s="19" t="s">
        <v>17</v>
      </c>
      <c r="H69" s="20" t="s">
        <v>132</v>
      </c>
      <c r="I69" s="392">
        <v>42814</v>
      </c>
      <c r="J69" s="19">
        <v>3</v>
      </c>
      <c r="K69" s="534" t="s">
        <v>308</v>
      </c>
      <c r="L69" s="17" t="s">
        <v>371</v>
      </c>
      <c r="M69" s="21">
        <f>I69-D69</f>
        <v>1328</v>
      </c>
      <c r="N69" s="276"/>
      <c r="O69" s="429" t="s">
        <v>308</v>
      </c>
      <c r="P69" s="340"/>
      <c r="Q69" s="340"/>
      <c r="R69" s="341"/>
      <c r="S69" s="430">
        <f>COUNTIF($K$2:$K$476,"III - Medianamente tóxico")</f>
        <v>165</v>
      </c>
      <c r="T69" s="431">
        <f>(S69/S76)</f>
        <v>0.408415841584158</v>
      </c>
      <c r="U69" s="276"/>
      <c r="V69" s="276"/>
      <c r="W69" s="276"/>
      <c r="X69" s="276"/>
      <c r="Y69" s="276"/>
      <c r="Z69" s="276"/>
    </row>
    <row ht="12.75" customHeight="1" r="70">
      <c r="A70" s="8">
        <v>6917</v>
      </c>
      <c r="B70" s="9" t="s">
        <v>6600</v>
      </c>
      <c r="C70" s="9">
        <v>2014</v>
      </c>
      <c r="D70" s="388">
        <v>41687</v>
      </c>
      <c r="E70" s="12" t="s">
        <v>6601</v>
      </c>
      <c r="F70" s="11" t="s">
        <v>564</v>
      </c>
      <c r="G70" s="12" t="s">
        <v>17</v>
      </c>
      <c r="H70" s="11" t="s">
        <v>89</v>
      </c>
      <c r="I70" s="388">
        <v>42814</v>
      </c>
      <c r="J70" s="12">
        <v>3</v>
      </c>
      <c r="K70" s="534" t="s">
        <v>308</v>
      </c>
      <c r="L70" s="9" t="s">
        <v>371</v>
      </c>
      <c r="M70" s="13">
        <f>I70-D70</f>
        <v>1127</v>
      </c>
      <c r="N70" s="276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76"/>
      <c r="V70" s="276"/>
      <c r="W70" s="276"/>
      <c r="X70" s="276"/>
      <c r="Y70" s="276"/>
      <c r="Z70" s="276"/>
    </row>
    <row ht="12.75" customHeight="1" r="71">
      <c r="A71" s="16">
        <v>7017</v>
      </c>
      <c r="B71" s="17" t="s">
        <v>6602</v>
      </c>
      <c r="C71" s="17">
        <v>2013</v>
      </c>
      <c r="D71" s="392">
        <v>41565</v>
      </c>
      <c r="E71" s="19" t="s">
        <v>6603</v>
      </c>
      <c r="F71" s="20" t="s">
        <v>564</v>
      </c>
      <c r="G71" s="19" t="s">
        <v>17</v>
      </c>
      <c r="H71" s="20" t="s">
        <v>1522</v>
      </c>
      <c r="I71" s="392">
        <v>42814</v>
      </c>
      <c r="J71" s="19">
        <v>3</v>
      </c>
      <c r="K71" s="534" t="s">
        <v>308</v>
      </c>
      <c r="L71" s="17" t="s">
        <v>371</v>
      </c>
      <c r="M71" s="21">
        <f>I71-D71</f>
        <v>1249</v>
      </c>
      <c r="N71" s="276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76"/>
      <c r="V71" s="276"/>
      <c r="W71" s="276"/>
      <c r="X71" s="276"/>
      <c r="Y71" s="276"/>
      <c r="Z71" s="276"/>
    </row>
    <row ht="12.75" customHeight="1" r="72">
      <c r="A72" s="8">
        <v>7117</v>
      </c>
      <c r="B72" s="9" t="s">
        <v>6604</v>
      </c>
      <c r="C72" s="9">
        <v>2016</v>
      </c>
      <c r="D72" s="388">
        <v>42457</v>
      </c>
      <c r="E72" s="12" t="s">
        <v>6605</v>
      </c>
      <c r="F72" s="11" t="s">
        <v>564</v>
      </c>
      <c r="G72" s="12" t="s">
        <v>17</v>
      </c>
      <c r="H72" s="11" t="s">
        <v>209</v>
      </c>
      <c r="I72" s="388">
        <v>42814</v>
      </c>
      <c r="J72" s="12">
        <v>3</v>
      </c>
      <c r="K72" s="534" t="s">
        <v>308</v>
      </c>
      <c r="L72" s="9" t="s">
        <v>371</v>
      </c>
      <c r="M72" s="13">
        <f>I72-D72</f>
        <v>357</v>
      </c>
      <c r="N72" s="276"/>
      <c r="O72" s="432" t="s">
        <v>324</v>
      </c>
      <c r="P72" s="340"/>
      <c r="Q72" s="340"/>
      <c r="R72" s="341"/>
      <c r="S72" s="433">
        <f>COUNTIF($K$2:$K$476,"IV - Pouco tóxico")</f>
        <v>43</v>
      </c>
      <c r="T72" s="434">
        <f>(S72/S76)</f>
        <v>0.106435643564356</v>
      </c>
      <c r="U72" s="276"/>
      <c r="V72" s="276"/>
      <c r="W72" s="276"/>
      <c r="X72" s="276"/>
      <c r="Y72" s="276"/>
      <c r="Z72" s="276"/>
    </row>
    <row ht="12.75" customHeight="1" r="73">
      <c r="A73" s="16">
        <v>7217</v>
      </c>
      <c r="B73" s="17" t="s">
        <v>6606</v>
      </c>
      <c r="C73" s="17">
        <v>2014</v>
      </c>
      <c r="D73" s="392">
        <v>41731</v>
      </c>
      <c r="E73" s="19" t="s">
        <v>6607</v>
      </c>
      <c r="F73" s="20" t="s">
        <v>1451</v>
      </c>
      <c r="G73" s="19" t="s">
        <v>17</v>
      </c>
      <c r="H73" s="20" t="s">
        <v>6608</v>
      </c>
      <c r="I73" s="392">
        <v>42814</v>
      </c>
      <c r="J73" s="19">
        <v>3</v>
      </c>
      <c r="K73" s="535" t="s">
        <v>278</v>
      </c>
      <c r="L73" s="17" t="s">
        <v>376</v>
      </c>
      <c r="M73" s="21">
        <f>I73-D73</f>
        <v>1083</v>
      </c>
      <c r="N73" s="276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76"/>
      <c r="V73" s="276"/>
      <c r="W73" s="276"/>
      <c r="X73" s="276"/>
      <c r="Y73" s="276"/>
      <c r="Z73" s="276"/>
    </row>
    <row ht="12.75" customHeight="1" r="74">
      <c r="A74" s="8">
        <v>7317</v>
      </c>
      <c r="B74" s="9" t="s">
        <v>6609</v>
      </c>
      <c r="C74" s="9">
        <v>2012</v>
      </c>
      <c r="D74" s="388">
        <v>40969</v>
      </c>
      <c r="E74" s="12" t="s">
        <v>6610</v>
      </c>
      <c r="F74" s="11" t="s">
        <v>534</v>
      </c>
      <c r="G74" s="12" t="s">
        <v>17</v>
      </c>
      <c r="H74" s="11" t="s">
        <v>209</v>
      </c>
      <c r="I74" s="388">
        <v>42815</v>
      </c>
      <c r="J74" s="12">
        <v>3</v>
      </c>
      <c r="K74" s="535" t="s">
        <v>278</v>
      </c>
      <c r="L74" s="9" t="s">
        <v>376</v>
      </c>
      <c r="M74" s="13">
        <f>I74-D74</f>
        <v>1846</v>
      </c>
      <c r="N74" s="276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6</v>
      </c>
      <c r="T74" s="434">
        <f>(S74/S76)</f>
        <v>0.0148514851485149</v>
      </c>
      <c r="U74" s="276"/>
      <c r="V74" s="276"/>
      <c r="W74" s="276"/>
      <c r="X74" s="276"/>
      <c r="Y74" s="276"/>
      <c r="Z74" s="276"/>
    </row>
    <row ht="12.75" customHeight="1" r="75">
      <c r="A75" s="16">
        <v>7417</v>
      </c>
      <c r="B75" s="17" t="s">
        <v>6611</v>
      </c>
      <c r="C75" s="17">
        <v>2010</v>
      </c>
      <c r="D75" s="392">
        <v>40212</v>
      </c>
      <c r="E75" s="19" t="s">
        <v>6612</v>
      </c>
      <c r="F75" s="20" t="s">
        <v>961</v>
      </c>
      <c r="G75" s="19" t="s">
        <v>17</v>
      </c>
      <c r="H75" s="20" t="s">
        <v>363</v>
      </c>
      <c r="I75" s="392">
        <v>42815</v>
      </c>
      <c r="J75" s="19">
        <v>3</v>
      </c>
      <c r="K75" s="534" t="s">
        <v>308</v>
      </c>
      <c r="L75" s="17" t="s">
        <v>376</v>
      </c>
      <c r="M75" s="21">
        <f>I75-D75</f>
        <v>2603</v>
      </c>
      <c r="N75" s="276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76"/>
      <c r="V75" s="276"/>
      <c r="W75" s="276"/>
      <c r="X75" s="276"/>
      <c r="Y75" s="276"/>
      <c r="Z75" s="276"/>
    </row>
    <row ht="13.5" customHeight="1" r="76">
      <c r="A76" s="8">
        <v>7517</v>
      </c>
      <c r="B76" s="9" t="s">
        <v>6613</v>
      </c>
      <c r="C76" s="9">
        <v>2013</v>
      </c>
      <c r="D76" s="388">
        <v>41521</v>
      </c>
      <c r="E76" s="12" t="s">
        <v>6614</v>
      </c>
      <c r="F76" s="11" t="s">
        <v>76</v>
      </c>
      <c r="G76" s="12" t="s">
        <v>860</v>
      </c>
      <c r="H76" s="11" t="s">
        <v>5629</v>
      </c>
      <c r="I76" s="388">
        <v>42816</v>
      </c>
      <c r="J76" s="12">
        <v>3</v>
      </c>
      <c r="K76" s="534" t="s">
        <v>308</v>
      </c>
      <c r="L76" s="9" t="s">
        <v>371</v>
      </c>
      <c r="M76" s="13">
        <f>I76-D76</f>
        <v>1295</v>
      </c>
      <c r="N76" s="276"/>
      <c r="O76" s="310" t="s">
        <v>253</v>
      </c>
      <c r="P76" s="59"/>
      <c r="Q76" s="59"/>
      <c r="R76" s="117"/>
      <c r="S76" s="440">
        <f>SUM(S64:S75)</f>
        <v>404</v>
      </c>
      <c r="T76" s="441">
        <f>(S76/S76)</f>
        <v>1</v>
      </c>
      <c r="U76" s="276"/>
      <c r="V76" s="276"/>
      <c r="W76" s="276"/>
      <c r="X76" s="276"/>
      <c r="Y76" s="276"/>
      <c r="Z76" s="276"/>
    </row>
    <row ht="12.75" customHeight="1" r="77">
      <c r="A77" s="16">
        <v>7617</v>
      </c>
      <c r="B77" s="17" t="s">
        <v>6615</v>
      </c>
      <c r="C77" s="17">
        <v>2013</v>
      </c>
      <c r="D77" s="392">
        <v>41523</v>
      </c>
      <c r="E77" s="19" t="s">
        <v>6616</v>
      </c>
      <c r="F77" s="20" t="s">
        <v>76</v>
      </c>
      <c r="G77" s="19" t="s">
        <v>860</v>
      </c>
      <c r="H77" s="20" t="s">
        <v>100</v>
      </c>
      <c r="I77" s="392">
        <v>42816</v>
      </c>
      <c r="J77" s="19">
        <v>3</v>
      </c>
      <c r="K77" s="534" t="s">
        <v>308</v>
      </c>
      <c r="L77" s="17" t="s">
        <v>371</v>
      </c>
      <c r="M77" s="21">
        <f>I77-D77</f>
        <v>1293</v>
      </c>
      <c r="N77" s="276"/>
      <c r="O77" s="22"/>
      <c r="P77" s="22"/>
      <c r="Q77" s="22"/>
      <c r="R77" s="22"/>
      <c r="S77" s="22"/>
      <c r="T77" s="22"/>
      <c r="U77" s="276"/>
      <c r="V77" s="276"/>
      <c r="W77" s="276"/>
      <c r="X77" s="276"/>
      <c r="Y77" s="276"/>
      <c r="Z77" s="276"/>
    </row>
    <row ht="13.5" customHeight="1" r="78">
      <c r="A78" s="8">
        <v>7717</v>
      </c>
      <c r="B78" s="9" t="s">
        <v>6617</v>
      </c>
      <c r="C78" s="9">
        <v>2015</v>
      </c>
      <c r="D78" s="388">
        <v>42207</v>
      </c>
      <c r="E78" s="12" t="s">
        <v>6618</v>
      </c>
      <c r="F78" s="11" t="s">
        <v>1767</v>
      </c>
      <c r="G78" s="12" t="s">
        <v>17</v>
      </c>
      <c r="H78" s="11" t="s">
        <v>209</v>
      </c>
      <c r="I78" s="388">
        <v>42817</v>
      </c>
      <c r="J78" s="12">
        <v>3</v>
      </c>
      <c r="K78" s="534" t="s">
        <v>308</v>
      </c>
      <c r="L78" s="9" t="s">
        <v>371</v>
      </c>
      <c r="M78" s="13">
        <f>I78-D78</f>
        <v>610</v>
      </c>
      <c r="N78" s="276"/>
      <c r="O78" s="415" t="s">
        <v>11</v>
      </c>
      <c r="P78" s="28"/>
      <c r="Q78" s="28"/>
      <c r="R78" s="28"/>
      <c r="S78" s="28"/>
      <c r="T78" s="29"/>
      <c r="U78" s="276"/>
      <c r="V78" s="276"/>
      <c r="W78" s="276"/>
      <c r="X78" s="276"/>
      <c r="Y78" s="276"/>
      <c r="Z78" s="276"/>
    </row>
    <row ht="12.75" customHeight="1" r="79">
      <c r="A79" s="16">
        <v>7817</v>
      </c>
      <c r="B79" s="17" t="s">
        <v>6619</v>
      </c>
      <c r="C79" s="17">
        <v>2013</v>
      </c>
      <c r="D79" s="392">
        <v>41579</v>
      </c>
      <c r="E79" s="19" t="s">
        <v>6620</v>
      </c>
      <c r="F79" s="20" t="s">
        <v>953</v>
      </c>
      <c r="G79" s="19" t="s">
        <v>17</v>
      </c>
      <c r="H79" s="20" t="s">
        <v>2069</v>
      </c>
      <c r="I79" s="392">
        <v>42817</v>
      </c>
      <c r="J79" s="19">
        <v>3</v>
      </c>
      <c r="K79" s="534" t="s">
        <v>308</v>
      </c>
      <c r="L79" s="17" t="s">
        <v>371</v>
      </c>
      <c r="M79" s="21">
        <f>I79-D79</f>
        <v>1238</v>
      </c>
      <c r="N79" s="276"/>
      <c r="O79" s="50"/>
      <c r="P79" s="51"/>
      <c r="Q79" s="51"/>
      <c r="R79" s="51"/>
      <c r="S79" s="51"/>
      <c r="T79" s="52"/>
      <c r="U79" s="276"/>
      <c r="V79" s="276"/>
      <c r="W79" s="276"/>
      <c r="X79" s="276"/>
      <c r="Y79" s="276"/>
      <c r="Z79" s="276"/>
    </row>
    <row ht="12.75" customHeight="1" r="80">
      <c r="A80" s="8">
        <v>7917</v>
      </c>
      <c r="B80" s="9" t="s">
        <v>6621</v>
      </c>
      <c r="C80" s="9">
        <v>2010</v>
      </c>
      <c r="D80" s="388">
        <v>40393</v>
      </c>
      <c r="E80" s="12" t="s">
        <v>6622</v>
      </c>
      <c r="F80" s="11" t="s">
        <v>370</v>
      </c>
      <c r="G80" s="12" t="s">
        <v>17</v>
      </c>
      <c r="H80" s="11" t="s">
        <v>209</v>
      </c>
      <c r="I80" s="388">
        <v>42817</v>
      </c>
      <c r="J80" s="12">
        <v>3</v>
      </c>
      <c r="K80" s="534" t="s">
        <v>308</v>
      </c>
      <c r="L80" s="9" t="s">
        <v>371</v>
      </c>
      <c r="M80" s="13">
        <f>I80-D80</f>
        <v>2424</v>
      </c>
      <c r="N80" s="276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76"/>
      <c r="V80" s="276"/>
      <c r="W80" s="276"/>
      <c r="X80" s="276"/>
      <c r="Y80" s="276"/>
      <c r="Z80" s="276"/>
    </row>
    <row ht="13.5" customHeight="1" r="81">
      <c r="A81" s="16">
        <v>8017</v>
      </c>
      <c r="B81" s="17" t="s">
        <v>6623</v>
      </c>
      <c r="C81" s="17">
        <v>2015</v>
      </c>
      <c r="D81" s="392">
        <v>42094</v>
      </c>
      <c r="E81" s="19" t="s">
        <v>6624</v>
      </c>
      <c r="F81" s="20" t="s">
        <v>6625</v>
      </c>
      <c r="G81" s="19" t="s">
        <v>850</v>
      </c>
      <c r="H81" s="20" t="s">
        <v>2462</v>
      </c>
      <c r="I81" s="392">
        <v>42822</v>
      </c>
      <c r="J81" s="19">
        <v>3</v>
      </c>
      <c r="K81" s="533" t="s">
        <v>295</v>
      </c>
      <c r="L81" s="17" t="s">
        <v>365</v>
      </c>
      <c r="M81" s="21">
        <f>I81-D81</f>
        <v>728</v>
      </c>
      <c r="N81" s="276"/>
      <c r="O81" s="120" t="s">
        <v>365</v>
      </c>
      <c r="P81" s="59"/>
      <c r="Q81" s="59"/>
      <c r="R81" s="60"/>
      <c r="S81" s="11">
        <f>COUNTIF($L$2:$L$476,"I - Produto altamente perigoso ao meio ambiente")</f>
        <v>13</v>
      </c>
      <c r="T81" s="121">
        <f>(S81/S85)</f>
        <v>0.0321782178217822</v>
      </c>
      <c r="U81" s="276"/>
      <c r="V81" s="276"/>
      <c r="W81" s="276"/>
      <c r="X81" s="276"/>
      <c r="Y81" s="276"/>
      <c r="Z81" s="276"/>
    </row>
    <row ht="13.5" customHeight="1" r="82">
      <c r="A82" s="8">
        <v>8117</v>
      </c>
      <c r="B82" s="9" t="s">
        <v>6626</v>
      </c>
      <c r="C82" s="9">
        <v>2011</v>
      </c>
      <c r="D82" s="388">
        <v>40773</v>
      </c>
      <c r="E82" s="12" t="s">
        <v>6627</v>
      </c>
      <c r="F82" s="11" t="s">
        <v>1081</v>
      </c>
      <c r="G82" s="12" t="s">
        <v>17</v>
      </c>
      <c r="H82" s="11" t="s">
        <v>3795</v>
      </c>
      <c r="I82" s="388">
        <v>42823</v>
      </c>
      <c r="J82" s="12">
        <v>3</v>
      </c>
      <c r="K82" s="533" t="s">
        <v>295</v>
      </c>
      <c r="L82" s="9" t="s">
        <v>371</v>
      </c>
      <c r="M82" s="13">
        <f>I82-D82</f>
        <v>2050</v>
      </c>
      <c r="N82" s="276"/>
      <c r="O82" s="122" t="s">
        <v>371</v>
      </c>
      <c r="P82" s="34"/>
      <c r="Q82" s="34"/>
      <c r="R82" s="35"/>
      <c r="S82" s="20">
        <f>COUNTIF($L$2:$L$476,"II - Produto muito perigoso ao meio ambiente")</f>
        <v>202</v>
      </c>
      <c r="T82" s="123">
        <f>(S82/S85)</f>
        <v>0.5</v>
      </c>
      <c r="U82" s="276"/>
      <c r="V82" s="276"/>
      <c r="W82" s="276"/>
      <c r="X82" s="276"/>
      <c r="Y82" s="276"/>
      <c r="Z82" s="276"/>
    </row>
    <row ht="13.5" customHeight="1" r="83">
      <c r="A83" s="16">
        <v>8217</v>
      </c>
      <c r="B83" s="17" t="s">
        <v>6626</v>
      </c>
      <c r="C83" s="17">
        <v>2011</v>
      </c>
      <c r="D83" s="392">
        <v>40773</v>
      </c>
      <c r="E83" s="19" t="s">
        <v>6628</v>
      </c>
      <c r="F83" s="20" t="s">
        <v>1081</v>
      </c>
      <c r="G83" s="19" t="s">
        <v>17</v>
      </c>
      <c r="H83" s="20" t="s">
        <v>71</v>
      </c>
      <c r="I83" s="392">
        <v>42823</v>
      </c>
      <c r="J83" s="19">
        <v>3</v>
      </c>
      <c r="K83" s="533" t="s">
        <v>295</v>
      </c>
      <c r="L83" s="17" t="s">
        <v>371</v>
      </c>
      <c r="M83" s="21">
        <f>I83-D83</f>
        <v>2050</v>
      </c>
      <c r="N83" s="276"/>
      <c r="O83" s="124" t="s">
        <v>376</v>
      </c>
      <c r="P83" s="34"/>
      <c r="Q83" s="34"/>
      <c r="R83" s="35"/>
      <c r="S83" s="11">
        <f>COUNTIF($L$2:$L$476,"III - Produto perigoso ao meio ambiente")</f>
        <v>141</v>
      </c>
      <c r="T83" s="121">
        <f>(S83/S85)</f>
        <v>0.349009900990099</v>
      </c>
      <c r="U83" s="276"/>
      <c r="V83" s="276"/>
      <c r="W83" s="276"/>
      <c r="X83" s="276"/>
      <c r="Y83" s="276"/>
      <c r="Z83" s="276"/>
    </row>
    <row ht="14.25" customHeight="1" r="84">
      <c r="A84" s="8">
        <v>8317</v>
      </c>
      <c r="B84" s="9" t="s">
        <v>6629</v>
      </c>
      <c r="C84" s="9">
        <v>2014</v>
      </c>
      <c r="D84" s="388">
        <v>41705</v>
      </c>
      <c r="E84" s="12" t="s">
        <v>6630</v>
      </c>
      <c r="F84" s="11" t="s">
        <v>6631</v>
      </c>
      <c r="G84" s="12" t="s">
        <v>844</v>
      </c>
      <c r="H84" s="11" t="s">
        <v>965</v>
      </c>
      <c r="I84" s="388">
        <v>42823</v>
      </c>
      <c r="J84" s="12">
        <v>3</v>
      </c>
      <c r="K84" s="534" t="s">
        <v>308</v>
      </c>
      <c r="L84" s="9" t="s">
        <v>371</v>
      </c>
      <c r="M84" s="13">
        <f>I84-D84</f>
        <v>1118</v>
      </c>
      <c r="N84" s="276"/>
      <c r="O84" s="122" t="s">
        <v>380</v>
      </c>
      <c r="P84" s="34"/>
      <c r="Q84" s="34"/>
      <c r="R84" s="35"/>
      <c r="S84" s="20">
        <f>COUNTIF($L$2:$L$476,"IV - Produto pouco perigoso ao meio ambiente")</f>
        <v>48</v>
      </c>
      <c r="T84" s="123">
        <f>(S84/S85)</f>
        <v>0.118811881188119</v>
      </c>
      <c r="U84" s="276"/>
      <c r="V84" s="276"/>
      <c r="W84" s="276"/>
      <c r="X84" s="276"/>
      <c r="Y84" s="276"/>
      <c r="Z84" s="276"/>
    </row>
    <row ht="12.75" customHeight="1" r="85">
      <c r="A85" s="16">
        <v>8417</v>
      </c>
      <c r="B85" s="17" t="s">
        <v>6632</v>
      </c>
      <c r="C85" s="17">
        <v>2015</v>
      </c>
      <c r="D85" s="392">
        <v>42187</v>
      </c>
      <c r="E85" s="19" t="s">
        <v>6633</v>
      </c>
      <c r="F85" s="20" t="s">
        <v>534</v>
      </c>
      <c r="G85" s="19" t="s">
        <v>17</v>
      </c>
      <c r="H85" s="20" t="s">
        <v>6634</v>
      </c>
      <c r="I85" s="392">
        <v>42825</v>
      </c>
      <c r="J85" s="19">
        <v>3</v>
      </c>
      <c r="K85" s="535" t="s">
        <v>278</v>
      </c>
      <c r="L85" s="17" t="s">
        <v>371</v>
      </c>
      <c r="M85" s="21">
        <f>I85-D85</f>
        <v>638</v>
      </c>
      <c r="N85" s="276"/>
      <c r="O85" s="344" t="s">
        <v>253</v>
      </c>
      <c r="P85" s="345"/>
      <c r="Q85" s="345"/>
      <c r="R85" s="346"/>
      <c r="S85" s="440">
        <f>SUM(S81:S84)</f>
        <v>404</v>
      </c>
      <c r="T85" s="441">
        <f>(S85/S85)</f>
        <v>1</v>
      </c>
      <c r="U85" s="276"/>
      <c r="V85" s="276"/>
      <c r="W85" s="276"/>
      <c r="X85" s="276"/>
      <c r="Y85" s="276"/>
      <c r="Z85" s="276"/>
    </row>
    <row ht="12.75" customHeight="1" r="86">
      <c r="A86" s="8">
        <v>8517</v>
      </c>
      <c r="B86" s="9" t="s">
        <v>6635</v>
      </c>
      <c r="C86" s="9">
        <v>2011</v>
      </c>
      <c r="D86" s="388">
        <v>40584</v>
      </c>
      <c r="E86" s="12" t="s">
        <v>6636</v>
      </c>
      <c r="F86" s="11" t="s">
        <v>136</v>
      </c>
      <c r="G86" s="12" t="s">
        <v>860</v>
      </c>
      <c r="H86" s="11" t="s">
        <v>6637</v>
      </c>
      <c r="I86" s="388">
        <v>42825</v>
      </c>
      <c r="J86" s="12">
        <v>3</v>
      </c>
      <c r="K86" s="532" t="s">
        <v>324</v>
      </c>
      <c r="L86" s="9" t="s">
        <v>376</v>
      </c>
      <c r="M86" s="13">
        <f>I86-D86</f>
        <v>2241</v>
      </c>
      <c r="N86" s="276"/>
      <c r="O86" s="22"/>
      <c r="P86" s="22"/>
      <c r="Q86" s="22"/>
      <c r="R86" s="22"/>
      <c r="S86" s="22"/>
      <c r="T86" s="22"/>
      <c r="U86" s="276"/>
      <c r="V86" s="276"/>
      <c r="W86" s="276"/>
      <c r="X86" s="276"/>
      <c r="Y86" s="276"/>
      <c r="Z86" s="276"/>
    </row>
    <row ht="13.5" customHeight="1" r="87">
      <c r="A87" s="16">
        <v>8617</v>
      </c>
      <c r="B87" s="17" t="s">
        <v>6638</v>
      </c>
      <c r="C87" s="17">
        <v>2011</v>
      </c>
      <c r="D87" s="392">
        <v>40592</v>
      </c>
      <c r="E87" s="19" t="s">
        <v>6639</v>
      </c>
      <c r="F87" s="20" t="s">
        <v>136</v>
      </c>
      <c r="G87" s="19" t="s">
        <v>860</v>
      </c>
      <c r="H87" s="20" t="s">
        <v>6637</v>
      </c>
      <c r="I87" s="392">
        <v>42825</v>
      </c>
      <c r="J87" s="19">
        <v>3</v>
      </c>
      <c r="K87" s="532" t="s">
        <v>324</v>
      </c>
      <c r="L87" s="17" t="s">
        <v>376</v>
      </c>
      <c r="M87" s="21">
        <f>I87-D87</f>
        <v>2233</v>
      </c>
      <c r="N87" s="276"/>
      <c r="O87" s="444" t="s">
        <v>393</v>
      </c>
      <c r="P87" s="445"/>
      <c r="Q87" s="445"/>
      <c r="R87" s="446"/>
      <c r="S87" s="22"/>
      <c r="T87" s="22"/>
      <c r="U87" s="276"/>
      <c r="V87" s="276"/>
      <c r="W87" s="276"/>
      <c r="X87" s="276"/>
      <c r="Y87" s="276"/>
      <c r="Z87" s="276"/>
    </row>
    <row ht="12.75" customHeight="1" r="88">
      <c r="A88" s="8">
        <v>8717</v>
      </c>
      <c r="B88" s="9" t="s">
        <v>6640</v>
      </c>
      <c r="C88" s="9">
        <v>2011</v>
      </c>
      <c r="D88" s="388">
        <v>40592</v>
      </c>
      <c r="E88" s="12" t="s">
        <v>6641</v>
      </c>
      <c r="F88" s="11" t="s">
        <v>136</v>
      </c>
      <c r="G88" s="12" t="s">
        <v>860</v>
      </c>
      <c r="H88" s="11" t="s">
        <v>6637</v>
      </c>
      <c r="I88" s="388">
        <v>42825</v>
      </c>
      <c r="J88" s="12">
        <v>3</v>
      </c>
      <c r="K88" s="532" t="s">
        <v>324</v>
      </c>
      <c r="L88" s="9" t="s">
        <v>376</v>
      </c>
      <c r="M88" s="13">
        <f>I88-D88</f>
        <v>2233</v>
      </c>
      <c r="N88" s="276"/>
      <c r="O88" s="447"/>
      <c r="P88" s="448"/>
      <c r="Q88" s="448"/>
      <c r="R88" s="449"/>
      <c r="S88" s="22"/>
      <c r="T88" s="22"/>
      <c r="U88" s="276"/>
      <c r="V88" s="276"/>
      <c r="W88" s="276"/>
      <c r="X88" s="276"/>
      <c r="Y88" s="276"/>
      <c r="Z88" s="276"/>
    </row>
    <row ht="12.75" customHeight="1" r="89">
      <c r="A89" s="16">
        <v>8817</v>
      </c>
      <c r="B89" s="17" t="s">
        <v>6642</v>
      </c>
      <c r="C89" s="17">
        <v>2011</v>
      </c>
      <c r="D89" s="392">
        <v>40690</v>
      </c>
      <c r="E89" s="19" t="s">
        <v>6643</v>
      </c>
      <c r="F89" s="20" t="s">
        <v>1081</v>
      </c>
      <c r="G89" s="19" t="s">
        <v>860</v>
      </c>
      <c r="H89" s="20" t="s">
        <v>25</v>
      </c>
      <c r="I89" s="392">
        <v>42825</v>
      </c>
      <c r="J89" s="19">
        <v>3</v>
      </c>
      <c r="K89" s="533" t="s">
        <v>295</v>
      </c>
      <c r="L89" s="17" t="s">
        <v>371</v>
      </c>
      <c r="M89" s="21">
        <f>I89-D89</f>
        <v>2135</v>
      </c>
      <c r="N89" s="276"/>
      <c r="O89" s="450" t="s">
        <v>402</v>
      </c>
      <c r="P89" s="451" t="s">
        <v>403</v>
      </c>
      <c r="Q89" s="452"/>
      <c r="R89" s="453"/>
      <c r="S89" s="22"/>
      <c r="T89" s="22"/>
      <c r="U89" s="276"/>
      <c r="V89" s="276"/>
      <c r="W89" s="276"/>
      <c r="X89" s="276"/>
      <c r="Y89" s="276"/>
      <c r="Z89" s="276"/>
    </row>
    <row ht="12.75" customHeight="1" r="90">
      <c r="A90" s="8">
        <v>8917</v>
      </c>
      <c r="B90" s="9" t="s">
        <v>6644</v>
      </c>
      <c r="C90" s="9">
        <v>2009</v>
      </c>
      <c r="D90" s="388">
        <v>39948</v>
      </c>
      <c r="E90" s="12" t="s">
        <v>6645</v>
      </c>
      <c r="F90" s="11" t="s">
        <v>242</v>
      </c>
      <c r="G90" s="12" t="s">
        <v>850</v>
      </c>
      <c r="H90" s="11" t="s">
        <v>115</v>
      </c>
      <c r="I90" s="388">
        <v>42825</v>
      </c>
      <c r="J90" s="12">
        <v>3</v>
      </c>
      <c r="K90" s="532" t="s">
        <v>324</v>
      </c>
      <c r="L90" s="9" t="s">
        <v>376</v>
      </c>
      <c r="M90" s="13">
        <f>I90-D90</f>
        <v>2877</v>
      </c>
      <c r="N90" s="276"/>
      <c r="O90" s="454" t="s">
        <v>407</v>
      </c>
      <c r="P90" s="455" t="e">
        <f>AVERAGEIF(G2:G476,"PT",M2:M476)</f>
        <v>#DIV/0!</v>
      </c>
      <c r="Q90" s="340"/>
      <c r="R90" s="341"/>
      <c r="S90" s="22"/>
      <c r="T90" s="22"/>
      <c r="U90" s="276"/>
      <c r="V90" s="276"/>
      <c r="W90" s="276"/>
      <c r="X90" s="276"/>
      <c r="Y90" s="276"/>
      <c r="Z90" s="276"/>
    </row>
    <row ht="12.75" customHeight="1" r="91">
      <c r="A91" s="16">
        <v>9017</v>
      </c>
      <c r="B91" s="17" t="s">
        <v>6646</v>
      </c>
      <c r="C91" s="17">
        <v>2016</v>
      </c>
      <c r="D91" s="392">
        <v>42634</v>
      </c>
      <c r="E91" s="19" t="s">
        <v>6647</v>
      </c>
      <c r="F91" s="20" t="s">
        <v>2139</v>
      </c>
      <c r="G91" s="19" t="s">
        <v>871</v>
      </c>
      <c r="H91" s="20" t="s">
        <v>6648</v>
      </c>
      <c r="I91" s="392">
        <v>42825</v>
      </c>
      <c r="J91" s="19">
        <v>3</v>
      </c>
      <c r="K91" s="532" t="s">
        <v>324</v>
      </c>
      <c r="L91" s="17" t="s">
        <v>380</v>
      </c>
      <c r="M91" s="21">
        <f>I91-D91</f>
        <v>191</v>
      </c>
      <c r="N91" s="276"/>
      <c r="O91" s="456" t="s">
        <v>30</v>
      </c>
      <c r="P91" s="457">
        <f>AVERAGEIF(G2:G477,"PTN",M2:M477)</f>
        <v>1986.8</v>
      </c>
      <c r="Q91" s="340"/>
      <c r="R91" s="341"/>
      <c r="S91" s="22"/>
      <c r="T91" s="22"/>
      <c r="U91" s="276"/>
      <c r="V91" s="276"/>
      <c r="W91" s="276"/>
      <c r="X91" s="276"/>
      <c r="Y91" s="276"/>
      <c r="Z91" s="276"/>
    </row>
    <row ht="12.75" customHeight="1" r="92">
      <c r="A92" s="8">
        <v>9117</v>
      </c>
      <c r="B92" s="9" t="s">
        <v>6649</v>
      </c>
      <c r="C92" s="9">
        <v>2011</v>
      </c>
      <c r="D92" s="388">
        <v>40758</v>
      </c>
      <c r="E92" s="12" t="s">
        <v>6650</v>
      </c>
      <c r="F92" s="11" t="s">
        <v>534</v>
      </c>
      <c r="G92" s="12" t="s">
        <v>17</v>
      </c>
      <c r="H92" s="11" t="s">
        <v>209</v>
      </c>
      <c r="I92" s="388">
        <v>42825</v>
      </c>
      <c r="J92" s="12">
        <v>3</v>
      </c>
      <c r="K92" s="535" t="s">
        <v>278</v>
      </c>
      <c r="L92" s="9" t="s">
        <v>371</v>
      </c>
      <c r="M92" s="13">
        <f>I92-D92</f>
        <v>2067</v>
      </c>
      <c r="N92" s="276"/>
      <c r="O92" s="454" t="s">
        <v>17</v>
      </c>
      <c r="P92" s="455">
        <f>AVERAGEIF(G2:G476,"PTE",M2:M476)</f>
        <v>1537.9604519774</v>
      </c>
      <c r="Q92" s="340"/>
      <c r="R92" s="341"/>
      <c r="S92" s="22"/>
      <c r="T92" s="22"/>
      <c r="U92" s="276"/>
      <c r="V92" s="276"/>
      <c r="W92" s="276"/>
      <c r="X92" s="276"/>
      <c r="Y92" s="276"/>
      <c r="Z92" s="276"/>
    </row>
    <row ht="12.75" customHeight="1" r="93">
      <c r="A93" s="16">
        <v>9217</v>
      </c>
      <c r="B93" s="17" t="s">
        <v>6651</v>
      </c>
      <c r="C93" s="17">
        <v>2014</v>
      </c>
      <c r="D93" s="392">
        <v>41941</v>
      </c>
      <c r="E93" s="19" t="s">
        <v>6652</v>
      </c>
      <c r="F93" s="20" t="s">
        <v>885</v>
      </c>
      <c r="G93" s="19" t="s">
        <v>17</v>
      </c>
      <c r="H93" s="20" t="s">
        <v>137</v>
      </c>
      <c r="I93" s="392">
        <v>42825</v>
      </c>
      <c r="J93" s="19">
        <v>3</v>
      </c>
      <c r="K93" s="535" t="s">
        <v>278</v>
      </c>
      <c r="L93" s="17" t="s">
        <v>371</v>
      </c>
      <c r="M93" s="21">
        <f>I93-D93</f>
        <v>884</v>
      </c>
      <c r="N93" s="276"/>
      <c r="O93" s="456" t="s">
        <v>40</v>
      </c>
      <c r="P93" s="457">
        <f>AVERAGEIF(G2:G476,"Pré-Mistura",M2:M476)</f>
        <v>1127.5</v>
      </c>
      <c r="Q93" s="340"/>
      <c r="R93" s="341"/>
      <c r="S93" s="22"/>
      <c r="T93" s="22"/>
      <c r="U93" s="276"/>
      <c r="V93" s="276"/>
      <c r="W93" s="276"/>
      <c r="X93" s="276"/>
      <c r="Y93" s="276"/>
      <c r="Z93" s="276"/>
    </row>
    <row ht="12.75" customHeight="1" r="94">
      <c r="A94" s="8">
        <v>9317</v>
      </c>
      <c r="B94" s="9" t="s">
        <v>6653</v>
      </c>
      <c r="C94" s="9">
        <v>2013</v>
      </c>
      <c r="D94" s="388">
        <v>41320</v>
      </c>
      <c r="E94" s="12" t="s">
        <v>6654</v>
      </c>
      <c r="F94" s="11" t="s">
        <v>885</v>
      </c>
      <c r="G94" s="12" t="s">
        <v>17</v>
      </c>
      <c r="H94" s="11" t="s">
        <v>71</v>
      </c>
      <c r="I94" s="388">
        <v>42825</v>
      </c>
      <c r="J94" s="12">
        <v>3</v>
      </c>
      <c r="K94" s="535" t="s">
        <v>278</v>
      </c>
      <c r="L94" s="9" t="s">
        <v>371</v>
      </c>
      <c r="M94" s="13">
        <f>I94-D94</f>
        <v>1505</v>
      </c>
      <c r="N94" s="276"/>
      <c r="O94" s="454" t="s">
        <v>850</v>
      </c>
      <c r="P94" s="455">
        <f>AVERAGEIF(G2:G476,"PF",M2:M476)</f>
        <v>1785.41666666667</v>
      </c>
      <c r="Q94" s="340"/>
      <c r="R94" s="341"/>
      <c r="S94" s="22"/>
      <c r="T94" s="22"/>
      <c r="U94" s="276"/>
      <c r="V94" s="276"/>
      <c r="W94" s="276"/>
      <c r="X94" s="276"/>
      <c r="Y94" s="276"/>
      <c r="Z94" s="276"/>
    </row>
    <row ht="12.75" customHeight="1" r="95">
      <c r="A95" s="16">
        <v>9417</v>
      </c>
      <c r="B95" s="17" t="s">
        <v>6655</v>
      </c>
      <c r="C95" s="17">
        <v>2014</v>
      </c>
      <c r="D95" s="392">
        <v>42003</v>
      </c>
      <c r="E95" s="19" t="s">
        <v>6656</v>
      </c>
      <c r="F95" s="20" t="s">
        <v>6657</v>
      </c>
      <c r="G95" s="19" t="s">
        <v>850</v>
      </c>
      <c r="H95" s="20" t="s">
        <v>2462</v>
      </c>
      <c r="I95" s="392">
        <v>42830</v>
      </c>
      <c r="J95" s="19">
        <v>4</v>
      </c>
      <c r="K95" s="534" t="s">
        <v>308</v>
      </c>
      <c r="L95" s="17" t="s">
        <v>365</v>
      </c>
      <c r="M95" s="21">
        <f>I95-D95</f>
        <v>827</v>
      </c>
      <c r="N95" s="276"/>
      <c r="O95" s="456" t="s">
        <v>844</v>
      </c>
      <c r="P95" s="457">
        <f>AVERAGEIF(G2:G476,"PFN",M2:M476)</f>
        <v>1478.11111111111</v>
      </c>
      <c r="Q95" s="340"/>
      <c r="R95" s="341"/>
      <c r="S95" s="22"/>
      <c r="T95" s="22"/>
      <c r="U95" s="276"/>
      <c r="V95" s="276"/>
      <c r="W95" s="276"/>
      <c r="X95" s="276"/>
      <c r="Y95" s="276"/>
      <c r="Z95" s="276"/>
    </row>
    <row ht="12.75" customHeight="1" r="96">
      <c r="A96" s="8">
        <v>9517</v>
      </c>
      <c r="B96" s="9" t="s">
        <v>6658</v>
      </c>
      <c r="C96" s="9">
        <v>2013</v>
      </c>
      <c r="D96" s="388">
        <v>41638</v>
      </c>
      <c r="E96" s="12" t="s">
        <v>6659</v>
      </c>
      <c r="F96" s="11" t="s">
        <v>6577</v>
      </c>
      <c r="G96" s="12" t="s">
        <v>844</v>
      </c>
      <c r="H96" s="11" t="s">
        <v>2462</v>
      </c>
      <c r="I96" s="388">
        <v>42835</v>
      </c>
      <c r="J96" s="12">
        <v>4</v>
      </c>
      <c r="K96" s="535" t="s">
        <v>278</v>
      </c>
      <c r="L96" s="9" t="s">
        <v>371</v>
      </c>
      <c r="M96" s="13">
        <f>I96-D96</f>
        <v>1197</v>
      </c>
      <c r="N96" s="276"/>
      <c r="O96" s="454" t="s">
        <v>860</v>
      </c>
      <c r="P96" s="455">
        <f>AVERAGEIF(G2:G476,"PF/PTE",M2:M476)</f>
        <v>1837.19847328244</v>
      </c>
      <c r="Q96" s="340"/>
      <c r="R96" s="341"/>
      <c r="S96" s="22"/>
      <c r="T96" s="22"/>
      <c r="U96" s="276"/>
      <c r="V96" s="276"/>
      <c r="W96" s="276"/>
      <c r="X96" s="276"/>
      <c r="Y96" s="276"/>
      <c r="Z96" s="276"/>
    </row>
    <row ht="12.75" customHeight="1" r="97">
      <c r="A97" s="16">
        <v>9617</v>
      </c>
      <c r="B97" s="17" t="s">
        <v>6660</v>
      </c>
      <c r="C97" s="17">
        <v>2009</v>
      </c>
      <c r="D97" s="392">
        <v>39917</v>
      </c>
      <c r="E97" s="19" t="s">
        <v>6661</v>
      </c>
      <c r="F97" s="20" t="s">
        <v>154</v>
      </c>
      <c r="G97" s="19" t="s">
        <v>860</v>
      </c>
      <c r="H97" s="20" t="s">
        <v>3637</v>
      </c>
      <c r="I97" s="392">
        <v>42838</v>
      </c>
      <c r="J97" s="19">
        <v>4</v>
      </c>
      <c r="K97" s="532" t="s">
        <v>324</v>
      </c>
      <c r="L97" s="17" t="s">
        <v>376</v>
      </c>
      <c r="M97" s="21">
        <f>I97-D97</f>
        <v>2921</v>
      </c>
      <c r="N97" s="276"/>
      <c r="O97" s="456" t="s">
        <v>865</v>
      </c>
      <c r="P97" s="457">
        <f>AVERAGEIF(G2:G476,"Bio",M2:M476)</f>
        <v>713.571428571429</v>
      </c>
      <c r="Q97" s="340"/>
      <c r="R97" s="341"/>
      <c r="S97" s="22"/>
      <c r="T97" s="22"/>
      <c r="U97" s="276"/>
      <c r="V97" s="276"/>
      <c r="W97" s="276"/>
      <c r="X97" s="276"/>
      <c r="Y97" s="276"/>
      <c r="Z97" s="276"/>
    </row>
    <row ht="12.75" customHeight="1" r="98">
      <c r="A98" s="8">
        <v>9717</v>
      </c>
      <c r="B98" s="9" t="s">
        <v>6662</v>
      </c>
      <c r="C98" s="9">
        <v>2012</v>
      </c>
      <c r="D98" s="388">
        <v>41264</v>
      </c>
      <c r="E98" s="12" t="s">
        <v>6663</v>
      </c>
      <c r="F98" s="11" t="s">
        <v>2575</v>
      </c>
      <c r="G98" s="12" t="s">
        <v>850</v>
      </c>
      <c r="H98" s="11" t="s">
        <v>6664</v>
      </c>
      <c r="I98" s="388">
        <v>42842</v>
      </c>
      <c r="J98" s="12">
        <v>4</v>
      </c>
      <c r="K98" s="532" t="s">
        <v>324</v>
      </c>
      <c r="L98" s="9" t="s">
        <v>371</v>
      </c>
      <c r="M98" s="13">
        <f>I98-D98</f>
        <v>1578</v>
      </c>
      <c r="N98" s="276"/>
      <c r="O98" s="454" t="s">
        <v>871</v>
      </c>
      <c r="P98" s="455">
        <f>AVERAGEIF(G2:G476,"Bio/Org",M2:M476)</f>
        <v>378.333333333333</v>
      </c>
      <c r="Q98" s="340"/>
      <c r="R98" s="341"/>
      <c r="S98" s="22"/>
      <c r="T98" s="22"/>
      <c r="U98" s="276"/>
      <c r="V98" s="276"/>
      <c r="W98" s="276"/>
      <c r="X98" s="276"/>
      <c r="Y98" s="276"/>
      <c r="Z98" s="276"/>
    </row>
    <row ht="12.75" customHeight="1" r="99">
      <c r="A99" s="16">
        <v>9817</v>
      </c>
      <c r="B99" s="17" t="s">
        <v>6665</v>
      </c>
      <c r="C99" s="17">
        <v>2010</v>
      </c>
      <c r="D99" s="392">
        <v>40521</v>
      </c>
      <c r="E99" s="19" t="s">
        <v>6666</v>
      </c>
      <c r="F99" s="20" t="s">
        <v>497</v>
      </c>
      <c r="G99" s="19" t="s">
        <v>17</v>
      </c>
      <c r="H99" s="20" t="s">
        <v>3637</v>
      </c>
      <c r="I99" s="392">
        <v>42844</v>
      </c>
      <c r="J99" s="19">
        <v>4</v>
      </c>
      <c r="K99" s="534" t="s">
        <v>308</v>
      </c>
      <c r="L99" s="17" t="s">
        <v>371</v>
      </c>
      <c r="M99" s="21">
        <f>I99-D99</f>
        <v>2323</v>
      </c>
      <c r="N99" s="276"/>
      <c r="O99" s="458" t="s">
        <v>426</v>
      </c>
      <c r="P99" s="459">
        <f>AVERAGE(M2:M494)</f>
        <v>1554.06930693069</v>
      </c>
      <c r="Q99" s="460"/>
      <c r="R99" s="391"/>
      <c r="S99" s="22"/>
      <c r="T99" s="22"/>
      <c r="U99" s="276"/>
      <c r="V99" s="276"/>
      <c r="W99" s="276"/>
      <c r="X99" s="276"/>
      <c r="Y99" s="276"/>
      <c r="Z99" s="276"/>
    </row>
    <row ht="12.75" customHeight="1" r="100">
      <c r="A100" s="8">
        <v>9917</v>
      </c>
      <c r="B100" s="9" t="s">
        <v>6667</v>
      </c>
      <c r="C100" s="9">
        <v>2011</v>
      </c>
      <c r="D100" s="388">
        <v>40679</v>
      </c>
      <c r="E100" s="12" t="s">
        <v>6668</v>
      </c>
      <c r="F100" s="11" t="s">
        <v>968</v>
      </c>
      <c r="G100" s="12" t="s">
        <v>860</v>
      </c>
      <c r="H100" s="11" t="s">
        <v>55</v>
      </c>
      <c r="I100" s="388">
        <v>42834</v>
      </c>
      <c r="J100" s="12">
        <v>4</v>
      </c>
      <c r="K100" s="535" t="s">
        <v>278</v>
      </c>
      <c r="L100" s="9" t="s">
        <v>371</v>
      </c>
      <c r="M100" s="13">
        <f>I100-D100</f>
        <v>2155</v>
      </c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</row>
    <row ht="12.75" customHeight="1" r="101">
      <c r="A101" s="16">
        <v>10017</v>
      </c>
      <c r="B101" s="17" t="s">
        <v>6669</v>
      </c>
      <c r="C101" s="17">
        <v>2013</v>
      </c>
      <c r="D101" s="392">
        <v>41435</v>
      </c>
      <c r="E101" s="19" t="s">
        <v>6670</v>
      </c>
      <c r="F101" s="20" t="s">
        <v>1439</v>
      </c>
      <c r="G101" s="19" t="s">
        <v>860</v>
      </c>
      <c r="H101" s="20" t="s">
        <v>89</v>
      </c>
      <c r="I101" s="392">
        <v>42834</v>
      </c>
      <c r="J101" s="19">
        <v>4</v>
      </c>
      <c r="K101" s="535" t="s">
        <v>278</v>
      </c>
      <c r="L101" s="17" t="s">
        <v>371</v>
      </c>
      <c r="M101" s="21">
        <f>I101-D101</f>
        <v>1399</v>
      </c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</row>
    <row ht="12.75" customHeight="1" r="102">
      <c r="A102" s="8">
        <v>10117</v>
      </c>
      <c r="B102" s="9" t="s">
        <v>6671</v>
      </c>
      <c r="C102" s="9">
        <v>2011</v>
      </c>
      <c r="D102" s="388">
        <v>40571</v>
      </c>
      <c r="E102" s="12" t="s">
        <v>6672</v>
      </c>
      <c r="F102" s="11" t="s">
        <v>3855</v>
      </c>
      <c r="G102" s="12" t="s">
        <v>17</v>
      </c>
      <c r="H102" s="11" t="s">
        <v>89</v>
      </c>
      <c r="I102" s="388">
        <v>42845</v>
      </c>
      <c r="J102" s="12">
        <v>4</v>
      </c>
      <c r="K102" s="534" t="s">
        <v>308</v>
      </c>
      <c r="L102" s="9" t="s">
        <v>376</v>
      </c>
      <c r="M102" s="13">
        <f>I102-D102</f>
        <v>2274</v>
      </c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</row>
    <row ht="12.75" customHeight="1" r="103">
      <c r="A103" s="16">
        <v>10217</v>
      </c>
      <c r="B103" s="17" t="s">
        <v>6673</v>
      </c>
      <c r="C103" s="17">
        <v>2013</v>
      </c>
      <c r="D103" s="392">
        <v>41452</v>
      </c>
      <c r="E103" s="19" t="s">
        <v>6674</v>
      </c>
      <c r="F103" s="20" t="s">
        <v>1034</v>
      </c>
      <c r="G103" s="19" t="s">
        <v>860</v>
      </c>
      <c r="H103" s="20" t="s">
        <v>125</v>
      </c>
      <c r="I103" s="392">
        <v>42845</v>
      </c>
      <c r="J103" s="19">
        <v>4</v>
      </c>
      <c r="K103" s="532" t="s">
        <v>324</v>
      </c>
      <c r="L103" s="17" t="s">
        <v>371</v>
      </c>
      <c r="M103" s="21">
        <f>I103-D103</f>
        <v>1393</v>
      </c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</row>
    <row ht="12.75" customHeight="1" r="104">
      <c r="A104" s="8">
        <v>10317</v>
      </c>
      <c r="B104" s="9" t="s">
        <v>6675</v>
      </c>
      <c r="C104" s="9">
        <v>2015</v>
      </c>
      <c r="D104" s="388">
        <v>42124</v>
      </c>
      <c r="E104" s="12" t="s">
        <v>6676</v>
      </c>
      <c r="F104" s="11" t="s">
        <v>154</v>
      </c>
      <c r="G104" s="12" t="s">
        <v>860</v>
      </c>
      <c r="H104" s="11" t="s">
        <v>2462</v>
      </c>
      <c r="I104" s="388">
        <v>42849</v>
      </c>
      <c r="J104" s="12">
        <v>4</v>
      </c>
      <c r="K104" s="534" t="s">
        <v>308</v>
      </c>
      <c r="L104" s="9" t="s">
        <v>376</v>
      </c>
      <c r="M104" s="13">
        <f>I104-D104</f>
        <v>725</v>
      </c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</row>
    <row ht="12.75" customHeight="1" r="105">
      <c r="A105" s="16">
        <v>10417</v>
      </c>
      <c r="B105" s="17" t="s">
        <v>6677</v>
      </c>
      <c r="C105" s="17">
        <v>2012</v>
      </c>
      <c r="D105" s="392">
        <v>40939</v>
      </c>
      <c r="E105" s="19" t="s">
        <v>6678</v>
      </c>
      <c r="F105" s="20" t="s">
        <v>451</v>
      </c>
      <c r="G105" s="19" t="s">
        <v>17</v>
      </c>
      <c r="H105" s="20" t="s">
        <v>71</v>
      </c>
      <c r="I105" s="392">
        <v>42849</v>
      </c>
      <c r="J105" s="19">
        <v>4</v>
      </c>
      <c r="K105" s="533" t="s">
        <v>295</v>
      </c>
      <c r="L105" s="17" t="s">
        <v>376</v>
      </c>
      <c r="M105" s="21">
        <f>I105-D105</f>
        <v>1910</v>
      </c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</row>
    <row ht="12.75" customHeight="1" r="106">
      <c r="A106" s="8">
        <v>10517</v>
      </c>
      <c r="B106" s="9" t="s">
        <v>6679</v>
      </c>
      <c r="C106" s="9">
        <v>2015</v>
      </c>
      <c r="D106" s="388">
        <v>42103</v>
      </c>
      <c r="E106" s="12" t="s">
        <v>6680</v>
      </c>
      <c r="F106" s="11" t="s">
        <v>451</v>
      </c>
      <c r="G106" s="12" t="s">
        <v>17</v>
      </c>
      <c r="H106" s="11" t="s">
        <v>137</v>
      </c>
      <c r="I106" s="388">
        <v>42849</v>
      </c>
      <c r="J106" s="12">
        <v>4</v>
      </c>
      <c r="K106" s="533" t="s">
        <v>295</v>
      </c>
      <c r="L106" s="9" t="s">
        <v>376</v>
      </c>
      <c r="M106" s="13">
        <f>I106-D106</f>
        <v>746</v>
      </c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</row>
    <row ht="12.75" customHeight="1" r="107">
      <c r="A107" s="16">
        <v>10617</v>
      </c>
      <c r="B107" s="17" t="s">
        <v>6681</v>
      </c>
      <c r="C107" s="17">
        <v>2011</v>
      </c>
      <c r="D107" s="392">
        <v>40772</v>
      </c>
      <c r="E107" s="19" t="s">
        <v>6682</v>
      </c>
      <c r="F107" s="20" t="s">
        <v>497</v>
      </c>
      <c r="G107" s="19" t="s">
        <v>17</v>
      </c>
      <c r="H107" s="20" t="s">
        <v>18</v>
      </c>
      <c r="I107" s="392">
        <v>42850</v>
      </c>
      <c r="J107" s="19">
        <v>4</v>
      </c>
      <c r="K107" s="534" t="s">
        <v>308</v>
      </c>
      <c r="L107" s="17" t="s">
        <v>371</v>
      </c>
      <c r="M107" s="21">
        <f>I107-D107</f>
        <v>2078</v>
      </c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</row>
    <row ht="12.75" customHeight="1" r="108">
      <c r="A108" s="8">
        <v>10717</v>
      </c>
      <c r="B108" s="9" t="s">
        <v>6683</v>
      </c>
      <c r="C108" s="9">
        <v>2015</v>
      </c>
      <c r="D108" s="388">
        <v>42242</v>
      </c>
      <c r="E108" s="12" t="s">
        <v>6684</v>
      </c>
      <c r="F108" s="11" t="s">
        <v>885</v>
      </c>
      <c r="G108" s="12" t="s">
        <v>17</v>
      </c>
      <c r="H108" s="11" t="s">
        <v>25</v>
      </c>
      <c r="I108" s="388">
        <v>42851</v>
      </c>
      <c r="J108" s="12">
        <v>4</v>
      </c>
      <c r="K108" s="535" t="s">
        <v>278</v>
      </c>
      <c r="L108" s="9" t="s">
        <v>371</v>
      </c>
      <c r="M108" s="13">
        <f>I108-D108</f>
        <v>609</v>
      </c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</row>
    <row ht="12.75" customHeight="1" r="109">
      <c r="A109" s="16">
        <v>10817</v>
      </c>
      <c r="B109" s="17" t="s">
        <v>6685</v>
      </c>
      <c r="C109" s="17">
        <v>2014</v>
      </c>
      <c r="D109" s="392">
        <v>41862</v>
      </c>
      <c r="E109" s="19" t="s">
        <v>6686</v>
      </c>
      <c r="F109" s="20" t="s">
        <v>885</v>
      </c>
      <c r="G109" s="19" t="s">
        <v>17</v>
      </c>
      <c r="H109" s="20" t="s">
        <v>25</v>
      </c>
      <c r="I109" s="392">
        <v>42851</v>
      </c>
      <c r="J109" s="19">
        <v>4</v>
      </c>
      <c r="K109" s="535" t="s">
        <v>278</v>
      </c>
      <c r="L109" s="17" t="s">
        <v>371</v>
      </c>
      <c r="M109" s="21">
        <f>I109-D109</f>
        <v>989</v>
      </c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</row>
    <row ht="12.75" customHeight="1" r="110">
      <c r="A110" s="8">
        <v>10917</v>
      </c>
      <c r="B110" s="9" t="s">
        <v>6687</v>
      </c>
      <c r="C110" s="9">
        <v>2013</v>
      </c>
      <c r="D110" s="388">
        <v>41606</v>
      </c>
      <c r="E110" s="12" t="s">
        <v>6688</v>
      </c>
      <c r="F110" s="11" t="s">
        <v>1767</v>
      </c>
      <c r="G110" s="12" t="s">
        <v>17</v>
      </c>
      <c r="H110" s="11" t="s">
        <v>6608</v>
      </c>
      <c r="I110" s="388">
        <v>42852</v>
      </c>
      <c r="J110" s="12">
        <v>4</v>
      </c>
      <c r="K110" s="534" t="s">
        <v>308</v>
      </c>
      <c r="L110" s="9" t="s">
        <v>371</v>
      </c>
      <c r="M110" s="13">
        <f>I110-D110</f>
        <v>1246</v>
      </c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</row>
    <row ht="12.75" customHeight="1" r="111">
      <c r="A111" s="16">
        <v>11017</v>
      </c>
      <c r="B111" s="17" t="s">
        <v>6689</v>
      </c>
      <c r="C111" s="17">
        <v>2014</v>
      </c>
      <c r="D111" s="392">
        <v>41761</v>
      </c>
      <c r="E111" s="19" t="s">
        <v>6690</v>
      </c>
      <c r="F111" s="20" t="s">
        <v>1183</v>
      </c>
      <c r="G111" s="19" t="s">
        <v>860</v>
      </c>
      <c r="H111" s="20" t="s">
        <v>3169</v>
      </c>
      <c r="I111" s="392">
        <v>42853</v>
      </c>
      <c r="J111" s="19">
        <v>4</v>
      </c>
      <c r="K111" s="532" t="s">
        <v>324</v>
      </c>
      <c r="L111" s="17" t="s">
        <v>371</v>
      </c>
      <c r="M111" s="21">
        <f>I111-D111</f>
        <v>1092</v>
      </c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</row>
    <row ht="12.75" customHeight="1" r="112">
      <c r="A112" s="8">
        <v>11117</v>
      </c>
      <c r="B112" s="9" t="s">
        <v>6691</v>
      </c>
      <c r="C112" s="9">
        <v>2013</v>
      </c>
      <c r="D112" s="388">
        <v>41576</v>
      </c>
      <c r="E112" s="12" t="s">
        <v>6692</v>
      </c>
      <c r="F112" s="11" t="s">
        <v>542</v>
      </c>
      <c r="G112" s="12" t="s">
        <v>860</v>
      </c>
      <c r="H112" s="11" t="s">
        <v>100</v>
      </c>
      <c r="I112" s="388">
        <v>42853</v>
      </c>
      <c r="J112" s="12">
        <v>4</v>
      </c>
      <c r="K112" s="535" t="s">
        <v>278</v>
      </c>
      <c r="L112" s="9" t="s">
        <v>376</v>
      </c>
      <c r="M112" s="13">
        <f>I112-D112</f>
        <v>1277</v>
      </c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</row>
    <row ht="12.75" customHeight="1" r="113">
      <c r="A113" s="16">
        <v>11217</v>
      </c>
      <c r="B113" s="17" t="s">
        <v>6693</v>
      </c>
      <c r="C113" s="17">
        <v>2014</v>
      </c>
      <c r="D113" s="392">
        <v>41876</v>
      </c>
      <c r="E113" s="19" t="s">
        <v>6694</v>
      </c>
      <c r="F113" s="20" t="s">
        <v>1183</v>
      </c>
      <c r="G113" s="19" t="s">
        <v>860</v>
      </c>
      <c r="H113" s="20" t="s">
        <v>3169</v>
      </c>
      <c r="I113" s="392">
        <v>42853</v>
      </c>
      <c r="J113" s="19">
        <v>4</v>
      </c>
      <c r="K113" s="532" t="s">
        <v>324</v>
      </c>
      <c r="L113" s="17" t="s">
        <v>371</v>
      </c>
      <c r="M113" s="21">
        <f>I113-D113</f>
        <v>977</v>
      </c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</row>
    <row ht="12.75" customHeight="1" r="114">
      <c r="A114" s="8">
        <v>11317</v>
      </c>
      <c r="B114" s="9" t="s">
        <v>6695</v>
      </c>
      <c r="C114" s="9">
        <v>2014</v>
      </c>
      <c r="D114" s="388">
        <v>41886</v>
      </c>
      <c r="E114" s="12" t="s">
        <v>6696</v>
      </c>
      <c r="F114" s="11" t="s">
        <v>1183</v>
      </c>
      <c r="G114" s="12" t="s">
        <v>860</v>
      </c>
      <c r="H114" s="11" t="s">
        <v>3169</v>
      </c>
      <c r="I114" s="388">
        <v>42853</v>
      </c>
      <c r="J114" s="12">
        <v>4</v>
      </c>
      <c r="K114" s="532" t="s">
        <v>324</v>
      </c>
      <c r="L114" s="9" t="s">
        <v>371</v>
      </c>
      <c r="M114" s="13">
        <f>I114-D114</f>
        <v>967</v>
      </c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</row>
    <row ht="12.75" customHeight="1" r="115">
      <c r="A115" s="16">
        <v>11417</v>
      </c>
      <c r="B115" s="17" t="s">
        <v>6697</v>
      </c>
      <c r="C115" s="17">
        <v>2011</v>
      </c>
      <c r="D115" s="392">
        <v>40809</v>
      </c>
      <c r="E115" s="19" t="s">
        <v>6698</v>
      </c>
      <c r="F115" s="20" t="s">
        <v>1081</v>
      </c>
      <c r="G115" s="19" t="s">
        <v>860</v>
      </c>
      <c r="H115" s="20" t="s">
        <v>77</v>
      </c>
      <c r="I115" s="392">
        <v>42857</v>
      </c>
      <c r="J115" s="19">
        <v>5</v>
      </c>
      <c r="K115" s="533" t="s">
        <v>295</v>
      </c>
      <c r="L115" s="17" t="s">
        <v>371</v>
      </c>
      <c r="M115" s="21">
        <f>I115-D115</f>
        <v>2048</v>
      </c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</row>
    <row ht="12.75" customHeight="1" r="116">
      <c r="A116" s="8">
        <v>11517</v>
      </c>
      <c r="B116" s="9" t="s">
        <v>6699</v>
      </c>
      <c r="C116" s="9">
        <v>2014</v>
      </c>
      <c r="D116" s="388">
        <v>41912</v>
      </c>
      <c r="E116" s="12" t="s">
        <v>6700</v>
      </c>
      <c r="F116" s="11" t="s">
        <v>1767</v>
      </c>
      <c r="G116" s="12" t="s">
        <v>860</v>
      </c>
      <c r="H116" s="11" t="s">
        <v>2462</v>
      </c>
      <c r="I116" s="388">
        <v>42857</v>
      </c>
      <c r="J116" s="12">
        <v>5</v>
      </c>
      <c r="K116" s="534" t="s">
        <v>308</v>
      </c>
      <c r="L116" s="9" t="s">
        <v>371</v>
      </c>
      <c r="M116" s="13">
        <f>I116-D116</f>
        <v>945</v>
      </c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</row>
    <row ht="12.75" customHeight="1" r="117">
      <c r="A117" s="16">
        <v>11617</v>
      </c>
      <c r="B117" s="17" t="s">
        <v>6701</v>
      </c>
      <c r="C117" s="17">
        <v>2015</v>
      </c>
      <c r="D117" s="392">
        <v>42243</v>
      </c>
      <c r="E117" s="19" t="s">
        <v>6702</v>
      </c>
      <c r="F117" s="20" t="s">
        <v>6703</v>
      </c>
      <c r="G117" s="19" t="s">
        <v>871</v>
      </c>
      <c r="H117" s="20" t="s">
        <v>6704</v>
      </c>
      <c r="I117" s="392">
        <v>42859</v>
      </c>
      <c r="J117" s="19">
        <v>5</v>
      </c>
      <c r="K117" s="532" t="s">
        <v>324</v>
      </c>
      <c r="L117" s="17" t="s">
        <v>380</v>
      </c>
      <c r="M117" s="21">
        <f>I117-D117</f>
        <v>616</v>
      </c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</row>
    <row ht="12.75" customHeight="1" r="118">
      <c r="A118" s="8">
        <v>11717</v>
      </c>
      <c r="B118" s="9" t="s">
        <v>6705</v>
      </c>
      <c r="C118" s="9">
        <v>2015</v>
      </c>
      <c r="D118" s="388">
        <v>42094</v>
      </c>
      <c r="E118" s="12" t="s">
        <v>6706</v>
      </c>
      <c r="F118" s="11" t="s">
        <v>6707</v>
      </c>
      <c r="G118" s="12" t="s">
        <v>860</v>
      </c>
      <c r="H118" s="11" t="s">
        <v>2462</v>
      </c>
      <c r="I118" s="388">
        <v>42860</v>
      </c>
      <c r="J118" s="12">
        <v>5</v>
      </c>
      <c r="K118" s="533" t="s">
        <v>295</v>
      </c>
      <c r="L118" s="9" t="s">
        <v>371</v>
      </c>
      <c r="M118" s="13">
        <f>I118-D118</f>
        <v>766</v>
      </c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</row>
    <row ht="12.75" customHeight="1" r="119">
      <c r="A119" s="16">
        <v>11817</v>
      </c>
      <c r="B119" s="510" t="s">
        <v>1368</v>
      </c>
      <c r="C119" s="510" t="s">
        <v>1368</v>
      </c>
      <c r="D119" s="468" t="s">
        <v>1368</v>
      </c>
      <c r="E119" s="510" t="s">
        <v>1368</v>
      </c>
      <c r="F119" s="510" t="s">
        <v>1368</v>
      </c>
      <c r="G119" s="510" t="s">
        <v>1368</v>
      </c>
      <c r="H119" s="510" t="s">
        <v>1368</v>
      </c>
      <c r="I119" s="468" t="s">
        <v>1368</v>
      </c>
      <c r="J119" s="510" t="s">
        <v>1368</v>
      </c>
      <c r="K119" s="510" t="s">
        <v>1368</v>
      </c>
      <c r="L119" s="510" t="s">
        <v>1368</v>
      </c>
      <c r="M119" s="510" t="s">
        <v>1368</v>
      </c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</row>
    <row ht="12.75" customHeight="1" r="120">
      <c r="A120" s="8">
        <v>11917</v>
      </c>
      <c r="B120" s="9" t="s">
        <v>6708</v>
      </c>
      <c r="C120" s="9">
        <v>2009</v>
      </c>
      <c r="D120" s="388">
        <v>39953</v>
      </c>
      <c r="E120" s="12" t="s">
        <v>6709</v>
      </c>
      <c r="F120" s="11" t="s">
        <v>6710</v>
      </c>
      <c r="G120" s="12" t="s">
        <v>850</v>
      </c>
      <c r="H120" s="11" t="s">
        <v>115</v>
      </c>
      <c r="I120" s="388">
        <v>42860</v>
      </c>
      <c r="J120" s="12">
        <v>5</v>
      </c>
      <c r="K120" s="535" t="s">
        <v>278</v>
      </c>
      <c r="L120" s="9" t="s">
        <v>371</v>
      </c>
      <c r="M120" s="13">
        <f>I120-D120</f>
        <v>2907</v>
      </c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</row>
    <row ht="12.75" customHeight="1" r="121">
      <c r="A121" s="16">
        <v>12017</v>
      </c>
      <c r="B121" s="17" t="s">
        <v>6711</v>
      </c>
      <c r="C121" s="17">
        <v>2014</v>
      </c>
      <c r="D121" s="392">
        <v>41729</v>
      </c>
      <c r="E121" s="19" t="s">
        <v>6712</v>
      </c>
      <c r="F121" s="20" t="s">
        <v>6713</v>
      </c>
      <c r="G121" s="19" t="s">
        <v>850</v>
      </c>
      <c r="H121" s="20" t="s">
        <v>2462</v>
      </c>
      <c r="I121" s="392">
        <v>42863</v>
      </c>
      <c r="J121" s="19">
        <v>5</v>
      </c>
      <c r="K121" s="534" t="s">
        <v>308</v>
      </c>
      <c r="L121" s="17" t="s">
        <v>376</v>
      </c>
      <c r="M121" s="21">
        <f>I121-D121</f>
        <v>1134</v>
      </c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</row>
    <row ht="12.75" customHeight="1" r="122">
      <c r="A122" s="8">
        <v>12117</v>
      </c>
      <c r="B122" s="9" t="s">
        <v>6714</v>
      </c>
      <c r="C122" s="9">
        <v>2015</v>
      </c>
      <c r="D122" s="388">
        <v>42276</v>
      </c>
      <c r="E122" s="12" t="s">
        <v>6715</v>
      </c>
      <c r="F122" s="11" t="s">
        <v>6716</v>
      </c>
      <c r="G122" s="12" t="s">
        <v>850</v>
      </c>
      <c r="H122" s="11" t="s">
        <v>2462</v>
      </c>
      <c r="I122" s="388">
        <v>42863</v>
      </c>
      <c r="J122" s="12">
        <v>5</v>
      </c>
      <c r="K122" s="534" t="s">
        <v>308</v>
      </c>
      <c r="L122" s="9" t="s">
        <v>376</v>
      </c>
      <c r="M122" s="13">
        <f>I122-D122</f>
        <v>587</v>
      </c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</row>
    <row ht="12.75" customHeight="1" r="123">
      <c r="A123" s="16">
        <v>12217</v>
      </c>
      <c r="B123" s="17" t="s">
        <v>6717</v>
      </c>
      <c r="C123" s="17">
        <v>2015</v>
      </c>
      <c r="D123" s="392">
        <v>42352</v>
      </c>
      <c r="E123" s="19" t="s">
        <v>6718</v>
      </c>
      <c r="F123" s="20" t="s">
        <v>542</v>
      </c>
      <c r="G123" s="19" t="s">
        <v>860</v>
      </c>
      <c r="H123" s="20" t="s">
        <v>25</v>
      </c>
      <c r="I123" s="392">
        <v>42864</v>
      </c>
      <c r="J123" s="19">
        <v>5</v>
      </c>
      <c r="K123" s="535" t="s">
        <v>278</v>
      </c>
      <c r="L123" s="17" t="s">
        <v>376</v>
      </c>
      <c r="M123" s="21">
        <f>I123-D123</f>
        <v>512</v>
      </c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</row>
    <row ht="12.75" customHeight="1" r="124">
      <c r="A124" s="8">
        <v>12317</v>
      </c>
      <c r="B124" s="9" t="s">
        <v>6719</v>
      </c>
      <c r="C124" s="9">
        <v>2011</v>
      </c>
      <c r="D124" s="388">
        <v>40808</v>
      </c>
      <c r="E124" s="12" t="s">
        <v>6720</v>
      </c>
      <c r="F124" s="11" t="s">
        <v>584</v>
      </c>
      <c r="G124" s="12" t="s">
        <v>860</v>
      </c>
      <c r="H124" s="11" t="s">
        <v>209</v>
      </c>
      <c r="I124" s="388">
        <v>42865</v>
      </c>
      <c r="J124" s="12">
        <v>5</v>
      </c>
      <c r="K124" s="535" t="s">
        <v>278</v>
      </c>
      <c r="L124" s="9" t="s">
        <v>376</v>
      </c>
      <c r="M124" s="13">
        <f>I124-D124</f>
        <v>2057</v>
      </c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</row>
    <row ht="12.75" customHeight="1" r="125">
      <c r="A125" s="16">
        <v>12417</v>
      </c>
      <c r="B125" s="17" t="s">
        <v>6721</v>
      </c>
      <c r="C125" s="17">
        <v>2014</v>
      </c>
      <c r="D125" s="392">
        <v>41788</v>
      </c>
      <c r="E125" s="19" t="s">
        <v>6722</v>
      </c>
      <c r="F125" s="20" t="s">
        <v>456</v>
      </c>
      <c r="G125" s="19" t="s">
        <v>17</v>
      </c>
      <c r="H125" s="20" t="s">
        <v>25</v>
      </c>
      <c r="I125" s="392">
        <v>42865</v>
      </c>
      <c r="J125" s="19">
        <v>5</v>
      </c>
      <c r="K125" s="533" t="s">
        <v>295</v>
      </c>
      <c r="L125" s="17" t="s">
        <v>371</v>
      </c>
      <c r="M125" s="21">
        <f>I125-D125</f>
        <v>1077</v>
      </c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</row>
    <row ht="12.75" customHeight="1" r="126">
      <c r="A126" s="8">
        <v>12517</v>
      </c>
      <c r="B126" s="9" t="s">
        <v>6723</v>
      </c>
      <c r="C126" s="9">
        <v>2015</v>
      </c>
      <c r="D126" s="388">
        <v>42067</v>
      </c>
      <c r="E126" s="12" t="s">
        <v>6724</v>
      </c>
      <c r="F126" s="11" t="s">
        <v>1599</v>
      </c>
      <c r="G126" s="12" t="s">
        <v>17</v>
      </c>
      <c r="H126" s="11" t="s">
        <v>6608</v>
      </c>
      <c r="I126" s="388">
        <v>42866</v>
      </c>
      <c r="J126" s="12">
        <v>5</v>
      </c>
      <c r="K126" s="534" t="s">
        <v>308</v>
      </c>
      <c r="L126" s="9" t="s">
        <v>371</v>
      </c>
      <c r="M126" s="13">
        <f>I126-D126</f>
        <v>799</v>
      </c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</row>
    <row ht="12.75" customHeight="1" r="127">
      <c r="A127" s="16">
        <v>12617</v>
      </c>
      <c r="B127" s="17" t="s">
        <v>6725</v>
      </c>
      <c r="C127" s="17">
        <v>2012</v>
      </c>
      <c r="D127" s="392">
        <v>40956</v>
      </c>
      <c r="E127" s="19" t="s">
        <v>6726</v>
      </c>
      <c r="F127" s="20" t="s">
        <v>456</v>
      </c>
      <c r="G127" s="19" t="s">
        <v>17</v>
      </c>
      <c r="H127" s="20" t="s">
        <v>18</v>
      </c>
      <c r="I127" s="392">
        <v>42866</v>
      </c>
      <c r="J127" s="19">
        <v>5</v>
      </c>
      <c r="K127" s="533" t="s">
        <v>295</v>
      </c>
      <c r="L127" s="17" t="s">
        <v>371</v>
      </c>
      <c r="M127" s="21">
        <f>I127-D127</f>
        <v>1910</v>
      </c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</row>
    <row ht="12.75" customHeight="1" r="128">
      <c r="A128" s="8">
        <v>12717</v>
      </c>
      <c r="B128" s="9" t="s">
        <v>6727</v>
      </c>
      <c r="C128" s="9">
        <v>2015</v>
      </c>
      <c r="D128" s="388">
        <v>42101</v>
      </c>
      <c r="E128" s="12" t="s">
        <v>6728</v>
      </c>
      <c r="F128" s="11" t="s">
        <v>456</v>
      </c>
      <c r="G128" s="12" t="s">
        <v>17</v>
      </c>
      <c r="H128" s="11" t="s">
        <v>277</v>
      </c>
      <c r="I128" s="388">
        <v>42867</v>
      </c>
      <c r="J128" s="12">
        <v>5</v>
      </c>
      <c r="K128" s="533" t="s">
        <v>295</v>
      </c>
      <c r="L128" s="9" t="s">
        <v>371</v>
      </c>
      <c r="M128" s="13">
        <f>I128-D128</f>
        <v>766</v>
      </c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</row>
    <row ht="12.75" customHeight="1" r="129">
      <c r="A129" s="16">
        <v>12817</v>
      </c>
      <c r="B129" s="17" t="s">
        <v>6729</v>
      </c>
      <c r="C129" s="17">
        <v>2016</v>
      </c>
      <c r="D129" s="392">
        <v>42555</v>
      </c>
      <c r="E129" s="19" t="s">
        <v>6730</v>
      </c>
      <c r="F129" s="20" t="s">
        <v>456</v>
      </c>
      <c r="G129" s="19" t="s">
        <v>17</v>
      </c>
      <c r="H129" s="20" t="s">
        <v>277</v>
      </c>
      <c r="I129" s="392">
        <v>42867</v>
      </c>
      <c r="J129" s="19">
        <v>5</v>
      </c>
      <c r="K129" s="533" t="s">
        <v>295</v>
      </c>
      <c r="L129" s="17" t="s">
        <v>371</v>
      </c>
      <c r="M129" s="21">
        <f>I129-D129</f>
        <v>312</v>
      </c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</row>
    <row ht="12.75" customHeight="1" r="130">
      <c r="A130" s="8">
        <v>12917</v>
      </c>
      <c r="B130" s="9" t="s">
        <v>6731</v>
      </c>
      <c r="C130" s="9">
        <v>2015</v>
      </c>
      <c r="D130" s="388">
        <v>42243</v>
      </c>
      <c r="E130" s="12" t="s">
        <v>6732</v>
      </c>
      <c r="F130" s="11" t="s">
        <v>1183</v>
      </c>
      <c r="G130" s="12" t="s">
        <v>860</v>
      </c>
      <c r="H130" s="11" t="s">
        <v>363</v>
      </c>
      <c r="I130" s="388">
        <v>42870</v>
      </c>
      <c r="J130" s="12">
        <v>5</v>
      </c>
      <c r="K130" s="534" t="s">
        <v>308</v>
      </c>
      <c r="L130" s="9" t="s">
        <v>371</v>
      </c>
      <c r="M130" s="13">
        <f>I130-D130</f>
        <v>627</v>
      </c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</row>
    <row ht="12.75" customHeight="1" r="131">
      <c r="A131" s="16">
        <v>13017</v>
      </c>
      <c r="B131" s="17" t="s">
        <v>6733</v>
      </c>
      <c r="C131" s="17">
        <v>2011</v>
      </c>
      <c r="D131" s="392">
        <v>40816</v>
      </c>
      <c r="E131" s="19" t="s">
        <v>6734</v>
      </c>
      <c r="F131" s="20" t="s">
        <v>6735</v>
      </c>
      <c r="G131" s="19" t="s">
        <v>860</v>
      </c>
      <c r="H131" s="20" t="s">
        <v>137</v>
      </c>
      <c r="I131" s="392">
        <v>42871</v>
      </c>
      <c r="J131" s="19">
        <v>5</v>
      </c>
      <c r="K131" s="535" t="s">
        <v>278</v>
      </c>
      <c r="L131" s="17" t="s">
        <v>371</v>
      </c>
      <c r="M131" s="21">
        <f>I131-D131</f>
        <v>2055</v>
      </c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</row>
    <row ht="12.75" customHeight="1" r="132">
      <c r="A132" s="8">
        <v>13117</v>
      </c>
      <c r="B132" s="9" t="s">
        <v>6736</v>
      </c>
      <c r="C132" s="9">
        <v>2013</v>
      </c>
      <c r="D132" s="388">
        <v>41318</v>
      </c>
      <c r="E132" s="12" t="s">
        <v>6737</v>
      </c>
      <c r="F132" s="11" t="s">
        <v>885</v>
      </c>
      <c r="G132" s="12" t="s">
        <v>17</v>
      </c>
      <c r="H132" s="11" t="s">
        <v>77</v>
      </c>
      <c r="I132" s="388">
        <v>42873</v>
      </c>
      <c r="J132" s="12">
        <v>5</v>
      </c>
      <c r="K132" s="535" t="s">
        <v>278</v>
      </c>
      <c r="L132" s="9" t="s">
        <v>371</v>
      </c>
      <c r="M132" s="13">
        <f>I132-D132</f>
        <v>1555</v>
      </c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</row>
    <row ht="12.75" customHeight="1" r="133">
      <c r="A133" s="16">
        <v>13217</v>
      </c>
      <c r="B133" s="17" t="s">
        <v>6738</v>
      </c>
      <c r="C133" s="17">
        <v>2009</v>
      </c>
      <c r="D133" s="392">
        <v>40168</v>
      </c>
      <c r="E133" s="19" t="s">
        <v>6739</v>
      </c>
      <c r="F133" s="20" t="s">
        <v>2093</v>
      </c>
      <c r="G133" s="19" t="s">
        <v>860</v>
      </c>
      <c r="H133" s="20" t="s">
        <v>1006</v>
      </c>
      <c r="I133" s="392">
        <v>42876</v>
      </c>
      <c r="J133" s="19">
        <v>5</v>
      </c>
      <c r="K133" s="535" t="s">
        <v>278</v>
      </c>
      <c r="L133" s="17" t="s">
        <v>371</v>
      </c>
      <c r="M133" s="21">
        <f>I133-D133</f>
        <v>2708</v>
      </c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</row>
    <row ht="12.75" customHeight="1" r="134">
      <c r="A134" s="8">
        <v>13317</v>
      </c>
      <c r="B134" s="9" t="s">
        <v>6740</v>
      </c>
      <c r="C134" s="9">
        <v>2009</v>
      </c>
      <c r="D134" s="388">
        <v>40136</v>
      </c>
      <c r="E134" s="12" t="s">
        <v>6741</v>
      </c>
      <c r="F134" s="11" t="s">
        <v>2093</v>
      </c>
      <c r="G134" s="12" t="s">
        <v>860</v>
      </c>
      <c r="H134" s="11" t="s">
        <v>1006</v>
      </c>
      <c r="I134" s="388">
        <v>42876</v>
      </c>
      <c r="J134" s="12">
        <v>5</v>
      </c>
      <c r="K134" s="535" t="s">
        <v>278</v>
      </c>
      <c r="L134" s="9" t="s">
        <v>371</v>
      </c>
      <c r="M134" s="13">
        <f>I134-D134</f>
        <v>2740</v>
      </c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</row>
    <row ht="12.75" customHeight="1" r="135">
      <c r="A135" s="16">
        <v>13417</v>
      </c>
      <c r="B135" s="17" t="s">
        <v>6742</v>
      </c>
      <c r="C135" s="17">
        <v>2015</v>
      </c>
      <c r="D135" s="392">
        <v>42185</v>
      </c>
      <c r="E135" s="19" t="s">
        <v>6743</v>
      </c>
      <c r="F135" s="20" t="s">
        <v>6744</v>
      </c>
      <c r="G135" s="19" t="s">
        <v>860</v>
      </c>
      <c r="H135" s="20" t="s">
        <v>137</v>
      </c>
      <c r="I135" s="392">
        <v>42877</v>
      </c>
      <c r="J135" s="19">
        <v>5</v>
      </c>
      <c r="K135" s="533" t="s">
        <v>295</v>
      </c>
      <c r="L135" s="17" t="s">
        <v>371</v>
      </c>
      <c r="M135" s="21">
        <f>I135-D135</f>
        <v>692</v>
      </c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</row>
    <row ht="12.75" customHeight="1" r="136">
      <c r="A136" s="8">
        <v>13517</v>
      </c>
      <c r="B136" s="9" t="s">
        <v>6745</v>
      </c>
      <c r="C136" s="9">
        <v>2012</v>
      </c>
      <c r="D136" s="388">
        <v>41143</v>
      </c>
      <c r="E136" s="12" t="s">
        <v>6746</v>
      </c>
      <c r="F136" s="11" t="s">
        <v>6747</v>
      </c>
      <c r="G136" s="12" t="s">
        <v>17</v>
      </c>
      <c r="H136" s="11" t="s">
        <v>18</v>
      </c>
      <c r="I136" s="388">
        <v>42878</v>
      </c>
      <c r="J136" s="12">
        <v>5</v>
      </c>
      <c r="K136" s="534" t="s">
        <v>308</v>
      </c>
      <c r="L136" s="9" t="s">
        <v>376</v>
      </c>
      <c r="M136" s="13">
        <f>I136-D136</f>
        <v>1735</v>
      </c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</row>
    <row ht="12.75" customHeight="1" r="137">
      <c r="A137" s="16">
        <v>13617</v>
      </c>
      <c r="B137" s="17" t="s">
        <v>6748</v>
      </c>
      <c r="C137" s="17">
        <v>2013</v>
      </c>
      <c r="D137" s="392">
        <v>41579</v>
      </c>
      <c r="E137" s="19" t="s">
        <v>6749</v>
      </c>
      <c r="F137" s="20" t="s">
        <v>430</v>
      </c>
      <c r="G137" s="19" t="s">
        <v>17</v>
      </c>
      <c r="H137" s="20" t="s">
        <v>6608</v>
      </c>
      <c r="I137" s="392">
        <v>42878</v>
      </c>
      <c r="J137" s="19">
        <v>5</v>
      </c>
      <c r="K137" s="535" t="s">
        <v>278</v>
      </c>
      <c r="L137" s="17" t="s">
        <v>371</v>
      </c>
      <c r="M137" s="21">
        <f>I137-D137</f>
        <v>1299</v>
      </c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</row>
    <row ht="12.75" customHeight="1" r="138">
      <c r="A138" s="8">
        <v>13717</v>
      </c>
      <c r="B138" s="9" t="s">
        <v>6750</v>
      </c>
      <c r="C138" s="9">
        <v>2014</v>
      </c>
      <c r="D138" s="388">
        <v>41918</v>
      </c>
      <c r="E138" s="12" t="s">
        <v>6751</v>
      </c>
      <c r="F138" s="11" t="s">
        <v>1963</v>
      </c>
      <c r="G138" s="12" t="s">
        <v>860</v>
      </c>
      <c r="H138" s="11" t="s">
        <v>83</v>
      </c>
      <c r="I138" s="388">
        <v>42878</v>
      </c>
      <c r="J138" s="12">
        <v>5</v>
      </c>
      <c r="K138" s="533" t="s">
        <v>295</v>
      </c>
      <c r="L138" s="9" t="s">
        <v>371</v>
      </c>
      <c r="M138" s="13">
        <f>I138-D138</f>
        <v>960</v>
      </c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</row>
    <row ht="12.75" customHeight="1" r="139">
      <c r="A139" s="16">
        <v>13817</v>
      </c>
      <c r="B139" s="17" t="s">
        <v>6752</v>
      </c>
      <c r="C139" s="17">
        <v>2015</v>
      </c>
      <c r="D139" s="392">
        <v>42341</v>
      </c>
      <c r="E139" s="19" t="s">
        <v>6753</v>
      </c>
      <c r="F139" s="20" t="s">
        <v>6754</v>
      </c>
      <c r="G139" s="19" t="s">
        <v>871</v>
      </c>
      <c r="H139" s="20" t="s">
        <v>6064</v>
      </c>
      <c r="I139" s="392">
        <v>42879</v>
      </c>
      <c r="J139" s="19">
        <v>5</v>
      </c>
      <c r="K139" s="532" t="s">
        <v>324</v>
      </c>
      <c r="L139" s="17" t="s">
        <v>380</v>
      </c>
      <c r="M139" s="21">
        <f>I139-D139</f>
        <v>538</v>
      </c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</row>
    <row ht="12.75" customHeight="1" r="140">
      <c r="A140" s="8">
        <v>13917</v>
      </c>
      <c r="B140" s="9" t="s">
        <v>6755</v>
      </c>
      <c r="C140" s="9">
        <v>2009</v>
      </c>
      <c r="D140" s="388">
        <v>39923</v>
      </c>
      <c r="E140" s="12" t="s">
        <v>6756</v>
      </c>
      <c r="F140" s="11" t="s">
        <v>154</v>
      </c>
      <c r="G140" s="12" t="s">
        <v>860</v>
      </c>
      <c r="H140" s="11" t="s">
        <v>3637</v>
      </c>
      <c r="I140" s="388">
        <v>42881</v>
      </c>
      <c r="J140" s="12">
        <v>5</v>
      </c>
      <c r="K140" s="534" t="s">
        <v>308</v>
      </c>
      <c r="L140" s="9" t="s">
        <v>376</v>
      </c>
      <c r="M140" s="13">
        <f>I140-D140</f>
        <v>2958</v>
      </c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</row>
    <row ht="12.75" customHeight="1" r="141">
      <c r="A141" s="16">
        <v>14017</v>
      </c>
      <c r="B141" s="17" t="s">
        <v>6757</v>
      </c>
      <c r="C141" s="17">
        <v>2013</v>
      </c>
      <c r="D141" s="392">
        <v>41453</v>
      </c>
      <c r="E141" s="19" t="s">
        <v>6758</v>
      </c>
      <c r="F141" s="20" t="s">
        <v>542</v>
      </c>
      <c r="G141" s="19" t="s">
        <v>40</v>
      </c>
      <c r="H141" s="20" t="s">
        <v>137</v>
      </c>
      <c r="I141" s="392">
        <v>42881</v>
      </c>
      <c r="J141" s="19">
        <v>5</v>
      </c>
      <c r="K141" s="534" t="s">
        <v>308</v>
      </c>
      <c r="L141" s="17" t="s">
        <v>380</v>
      </c>
      <c r="M141" s="21">
        <f>I141-D141</f>
        <v>1428</v>
      </c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</row>
    <row ht="12.75" customHeight="1" r="142">
      <c r="A142" s="8">
        <v>14117</v>
      </c>
      <c r="B142" s="9" t="s">
        <v>6759</v>
      </c>
      <c r="C142" s="9">
        <v>2010</v>
      </c>
      <c r="D142" s="388">
        <v>40322</v>
      </c>
      <c r="E142" s="12" t="s">
        <v>6760</v>
      </c>
      <c r="F142" s="11" t="s">
        <v>1313</v>
      </c>
      <c r="G142" s="12" t="s">
        <v>17</v>
      </c>
      <c r="H142" s="11" t="s">
        <v>77</v>
      </c>
      <c r="I142" s="388">
        <v>42884</v>
      </c>
      <c r="J142" s="12">
        <v>5</v>
      </c>
      <c r="K142" s="533" t="s">
        <v>295</v>
      </c>
      <c r="L142" s="9" t="s">
        <v>376</v>
      </c>
      <c r="M142" s="13">
        <f>I142-D142</f>
        <v>2562</v>
      </c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</row>
    <row ht="12.75" customHeight="1" r="143">
      <c r="A143" s="16">
        <v>14217</v>
      </c>
      <c r="B143" s="17" t="s">
        <v>6761</v>
      </c>
      <c r="C143" s="17">
        <v>2012</v>
      </c>
      <c r="D143" s="392">
        <v>41043</v>
      </c>
      <c r="E143" s="19" t="s">
        <v>6762</v>
      </c>
      <c r="F143" s="20" t="s">
        <v>1045</v>
      </c>
      <c r="G143" s="19" t="s">
        <v>17</v>
      </c>
      <c r="H143" s="20" t="s">
        <v>137</v>
      </c>
      <c r="I143" s="392">
        <v>42885</v>
      </c>
      <c r="J143" s="19">
        <v>5</v>
      </c>
      <c r="K143" s="535" t="s">
        <v>278</v>
      </c>
      <c r="L143" s="17" t="s">
        <v>371</v>
      </c>
      <c r="M143" s="21">
        <f>I143-D143</f>
        <v>1842</v>
      </c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</row>
    <row ht="12.75" customHeight="1" r="144">
      <c r="A144" s="8">
        <v>14317</v>
      </c>
      <c r="B144" s="9" t="s">
        <v>6763</v>
      </c>
      <c r="C144" s="9">
        <v>2012</v>
      </c>
      <c r="D144" s="388">
        <v>41059</v>
      </c>
      <c r="E144" s="12" t="s">
        <v>6764</v>
      </c>
      <c r="F144" s="11" t="s">
        <v>6765</v>
      </c>
      <c r="G144" s="12" t="s">
        <v>17</v>
      </c>
      <c r="H144" s="11" t="s">
        <v>137</v>
      </c>
      <c r="I144" s="388">
        <v>42885</v>
      </c>
      <c r="J144" s="12">
        <v>5</v>
      </c>
      <c r="K144" s="535" t="s">
        <v>278</v>
      </c>
      <c r="L144" s="9" t="s">
        <v>371</v>
      </c>
      <c r="M144" s="13">
        <f>I144-D144</f>
        <v>1826</v>
      </c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</row>
    <row ht="12.75" customHeight="1" r="145">
      <c r="A145" s="16">
        <v>14417</v>
      </c>
      <c r="B145" s="17" t="s">
        <v>6766</v>
      </c>
      <c r="C145" s="17">
        <v>2011</v>
      </c>
      <c r="D145" s="392">
        <v>40715</v>
      </c>
      <c r="E145" s="19" t="s">
        <v>6767</v>
      </c>
      <c r="F145" s="20" t="s">
        <v>6768</v>
      </c>
      <c r="G145" s="19" t="s">
        <v>30</v>
      </c>
      <c r="H145" s="20" t="s">
        <v>1358</v>
      </c>
      <c r="I145" s="392">
        <v>42885</v>
      </c>
      <c r="J145" s="19">
        <v>5</v>
      </c>
      <c r="K145" s="534" t="s">
        <v>308</v>
      </c>
      <c r="L145" s="17" t="s">
        <v>371</v>
      </c>
      <c r="M145" s="21">
        <f>I145-D145</f>
        <v>2170</v>
      </c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</row>
    <row ht="12.75" customHeight="1" r="146">
      <c r="A146" s="8">
        <v>14517</v>
      </c>
      <c r="B146" s="9" t="s">
        <v>6769</v>
      </c>
      <c r="C146" s="9">
        <v>2016</v>
      </c>
      <c r="D146" s="388">
        <v>42433</v>
      </c>
      <c r="E146" s="12" t="s">
        <v>6770</v>
      </c>
      <c r="F146" s="11" t="s">
        <v>2139</v>
      </c>
      <c r="G146" s="12" t="s">
        <v>871</v>
      </c>
      <c r="H146" s="11" t="s">
        <v>6771</v>
      </c>
      <c r="I146" s="388">
        <v>42886</v>
      </c>
      <c r="J146" s="12">
        <v>5</v>
      </c>
      <c r="K146" s="532" t="s">
        <v>324</v>
      </c>
      <c r="L146" s="9" t="s">
        <v>380</v>
      </c>
      <c r="M146" s="13">
        <f>I146-D146</f>
        <v>453</v>
      </c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</row>
    <row ht="12.75" customHeight="1" r="147">
      <c r="A147" s="16">
        <v>14617</v>
      </c>
      <c r="B147" s="17" t="s">
        <v>6772</v>
      </c>
      <c r="C147" s="17">
        <v>2015</v>
      </c>
      <c r="D147" s="392">
        <v>42313</v>
      </c>
      <c r="E147" s="19" t="s">
        <v>6773</v>
      </c>
      <c r="F147" s="20" t="s">
        <v>2707</v>
      </c>
      <c r="G147" s="19" t="s">
        <v>860</v>
      </c>
      <c r="H147" s="20" t="s">
        <v>363</v>
      </c>
      <c r="I147" s="392">
        <v>42887</v>
      </c>
      <c r="J147" s="19">
        <v>6</v>
      </c>
      <c r="K147" s="534" t="s">
        <v>308</v>
      </c>
      <c r="L147" s="17" t="s">
        <v>365</v>
      </c>
      <c r="M147" s="21">
        <f>I147-D147</f>
        <v>574</v>
      </c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</row>
    <row ht="12.75" customHeight="1" r="148">
      <c r="A148" s="8">
        <v>14717</v>
      </c>
      <c r="B148" s="9" t="s">
        <v>6774</v>
      </c>
      <c r="C148" s="9">
        <v>2016</v>
      </c>
      <c r="D148" s="388">
        <v>42646</v>
      </c>
      <c r="E148" s="12" t="s">
        <v>6775</v>
      </c>
      <c r="F148" s="11" t="s">
        <v>6765</v>
      </c>
      <c r="G148" s="12" t="s">
        <v>17</v>
      </c>
      <c r="H148" s="11" t="s">
        <v>44</v>
      </c>
      <c r="I148" s="388">
        <v>42887</v>
      </c>
      <c r="J148" s="12">
        <v>6</v>
      </c>
      <c r="K148" s="535" t="s">
        <v>278</v>
      </c>
      <c r="L148" s="9" t="s">
        <v>371</v>
      </c>
      <c r="M148" s="13">
        <f>I148-D148</f>
        <v>241</v>
      </c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</row>
    <row ht="12.75" customHeight="1" r="149">
      <c r="A149" s="16">
        <v>14817</v>
      </c>
      <c r="B149" s="17" t="s">
        <v>6776</v>
      </c>
      <c r="C149" s="17">
        <v>2013</v>
      </c>
      <c r="D149" s="392">
        <v>41460</v>
      </c>
      <c r="E149" s="19" t="s">
        <v>6777</v>
      </c>
      <c r="F149" s="20" t="s">
        <v>3855</v>
      </c>
      <c r="G149" s="19" t="s">
        <v>17</v>
      </c>
      <c r="H149" s="20" t="s">
        <v>3169</v>
      </c>
      <c r="I149" s="392">
        <v>42891</v>
      </c>
      <c r="J149" s="19">
        <v>6</v>
      </c>
      <c r="K149" s="534" t="s">
        <v>308</v>
      </c>
      <c r="L149" s="17" t="s">
        <v>376</v>
      </c>
      <c r="M149" s="21">
        <f>I149-D149</f>
        <v>1431</v>
      </c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</row>
    <row ht="12.75" customHeight="1" r="150">
      <c r="A150" s="8">
        <v>14917</v>
      </c>
      <c r="B150" s="9" t="s">
        <v>6778</v>
      </c>
      <c r="C150" s="9">
        <v>2012</v>
      </c>
      <c r="D150" s="388">
        <v>41149</v>
      </c>
      <c r="E150" s="12" t="s">
        <v>6779</v>
      </c>
      <c r="F150" s="11" t="s">
        <v>6780</v>
      </c>
      <c r="G150" s="12" t="s">
        <v>30</v>
      </c>
      <c r="H150" s="11" t="s">
        <v>965</v>
      </c>
      <c r="I150" s="388">
        <v>42891</v>
      </c>
      <c r="J150" s="12">
        <v>6</v>
      </c>
      <c r="K150" s="534" t="s">
        <v>308</v>
      </c>
      <c r="L150" s="9" t="s">
        <v>376</v>
      </c>
      <c r="M150" s="13">
        <f>I150-D150</f>
        <v>1742</v>
      </c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</row>
    <row ht="12.75" customHeight="1" r="151">
      <c r="A151" s="16">
        <v>15017</v>
      </c>
      <c r="B151" s="17" t="s">
        <v>6781</v>
      </c>
      <c r="C151" s="17">
        <v>2016</v>
      </c>
      <c r="D151" s="392">
        <v>42571</v>
      </c>
      <c r="E151" s="19" t="s">
        <v>6782</v>
      </c>
      <c r="F151" s="20" t="s">
        <v>3996</v>
      </c>
      <c r="G151" s="19" t="s">
        <v>850</v>
      </c>
      <c r="H151" s="20" t="s">
        <v>6783</v>
      </c>
      <c r="I151" s="392">
        <v>42895</v>
      </c>
      <c r="J151" s="19">
        <v>6</v>
      </c>
      <c r="K151" s="532" t="s">
        <v>324</v>
      </c>
      <c r="L151" s="17" t="s">
        <v>380</v>
      </c>
      <c r="M151" s="21">
        <f>I151-D151</f>
        <v>324</v>
      </c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</row>
    <row ht="12.75" customHeight="1" r="152">
      <c r="A152" s="8">
        <v>15117</v>
      </c>
      <c r="B152" s="9" t="s">
        <v>6784</v>
      </c>
      <c r="C152" s="9">
        <v>2009</v>
      </c>
      <c r="D152" s="388">
        <v>40021</v>
      </c>
      <c r="E152" s="12" t="s">
        <v>6785</v>
      </c>
      <c r="F152" s="11" t="s">
        <v>6786</v>
      </c>
      <c r="G152" s="12" t="s">
        <v>850</v>
      </c>
      <c r="H152" s="11" t="s">
        <v>1536</v>
      </c>
      <c r="I152" s="388">
        <v>42895</v>
      </c>
      <c r="J152" s="12">
        <v>6</v>
      </c>
      <c r="K152" s="533" t="s">
        <v>295</v>
      </c>
      <c r="L152" s="9" t="s">
        <v>371</v>
      </c>
      <c r="M152" s="13">
        <f>I152-D152</f>
        <v>2874</v>
      </c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</row>
    <row ht="12.75" customHeight="1" r="153">
      <c r="A153" s="16">
        <v>15217</v>
      </c>
      <c r="B153" s="17" t="s">
        <v>6787</v>
      </c>
      <c r="C153" s="17">
        <v>2012</v>
      </c>
      <c r="D153" s="392">
        <v>41134</v>
      </c>
      <c r="E153" s="19" t="s">
        <v>6788</v>
      </c>
      <c r="F153" s="20" t="s">
        <v>1081</v>
      </c>
      <c r="G153" s="19" t="s">
        <v>17</v>
      </c>
      <c r="H153" s="20" t="s">
        <v>100</v>
      </c>
      <c r="I153" s="392">
        <v>42899</v>
      </c>
      <c r="J153" s="19">
        <v>6</v>
      </c>
      <c r="K153" s="533" t="s">
        <v>295</v>
      </c>
      <c r="L153" s="17" t="s">
        <v>371</v>
      </c>
      <c r="M153" s="21">
        <f>I153-D153</f>
        <v>1765</v>
      </c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</row>
    <row ht="12.75" customHeight="1" r="154">
      <c r="A154" s="8">
        <v>15317</v>
      </c>
      <c r="B154" s="9" t="s">
        <v>6789</v>
      </c>
      <c r="C154" s="9">
        <v>2013</v>
      </c>
      <c r="D154" s="388">
        <v>41312</v>
      </c>
      <c r="E154" s="12" t="s">
        <v>6790</v>
      </c>
      <c r="F154" s="11" t="s">
        <v>1081</v>
      </c>
      <c r="G154" s="12" t="s">
        <v>17</v>
      </c>
      <c r="H154" s="11" t="s">
        <v>5430</v>
      </c>
      <c r="I154" s="388">
        <v>42900</v>
      </c>
      <c r="J154" s="12">
        <v>6</v>
      </c>
      <c r="K154" s="533" t="s">
        <v>295</v>
      </c>
      <c r="L154" s="9" t="s">
        <v>371</v>
      </c>
      <c r="M154" s="13">
        <f>I154-D154</f>
        <v>1588</v>
      </c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</row>
    <row ht="12.75" customHeight="1" r="155">
      <c r="A155" s="16">
        <v>15417</v>
      </c>
      <c r="B155" s="17" t="s">
        <v>6791</v>
      </c>
      <c r="C155" s="17">
        <v>2009</v>
      </c>
      <c r="D155" s="392">
        <v>39974</v>
      </c>
      <c r="E155" s="19" t="s">
        <v>6792</v>
      </c>
      <c r="F155" s="20" t="s">
        <v>6793</v>
      </c>
      <c r="G155" s="19" t="s">
        <v>860</v>
      </c>
      <c r="H155" s="20" t="s">
        <v>886</v>
      </c>
      <c r="I155" s="392">
        <v>42900</v>
      </c>
      <c r="J155" s="19">
        <v>6</v>
      </c>
      <c r="K155" s="532" t="s">
        <v>324</v>
      </c>
      <c r="L155" s="17" t="s">
        <v>376</v>
      </c>
      <c r="M155" s="21">
        <f>I155-D155</f>
        <v>2926</v>
      </c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</row>
    <row ht="12.75" customHeight="1" r="156">
      <c r="A156" s="8">
        <v>15517</v>
      </c>
      <c r="B156" s="9" t="s">
        <v>6794</v>
      </c>
      <c r="C156" s="9">
        <v>2014</v>
      </c>
      <c r="D156" s="388">
        <v>41983</v>
      </c>
      <c r="E156" s="12" t="s">
        <v>6795</v>
      </c>
      <c r="F156" s="11" t="s">
        <v>1081</v>
      </c>
      <c r="G156" s="12" t="s">
        <v>17</v>
      </c>
      <c r="H156" s="11" t="s">
        <v>277</v>
      </c>
      <c r="I156" s="388">
        <v>42900</v>
      </c>
      <c r="J156" s="12">
        <v>6</v>
      </c>
      <c r="K156" s="533" t="s">
        <v>295</v>
      </c>
      <c r="L156" s="9" t="s">
        <v>371</v>
      </c>
      <c r="M156" s="13">
        <f>I156-D156</f>
        <v>917</v>
      </c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</row>
    <row ht="12.75" customHeight="1" r="157">
      <c r="A157" s="16">
        <v>15617</v>
      </c>
      <c r="B157" s="17" t="s">
        <v>6796</v>
      </c>
      <c r="C157" s="17">
        <v>2012</v>
      </c>
      <c r="D157" s="392">
        <v>41142</v>
      </c>
      <c r="E157" s="19" t="s">
        <v>6797</v>
      </c>
      <c r="F157" s="20" t="s">
        <v>1081</v>
      </c>
      <c r="G157" s="19" t="s">
        <v>17</v>
      </c>
      <c r="H157" s="20" t="s">
        <v>5629</v>
      </c>
      <c r="I157" s="392">
        <v>42900</v>
      </c>
      <c r="J157" s="19">
        <v>6</v>
      </c>
      <c r="K157" s="533" t="s">
        <v>295</v>
      </c>
      <c r="L157" s="17" t="s">
        <v>371</v>
      </c>
      <c r="M157" s="21">
        <f>I157-D157</f>
        <v>1758</v>
      </c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</row>
    <row ht="12.75" customHeight="1" r="158">
      <c r="A158" s="8">
        <v>15717</v>
      </c>
      <c r="B158" s="9" t="s">
        <v>6798</v>
      </c>
      <c r="C158" s="9">
        <v>2012</v>
      </c>
      <c r="D158" s="388">
        <v>41124</v>
      </c>
      <c r="E158" s="12" t="s">
        <v>6799</v>
      </c>
      <c r="F158" s="11" t="s">
        <v>154</v>
      </c>
      <c r="G158" s="12" t="s">
        <v>860</v>
      </c>
      <c r="H158" s="11" t="s">
        <v>71</v>
      </c>
      <c r="I158" s="388">
        <v>42902</v>
      </c>
      <c r="J158" s="12">
        <v>6</v>
      </c>
      <c r="K158" s="535" t="s">
        <v>278</v>
      </c>
      <c r="L158" s="9" t="s">
        <v>376</v>
      </c>
      <c r="M158" s="13">
        <f>I158-D158</f>
        <v>1778</v>
      </c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</row>
    <row ht="12.75" customHeight="1" r="159">
      <c r="A159" s="16">
        <v>15817</v>
      </c>
      <c r="B159" s="17" t="s">
        <v>6800</v>
      </c>
      <c r="C159" s="17">
        <v>2015</v>
      </c>
      <c r="D159" s="392">
        <v>42356</v>
      </c>
      <c r="E159" s="19" t="s">
        <v>6801</v>
      </c>
      <c r="F159" s="20" t="s">
        <v>2093</v>
      </c>
      <c r="G159" s="19" t="s">
        <v>860</v>
      </c>
      <c r="H159" s="20" t="s">
        <v>5450</v>
      </c>
      <c r="I159" s="392">
        <v>42902</v>
      </c>
      <c r="J159" s="19">
        <v>6</v>
      </c>
      <c r="K159" s="534" t="s">
        <v>308</v>
      </c>
      <c r="L159" s="17" t="s">
        <v>371</v>
      </c>
      <c r="M159" s="21">
        <f>I159-D159</f>
        <v>546</v>
      </c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</row>
    <row ht="12.75" customHeight="1" r="160">
      <c r="A160" s="8">
        <v>15917</v>
      </c>
      <c r="B160" s="9" t="s">
        <v>6802</v>
      </c>
      <c r="C160" s="9">
        <v>2013</v>
      </c>
      <c r="D160" s="388">
        <v>41467</v>
      </c>
      <c r="E160" s="12" t="s">
        <v>6803</v>
      </c>
      <c r="F160" s="11" t="s">
        <v>2561</v>
      </c>
      <c r="G160" s="12" t="s">
        <v>860</v>
      </c>
      <c r="H160" s="11" t="s">
        <v>5629</v>
      </c>
      <c r="I160" s="388">
        <v>42907</v>
      </c>
      <c r="J160" s="12">
        <v>6</v>
      </c>
      <c r="K160" s="535" t="s">
        <v>278</v>
      </c>
      <c r="L160" s="9" t="s">
        <v>371</v>
      </c>
      <c r="M160" s="13">
        <f>I160-D160</f>
        <v>1440</v>
      </c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</row>
    <row ht="12.75" customHeight="1" r="161">
      <c r="A161" s="16">
        <v>16017</v>
      </c>
      <c r="B161" s="17" t="s">
        <v>6804</v>
      </c>
      <c r="C161" s="17">
        <v>2008</v>
      </c>
      <c r="D161" s="392">
        <v>39673</v>
      </c>
      <c r="E161" s="19" t="s">
        <v>6805</v>
      </c>
      <c r="F161" s="20" t="s">
        <v>1439</v>
      </c>
      <c r="G161" s="19" t="s">
        <v>860</v>
      </c>
      <c r="H161" s="20" t="s">
        <v>6806</v>
      </c>
      <c r="I161" s="392">
        <v>42907</v>
      </c>
      <c r="J161" s="19">
        <v>6</v>
      </c>
      <c r="K161" s="535" t="s">
        <v>278</v>
      </c>
      <c r="L161" s="17" t="s">
        <v>371</v>
      </c>
      <c r="M161" s="21">
        <f>I161-D161</f>
        <v>3234</v>
      </c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</row>
    <row ht="12.75" customHeight="1" r="162">
      <c r="A162" s="8">
        <v>16117</v>
      </c>
      <c r="B162" s="9" t="s">
        <v>6807</v>
      </c>
      <c r="C162" s="9">
        <v>2014</v>
      </c>
      <c r="D162" s="388">
        <v>41878</v>
      </c>
      <c r="E162" s="12" t="s">
        <v>6808</v>
      </c>
      <c r="F162" s="11" t="s">
        <v>885</v>
      </c>
      <c r="G162" s="12" t="s">
        <v>860</v>
      </c>
      <c r="H162" s="11" t="s">
        <v>209</v>
      </c>
      <c r="I162" s="388">
        <v>42907</v>
      </c>
      <c r="J162" s="12">
        <v>6</v>
      </c>
      <c r="K162" s="533" t="s">
        <v>295</v>
      </c>
      <c r="L162" s="9" t="s">
        <v>371</v>
      </c>
      <c r="M162" s="13">
        <f>I162-D162</f>
        <v>1029</v>
      </c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</row>
    <row ht="12.75" customHeight="1" r="163">
      <c r="A163" s="16">
        <v>16217</v>
      </c>
      <c r="B163" s="17" t="s">
        <v>6809</v>
      </c>
      <c r="C163" s="17">
        <v>2014</v>
      </c>
      <c r="D163" s="392">
        <v>41918</v>
      </c>
      <c r="E163" s="19" t="s">
        <v>6810</v>
      </c>
      <c r="F163" s="20" t="s">
        <v>6811</v>
      </c>
      <c r="G163" s="19" t="s">
        <v>865</v>
      </c>
      <c r="H163" s="20" t="s">
        <v>2951</v>
      </c>
      <c r="I163" s="392">
        <v>42908</v>
      </c>
      <c r="J163" s="19">
        <v>6</v>
      </c>
      <c r="K163" s="534" t="s">
        <v>308</v>
      </c>
      <c r="L163" s="17" t="s">
        <v>380</v>
      </c>
      <c r="M163" s="21">
        <f>I163-D163</f>
        <v>990</v>
      </c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</row>
    <row ht="12.75" customHeight="1" r="164">
      <c r="A164" s="8">
        <v>16317</v>
      </c>
      <c r="B164" s="9" t="s">
        <v>6802</v>
      </c>
      <c r="C164" s="9">
        <v>2013</v>
      </c>
      <c r="D164" s="388">
        <v>41467</v>
      </c>
      <c r="E164" s="12" t="s">
        <v>6812</v>
      </c>
      <c r="F164" s="11" t="s">
        <v>2561</v>
      </c>
      <c r="G164" s="12" t="s">
        <v>860</v>
      </c>
      <c r="H164" s="11" t="s">
        <v>100</v>
      </c>
      <c r="I164" s="388">
        <v>42908</v>
      </c>
      <c r="J164" s="12">
        <v>6</v>
      </c>
      <c r="K164" s="535" t="s">
        <v>278</v>
      </c>
      <c r="L164" s="9" t="s">
        <v>371</v>
      </c>
      <c r="M164" s="13">
        <f>I164-D164</f>
        <v>1441</v>
      </c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</row>
    <row ht="12.75" customHeight="1" r="165">
      <c r="A165" s="16">
        <v>16417</v>
      </c>
      <c r="B165" s="17" t="s">
        <v>6813</v>
      </c>
      <c r="C165" s="17">
        <v>2011</v>
      </c>
      <c r="D165" s="392">
        <v>40667</v>
      </c>
      <c r="E165" s="19" t="s">
        <v>6814</v>
      </c>
      <c r="F165" s="20" t="s">
        <v>1196</v>
      </c>
      <c r="G165" s="19" t="s">
        <v>860</v>
      </c>
      <c r="H165" s="20" t="s">
        <v>6806</v>
      </c>
      <c r="I165" s="392">
        <v>42908</v>
      </c>
      <c r="J165" s="19">
        <v>6</v>
      </c>
      <c r="K165" s="535" t="s">
        <v>278</v>
      </c>
      <c r="L165" s="17" t="s">
        <v>371</v>
      </c>
      <c r="M165" s="21">
        <f>I165-D165</f>
        <v>2241</v>
      </c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</row>
    <row ht="12.75" customHeight="1" r="166">
      <c r="A166" s="8">
        <v>16517</v>
      </c>
      <c r="B166" s="9" t="s">
        <v>6815</v>
      </c>
      <c r="C166" s="9">
        <v>2015</v>
      </c>
      <c r="D166" s="388">
        <v>42240</v>
      </c>
      <c r="E166" s="12" t="s">
        <v>6816</v>
      </c>
      <c r="F166" s="11" t="s">
        <v>2580</v>
      </c>
      <c r="G166" s="12" t="s">
        <v>871</v>
      </c>
      <c r="H166" s="11" t="s">
        <v>6817</v>
      </c>
      <c r="I166" s="388">
        <v>42908</v>
      </c>
      <c r="J166" s="12">
        <v>6</v>
      </c>
      <c r="K166" s="532" t="s">
        <v>1679</v>
      </c>
      <c r="L166" s="9" t="s">
        <v>380</v>
      </c>
      <c r="M166" s="13">
        <f>I166-D166</f>
        <v>668</v>
      </c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</row>
    <row ht="12.75" customHeight="1" r="167">
      <c r="A167" s="16">
        <v>16617</v>
      </c>
      <c r="B167" s="17" t="s">
        <v>6818</v>
      </c>
      <c r="C167" s="17">
        <v>2014</v>
      </c>
      <c r="D167" s="392">
        <v>41941</v>
      </c>
      <c r="E167" s="19" t="s">
        <v>6819</v>
      </c>
      <c r="F167" s="20" t="s">
        <v>6820</v>
      </c>
      <c r="G167" s="19" t="s">
        <v>850</v>
      </c>
      <c r="H167" s="20" t="s">
        <v>1536</v>
      </c>
      <c r="I167" s="392">
        <v>42909</v>
      </c>
      <c r="J167" s="19">
        <v>6</v>
      </c>
      <c r="K167" s="535" t="s">
        <v>278</v>
      </c>
      <c r="L167" s="17" t="s">
        <v>376</v>
      </c>
      <c r="M167" s="21">
        <f>I167-D167</f>
        <v>968</v>
      </c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</row>
    <row ht="15.75" customHeight="1" r="168">
      <c r="A168" s="8">
        <v>16717</v>
      </c>
      <c r="B168" s="9" t="s">
        <v>6821</v>
      </c>
      <c r="C168" s="9">
        <v>2009</v>
      </c>
      <c r="D168" s="388">
        <v>40023</v>
      </c>
      <c r="E168" s="12" t="s">
        <v>6822</v>
      </c>
      <c r="F168" s="11" t="s">
        <v>1430</v>
      </c>
      <c r="G168" s="12" t="s">
        <v>860</v>
      </c>
      <c r="H168" s="11" t="s">
        <v>2107</v>
      </c>
      <c r="I168" s="388">
        <v>42914</v>
      </c>
      <c r="J168" s="12">
        <v>6</v>
      </c>
      <c r="K168" s="535" t="s">
        <v>278</v>
      </c>
      <c r="L168" s="9" t="s">
        <v>371</v>
      </c>
      <c r="M168" s="13">
        <f>I168-D168</f>
        <v>2891</v>
      </c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</row>
    <row ht="12.75" customHeight="1" r="169">
      <c r="A169" s="16">
        <v>16817</v>
      </c>
      <c r="B169" s="17" t="s">
        <v>6823</v>
      </c>
      <c r="C169" s="17">
        <v>2011</v>
      </c>
      <c r="D169" s="392">
        <v>40709</v>
      </c>
      <c r="E169" s="19" t="s">
        <v>6824</v>
      </c>
      <c r="F169" s="20" t="s">
        <v>1678</v>
      </c>
      <c r="G169" s="19" t="s">
        <v>860</v>
      </c>
      <c r="H169" s="20" t="s">
        <v>209</v>
      </c>
      <c r="I169" s="392">
        <v>42915</v>
      </c>
      <c r="J169" s="19">
        <v>6</v>
      </c>
      <c r="K169" s="535" t="s">
        <v>278</v>
      </c>
      <c r="L169" s="17" t="s">
        <v>376</v>
      </c>
      <c r="M169" s="21">
        <f>I169-D169</f>
        <v>2206</v>
      </c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</row>
    <row ht="12.75" customHeight="1" r="170">
      <c r="A170" s="8">
        <v>16917</v>
      </c>
      <c r="B170" s="9" t="s">
        <v>6825</v>
      </c>
      <c r="C170" s="9">
        <v>2014</v>
      </c>
      <c r="D170" s="388">
        <v>41950</v>
      </c>
      <c r="E170" s="12" t="s">
        <v>6826</v>
      </c>
      <c r="F170" s="11" t="s">
        <v>6827</v>
      </c>
      <c r="G170" s="12" t="s">
        <v>865</v>
      </c>
      <c r="H170" s="11" t="s">
        <v>115</v>
      </c>
      <c r="I170" s="388">
        <v>42915</v>
      </c>
      <c r="J170" s="12">
        <v>6</v>
      </c>
      <c r="K170" s="532" t="s">
        <v>324</v>
      </c>
      <c r="L170" s="9" t="s">
        <v>380</v>
      </c>
      <c r="M170" s="13">
        <f>I170-D170</f>
        <v>965</v>
      </c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</row>
    <row ht="12.75" customHeight="1" r="171">
      <c r="A171" s="16">
        <v>17017</v>
      </c>
      <c r="B171" s="17" t="s">
        <v>6828</v>
      </c>
      <c r="C171" s="17">
        <v>2012</v>
      </c>
      <c r="D171" s="392">
        <v>41124</v>
      </c>
      <c r="E171" s="19" t="s">
        <v>6829</v>
      </c>
      <c r="F171" s="20" t="s">
        <v>154</v>
      </c>
      <c r="G171" s="19" t="s">
        <v>860</v>
      </c>
      <c r="H171" s="20" t="s">
        <v>71</v>
      </c>
      <c r="I171" s="392">
        <v>42916</v>
      </c>
      <c r="J171" s="19">
        <v>6</v>
      </c>
      <c r="K171" s="535" t="s">
        <v>278</v>
      </c>
      <c r="L171" s="17" t="s">
        <v>376</v>
      </c>
      <c r="M171" s="21">
        <f>I171-D171</f>
        <v>1792</v>
      </c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</row>
    <row ht="12.75" customHeight="1" r="172">
      <c r="A172" s="8">
        <v>17117</v>
      </c>
      <c r="B172" s="9" t="s">
        <v>6830</v>
      </c>
      <c r="C172" s="9">
        <v>2010</v>
      </c>
      <c r="D172" s="388">
        <v>40284</v>
      </c>
      <c r="E172" s="12" t="s">
        <v>6831</v>
      </c>
      <c r="F172" s="11" t="s">
        <v>1446</v>
      </c>
      <c r="G172" s="12" t="s">
        <v>17</v>
      </c>
      <c r="H172" s="11" t="s">
        <v>209</v>
      </c>
      <c r="I172" s="388">
        <v>42916</v>
      </c>
      <c r="J172" s="12">
        <v>6</v>
      </c>
      <c r="K172" s="535" t="s">
        <v>278</v>
      </c>
      <c r="L172" s="9" t="s">
        <v>365</v>
      </c>
      <c r="M172" s="13">
        <f>I172-D172</f>
        <v>2632</v>
      </c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</row>
    <row ht="12.75" customHeight="1" r="173">
      <c r="A173" s="16">
        <v>17217</v>
      </c>
      <c r="B173" s="17" t="s">
        <v>6832</v>
      </c>
      <c r="C173" s="17">
        <v>2014</v>
      </c>
      <c r="D173" s="392">
        <v>41694</v>
      </c>
      <c r="E173" s="19" t="s">
        <v>6833</v>
      </c>
      <c r="F173" s="20" t="s">
        <v>1678</v>
      </c>
      <c r="G173" s="19" t="s">
        <v>17</v>
      </c>
      <c r="H173" s="20" t="s">
        <v>89</v>
      </c>
      <c r="I173" s="392">
        <v>42919</v>
      </c>
      <c r="J173" s="19">
        <v>7</v>
      </c>
      <c r="K173" s="535" t="s">
        <v>278</v>
      </c>
      <c r="L173" s="17" t="s">
        <v>376</v>
      </c>
      <c r="M173" s="21">
        <f>I173-D173</f>
        <v>1225</v>
      </c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</row>
    <row ht="12.75" customHeight="1" r="174">
      <c r="A174" s="8">
        <v>17317</v>
      </c>
      <c r="B174" s="9" t="s">
        <v>6834</v>
      </c>
      <c r="C174" s="9">
        <v>2014</v>
      </c>
      <c r="D174" s="388">
        <v>41680</v>
      </c>
      <c r="E174" s="12" t="s">
        <v>6835</v>
      </c>
      <c r="F174" s="11" t="s">
        <v>1678</v>
      </c>
      <c r="G174" s="12" t="s">
        <v>17</v>
      </c>
      <c r="H174" s="11" t="s">
        <v>363</v>
      </c>
      <c r="I174" s="388">
        <v>42919</v>
      </c>
      <c r="J174" s="12">
        <v>7</v>
      </c>
      <c r="K174" s="535" t="s">
        <v>278</v>
      </c>
      <c r="L174" s="9" t="s">
        <v>376</v>
      </c>
      <c r="M174" s="13">
        <f>I174-D174</f>
        <v>1239</v>
      </c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</row>
    <row ht="12.75" customHeight="1" r="175">
      <c r="A175" s="16">
        <v>17417</v>
      </c>
      <c r="B175" s="17" t="s">
        <v>6836</v>
      </c>
      <c r="C175" s="17">
        <v>2014</v>
      </c>
      <c r="D175" s="392">
        <v>41757</v>
      </c>
      <c r="E175" s="19" t="s">
        <v>6837</v>
      </c>
      <c r="F175" s="20" t="s">
        <v>1678</v>
      </c>
      <c r="G175" s="19" t="s">
        <v>17</v>
      </c>
      <c r="H175" s="20" t="s">
        <v>137</v>
      </c>
      <c r="I175" s="392">
        <v>42919</v>
      </c>
      <c r="J175" s="19">
        <v>7</v>
      </c>
      <c r="K175" s="535" t="s">
        <v>278</v>
      </c>
      <c r="L175" s="17" t="s">
        <v>376</v>
      </c>
      <c r="M175" s="21">
        <f>I175-D175</f>
        <v>1162</v>
      </c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</row>
    <row ht="12.75" customHeight="1" r="176">
      <c r="A176" s="8">
        <v>17517</v>
      </c>
      <c r="B176" s="9" t="s">
        <v>6838</v>
      </c>
      <c r="C176" s="9">
        <v>2013</v>
      </c>
      <c r="D176" s="388">
        <v>41590</v>
      </c>
      <c r="E176" s="12" t="s">
        <v>6839</v>
      </c>
      <c r="F176" s="11" t="s">
        <v>1451</v>
      </c>
      <c r="G176" s="12" t="s">
        <v>860</v>
      </c>
      <c r="H176" s="11" t="s">
        <v>25</v>
      </c>
      <c r="I176" s="388">
        <v>42921</v>
      </c>
      <c r="J176" s="12">
        <v>7</v>
      </c>
      <c r="K176" s="534" t="s">
        <v>308</v>
      </c>
      <c r="L176" s="9" t="s">
        <v>376</v>
      </c>
      <c r="M176" s="13">
        <f>I176-D176</f>
        <v>1331</v>
      </c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</row>
    <row ht="12.75" customHeight="1" r="177">
      <c r="A177" s="16">
        <v>17617</v>
      </c>
      <c r="B177" s="17" t="s">
        <v>6840</v>
      </c>
      <c r="C177" s="17">
        <v>2010</v>
      </c>
      <c r="D177" s="392">
        <v>40485</v>
      </c>
      <c r="E177" s="19" t="s">
        <v>6841</v>
      </c>
      <c r="F177" s="20" t="s">
        <v>2966</v>
      </c>
      <c r="G177" s="19" t="s">
        <v>17</v>
      </c>
      <c r="H177" s="20" t="s">
        <v>83</v>
      </c>
      <c r="I177" s="392">
        <v>42921</v>
      </c>
      <c r="J177" s="19">
        <v>7</v>
      </c>
      <c r="K177" s="532" t="s">
        <v>324</v>
      </c>
      <c r="L177" s="17" t="s">
        <v>365</v>
      </c>
      <c r="M177" s="21">
        <f>I177-D177</f>
        <v>2436</v>
      </c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</row>
    <row ht="12.75" customHeight="1" r="178">
      <c r="A178" s="8">
        <v>17717</v>
      </c>
      <c r="B178" s="9" t="s">
        <v>6842</v>
      </c>
      <c r="C178" s="9">
        <v>2014</v>
      </c>
      <c r="D178" s="388">
        <v>41683</v>
      </c>
      <c r="E178" s="12" t="s">
        <v>6843</v>
      </c>
      <c r="F178" s="11" t="s">
        <v>2966</v>
      </c>
      <c r="G178" s="12" t="s">
        <v>17</v>
      </c>
      <c r="H178" s="11" t="s">
        <v>277</v>
      </c>
      <c r="I178" s="388">
        <v>42922</v>
      </c>
      <c r="J178" s="12">
        <v>7</v>
      </c>
      <c r="K178" s="532" t="s">
        <v>324</v>
      </c>
      <c r="L178" s="9" t="s">
        <v>365</v>
      </c>
      <c r="M178" s="13">
        <f>I178-D178</f>
        <v>1239</v>
      </c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</row>
    <row ht="12.75" customHeight="1" r="179">
      <c r="A179" s="16">
        <v>17817</v>
      </c>
      <c r="B179" s="17" t="s">
        <v>6844</v>
      </c>
      <c r="C179" s="17">
        <v>2011</v>
      </c>
      <c r="D179" s="392">
        <v>40619</v>
      </c>
      <c r="E179" s="19" t="s">
        <v>6845</v>
      </c>
      <c r="F179" s="20" t="s">
        <v>2561</v>
      </c>
      <c r="G179" s="19" t="s">
        <v>860</v>
      </c>
      <c r="H179" s="20" t="s">
        <v>5812</v>
      </c>
      <c r="I179" s="392">
        <v>42922</v>
      </c>
      <c r="J179" s="19">
        <v>7</v>
      </c>
      <c r="K179" s="535" t="s">
        <v>278</v>
      </c>
      <c r="L179" s="17" t="s">
        <v>371</v>
      </c>
      <c r="M179" s="21">
        <f>I179-D179</f>
        <v>2303</v>
      </c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</row>
    <row ht="12.75" customHeight="1" r="180">
      <c r="A180" s="8">
        <v>17917</v>
      </c>
      <c r="B180" s="9" t="s">
        <v>6846</v>
      </c>
      <c r="C180" s="9">
        <v>2013</v>
      </c>
      <c r="D180" s="388">
        <v>41303</v>
      </c>
      <c r="E180" s="12" t="s">
        <v>6847</v>
      </c>
      <c r="F180" s="11" t="s">
        <v>2966</v>
      </c>
      <c r="G180" s="12" t="s">
        <v>17</v>
      </c>
      <c r="H180" s="11" t="s">
        <v>181</v>
      </c>
      <c r="I180" s="388">
        <v>42922</v>
      </c>
      <c r="J180" s="12">
        <v>7</v>
      </c>
      <c r="K180" s="532" t="s">
        <v>324</v>
      </c>
      <c r="L180" s="9" t="s">
        <v>365</v>
      </c>
      <c r="M180" s="13">
        <f>I180-D180</f>
        <v>1619</v>
      </c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</row>
    <row ht="12.75" customHeight="1" r="181">
      <c r="A181" s="16">
        <v>18017</v>
      </c>
      <c r="B181" s="17" t="s">
        <v>6848</v>
      </c>
      <c r="C181" s="17">
        <v>2014</v>
      </c>
      <c r="D181" s="392">
        <v>41673</v>
      </c>
      <c r="E181" s="19" t="s">
        <v>6849</v>
      </c>
      <c r="F181" s="20" t="s">
        <v>1446</v>
      </c>
      <c r="G181" s="19" t="s">
        <v>17</v>
      </c>
      <c r="H181" s="20" t="s">
        <v>6608</v>
      </c>
      <c r="I181" s="392">
        <v>42923</v>
      </c>
      <c r="J181" s="19">
        <v>7</v>
      </c>
      <c r="K181" s="534" t="s">
        <v>308</v>
      </c>
      <c r="L181" s="17" t="s">
        <v>365</v>
      </c>
      <c r="M181" s="21">
        <f>I181-D181</f>
        <v>1250</v>
      </c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</row>
    <row ht="12.75" customHeight="1" r="182">
      <c r="A182" s="8">
        <v>18117</v>
      </c>
      <c r="B182" s="9" t="s">
        <v>6850</v>
      </c>
      <c r="C182" s="9">
        <v>2014</v>
      </c>
      <c r="D182" s="388">
        <v>41907</v>
      </c>
      <c r="E182" s="12" t="s">
        <v>6851</v>
      </c>
      <c r="F182" s="11" t="s">
        <v>1446</v>
      </c>
      <c r="G182" s="12" t="s">
        <v>17</v>
      </c>
      <c r="H182" s="11" t="s">
        <v>83</v>
      </c>
      <c r="I182" s="388">
        <v>42923</v>
      </c>
      <c r="J182" s="12">
        <v>7</v>
      </c>
      <c r="K182" s="534" t="s">
        <v>308</v>
      </c>
      <c r="L182" s="9" t="s">
        <v>365</v>
      </c>
      <c r="M182" s="13">
        <f>I182-D182</f>
        <v>1016</v>
      </c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</row>
    <row ht="12.75" customHeight="1" r="183">
      <c r="A183" s="16">
        <v>18217</v>
      </c>
      <c r="B183" s="17" t="s">
        <v>6852</v>
      </c>
      <c r="C183" s="17">
        <v>2012</v>
      </c>
      <c r="D183" s="392">
        <v>41024</v>
      </c>
      <c r="E183" s="19" t="s">
        <v>6853</v>
      </c>
      <c r="F183" s="20" t="s">
        <v>1081</v>
      </c>
      <c r="G183" s="19" t="s">
        <v>17</v>
      </c>
      <c r="H183" s="20" t="s">
        <v>6492</v>
      </c>
      <c r="I183" s="392">
        <v>42923</v>
      </c>
      <c r="J183" s="19">
        <v>7</v>
      </c>
      <c r="K183" s="533" t="s">
        <v>295</v>
      </c>
      <c r="L183" s="17" t="s">
        <v>371</v>
      </c>
      <c r="M183" s="21">
        <f>I183-D183</f>
        <v>1899</v>
      </c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</row>
    <row ht="14.25" customHeight="1" r="184">
      <c r="A184" s="8">
        <v>18317</v>
      </c>
      <c r="B184" s="9" t="s">
        <v>6854</v>
      </c>
      <c r="C184" s="9">
        <v>2009</v>
      </c>
      <c r="D184" s="388">
        <v>39882</v>
      </c>
      <c r="E184" s="12" t="s">
        <v>6855</v>
      </c>
      <c r="F184" s="11" t="s">
        <v>1446</v>
      </c>
      <c r="G184" s="12" t="s">
        <v>860</v>
      </c>
      <c r="H184" s="11" t="s">
        <v>83</v>
      </c>
      <c r="I184" s="388">
        <v>42923</v>
      </c>
      <c r="J184" s="12">
        <v>7</v>
      </c>
      <c r="K184" s="535" t="s">
        <v>278</v>
      </c>
      <c r="L184" s="9" t="s">
        <v>365</v>
      </c>
      <c r="M184" s="13">
        <f>I184-D184</f>
        <v>3041</v>
      </c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</row>
    <row ht="12.75" customHeight="1" r="185">
      <c r="A185" s="16">
        <v>18417</v>
      </c>
      <c r="B185" s="17" t="s">
        <v>6856</v>
      </c>
      <c r="C185" s="17">
        <v>2011</v>
      </c>
      <c r="D185" s="392">
        <v>40767</v>
      </c>
      <c r="E185" s="19" t="s">
        <v>6857</v>
      </c>
      <c r="F185" s="20" t="s">
        <v>534</v>
      </c>
      <c r="G185" s="19" t="s">
        <v>17</v>
      </c>
      <c r="H185" s="20" t="s">
        <v>277</v>
      </c>
      <c r="I185" s="392">
        <v>42928</v>
      </c>
      <c r="J185" s="19">
        <v>7</v>
      </c>
      <c r="K185" s="535" t="s">
        <v>278</v>
      </c>
      <c r="L185" s="17" t="s">
        <v>371</v>
      </c>
      <c r="M185" s="21">
        <f>I185-D185</f>
        <v>2161</v>
      </c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</row>
    <row ht="12.75" customHeight="1" r="186">
      <c r="A186" s="8">
        <v>18517</v>
      </c>
      <c r="B186" s="9" t="s">
        <v>6858</v>
      </c>
      <c r="C186" s="9">
        <v>2014</v>
      </c>
      <c r="D186" s="388">
        <v>41667</v>
      </c>
      <c r="E186" s="12" t="s">
        <v>6859</v>
      </c>
      <c r="F186" s="11" t="s">
        <v>2163</v>
      </c>
      <c r="G186" s="12" t="s">
        <v>17</v>
      </c>
      <c r="H186" s="11" t="s">
        <v>181</v>
      </c>
      <c r="I186" s="388">
        <v>42928</v>
      </c>
      <c r="J186" s="12">
        <v>7</v>
      </c>
      <c r="K186" s="534" t="s">
        <v>308</v>
      </c>
      <c r="L186" s="9" t="s">
        <v>371</v>
      </c>
      <c r="M186" s="13">
        <f>I186-D186</f>
        <v>1261</v>
      </c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</row>
    <row ht="12.75" customHeight="1" r="187">
      <c r="A187" s="16">
        <v>18617</v>
      </c>
      <c r="B187" s="17" t="s">
        <v>6860</v>
      </c>
      <c r="C187" s="17">
        <v>2015</v>
      </c>
      <c r="D187" s="392">
        <v>42285</v>
      </c>
      <c r="E187" s="19" t="s">
        <v>6861</v>
      </c>
      <c r="F187" s="20" t="s">
        <v>6862</v>
      </c>
      <c r="G187" s="19" t="s">
        <v>860</v>
      </c>
      <c r="H187" s="20" t="s">
        <v>363</v>
      </c>
      <c r="I187" s="392">
        <v>42929</v>
      </c>
      <c r="J187" s="19">
        <v>7</v>
      </c>
      <c r="K187" s="534" t="s">
        <v>308</v>
      </c>
      <c r="L187" s="17" t="s">
        <v>365</v>
      </c>
      <c r="M187" s="21">
        <f>I187-D187</f>
        <v>644</v>
      </c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</row>
    <row ht="12.75" customHeight="1" r="188">
      <c r="A188" s="8">
        <v>18717</v>
      </c>
      <c r="B188" s="9" t="s">
        <v>6863</v>
      </c>
      <c r="C188" s="9">
        <v>2012</v>
      </c>
      <c r="D188" s="388">
        <v>41151</v>
      </c>
      <c r="E188" s="12" t="s">
        <v>6864</v>
      </c>
      <c r="F188" s="11" t="s">
        <v>534</v>
      </c>
      <c r="G188" s="12" t="s">
        <v>17</v>
      </c>
      <c r="H188" s="11" t="s">
        <v>506</v>
      </c>
      <c r="I188" s="388">
        <v>42929</v>
      </c>
      <c r="J188" s="12">
        <v>7</v>
      </c>
      <c r="K188" s="535" t="s">
        <v>278</v>
      </c>
      <c r="L188" s="9" t="s">
        <v>371</v>
      </c>
      <c r="M188" s="13">
        <f>I188-D188</f>
        <v>1778</v>
      </c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</row>
    <row ht="12.75" customHeight="1" r="189">
      <c r="A189" s="16">
        <v>18817</v>
      </c>
      <c r="B189" s="17" t="s">
        <v>6865</v>
      </c>
      <c r="C189" s="17">
        <v>2015</v>
      </c>
      <c r="D189" s="392">
        <v>42222</v>
      </c>
      <c r="E189" s="19" t="s">
        <v>6866</v>
      </c>
      <c r="F189" s="20" t="s">
        <v>6768</v>
      </c>
      <c r="G189" s="19" t="s">
        <v>844</v>
      </c>
      <c r="H189" s="20" t="s">
        <v>1358</v>
      </c>
      <c r="I189" s="392">
        <v>42930</v>
      </c>
      <c r="J189" s="19">
        <v>7</v>
      </c>
      <c r="K189" s="535" t="s">
        <v>278</v>
      </c>
      <c r="L189" s="17" t="s">
        <v>376</v>
      </c>
      <c r="M189" s="21">
        <f>I189-D189</f>
        <v>708</v>
      </c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</row>
    <row ht="12.75" customHeight="1" r="190">
      <c r="A190" s="8">
        <v>18917</v>
      </c>
      <c r="B190" s="9" t="s">
        <v>6867</v>
      </c>
      <c r="C190" s="9">
        <v>2012</v>
      </c>
      <c r="D190" s="388">
        <v>41009</v>
      </c>
      <c r="E190" s="12" t="s">
        <v>6868</v>
      </c>
      <c r="F190" s="11" t="s">
        <v>1446</v>
      </c>
      <c r="G190" s="12" t="s">
        <v>860</v>
      </c>
      <c r="H190" s="11" t="s">
        <v>3637</v>
      </c>
      <c r="I190" s="388">
        <v>42933</v>
      </c>
      <c r="J190" s="12">
        <v>7</v>
      </c>
      <c r="K190" s="535" t="s">
        <v>278</v>
      </c>
      <c r="L190" s="9" t="s">
        <v>365</v>
      </c>
      <c r="M190" s="13">
        <f>I190-D190</f>
        <v>1924</v>
      </c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</row>
    <row ht="12.75" customHeight="1" r="191">
      <c r="A191" s="16">
        <v>19017</v>
      </c>
      <c r="B191" s="17" t="s">
        <v>6869</v>
      </c>
      <c r="C191" s="17">
        <v>2014</v>
      </c>
      <c r="D191" s="392">
        <v>41996</v>
      </c>
      <c r="E191" s="19" t="s">
        <v>6870</v>
      </c>
      <c r="F191" s="20" t="s">
        <v>1767</v>
      </c>
      <c r="G191" s="19" t="s">
        <v>860</v>
      </c>
      <c r="H191" s="20" t="s">
        <v>209</v>
      </c>
      <c r="I191" s="392">
        <v>42935</v>
      </c>
      <c r="J191" s="19">
        <v>7</v>
      </c>
      <c r="K191" s="534" t="s">
        <v>308</v>
      </c>
      <c r="L191" s="17" t="s">
        <v>371</v>
      </c>
      <c r="M191" s="21">
        <f>I191-D191</f>
        <v>939</v>
      </c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</row>
    <row ht="12.75" customHeight="1" r="192">
      <c r="A192" s="8">
        <v>19117</v>
      </c>
      <c r="B192" s="9" t="s">
        <v>6871</v>
      </c>
      <c r="C192" s="9">
        <v>2012</v>
      </c>
      <c r="D192" s="388">
        <v>41150</v>
      </c>
      <c r="E192" s="12" t="s">
        <v>6872</v>
      </c>
      <c r="F192" s="11" t="s">
        <v>911</v>
      </c>
      <c r="G192" s="12" t="s">
        <v>17</v>
      </c>
      <c r="H192" s="11" t="s">
        <v>18</v>
      </c>
      <c r="I192" s="388">
        <v>42935</v>
      </c>
      <c r="J192" s="12">
        <v>7</v>
      </c>
      <c r="K192" s="534" t="s">
        <v>308</v>
      </c>
      <c r="L192" s="9" t="s">
        <v>380</v>
      </c>
      <c r="M192" s="13">
        <f>I192-D192</f>
        <v>1785</v>
      </c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</row>
    <row ht="12.75" customHeight="1" r="193">
      <c r="A193" s="16">
        <v>19217</v>
      </c>
      <c r="B193" s="17" t="s">
        <v>6873</v>
      </c>
      <c r="C193" s="17">
        <v>2011</v>
      </c>
      <c r="D193" s="392">
        <v>40834</v>
      </c>
      <c r="E193" s="19" t="s">
        <v>6874</v>
      </c>
      <c r="F193" s="20" t="s">
        <v>1474</v>
      </c>
      <c r="G193" s="19" t="s">
        <v>860</v>
      </c>
      <c r="H193" s="20" t="s">
        <v>71</v>
      </c>
      <c r="I193" s="392">
        <v>42936</v>
      </c>
      <c r="J193" s="19">
        <v>7</v>
      </c>
      <c r="K193" s="535" t="s">
        <v>278</v>
      </c>
      <c r="L193" s="17" t="s">
        <v>371</v>
      </c>
      <c r="M193" s="21">
        <f>I193-D193</f>
        <v>2102</v>
      </c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</row>
    <row ht="12.75" customHeight="1" r="194">
      <c r="A194" s="8">
        <v>19317</v>
      </c>
      <c r="B194" s="9" t="s">
        <v>6875</v>
      </c>
      <c r="C194" s="9">
        <v>2012</v>
      </c>
      <c r="D194" s="388">
        <v>41107</v>
      </c>
      <c r="E194" s="12" t="s">
        <v>6876</v>
      </c>
      <c r="F194" s="11" t="s">
        <v>1474</v>
      </c>
      <c r="G194" s="12" t="s">
        <v>860</v>
      </c>
      <c r="H194" s="11" t="s">
        <v>71</v>
      </c>
      <c r="I194" s="388">
        <v>42936</v>
      </c>
      <c r="J194" s="12">
        <v>7</v>
      </c>
      <c r="K194" s="535" t="s">
        <v>278</v>
      </c>
      <c r="L194" s="9" t="s">
        <v>371</v>
      </c>
      <c r="M194" s="13">
        <f>I194-D194</f>
        <v>1829</v>
      </c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</row>
    <row ht="12.75" customHeight="1" r="195">
      <c r="A195" s="16">
        <v>19417</v>
      </c>
      <c r="B195" s="17" t="s">
        <v>6877</v>
      </c>
      <c r="C195" s="17">
        <v>2012</v>
      </c>
      <c r="D195" s="392">
        <v>41107</v>
      </c>
      <c r="E195" s="19" t="s">
        <v>6878</v>
      </c>
      <c r="F195" s="20" t="s">
        <v>1474</v>
      </c>
      <c r="G195" s="19" t="s">
        <v>860</v>
      </c>
      <c r="H195" s="20" t="s">
        <v>71</v>
      </c>
      <c r="I195" s="392">
        <v>42936</v>
      </c>
      <c r="J195" s="19">
        <v>7</v>
      </c>
      <c r="K195" s="535" t="s">
        <v>278</v>
      </c>
      <c r="L195" s="17" t="s">
        <v>371</v>
      </c>
      <c r="M195" s="21">
        <f>I195-D195</f>
        <v>1829</v>
      </c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</row>
    <row ht="12.75" customHeight="1" r="196">
      <c r="A196" s="8">
        <v>19517</v>
      </c>
      <c r="B196" s="9" t="s">
        <v>6879</v>
      </c>
      <c r="C196" s="9">
        <v>2013</v>
      </c>
      <c r="D196" s="388">
        <v>41600</v>
      </c>
      <c r="E196" s="12" t="s">
        <v>6880</v>
      </c>
      <c r="F196" s="11" t="s">
        <v>5830</v>
      </c>
      <c r="G196" s="12" t="s">
        <v>860</v>
      </c>
      <c r="H196" s="11" t="s">
        <v>132</v>
      </c>
      <c r="I196" s="388">
        <v>42936</v>
      </c>
      <c r="J196" s="12">
        <v>7</v>
      </c>
      <c r="K196" s="535" t="s">
        <v>278</v>
      </c>
      <c r="L196" s="9" t="s">
        <v>376</v>
      </c>
      <c r="M196" s="13">
        <f>I196-D196</f>
        <v>1336</v>
      </c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</row>
    <row ht="12.75" customHeight="1" r="197">
      <c r="A197" s="16">
        <v>19617</v>
      </c>
      <c r="B197" s="17" t="s">
        <v>6881</v>
      </c>
      <c r="C197" s="17">
        <v>2012</v>
      </c>
      <c r="D197" s="392">
        <v>41186</v>
      </c>
      <c r="E197" s="19" t="s">
        <v>6882</v>
      </c>
      <c r="F197" s="20" t="s">
        <v>1045</v>
      </c>
      <c r="G197" s="19" t="s">
        <v>860</v>
      </c>
      <c r="H197" s="20" t="s">
        <v>3637</v>
      </c>
      <c r="I197" s="392">
        <v>42940</v>
      </c>
      <c r="J197" s="19">
        <v>7</v>
      </c>
      <c r="K197" s="532" t="s">
        <v>324</v>
      </c>
      <c r="L197" s="17" t="s">
        <v>371</v>
      </c>
      <c r="M197" s="21">
        <f>I197-D197</f>
        <v>1754</v>
      </c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</row>
    <row ht="12.75" customHeight="1" r="198">
      <c r="A198" s="8">
        <v>19717</v>
      </c>
      <c r="B198" s="9" t="s">
        <v>6883</v>
      </c>
      <c r="C198" s="9">
        <v>2016</v>
      </c>
      <c r="D198" s="388">
        <v>42459</v>
      </c>
      <c r="E198" s="12" t="s">
        <v>6884</v>
      </c>
      <c r="F198" s="11" t="s">
        <v>1446</v>
      </c>
      <c r="G198" s="12" t="s">
        <v>40</v>
      </c>
      <c r="H198" s="11" t="s">
        <v>115</v>
      </c>
      <c r="I198" s="388">
        <v>42941</v>
      </c>
      <c r="J198" s="12">
        <v>7</v>
      </c>
      <c r="K198" s="534" t="s">
        <v>308</v>
      </c>
      <c r="L198" s="9" t="s">
        <v>371</v>
      </c>
      <c r="M198" s="13">
        <f>I198-D198</f>
        <v>482</v>
      </c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</row>
    <row ht="12.75" customHeight="1" r="199">
      <c r="A199" s="16">
        <v>19817</v>
      </c>
      <c r="B199" s="17" t="s">
        <v>6885</v>
      </c>
      <c r="C199" s="17">
        <v>2011</v>
      </c>
      <c r="D199" s="392">
        <v>40752</v>
      </c>
      <c r="E199" s="19" t="s">
        <v>6886</v>
      </c>
      <c r="F199" s="20" t="s">
        <v>2561</v>
      </c>
      <c r="G199" s="19" t="s">
        <v>860</v>
      </c>
      <c r="H199" s="20" t="s">
        <v>209</v>
      </c>
      <c r="I199" s="392">
        <v>42947</v>
      </c>
      <c r="J199" s="19">
        <v>7</v>
      </c>
      <c r="K199" s="535" t="s">
        <v>278</v>
      </c>
      <c r="L199" s="17" t="s">
        <v>371</v>
      </c>
      <c r="M199" s="21">
        <f>I199-D199</f>
        <v>2195</v>
      </c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</row>
    <row ht="12.75" customHeight="1" r="200">
      <c r="A200" s="8">
        <v>19917</v>
      </c>
      <c r="B200" s="9" t="s">
        <v>6887</v>
      </c>
      <c r="C200" s="9">
        <v>2014</v>
      </c>
      <c r="D200" s="388">
        <v>41988</v>
      </c>
      <c r="E200" s="12" t="s">
        <v>6888</v>
      </c>
      <c r="F200" s="11" t="s">
        <v>2116</v>
      </c>
      <c r="G200" s="12" t="s">
        <v>860</v>
      </c>
      <c r="H200" s="11" t="s">
        <v>132</v>
      </c>
      <c r="I200" s="388">
        <v>42947</v>
      </c>
      <c r="J200" s="12">
        <v>7</v>
      </c>
      <c r="K200" s="535" t="s">
        <v>278</v>
      </c>
      <c r="L200" s="9" t="s">
        <v>371</v>
      </c>
      <c r="M200" s="13">
        <f>I200-D200</f>
        <v>959</v>
      </c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</row>
    <row ht="12.75" customHeight="1" r="201">
      <c r="A201" s="16">
        <v>20017</v>
      </c>
      <c r="B201" s="17" t="s">
        <v>6889</v>
      </c>
      <c r="C201" s="17">
        <v>2008</v>
      </c>
      <c r="D201" s="392">
        <v>39777</v>
      </c>
      <c r="E201" s="19" t="s">
        <v>6890</v>
      </c>
      <c r="F201" s="20" t="s">
        <v>154</v>
      </c>
      <c r="G201" s="19" t="s">
        <v>850</v>
      </c>
      <c r="H201" s="20" t="s">
        <v>3286</v>
      </c>
      <c r="I201" s="392">
        <v>42947</v>
      </c>
      <c r="J201" s="19">
        <v>7</v>
      </c>
      <c r="K201" s="533" t="s">
        <v>295</v>
      </c>
      <c r="L201" s="17" t="s">
        <v>376</v>
      </c>
      <c r="M201" s="21">
        <f>I201-D201</f>
        <v>3170</v>
      </c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</row>
    <row ht="12.75" customHeight="1" r="202">
      <c r="A202" s="8">
        <v>20117</v>
      </c>
      <c r="B202" s="9" t="s">
        <v>6891</v>
      </c>
      <c r="C202" s="9">
        <v>2014</v>
      </c>
      <c r="D202" s="388">
        <v>41908</v>
      </c>
      <c r="E202" s="12" t="s">
        <v>6892</v>
      </c>
      <c r="F202" s="11" t="s">
        <v>953</v>
      </c>
      <c r="G202" s="12" t="s">
        <v>17</v>
      </c>
      <c r="H202" s="11" t="s">
        <v>3169</v>
      </c>
      <c r="I202" s="388">
        <v>42947</v>
      </c>
      <c r="J202" s="12">
        <v>7</v>
      </c>
      <c r="K202" s="534" t="s">
        <v>308</v>
      </c>
      <c r="L202" s="9" t="s">
        <v>371</v>
      </c>
      <c r="M202" s="13">
        <f>I202-D202</f>
        <v>1039</v>
      </c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</row>
    <row ht="12.75" customHeight="1" r="203">
      <c r="A203" s="16">
        <v>20217</v>
      </c>
      <c r="B203" s="17" t="s">
        <v>6893</v>
      </c>
      <c r="C203" s="17">
        <v>2015</v>
      </c>
      <c r="D203" s="392">
        <v>42305</v>
      </c>
      <c r="E203" s="19" t="s">
        <v>6894</v>
      </c>
      <c r="F203" s="20" t="s">
        <v>953</v>
      </c>
      <c r="G203" s="19" t="s">
        <v>17</v>
      </c>
      <c r="H203" s="20" t="s">
        <v>6608</v>
      </c>
      <c r="I203" s="392">
        <v>42947</v>
      </c>
      <c r="J203" s="19">
        <v>7</v>
      </c>
      <c r="K203" s="534" t="s">
        <v>308</v>
      </c>
      <c r="L203" s="17" t="s">
        <v>371</v>
      </c>
      <c r="M203" s="21">
        <f>I203-D203</f>
        <v>642</v>
      </c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</row>
    <row ht="12.75" customHeight="1" r="204">
      <c r="A204" s="8">
        <v>20317</v>
      </c>
      <c r="B204" s="9" t="s">
        <v>6895</v>
      </c>
      <c r="C204" s="9">
        <v>2015</v>
      </c>
      <c r="D204" s="388">
        <v>42311</v>
      </c>
      <c r="E204" s="12" t="s">
        <v>6896</v>
      </c>
      <c r="F204" s="11" t="s">
        <v>953</v>
      </c>
      <c r="G204" s="12" t="s">
        <v>17</v>
      </c>
      <c r="H204" s="11" t="s">
        <v>6634</v>
      </c>
      <c r="I204" s="388">
        <v>42947</v>
      </c>
      <c r="J204" s="12">
        <v>7</v>
      </c>
      <c r="K204" s="534" t="s">
        <v>308</v>
      </c>
      <c r="L204" s="9" t="s">
        <v>371</v>
      </c>
      <c r="M204" s="13">
        <f>I204-D204</f>
        <v>636</v>
      </c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</row>
    <row ht="12.75" customHeight="1" r="205">
      <c r="A205" s="16">
        <v>20417</v>
      </c>
      <c r="B205" s="17" t="s">
        <v>6897</v>
      </c>
      <c r="C205" s="17">
        <v>2016</v>
      </c>
      <c r="D205" s="392">
        <v>42566</v>
      </c>
      <c r="E205" s="19" t="s">
        <v>6898</v>
      </c>
      <c r="F205" s="20" t="s">
        <v>953</v>
      </c>
      <c r="G205" s="19" t="s">
        <v>17</v>
      </c>
      <c r="H205" s="20" t="s">
        <v>137</v>
      </c>
      <c r="I205" s="392">
        <v>42948</v>
      </c>
      <c r="J205" s="19">
        <v>8</v>
      </c>
      <c r="K205" s="534" t="s">
        <v>308</v>
      </c>
      <c r="L205" s="17" t="s">
        <v>371</v>
      </c>
      <c r="M205" s="21">
        <f>I205-D205</f>
        <v>382</v>
      </c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</row>
    <row ht="12.75" customHeight="1" r="206">
      <c r="A206" s="8">
        <v>20517</v>
      </c>
      <c r="B206" s="9" t="s">
        <v>6899</v>
      </c>
      <c r="C206" s="9">
        <v>2016</v>
      </c>
      <c r="D206" s="388">
        <v>42607</v>
      </c>
      <c r="E206" s="12" t="s">
        <v>6900</v>
      </c>
      <c r="F206" s="11" t="s">
        <v>953</v>
      </c>
      <c r="G206" s="12" t="s">
        <v>17</v>
      </c>
      <c r="H206" s="11" t="s">
        <v>886</v>
      </c>
      <c r="I206" s="388">
        <v>42948</v>
      </c>
      <c r="J206" s="12">
        <v>8</v>
      </c>
      <c r="K206" s="534" t="s">
        <v>308</v>
      </c>
      <c r="L206" s="9" t="s">
        <v>371</v>
      </c>
      <c r="M206" s="13">
        <f>I206-D206</f>
        <v>341</v>
      </c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</row>
    <row ht="12.75" customHeight="1" r="207">
      <c r="A207" s="16">
        <v>20617</v>
      </c>
      <c r="B207" s="17" t="s">
        <v>6901</v>
      </c>
      <c r="C207" s="17">
        <v>2015</v>
      </c>
      <c r="D207" s="392">
        <v>42235</v>
      </c>
      <c r="E207" s="19" t="s">
        <v>6902</v>
      </c>
      <c r="F207" s="20" t="s">
        <v>6903</v>
      </c>
      <c r="G207" s="19" t="s">
        <v>850</v>
      </c>
      <c r="H207" s="20" t="s">
        <v>137</v>
      </c>
      <c r="I207" s="392">
        <v>42948</v>
      </c>
      <c r="J207" s="19">
        <v>8</v>
      </c>
      <c r="K207" s="533" t="s">
        <v>295</v>
      </c>
      <c r="L207" s="17" t="s">
        <v>371</v>
      </c>
      <c r="M207" s="21">
        <f>I207-D207</f>
        <v>713</v>
      </c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</row>
    <row ht="12.75" customHeight="1" r="208">
      <c r="A208" s="8">
        <v>20717</v>
      </c>
      <c r="B208" s="9" t="s">
        <v>6904</v>
      </c>
      <c r="C208" s="9">
        <v>2014</v>
      </c>
      <c r="D208" s="388">
        <v>41991</v>
      </c>
      <c r="E208" s="12" t="s">
        <v>6905</v>
      </c>
      <c r="F208" s="11" t="s">
        <v>584</v>
      </c>
      <c r="G208" s="12" t="s">
        <v>860</v>
      </c>
      <c r="H208" s="11" t="s">
        <v>209</v>
      </c>
      <c r="I208" s="388">
        <v>42949</v>
      </c>
      <c r="J208" s="12">
        <v>8</v>
      </c>
      <c r="K208" s="533" t="s">
        <v>295</v>
      </c>
      <c r="L208" s="9" t="s">
        <v>371</v>
      </c>
      <c r="M208" s="13">
        <f>I208-D208</f>
        <v>958</v>
      </c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</row>
    <row ht="12.75" customHeight="1" r="209">
      <c r="A209" s="16">
        <v>20817</v>
      </c>
      <c r="B209" s="17" t="s">
        <v>6906</v>
      </c>
      <c r="C209" s="17">
        <v>2014</v>
      </c>
      <c r="D209" s="392">
        <v>41992</v>
      </c>
      <c r="E209" s="19" t="s">
        <v>6907</v>
      </c>
      <c r="F209" s="20" t="s">
        <v>584</v>
      </c>
      <c r="G209" s="19" t="s">
        <v>860</v>
      </c>
      <c r="H209" s="20" t="s">
        <v>209</v>
      </c>
      <c r="I209" s="392">
        <v>42949</v>
      </c>
      <c r="J209" s="19">
        <v>8</v>
      </c>
      <c r="K209" s="533" t="s">
        <v>295</v>
      </c>
      <c r="L209" s="17" t="s">
        <v>371</v>
      </c>
      <c r="M209" s="21">
        <f>I209-D209</f>
        <v>957</v>
      </c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</row>
    <row ht="12.75" customHeight="1" r="210">
      <c r="A210" s="8">
        <v>20917</v>
      </c>
      <c r="B210" s="9" t="s">
        <v>6908</v>
      </c>
      <c r="C210" s="9">
        <v>2014</v>
      </c>
      <c r="D210" s="388">
        <v>41989</v>
      </c>
      <c r="E210" s="12" t="s">
        <v>6909</v>
      </c>
      <c r="F210" s="11" t="s">
        <v>584</v>
      </c>
      <c r="G210" s="12" t="s">
        <v>860</v>
      </c>
      <c r="H210" s="11" t="s">
        <v>209</v>
      </c>
      <c r="I210" s="388">
        <v>42949</v>
      </c>
      <c r="J210" s="12">
        <v>8</v>
      </c>
      <c r="K210" s="533" t="s">
        <v>295</v>
      </c>
      <c r="L210" s="9" t="s">
        <v>371</v>
      </c>
      <c r="M210" s="13">
        <f>I210-D210</f>
        <v>960</v>
      </c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</row>
    <row ht="12.75" customHeight="1" r="211">
      <c r="A211" s="16">
        <v>21017</v>
      </c>
      <c r="B211" s="17" t="s">
        <v>6910</v>
      </c>
      <c r="C211" s="17">
        <v>2009</v>
      </c>
      <c r="D211" s="392">
        <v>39962</v>
      </c>
      <c r="E211" s="19" t="s">
        <v>6911</v>
      </c>
      <c r="F211" s="20" t="s">
        <v>2093</v>
      </c>
      <c r="G211" s="19" t="s">
        <v>860</v>
      </c>
      <c r="H211" s="20" t="s">
        <v>89</v>
      </c>
      <c r="I211" s="392">
        <v>42949</v>
      </c>
      <c r="J211" s="19">
        <v>8</v>
      </c>
      <c r="K211" s="535" t="s">
        <v>278</v>
      </c>
      <c r="L211" s="17" t="s">
        <v>371</v>
      </c>
      <c r="M211" s="21">
        <f>I211-D211</f>
        <v>2987</v>
      </c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</row>
    <row ht="12.75" customHeight="1" r="212">
      <c r="A212" s="8">
        <v>21117</v>
      </c>
      <c r="B212" s="9" t="s">
        <v>6912</v>
      </c>
      <c r="C212" s="9">
        <v>2013</v>
      </c>
      <c r="D212" s="388">
        <v>41359</v>
      </c>
      <c r="E212" s="12" t="s">
        <v>6913</v>
      </c>
      <c r="F212" s="11" t="s">
        <v>6768</v>
      </c>
      <c r="G212" s="12" t="s">
        <v>844</v>
      </c>
      <c r="H212" s="11" t="s">
        <v>1358</v>
      </c>
      <c r="I212" s="388">
        <v>42949</v>
      </c>
      <c r="J212" s="12">
        <v>8</v>
      </c>
      <c r="K212" s="535" t="s">
        <v>278</v>
      </c>
      <c r="L212" s="9" t="s">
        <v>376</v>
      </c>
      <c r="M212" s="13">
        <f>I212-D212</f>
        <v>1590</v>
      </c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</row>
    <row ht="12.75" customHeight="1" r="213">
      <c r="A213" s="16">
        <v>21217</v>
      </c>
      <c r="B213" s="17" t="s">
        <v>6914</v>
      </c>
      <c r="C213" s="17">
        <v>2012</v>
      </c>
      <c r="D213" s="392">
        <v>41264</v>
      </c>
      <c r="E213" s="19" t="s">
        <v>6915</v>
      </c>
      <c r="F213" s="20" t="s">
        <v>1062</v>
      </c>
      <c r="G213" s="19" t="s">
        <v>17</v>
      </c>
      <c r="H213" s="20" t="s">
        <v>137</v>
      </c>
      <c r="I213" s="392">
        <v>42949</v>
      </c>
      <c r="J213" s="19">
        <v>8</v>
      </c>
      <c r="K213" s="533" t="s">
        <v>295</v>
      </c>
      <c r="L213" s="17" t="s">
        <v>371</v>
      </c>
      <c r="M213" s="21">
        <f>I213-D213</f>
        <v>1685</v>
      </c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</row>
    <row ht="12.75" customHeight="1" r="214">
      <c r="A214" s="8">
        <v>21317</v>
      </c>
      <c r="B214" s="9" t="s">
        <v>6916</v>
      </c>
      <c r="C214" s="9">
        <v>2012</v>
      </c>
      <c r="D214" s="388">
        <v>41176</v>
      </c>
      <c r="E214" s="12" t="s">
        <v>6917</v>
      </c>
      <c r="F214" s="11" t="s">
        <v>3873</v>
      </c>
      <c r="G214" s="12" t="s">
        <v>17</v>
      </c>
      <c r="H214" s="11" t="s">
        <v>18</v>
      </c>
      <c r="I214" s="388">
        <v>42950</v>
      </c>
      <c r="J214" s="12">
        <v>8</v>
      </c>
      <c r="K214" s="534" t="s">
        <v>308</v>
      </c>
      <c r="L214" s="9" t="s">
        <v>371</v>
      </c>
      <c r="M214" s="13">
        <f>I214-D214</f>
        <v>1774</v>
      </c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</row>
    <row ht="12.75" customHeight="1" r="215">
      <c r="A215" s="16">
        <v>21417</v>
      </c>
      <c r="B215" s="17" t="s">
        <v>6918</v>
      </c>
      <c r="C215" s="17">
        <v>2010</v>
      </c>
      <c r="D215" s="392">
        <v>40508</v>
      </c>
      <c r="E215" s="19" t="s">
        <v>6919</v>
      </c>
      <c r="F215" s="20" t="s">
        <v>154</v>
      </c>
      <c r="G215" s="19" t="s">
        <v>17</v>
      </c>
      <c r="H215" s="20" t="s">
        <v>6920</v>
      </c>
      <c r="I215" s="392">
        <v>42950</v>
      </c>
      <c r="J215" s="19">
        <v>8</v>
      </c>
      <c r="K215" s="535" t="s">
        <v>278</v>
      </c>
      <c r="L215" s="17" t="s">
        <v>376</v>
      </c>
      <c r="M215" s="21">
        <f>I215-D215</f>
        <v>2442</v>
      </c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</row>
    <row ht="12.75" customHeight="1" r="216">
      <c r="A216" s="8">
        <v>21517</v>
      </c>
      <c r="B216" s="9" t="s">
        <v>6921</v>
      </c>
      <c r="C216" s="9">
        <v>2009</v>
      </c>
      <c r="D216" s="388">
        <v>40170</v>
      </c>
      <c r="E216" s="12" t="s">
        <v>6922</v>
      </c>
      <c r="F216" s="11" t="s">
        <v>1081</v>
      </c>
      <c r="G216" s="12" t="s">
        <v>860</v>
      </c>
      <c r="H216" s="11" t="s">
        <v>83</v>
      </c>
      <c r="I216" s="388">
        <v>42951</v>
      </c>
      <c r="J216" s="12">
        <v>8</v>
      </c>
      <c r="K216" s="534" t="s">
        <v>308</v>
      </c>
      <c r="L216" s="9" t="s">
        <v>371</v>
      </c>
      <c r="M216" s="13">
        <f>I216-D216</f>
        <v>2781</v>
      </c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</row>
    <row ht="12.75" customHeight="1" r="217">
      <c r="A217" s="16">
        <v>21617</v>
      </c>
      <c r="B217" s="17" t="s">
        <v>6923</v>
      </c>
      <c r="C217" s="17">
        <v>2011</v>
      </c>
      <c r="D217" s="392">
        <v>40886</v>
      </c>
      <c r="E217" s="19" t="s">
        <v>6924</v>
      </c>
      <c r="F217" s="20" t="s">
        <v>961</v>
      </c>
      <c r="G217" s="19" t="s">
        <v>860</v>
      </c>
      <c r="H217" s="20" t="s">
        <v>363</v>
      </c>
      <c r="I217" s="392">
        <v>42951</v>
      </c>
      <c r="J217" s="19">
        <v>8</v>
      </c>
      <c r="K217" s="535" t="s">
        <v>278</v>
      </c>
      <c r="L217" s="17" t="s">
        <v>376</v>
      </c>
      <c r="M217" s="21">
        <f>I217-D217</f>
        <v>2065</v>
      </c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</row>
    <row ht="12.75" customHeight="1" r="218">
      <c r="A218" s="8">
        <v>21717</v>
      </c>
      <c r="B218" s="9" t="s">
        <v>6925</v>
      </c>
      <c r="C218" s="9">
        <v>2013</v>
      </c>
      <c r="D218" s="388">
        <v>41632</v>
      </c>
      <c r="E218" s="12" t="s">
        <v>6926</v>
      </c>
      <c r="F218" s="11" t="s">
        <v>1767</v>
      </c>
      <c r="G218" s="12" t="s">
        <v>860</v>
      </c>
      <c r="H218" s="11" t="s">
        <v>181</v>
      </c>
      <c r="I218" s="388">
        <v>42951</v>
      </c>
      <c r="J218" s="12">
        <v>8</v>
      </c>
      <c r="K218" s="534" t="s">
        <v>308</v>
      </c>
      <c r="L218" s="9" t="s">
        <v>371</v>
      </c>
      <c r="M218" s="13">
        <f>I218-D218</f>
        <v>1319</v>
      </c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</row>
    <row ht="12.75" customHeight="1" r="219">
      <c r="A219" s="16">
        <v>21817</v>
      </c>
      <c r="B219" s="17" t="s">
        <v>6927</v>
      </c>
      <c r="C219" s="17">
        <v>2012</v>
      </c>
      <c r="D219" s="392">
        <v>41149</v>
      </c>
      <c r="E219" s="19" t="s">
        <v>6928</v>
      </c>
      <c r="F219" s="20" t="s">
        <v>6780</v>
      </c>
      <c r="G219" s="19" t="s">
        <v>844</v>
      </c>
      <c r="H219" s="20" t="s">
        <v>965</v>
      </c>
      <c r="I219" s="392">
        <v>42956</v>
      </c>
      <c r="J219" s="19">
        <v>8</v>
      </c>
      <c r="K219" s="534" t="s">
        <v>308</v>
      </c>
      <c r="L219" s="17" t="s">
        <v>376</v>
      </c>
      <c r="M219" s="21">
        <f>I219-D219</f>
        <v>1807</v>
      </c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</row>
    <row ht="12.75" customHeight="1" r="220">
      <c r="A220" s="8">
        <v>21917</v>
      </c>
      <c r="B220" s="9" t="s">
        <v>6929</v>
      </c>
      <c r="C220" s="9">
        <v>2012</v>
      </c>
      <c r="D220" s="388">
        <v>40956</v>
      </c>
      <c r="E220" s="12" t="s">
        <v>6930</v>
      </c>
      <c r="F220" s="11" t="s">
        <v>916</v>
      </c>
      <c r="G220" s="12" t="s">
        <v>17</v>
      </c>
      <c r="H220" s="11" t="s">
        <v>18</v>
      </c>
      <c r="I220" s="388">
        <v>42957</v>
      </c>
      <c r="J220" s="12">
        <v>8</v>
      </c>
      <c r="K220" s="534" t="s">
        <v>308</v>
      </c>
      <c r="L220" s="9" t="s">
        <v>371</v>
      </c>
      <c r="M220" s="13">
        <f>I220-D220</f>
        <v>2001</v>
      </c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</row>
    <row ht="12.75" customHeight="1" r="221">
      <c r="A221" s="16">
        <v>22017</v>
      </c>
      <c r="B221" s="17" t="s">
        <v>6931</v>
      </c>
      <c r="C221" s="17">
        <v>2016</v>
      </c>
      <c r="D221" s="392">
        <v>42601</v>
      </c>
      <c r="E221" s="19" t="s">
        <v>6932</v>
      </c>
      <c r="F221" s="20" t="s">
        <v>916</v>
      </c>
      <c r="G221" s="19" t="s">
        <v>17</v>
      </c>
      <c r="H221" s="20" t="s">
        <v>25</v>
      </c>
      <c r="I221" s="392">
        <v>42957</v>
      </c>
      <c r="J221" s="19">
        <v>8</v>
      </c>
      <c r="K221" s="534" t="s">
        <v>308</v>
      </c>
      <c r="L221" s="17" t="s">
        <v>371</v>
      </c>
      <c r="M221" s="21">
        <f>I221-D221</f>
        <v>356</v>
      </c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</row>
    <row ht="12.75" customHeight="1" r="222">
      <c r="A222" s="8">
        <v>22117</v>
      </c>
      <c r="B222" s="9" t="s">
        <v>6933</v>
      </c>
      <c r="C222" s="9">
        <v>2014</v>
      </c>
      <c r="D222" s="388">
        <v>41996</v>
      </c>
      <c r="E222" s="12" t="s">
        <v>6934</v>
      </c>
      <c r="F222" s="11" t="s">
        <v>2116</v>
      </c>
      <c r="G222" s="12" t="s">
        <v>860</v>
      </c>
      <c r="H222" s="11" t="s">
        <v>132</v>
      </c>
      <c r="I222" s="388">
        <v>42961</v>
      </c>
      <c r="J222" s="12">
        <v>8</v>
      </c>
      <c r="K222" s="535" t="s">
        <v>278</v>
      </c>
      <c r="L222" s="9" t="s">
        <v>371</v>
      </c>
      <c r="M222" s="13">
        <f>I222-D222</f>
        <v>965</v>
      </c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</row>
    <row ht="12.75" customHeight="1" r="223">
      <c r="A223" s="16">
        <v>22217</v>
      </c>
      <c r="B223" s="17" t="s">
        <v>6935</v>
      </c>
      <c r="C223" s="17">
        <v>2010</v>
      </c>
      <c r="D223" s="392">
        <v>40477</v>
      </c>
      <c r="E223" s="19" t="s">
        <v>6936</v>
      </c>
      <c r="F223" s="20" t="s">
        <v>93</v>
      </c>
      <c r="G223" s="19" t="s">
        <v>850</v>
      </c>
      <c r="H223" s="20" t="s">
        <v>104</v>
      </c>
      <c r="I223" s="392">
        <v>42962</v>
      </c>
      <c r="J223" s="19">
        <v>8</v>
      </c>
      <c r="K223" s="532" t="s">
        <v>324</v>
      </c>
      <c r="L223" s="17" t="s">
        <v>376</v>
      </c>
      <c r="M223" s="21">
        <f>I223-D223</f>
        <v>2485</v>
      </c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</row>
    <row ht="12.75" customHeight="1" r="224">
      <c r="A224" s="8">
        <v>22317</v>
      </c>
      <c r="B224" s="9" t="s">
        <v>6937</v>
      </c>
      <c r="C224" s="9">
        <v>2010</v>
      </c>
      <c r="D224" s="388">
        <v>40477</v>
      </c>
      <c r="E224" s="12" t="s">
        <v>6938</v>
      </c>
      <c r="F224" s="11" t="s">
        <v>93</v>
      </c>
      <c r="G224" s="12" t="s">
        <v>850</v>
      </c>
      <c r="H224" s="11" t="s">
        <v>104</v>
      </c>
      <c r="I224" s="388">
        <v>42962</v>
      </c>
      <c r="J224" s="12">
        <v>8</v>
      </c>
      <c r="K224" s="532" t="s">
        <v>324</v>
      </c>
      <c r="L224" s="9" t="s">
        <v>376</v>
      </c>
      <c r="M224" s="13">
        <f>I224-D224</f>
        <v>2485</v>
      </c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</row>
    <row ht="12.75" customHeight="1" r="225">
      <c r="A225" s="16">
        <v>22417</v>
      </c>
      <c r="B225" s="17" t="s">
        <v>6939</v>
      </c>
      <c r="C225" s="17">
        <v>2010</v>
      </c>
      <c r="D225" s="392">
        <v>40477</v>
      </c>
      <c r="E225" s="19" t="s">
        <v>6940</v>
      </c>
      <c r="F225" s="20" t="s">
        <v>93</v>
      </c>
      <c r="G225" s="19" t="s">
        <v>850</v>
      </c>
      <c r="H225" s="20" t="s">
        <v>104</v>
      </c>
      <c r="I225" s="392">
        <v>42962</v>
      </c>
      <c r="J225" s="19">
        <v>8</v>
      </c>
      <c r="K225" s="532" t="s">
        <v>324</v>
      </c>
      <c r="L225" s="17" t="s">
        <v>376</v>
      </c>
      <c r="M225" s="21">
        <f>I225-D225</f>
        <v>2485</v>
      </c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</row>
    <row ht="12.75" customHeight="1" r="226">
      <c r="A226" s="8">
        <v>22517</v>
      </c>
      <c r="B226" s="9" t="s">
        <v>6921</v>
      </c>
      <c r="C226" s="9">
        <v>2009</v>
      </c>
      <c r="D226" s="388">
        <v>40170</v>
      </c>
      <c r="E226" s="12" t="s">
        <v>6941</v>
      </c>
      <c r="F226" s="11" t="s">
        <v>1081</v>
      </c>
      <c r="G226" s="12" t="s">
        <v>860</v>
      </c>
      <c r="H226" s="11" t="s">
        <v>83</v>
      </c>
      <c r="I226" s="388">
        <v>42963</v>
      </c>
      <c r="J226" s="12">
        <v>8</v>
      </c>
      <c r="K226" s="534" t="s">
        <v>308</v>
      </c>
      <c r="L226" s="9" t="s">
        <v>371</v>
      </c>
      <c r="M226" s="13">
        <f>I226-D226</f>
        <v>2793</v>
      </c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</row>
    <row ht="12.75" customHeight="1" r="227">
      <c r="A227" s="16">
        <v>22617</v>
      </c>
      <c r="B227" s="17" t="s">
        <v>6942</v>
      </c>
      <c r="C227" s="17">
        <v>2010</v>
      </c>
      <c r="D227" s="392">
        <v>40459</v>
      </c>
      <c r="E227" s="19" t="s">
        <v>6943</v>
      </c>
      <c r="F227" s="20" t="s">
        <v>93</v>
      </c>
      <c r="G227" s="19" t="s">
        <v>850</v>
      </c>
      <c r="H227" s="20" t="s">
        <v>104</v>
      </c>
      <c r="I227" s="392">
        <v>42963</v>
      </c>
      <c r="J227" s="19">
        <v>8</v>
      </c>
      <c r="K227" s="532" t="s">
        <v>324</v>
      </c>
      <c r="L227" s="17" t="s">
        <v>376</v>
      </c>
      <c r="M227" s="21">
        <f>I227-D227</f>
        <v>2504</v>
      </c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</row>
    <row ht="12.75" customHeight="1" r="228">
      <c r="A228" s="8">
        <v>22717</v>
      </c>
      <c r="B228" s="9" t="s">
        <v>6944</v>
      </c>
      <c r="C228" s="9">
        <v>2012</v>
      </c>
      <c r="D228" s="388">
        <v>41156</v>
      </c>
      <c r="E228" s="12" t="s">
        <v>6945</v>
      </c>
      <c r="F228" s="11" t="s">
        <v>2561</v>
      </c>
      <c r="G228" s="12" t="s">
        <v>860</v>
      </c>
      <c r="H228" s="11" t="s">
        <v>209</v>
      </c>
      <c r="I228" s="388">
        <v>42965</v>
      </c>
      <c r="J228" s="12">
        <v>8</v>
      </c>
      <c r="K228" s="535" t="s">
        <v>278</v>
      </c>
      <c r="L228" s="9" t="s">
        <v>371</v>
      </c>
      <c r="M228" s="13">
        <f>I228-D228</f>
        <v>1809</v>
      </c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</row>
    <row ht="12.75" customHeight="1" r="229">
      <c r="A229" s="16">
        <v>22817</v>
      </c>
      <c r="B229" s="17" t="s">
        <v>6946</v>
      </c>
      <c r="C229" s="17">
        <v>2009</v>
      </c>
      <c r="D229" s="392">
        <v>39993</v>
      </c>
      <c r="E229" s="19" t="s">
        <v>4262</v>
      </c>
      <c r="F229" s="20" t="s">
        <v>6947</v>
      </c>
      <c r="G229" s="19" t="s">
        <v>850</v>
      </c>
      <c r="H229" s="20" t="s">
        <v>866</v>
      </c>
      <c r="I229" s="392">
        <v>42965</v>
      </c>
      <c r="J229" s="19">
        <v>8</v>
      </c>
      <c r="K229" s="534" t="s">
        <v>308</v>
      </c>
      <c r="L229" s="17" t="s">
        <v>371</v>
      </c>
      <c r="M229" s="21">
        <f>I229-D229</f>
        <v>2972</v>
      </c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</row>
    <row ht="12.75" customHeight="1" r="230">
      <c r="A230" s="8">
        <v>22917</v>
      </c>
      <c r="B230" s="9" t="s">
        <v>6948</v>
      </c>
      <c r="C230" s="9">
        <v>2009</v>
      </c>
      <c r="D230" s="388">
        <v>39993</v>
      </c>
      <c r="E230" s="12" t="s">
        <v>6949</v>
      </c>
      <c r="F230" s="11" t="s">
        <v>6947</v>
      </c>
      <c r="G230" s="12" t="s">
        <v>850</v>
      </c>
      <c r="H230" s="11" t="s">
        <v>866</v>
      </c>
      <c r="I230" s="388">
        <v>42968</v>
      </c>
      <c r="J230" s="12">
        <v>8</v>
      </c>
      <c r="K230" s="534" t="s">
        <v>308</v>
      </c>
      <c r="L230" s="9" t="s">
        <v>371</v>
      </c>
      <c r="M230" s="13">
        <f>I230-D230</f>
        <v>2975</v>
      </c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</row>
    <row ht="12.75" customHeight="1" r="231">
      <c r="A231" s="16">
        <v>23017</v>
      </c>
      <c r="B231" s="17" t="s">
        <v>6950</v>
      </c>
      <c r="C231" s="17">
        <v>2015</v>
      </c>
      <c r="D231" s="392">
        <v>42081</v>
      </c>
      <c r="E231" s="19" t="s">
        <v>6951</v>
      </c>
      <c r="F231" s="20" t="s">
        <v>2900</v>
      </c>
      <c r="G231" s="19" t="s">
        <v>865</v>
      </c>
      <c r="H231" s="20" t="s">
        <v>2122</v>
      </c>
      <c r="I231" s="392">
        <v>42970</v>
      </c>
      <c r="J231" s="19">
        <v>8</v>
      </c>
      <c r="K231" s="535" t="s">
        <v>278</v>
      </c>
      <c r="L231" s="17" t="s">
        <v>380</v>
      </c>
      <c r="M231" s="21">
        <f>I231-D231</f>
        <v>889</v>
      </c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</row>
    <row ht="12.75" customHeight="1" r="232">
      <c r="A232" s="8">
        <v>23117</v>
      </c>
      <c r="B232" s="9" t="s">
        <v>6952</v>
      </c>
      <c r="C232" s="9">
        <v>2012</v>
      </c>
      <c r="D232" s="388">
        <v>41057</v>
      </c>
      <c r="E232" s="12" t="s">
        <v>6953</v>
      </c>
      <c r="F232" s="11" t="s">
        <v>236</v>
      </c>
      <c r="G232" s="12" t="s">
        <v>17</v>
      </c>
      <c r="H232" s="11" t="s">
        <v>137</v>
      </c>
      <c r="I232" s="388">
        <v>42976</v>
      </c>
      <c r="J232" s="12">
        <v>8</v>
      </c>
      <c r="K232" s="533" t="s">
        <v>295</v>
      </c>
      <c r="L232" s="9" t="s">
        <v>371</v>
      </c>
      <c r="M232" s="13">
        <f>I232-D232</f>
        <v>1919</v>
      </c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</row>
    <row ht="12.75" customHeight="1" r="233">
      <c r="A233" s="16">
        <v>23217</v>
      </c>
      <c r="B233" s="17" t="s">
        <v>6954</v>
      </c>
      <c r="C233" s="17">
        <v>2010</v>
      </c>
      <c r="D233" s="392">
        <v>40267</v>
      </c>
      <c r="E233" s="19" t="s">
        <v>6955</v>
      </c>
      <c r="F233" s="20" t="s">
        <v>88</v>
      </c>
      <c r="G233" s="19" t="s">
        <v>17</v>
      </c>
      <c r="H233" s="20" t="s">
        <v>3637</v>
      </c>
      <c r="I233" s="392">
        <v>42976</v>
      </c>
      <c r="J233" s="19">
        <v>8</v>
      </c>
      <c r="K233" s="535" t="s">
        <v>278</v>
      </c>
      <c r="L233" s="17" t="s">
        <v>371</v>
      </c>
      <c r="M233" s="21">
        <f>I233-D233</f>
        <v>2709</v>
      </c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</row>
    <row ht="12.75" customHeight="1" r="234">
      <c r="A234" s="8">
        <v>23317</v>
      </c>
      <c r="B234" s="9" t="s">
        <v>6956</v>
      </c>
      <c r="C234" s="9">
        <v>2012</v>
      </c>
      <c r="D234" s="388">
        <v>40983</v>
      </c>
      <c r="E234" s="12" t="s">
        <v>6957</v>
      </c>
      <c r="F234" s="11" t="s">
        <v>1474</v>
      </c>
      <c r="G234" s="12" t="s">
        <v>17</v>
      </c>
      <c r="H234" s="11" t="s">
        <v>55</v>
      </c>
      <c r="I234" s="388">
        <v>42976</v>
      </c>
      <c r="J234" s="12">
        <v>8</v>
      </c>
      <c r="K234" s="533" t="s">
        <v>295</v>
      </c>
      <c r="L234" s="9" t="s">
        <v>371</v>
      </c>
      <c r="M234" s="13">
        <f>I234-D234</f>
        <v>1993</v>
      </c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</row>
    <row ht="12.75" customHeight="1" r="235">
      <c r="A235" s="16">
        <v>23417</v>
      </c>
      <c r="B235" s="17" t="s">
        <v>6958</v>
      </c>
      <c r="C235" s="17">
        <v>2016</v>
      </c>
      <c r="D235" s="392">
        <v>42733</v>
      </c>
      <c r="E235" s="19" t="s">
        <v>6959</v>
      </c>
      <c r="F235" s="20" t="s">
        <v>1474</v>
      </c>
      <c r="G235" s="19" t="s">
        <v>17</v>
      </c>
      <c r="H235" s="20" t="s">
        <v>25</v>
      </c>
      <c r="I235" s="392">
        <v>42976</v>
      </c>
      <c r="J235" s="19">
        <v>8</v>
      </c>
      <c r="K235" s="533" t="s">
        <v>295</v>
      </c>
      <c r="L235" s="17" t="s">
        <v>371</v>
      </c>
      <c r="M235" s="21">
        <f>I235-D235</f>
        <v>243</v>
      </c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</row>
    <row ht="12.75" customHeight="1" r="236">
      <c r="A236" s="8">
        <v>23517</v>
      </c>
      <c r="B236" s="9" t="s">
        <v>6960</v>
      </c>
      <c r="C236" s="9">
        <v>2015</v>
      </c>
      <c r="D236" s="388">
        <v>42244</v>
      </c>
      <c r="E236" s="12" t="s">
        <v>6961</v>
      </c>
      <c r="F236" s="11" t="s">
        <v>6962</v>
      </c>
      <c r="G236" s="12" t="s">
        <v>860</v>
      </c>
      <c r="H236" s="11" t="s">
        <v>363</v>
      </c>
      <c r="I236" s="388">
        <v>42976</v>
      </c>
      <c r="J236" s="12">
        <v>8</v>
      </c>
      <c r="K236" s="534" t="s">
        <v>308</v>
      </c>
      <c r="L236" s="9" t="s">
        <v>371</v>
      </c>
      <c r="M236" s="13">
        <f>I236-D236</f>
        <v>732</v>
      </c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</row>
    <row ht="12.75" customHeight="1" r="237">
      <c r="A237" s="16">
        <v>23617</v>
      </c>
      <c r="B237" s="17" t="s">
        <v>6963</v>
      </c>
      <c r="C237" s="17">
        <v>2011</v>
      </c>
      <c r="D237" s="392">
        <v>40877</v>
      </c>
      <c r="E237" s="19" t="s">
        <v>6964</v>
      </c>
      <c r="F237" s="20" t="s">
        <v>6965</v>
      </c>
      <c r="G237" s="19" t="s">
        <v>30</v>
      </c>
      <c r="H237" s="20" t="s">
        <v>965</v>
      </c>
      <c r="I237" s="392">
        <v>42976</v>
      </c>
      <c r="J237" s="19">
        <v>8</v>
      </c>
      <c r="K237" s="534" t="s">
        <v>308</v>
      </c>
      <c r="L237" s="17" t="s">
        <v>371</v>
      </c>
      <c r="M237" s="21">
        <f>I237-D237</f>
        <v>2099</v>
      </c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</row>
    <row ht="12.75" customHeight="1" r="238">
      <c r="A238" s="8">
        <v>23717</v>
      </c>
      <c r="B238" s="9" t="s">
        <v>6115</v>
      </c>
      <c r="C238" s="9">
        <v>2010</v>
      </c>
      <c r="D238" s="388">
        <v>40494</v>
      </c>
      <c r="E238" s="12" t="s">
        <v>6966</v>
      </c>
      <c r="F238" s="11" t="s">
        <v>236</v>
      </c>
      <c r="G238" s="12" t="s">
        <v>17</v>
      </c>
      <c r="H238" s="11" t="s">
        <v>209</v>
      </c>
      <c r="I238" s="388">
        <v>42976</v>
      </c>
      <c r="J238" s="12">
        <v>8</v>
      </c>
      <c r="K238" s="533" t="s">
        <v>295</v>
      </c>
      <c r="L238" s="9" t="s">
        <v>371</v>
      </c>
      <c r="M238" s="13">
        <f>I238-D238</f>
        <v>2482</v>
      </c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</row>
    <row ht="12.75" customHeight="1" r="239">
      <c r="A239" s="16">
        <v>23817</v>
      </c>
      <c r="B239" s="17" t="s">
        <v>6967</v>
      </c>
      <c r="C239" s="17">
        <v>2015</v>
      </c>
      <c r="D239" s="392">
        <v>42240</v>
      </c>
      <c r="E239" s="19" t="s">
        <v>6968</v>
      </c>
      <c r="F239" s="20" t="s">
        <v>4371</v>
      </c>
      <c r="G239" s="19" t="s">
        <v>871</v>
      </c>
      <c r="H239" s="20" t="s">
        <v>6817</v>
      </c>
      <c r="I239" s="392">
        <v>42976</v>
      </c>
      <c r="J239" s="19">
        <v>8</v>
      </c>
      <c r="K239" s="532" t="s">
        <v>1679</v>
      </c>
      <c r="L239" s="17" t="s">
        <v>380</v>
      </c>
      <c r="M239" s="21">
        <f>I239-D239</f>
        <v>736</v>
      </c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</row>
    <row ht="12.75" customHeight="1" r="240">
      <c r="A240" s="8">
        <v>23917</v>
      </c>
      <c r="B240" s="9" t="s">
        <v>6969</v>
      </c>
      <c r="C240" s="9">
        <v>2014</v>
      </c>
      <c r="D240" s="388">
        <v>41992</v>
      </c>
      <c r="E240" s="12" t="s">
        <v>6970</v>
      </c>
      <c r="F240" s="11" t="s">
        <v>1451</v>
      </c>
      <c r="G240" s="12" t="s">
        <v>17</v>
      </c>
      <c r="H240" s="11" t="s">
        <v>100</v>
      </c>
      <c r="I240" s="388">
        <v>42976</v>
      </c>
      <c r="J240" s="12">
        <v>8</v>
      </c>
      <c r="K240" s="534" t="s">
        <v>308</v>
      </c>
      <c r="L240" s="9" t="s">
        <v>376</v>
      </c>
      <c r="M240" s="13">
        <f>I240-D240</f>
        <v>984</v>
      </c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</row>
    <row ht="12.75" customHeight="1" r="241">
      <c r="A241" s="16">
        <v>24017</v>
      </c>
      <c r="B241" s="17" t="s">
        <v>6971</v>
      </c>
      <c r="C241" s="17">
        <v>2009</v>
      </c>
      <c r="D241" s="392">
        <v>39993</v>
      </c>
      <c r="E241" s="19" t="s">
        <v>6972</v>
      </c>
      <c r="F241" s="20" t="s">
        <v>6947</v>
      </c>
      <c r="G241" s="19" t="s">
        <v>850</v>
      </c>
      <c r="H241" s="20" t="s">
        <v>866</v>
      </c>
      <c r="I241" s="392">
        <v>42990</v>
      </c>
      <c r="J241" s="19">
        <v>9</v>
      </c>
      <c r="K241" s="534" t="s">
        <v>308</v>
      </c>
      <c r="L241" s="17" t="s">
        <v>371</v>
      </c>
      <c r="M241" s="21">
        <f>I241-D241</f>
        <v>2997</v>
      </c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</row>
    <row ht="12.75" customHeight="1" r="242">
      <c r="A242" s="8">
        <v>24117</v>
      </c>
      <c r="B242" s="9" t="s">
        <v>6973</v>
      </c>
      <c r="C242" s="9">
        <v>2013</v>
      </c>
      <c r="D242" s="388">
        <v>41443</v>
      </c>
      <c r="E242" s="12" t="s">
        <v>6974</v>
      </c>
      <c r="F242" s="11" t="s">
        <v>6975</v>
      </c>
      <c r="G242" s="12" t="s">
        <v>844</v>
      </c>
      <c r="H242" s="11" t="s">
        <v>965</v>
      </c>
      <c r="I242" s="388">
        <v>43005</v>
      </c>
      <c r="J242" s="12">
        <v>9</v>
      </c>
      <c r="K242" s="534" t="s">
        <v>308</v>
      </c>
      <c r="L242" s="9" t="s">
        <v>371</v>
      </c>
      <c r="M242" s="13">
        <f>I242-D242</f>
        <v>1562</v>
      </c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</row>
    <row ht="12.75" customHeight="1" r="243">
      <c r="A243" s="16">
        <v>24217</v>
      </c>
      <c r="B243" s="17" t="s">
        <v>6976</v>
      </c>
      <c r="C243" s="17">
        <v>2010</v>
      </c>
      <c r="D243" s="392">
        <v>40281</v>
      </c>
      <c r="E243" s="19" t="s">
        <v>6977</v>
      </c>
      <c r="F243" s="20" t="s">
        <v>236</v>
      </c>
      <c r="G243" s="19" t="s">
        <v>17</v>
      </c>
      <c r="H243" s="20" t="s">
        <v>6978</v>
      </c>
      <c r="I243" s="392">
        <v>43007</v>
      </c>
      <c r="J243" s="19">
        <v>9</v>
      </c>
      <c r="K243" s="533" t="s">
        <v>295</v>
      </c>
      <c r="L243" s="17" t="s">
        <v>371</v>
      </c>
      <c r="M243" s="21">
        <f>I243-D243</f>
        <v>2726</v>
      </c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</row>
    <row ht="12.75" customHeight="1" r="244">
      <c r="A244" s="8">
        <v>24317</v>
      </c>
      <c r="B244" s="9" t="s">
        <v>6979</v>
      </c>
      <c r="C244" s="9">
        <v>2010</v>
      </c>
      <c r="D244" s="388">
        <v>40381</v>
      </c>
      <c r="E244" s="12" t="s">
        <v>6980</v>
      </c>
      <c r="F244" s="11" t="s">
        <v>236</v>
      </c>
      <c r="G244" s="12" t="s">
        <v>17</v>
      </c>
      <c r="H244" s="11" t="s">
        <v>3637</v>
      </c>
      <c r="I244" s="388">
        <v>43007</v>
      </c>
      <c r="J244" s="12">
        <v>9</v>
      </c>
      <c r="K244" s="533" t="s">
        <v>295</v>
      </c>
      <c r="L244" s="9" t="s">
        <v>371</v>
      </c>
      <c r="M244" s="13">
        <f>I244-D244</f>
        <v>2626</v>
      </c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</row>
    <row ht="12.75" customHeight="1" r="245">
      <c r="A245" s="16">
        <v>24417</v>
      </c>
      <c r="B245" s="17" t="s">
        <v>6981</v>
      </c>
      <c r="C245" s="17">
        <v>2014</v>
      </c>
      <c r="D245" s="392">
        <v>41661</v>
      </c>
      <c r="E245" s="19" t="s">
        <v>6982</v>
      </c>
      <c r="F245" s="20" t="s">
        <v>1767</v>
      </c>
      <c r="G245" s="19" t="s">
        <v>850</v>
      </c>
      <c r="H245" s="20" t="s">
        <v>3637</v>
      </c>
      <c r="I245" s="392">
        <v>43010</v>
      </c>
      <c r="J245" s="19">
        <v>10</v>
      </c>
      <c r="K245" s="534" t="s">
        <v>308</v>
      </c>
      <c r="L245" s="17" t="s">
        <v>371</v>
      </c>
      <c r="M245" s="21">
        <f>I245-D245</f>
        <v>1349</v>
      </c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</row>
    <row ht="12.75" customHeight="1" r="246">
      <c r="A246" s="8">
        <v>24517</v>
      </c>
      <c r="B246" s="9" t="s">
        <v>6983</v>
      </c>
      <c r="C246" s="9">
        <v>2009</v>
      </c>
      <c r="D246" s="388">
        <v>40039</v>
      </c>
      <c r="E246" s="12" t="s">
        <v>6984</v>
      </c>
      <c r="F246" s="11" t="s">
        <v>1081</v>
      </c>
      <c r="G246" s="12" t="s">
        <v>860</v>
      </c>
      <c r="H246" s="11" t="s">
        <v>137</v>
      </c>
      <c r="I246" s="388">
        <v>43010</v>
      </c>
      <c r="J246" s="12">
        <v>10</v>
      </c>
      <c r="K246" s="533" t="s">
        <v>295</v>
      </c>
      <c r="L246" s="9" t="s">
        <v>371</v>
      </c>
      <c r="M246" s="13">
        <f>I246-D246</f>
        <v>2971</v>
      </c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</row>
    <row ht="12.75" customHeight="1" r="247">
      <c r="A247" s="16">
        <v>24617</v>
      </c>
      <c r="B247" s="17" t="s">
        <v>6985</v>
      </c>
      <c r="C247" s="17">
        <v>2009</v>
      </c>
      <c r="D247" s="392">
        <v>40010</v>
      </c>
      <c r="E247" s="19" t="s">
        <v>6986</v>
      </c>
      <c r="F247" s="20" t="s">
        <v>236</v>
      </c>
      <c r="G247" s="19" t="s">
        <v>17</v>
      </c>
      <c r="H247" s="20" t="s">
        <v>1579</v>
      </c>
      <c r="I247" s="392">
        <v>43010</v>
      </c>
      <c r="J247" s="19">
        <v>10</v>
      </c>
      <c r="K247" s="533" t="s">
        <v>295</v>
      </c>
      <c r="L247" s="17" t="s">
        <v>371</v>
      </c>
      <c r="M247" s="21">
        <f>I247-D247</f>
        <v>3000</v>
      </c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</row>
    <row ht="12.75" customHeight="1" r="248">
      <c r="A248" s="8">
        <v>24717</v>
      </c>
      <c r="B248" s="9" t="s">
        <v>6987</v>
      </c>
      <c r="C248" s="9">
        <v>2009</v>
      </c>
      <c r="D248" s="388">
        <v>40149</v>
      </c>
      <c r="E248" s="12" t="s">
        <v>6988</v>
      </c>
      <c r="F248" s="11" t="s">
        <v>236</v>
      </c>
      <c r="G248" s="12" t="s">
        <v>17</v>
      </c>
      <c r="H248" s="11" t="s">
        <v>363</v>
      </c>
      <c r="I248" s="388">
        <v>43010</v>
      </c>
      <c r="J248" s="12">
        <v>10</v>
      </c>
      <c r="K248" s="533" t="s">
        <v>295</v>
      </c>
      <c r="L248" s="9" t="s">
        <v>371</v>
      </c>
      <c r="M248" s="13">
        <f>I248-D248</f>
        <v>2861</v>
      </c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</row>
    <row ht="12.75" customHeight="1" r="249">
      <c r="A249" s="16">
        <v>24817</v>
      </c>
      <c r="B249" s="17" t="s">
        <v>6989</v>
      </c>
      <c r="C249" s="17">
        <v>2009</v>
      </c>
      <c r="D249" s="392">
        <v>40024</v>
      </c>
      <c r="E249" s="19" t="s">
        <v>6990</v>
      </c>
      <c r="F249" s="20" t="s">
        <v>236</v>
      </c>
      <c r="G249" s="19" t="s">
        <v>17</v>
      </c>
      <c r="H249" s="20" t="s">
        <v>3169</v>
      </c>
      <c r="I249" s="392">
        <v>43011</v>
      </c>
      <c r="J249" s="19">
        <v>10</v>
      </c>
      <c r="K249" s="533" t="s">
        <v>295</v>
      </c>
      <c r="L249" s="17" t="s">
        <v>371</v>
      </c>
      <c r="M249" s="21">
        <f>I249-D249</f>
        <v>2987</v>
      </c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</row>
    <row ht="12.75" customHeight="1" r="250">
      <c r="A250" s="8">
        <v>24917</v>
      </c>
      <c r="B250" s="9" t="s">
        <v>6991</v>
      </c>
      <c r="C250" s="9">
        <v>2013</v>
      </c>
      <c r="D250" s="388">
        <v>41582</v>
      </c>
      <c r="E250" s="12" t="s">
        <v>6992</v>
      </c>
      <c r="F250" s="11" t="s">
        <v>136</v>
      </c>
      <c r="G250" s="12" t="s">
        <v>17</v>
      </c>
      <c r="H250" s="11" t="s">
        <v>3213</v>
      </c>
      <c r="I250" s="388">
        <v>43011</v>
      </c>
      <c r="J250" s="12">
        <v>10</v>
      </c>
      <c r="K250" s="534" t="s">
        <v>308</v>
      </c>
      <c r="L250" s="9" t="s">
        <v>376</v>
      </c>
      <c r="M250" s="13">
        <f>I250-D250</f>
        <v>1429</v>
      </c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</row>
    <row ht="12.75" customHeight="1" r="251">
      <c r="A251" s="16">
        <v>25017</v>
      </c>
      <c r="B251" s="17" t="s">
        <v>6991</v>
      </c>
      <c r="C251" s="17">
        <v>2013</v>
      </c>
      <c r="D251" s="392">
        <v>41582</v>
      </c>
      <c r="E251" s="19" t="s">
        <v>6993</v>
      </c>
      <c r="F251" s="20" t="s">
        <v>136</v>
      </c>
      <c r="G251" s="19" t="s">
        <v>17</v>
      </c>
      <c r="H251" s="20" t="s">
        <v>209</v>
      </c>
      <c r="I251" s="392">
        <v>43011</v>
      </c>
      <c r="J251" s="19">
        <v>10</v>
      </c>
      <c r="K251" s="534" t="s">
        <v>308</v>
      </c>
      <c r="L251" s="17" t="s">
        <v>376</v>
      </c>
      <c r="M251" s="21">
        <f>I251-D251</f>
        <v>1429</v>
      </c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</row>
    <row ht="12.75" customHeight="1" r="252">
      <c r="A252" s="8">
        <v>25117</v>
      </c>
      <c r="B252" s="9" t="s">
        <v>6994</v>
      </c>
      <c r="C252" s="9">
        <v>2015</v>
      </c>
      <c r="D252" s="388">
        <v>42100</v>
      </c>
      <c r="E252" s="12" t="s">
        <v>6995</v>
      </c>
      <c r="F252" s="11" t="s">
        <v>136</v>
      </c>
      <c r="G252" s="12" t="s">
        <v>17</v>
      </c>
      <c r="H252" s="11" t="s">
        <v>83</v>
      </c>
      <c r="I252" s="388">
        <v>43011</v>
      </c>
      <c r="J252" s="12">
        <v>10</v>
      </c>
      <c r="K252" s="534" t="s">
        <v>308</v>
      </c>
      <c r="L252" s="9" t="s">
        <v>376</v>
      </c>
      <c r="M252" s="13">
        <f>I252-D252</f>
        <v>911</v>
      </c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</row>
    <row ht="12.75" customHeight="1" r="253">
      <c r="A253" s="16">
        <v>25217</v>
      </c>
      <c r="B253" s="17" t="s">
        <v>6996</v>
      </c>
      <c r="C253" s="17">
        <v>2016</v>
      </c>
      <c r="D253" s="392">
        <v>42474</v>
      </c>
      <c r="E253" s="19" t="s">
        <v>6997</v>
      </c>
      <c r="F253" s="20" t="s">
        <v>136</v>
      </c>
      <c r="G253" s="19" t="s">
        <v>17</v>
      </c>
      <c r="H253" s="20" t="s">
        <v>137</v>
      </c>
      <c r="I253" s="392">
        <v>43011</v>
      </c>
      <c r="J253" s="19">
        <v>10</v>
      </c>
      <c r="K253" s="534" t="s">
        <v>308</v>
      </c>
      <c r="L253" s="17" t="s">
        <v>376</v>
      </c>
      <c r="M253" s="21">
        <f>I253-D253</f>
        <v>537</v>
      </c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</row>
    <row ht="12.75" customHeight="1" r="254">
      <c r="A254" s="8">
        <v>25317</v>
      </c>
      <c r="B254" s="9" t="s">
        <v>6998</v>
      </c>
      <c r="C254" s="9">
        <v>2016</v>
      </c>
      <c r="D254" s="388">
        <v>42683</v>
      </c>
      <c r="E254" s="12" t="s">
        <v>6999</v>
      </c>
      <c r="F254" s="11" t="s">
        <v>534</v>
      </c>
      <c r="G254" s="12" t="s">
        <v>17</v>
      </c>
      <c r="H254" s="11" t="s">
        <v>25</v>
      </c>
      <c r="I254" s="388">
        <v>43019</v>
      </c>
      <c r="J254" s="12">
        <v>10</v>
      </c>
      <c r="K254" s="532" t="s">
        <v>324</v>
      </c>
      <c r="L254" s="9" t="s">
        <v>371</v>
      </c>
      <c r="M254" s="13">
        <f>I254-D254</f>
        <v>336</v>
      </c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</row>
    <row ht="12.75" customHeight="1" r="255">
      <c r="A255" s="16">
        <v>25417</v>
      </c>
      <c r="B255" s="17" t="s">
        <v>7000</v>
      </c>
      <c r="C255" s="17">
        <v>2014</v>
      </c>
      <c r="D255" s="392">
        <v>41995</v>
      </c>
      <c r="E255" s="19" t="s">
        <v>7001</v>
      </c>
      <c r="F255" s="20" t="s">
        <v>885</v>
      </c>
      <c r="G255" s="19" t="s">
        <v>860</v>
      </c>
      <c r="H255" s="20" t="s">
        <v>181</v>
      </c>
      <c r="I255" s="392">
        <v>43019</v>
      </c>
      <c r="J255" s="19">
        <v>10</v>
      </c>
      <c r="K255" s="534" t="s">
        <v>308</v>
      </c>
      <c r="L255" s="17" t="s">
        <v>376</v>
      </c>
      <c r="M255" s="21">
        <f>I255-D255</f>
        <v>1024</v>
      </c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</row>
    <row ht="12.75" customHeight="1" r="256">
      <c r="A256" s="8">
        <v>25517</v>
      </c>
      <c r="B256" s="9" t="s">
        <v>7002</v>
      </c>
      <c r="C256" s="9">
        <v>2011</v>
      </c>
      <c r="D256" s="388">
        <v>40821</v>
      </c>
      <c r="E256" s="12" t="s">
        <v>7003</v>
      </c>
      <c r="F256" s="11" t="s">
        <v>136</v>
      </c>
      <c r="G256" s="12" t="s">
        <v>17</v>
      </c>
      <c r="H256" s="11" t="s">
        <v>5812</v>
      </c>
      <c r="I256" s="388">
        <v>43019</v>
      </c>
      <c r="J256" s="12">
        <v>10</v>
      </c>
      <c r="K256" s="534" t="s">
        <v>308</v>
      </c>
      <c r="L256" s="9" t="s">
        <v>376</v>
      </c>
      <c r="M256" s="13">
        <f>I256-D256</f>
        <v>2198</v>
      </c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Y256" s="276"/>
      <c r="Z256" s="276"/>
    </row>
    <row ht="12.75" customHeight="1" r="257">
      <c r="A257" s="16">
        <v>25617</v>
      </c>
      <c r="B257" s="17" t="s">
        <v>7004</v>
      </c>
      <c r="C257" s="17">
        <v>2012</v>
      </c>
      <c r="D257" s="392">
        <v>41222</v>
      </c>
      <c r="E257" s="19" t="s">
        <v>7005</v>
      </c>
      <c r="F257" s="20" t="s">
        <v>1005</v>
      </c>
      <c r="G257" s="19" t="s">
        <v>17</v>
      </c>
      <c r="H257" s="20" t="s">
        <v>100</v>
      </c>
      <c r="I257" s="392">
        <v>43025</v>
      </c>
      <c r="J257" s="19">
        <v>10</v>
      </c>
      <c r="K257" s="533" t="s">
        <v>295</v>
      </c>
      <c r="L257" s="17" t="s">
        <v>376</v>
      </c>
      <c r="M257" s="21">
        <f>I257-D257</f>
        <v>1803</v>
      </c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Y257" s="276"/>
      <c r="Z257" s="276"/>
    </row>
    <row ht="12.75" customHeight="1" r="258">
      <c r="A258" s="8">
        <v>25717</v>
      </c>
      <c r="B258" s="9" t="s">
        <v>7006</v>
      </c>
      <c r="C258" s="9">
        <v>2011</v>
      </c>
      <c r="D258" s="388">
        <v>40606</v>
      </c>
      <c r="E258" s="12" t="s">
        <v>7007</v>
      </c>
      <c r="F258" s="11" t="s">
        <v>154</v>
      </c>
      <c r="G258" s="12" t="s">
        <v>17</v>
      </c>
      <c r="H258" s="11" t="s">
        <v>209</v>
      </c>
      <c r="I258" s="388">
        <v>43028</v>
      </c>
      <c r="J258" s="12">
        <v>10</v>
      </c>
      <c r="K258" s="535" t="s">
        <v>278</v>
      </c>
      <c r="L258" s="9" t="s">
        <v>376</v>
      </c>
      <c r="M258" s="13">
        <f>I258-D258</f>
        <v>2422</v>
      </c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Y258" s="276"/>
      <c r="Z258" s="276"/>
    </row>
    <row ht="12.75" customHeight="1" r="259">
      <c r="A259" s="16">
        <v>25817</v>
      </c>
      <c r="B259" s="17" t="s">
        <v>7008</v>
      </c>
      <c r="C259" s="17">
        <v>2012</v>
      </c>
      <c r="D259" s="392">
        <v>41206</v>
      </c>
      <c r="E259" s="19" t="s">
        <v>7009</v>
      </c>
      <c r="F259" s="20" t="s">
        <v>154</v>
      </c>
      <c r="G259" s="19" t="s">
        <v>17</v>
      </c>
      <c r="H259" s="20" t="s">
        <v>209</v>
      </c>
      <c r="I259" s="392">
        <v>43028</v>
      </c>
      <c r="J259" s="19">
        <v>10</v>
      </c>
      <c r="K259" s="535" t="s">
        <v>278</v>
      </c>
      <c r="L259" s="17" t="s">
        <v>376</v>
      </c>
      <c r="M259" s="21">
        <f>I259-D259</f>
        <v>1822</v>
      </c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</row>
    <row ht="12.75" customHeight="1" r="260">
      <c r="A260" s="8">
        <v>25917</v>
      </c>
      <c r="B260" s="9" t="s">
        <v>7010</v>
      </c>
      <c r="C260" s="9">
        <v>2012</v>
      </c>
      <c r="D260" s="388">
        <v>41222</v>
      </c>
      <c r="E260" s="12" t="s">
        <v>7011</v>
      </c>
      <c r="F260" s="11" t="s">
        <v>1005</v>
      </c>
      <c r="G260" s="12" t="s">
        <v>17</v>
      </c>
      <c r="H260" s="11" t="s">
        <v>5629</v>
      </c>
      <c r="I260" s="388">
        <v>43028</v>
      </c>
      <c r="J260" s="12">
        <v>10</v>
      </c>
      <c r="K260" s="533" t="s">
        <v>295</v>
      </c>
      <c r="L260" s="9" t="s">
        <v>376</v>
      </c>
      <c r="M260" s="13">
        <f>I260-D260</f>
        <v>1806</v>
      </c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</row>
    <row ht="12.75" customHeight="1" r="261">
      <c r="A261" s="16">
        <v>26017</v>
      </c>
      <c r="B261" s="17" t="s">
        <v>7012</v>
      </c>
      <c r="C261" s="17">
        <v>2014</v>
      </c>
      <c r="D261" s="392">
        <v>41780</v>
      </c>
      <c r="E261" s="19" t="s">
        <v>7013</v>
      </c>
      <c r="F261" s="20" t="s">
        <v>1451</v>
      </c>
      <c r="G261" s="19" t="s">
        <v>860</v>
      </c>
      <c r="H261" s="20" t="s">
        <v>277</v>
      </c>
      <c r="I261" s="392">
        <v>43031</v>
      </c>
      <c r="J261" s="19">
        <v>10</v>
      </c>
      <c r="K261" s="534" t="s">
        <v>308</v>
      </c>
      <c r="L261" s="17" t="s">
        <v>371</v>
      </c>
      <c r="M261" s="21">
        <f>I261-D261</f>
        <v>1251</v>
      </c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Y261" s="276"/>
      <c r="Z261" s="276"/>
    </row>
    <row ht="12.75" customHeight="1" r="262">
      <c r="A262" s="8">
        <v>26117</v>
      </c>
      <c r="B262" s="9" t="s">
        <v>7014</v>
      </c>
      <c r="C262" s="9">
        <v>2011</v>
      </c>
      <c r="D262" s="388">
        <v>40638</v>
      </c>
      <c r="E262" s="12" t="s">
        <v>7015</v>
      </c>
      <c r="F262" s="11" t="s">
        <v>916</v>
      </c>
      <c r="G262" s="12" t="s">
        <v>860</v>
      </c>
      <c r="H262" s="11" t="s">
        <v>2107</v>
      </c>
      <c r="I262" s="388">
        <v>43039</v>
      </c>
      <c r="J262" s="12">
        <v>10</v>
      </c>
      <c r="K262" s="533" t="s">
        <v>295</v>
      </c>
      <c r="L262" s="9" t="s">
        <v>376</v>
      </c>
      <c r="M262" s="13">
        <f>I262-D262</f>
        <v>2401</v>
      </c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</row>
    <row ht="12.75" customHeight="1" r="263">
      <c r="A263" s="16">
        <v>26217</v>
      </c>
      <c r="B263" s="17" t="s">
        <v>7016</v>
      </c>
      <c r="C263" s="17">
        <v>2010</v>
      </c>
      <c r="D263" s="392">
        <v>40501</v>
      </c>
      <c r="E263" s="19" t="s">
        <v>7017</v>
      </c>
      <c r="F263" s="20" t="s">
        <v>2966</v>
      </c>
      <c r="G263" s="19" t="s">
        <v>850</v>
      </c>
      <c r="H263" s="20" t="s">
        <v>83</v>
      </c>
      <c r="I263" s="392">
        <v>43031</v>
      </c>
      <c r="J263" s="19">
        <v>10</v>
      </c>
      <c r="K263" s="534" t="s">
        <v>308</v>
      </c>
      <c r="L263" s="17" t="s">
        <v>371</v>
      </c>
      <c r="M263" s="21">
        <f>I263-D263</f>
        <v>2530</v>
      </c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</row>
    <row ht="12.75" customHeight="1" r="264">
      <c r="A264" s="8">
        <v>26317</v>
      </c>
      <c r="B264" s="9" t="s">
        <v>7018</v>
      </c>
      <c r="C264" s="9">
        <v>2014</v>
      </c>
      <c r="D264" s="388">
        <v>41792</v>
      </c>
      <c r="E264" s="12" t="s">
        <v>7019</v>
      </c>
      <c r="F264" s="11" t="s">
        <v>76</v>
      </c>
      <c r="G264" s="12" t="s">
        <v>860</v>
      </c>
      <c r="H264" s="11" t="s">
        <v>181</v>
      </c>
      <c r="I264" s="388">
        <v>43032</v>
      </c>
      <c r="J264" s="12">
        <v>10</v>
      </c>
      <c r="K264" s="534" t="s">
        <v>308</v>
      </c>
      <c r="L264" s="9" t="s">
        <v>371</v>
      </c>
      <c r="M264" s="13">
        <f>I264-D264</f>
        <v>1240</v>
      </c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</row>
    <row ht="12.75" customHeight="1" r="265">
      <c r="A265" s="16">
        <v>26417</v>
      </c>
      <c r="B265" s="17" t="s">
        <v>7020</v>
      </c>
      <c r="C265" s="17">
        <v>2015</v>
      </c>
      <c r="D265" s="392">
        <v>42244</v>
      </c>
      <c r="E265" s="19" t="s">
        <v>7021</v>
      </c>
      <c r="F265" s="20" t="s">
        <v>2966</v>
      </c>
      <c r="G265" s="19" t="s">
        <v>860</v>
      </c>
      <c r="H265" s="20" t="s">
        <v>181</v>
      </c>
      <c r="I265" s="392">
        <v>43032</v>
      </c>
      <c r="J265" s="19">
        <v>10</v>
      </c>
      <c r="K265" s="534" t="s">
        <v>308</v>
      </c>
      <c r="L265" s="17" t="s">
        <v>376</v>
      </c>
      <c r="M265" s="21">
        <f>I265-D265</f>
        <v>788</v>
      </c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</row>
    <row ht="12.75" customHeight="1" r="266">
      <c r="A266" s="8">
        <v>26517</v>
      </c>
      <c r="B266" s="9" t="s">
        <v>7022</v>
      </c>
      <c r="C266" s="9">
        <v>2011</v>
      </c>
      <c r="D266" s="388">
        <v>40821</v>
      </c>
      <c r="E266" s="12" t="s">
        <v>7023</v>
      </c>
      <c r="F266" s="11" t="s">
        <v>534</v>
      </c>
      <c r="G266" s="12" t="s">
        <v>860</v>
      </c>
      <c r="H266" s="11" t="s">
        <v>981</v>
      </c>
      <c r="I266" s="388">
        <v>43032</v>
      </c>
      <c r="J266" s="12">
        <v>10</v>
      </c>
      <c r="K266" s="535" t="s">
        <v>278</v>
      </c>
      <c r="L266" s="9" t="s">
        <v>371</v>
      </c>
      <c r="M266" s="13">
        <f>I266-D266</f>
        <v>2211</v>
      </c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Y266" s="276"/>
      <c r="Z266" s="276"/>
    </row>
    <row ht="12.75" customHeight="1" r="267">
      <c r="A267" s="16">
        <v>26617</v>
      </c>
      <c r="B267" s="17" t="s">
        <v>7024</v>
      </c>
      <c r="C267" s="17">
        <v>2016</v>
      </c>
      <c r="D267" s="392">
        <v>42507</v>
      </c>
      <c r="E267" s="19" t="s">
        <v>7025</v>
      </c>
      <c r="F267" s="20" t="s">
        <v>6962</v>
      </c>
      <c r="G267" s="19" t="s">
        <v>860</v>
      </c>
      <c r="H267" s="20" t="s">
        <v>363</v>
      </c>
      <c r="I267" s="392">
        <v>43032</v>
      </c>
      <c r="J267" s="19">
        <v>10</v>
      </c>
      <c r="K267" s="533" t="s">
        <v>295</v>
      </c>
      <c r="L267" s="17" t="s">
        <v>371</v>
      </c>
      <c r="M267" s="21">
        <f>I267-D267</f>
        <v>525</v>
      </c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</row>
    <row ht="12.75" customHeight="1" r="268">
      <c r="A268" s="8">
        <v>26717</v>
      </c>
      <c r="B268" s="9" t="s">
        <v>7026</v>
      </c>
      <c r="C268" s="9">
        <v>2012</v>
      </c>
      <c r="D268" s="388">
        <v>41061</v>
      </c>
      <c r="E268" s="12" t="s">
        <v>7027</v>
      </c>
      <c r="F268" s="11" t="s">
        <v>2966</v>
      </c>
      <c r="G268" s="12" t="s">
        <v>850</v>
      </c>
      <c r="H268" s="11" t="s">
        <v>83</v>
      </c>
      <c r="I268" s="388">
        <v>43033</v>
      </c>
      <c r="J268" s="12">
        <v>10</v>
      </c>
      <c r="K268" s="534" t="s">
        <v>308</v>
      </c>
      <c r="L268" s="9" t="s">
        <v>371</v>
      </c>
      <c r="M268" s="13">
        <f>I268-D268</f>
        <v>1972</v>
      </c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Y268" s="276"/>
      <c r="Z268" s="276"/>
    </row>
    <row ht="12.75" customHeight="1" r="269">
      <c r="A269" s="16">
        <v>26817</v>
      </c>
      <c r="B269" s="17" t="s">
        <v>7028</v>
      </c>
      <c r="C269" s="17">
        <v>2014</v>
      </c>
      <c r="D269" s="392">
        <v>41977</v>
      </c>
      <c r="E269" s="19" t="s">
        <v>7029</v>
      </c>
      <c r="F269" s="20" t="s">
        <v>1451</v>
      </c>
      <c r="G269" s="19" t="s">
        <v>860</v>
      </c>
      <c r="H269" s="20" t="s">
        <v>277</v>
      </c>
      <c r="I269" s="392">
        <v>43033</v>
      </c>
      <c r="J269" s="19">
        <v>10</v>
      </c>
      <c r="K269" s="534" t="s">
        <v>308</v>
      </c>
      <c r="L269" s="17" t="s">
        <v>376</v>
      </c>
      <c r="M269" s="21">
        <f>I269-D269</f>
        <v>1056</v>
      </c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</row>
    <row ht="12.75" customHeight="1" r="270">
      <c r="A270" s="8">
        <v>26917</v>
      </c>
      <c r="B270" s="9" t="s">
        <v>7030</v>
      </c>
      <c r="C270" s="9">
        <v>2011</v>
      </c>
      <c r="D270" s="388">
        <v>40638</v>
      </c>
      <c r="E270" s="12" t="s">
        <v>7031</v>
      </c>
      <c r="F270" s="11" t="s">
        <v>916</v>
      </c>
      <c r="G270" s="12" t="s">
        <v>860</v>
      </c>
      <c r="H270" s="11" t="s">
        <v>2107</v>
      </c>
      <c r="I270" s="388">
        <v>43033</v>
      </c>
      <c r="J270" s="12">
        <v>10</v>
      </c>
      <c r="K270" s="533" t="s">
        <v>295</v>
      </c>
      <c r="L270" s="9" t="s">
        <v>376</v>
      </c>
      <c r="M270" s="13">
        <f>I270-D270</f>
        <v>2395</v>
      </c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Y270" s="276"/>
      <c r="Z270" s="276"/>
    </row>
    <row ht="12.75" customHeight="1" r="271">
      <c r="A271" s="16">
        <v>27017</v>
      </c>
      <c r="B271" s="17" t="s">
        <v>7032</v>
      </c>
      <c r="C271" s="17">
        <v>2011</v>
      </c>
      <c r="D271" s="392">
        <v>40809</v>
      </c>
      <c r="E271" s="19" t="s">
        <v>7033</v>
      </c>
      <c r="F271" s="20" t="s">
        <v>7034</v>
      </c>
      <c r="G271" s="19" t="s">
        <v>860</v>
      </c>
      <c r="H271" s="20" t="s">
        <v>115</v>
      </c>
      <c r="I271" s="392">
        <v>43033</v>
      </c>
      <c r="J271" s="19">
        <v>10</v>
      </c>
      <c r="K271" s="535" t="s">
        <v>278</v>
      </c>
      <c r="L271" s="17" t="s">
        <v>371</v>
      </c>
      <c r="M271" s="21">
        <f>I271-D271</f>
        <v>2224</v>
      </c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Y271" s="276"/>
      <c r="Z271" s="276"/>
    </row>
    <row ht="12.75" customHeight="1" r="272">
      <c r="A272" s="8">
        <v>27117</v>
      </c>
      <c r="B272" s="9" t="s">
        <v>7035</v>
      </c>
      <c r="C272" s="9">
        <v>2012</v>
      </c>
      <c r="D272" s="388">
        <v>41271</v>
      </c>
      <c r="E272" s="12" t="s">
        <v>7036</v>
      </c>
      <c r="F272" s="11" t="s">
        <v>3873</v>
      </c>
      <c r="G272" s="12" t="s">
        <v>17</v>
      </c>
      <c r="H272" s="11" t="s">
        <v>363</v>
      </c>
      <c r="I272" s="388">
        <v>43034</v>
      </c>
      <c r="J272" s="12">
        <v>10</v>
      </c>
      <c r="K272" s="534" t="s">
        <v>308</v>
      </c>
      <c r="L272" s="9" t="s">
        <v>371</v>
      </c>
      <c r="M272" s="13">
        <f>I272-D272</f>
        <v>1763</v>
      </c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</row>
    <row ht="12.75" customHeight="1" r="273">
      <c r="A273" s="16">
        <v>27217</v>
      </c>
      <c r="B273" s="17" t="s">
        <v>7037</v>
      </c>
      <c r="C273" s="17">
        <v>2010</v>
      </c>
      <c r="D273" s="392">
        <v>40309</v>
      </c>
      <c r="E273" s="19" t="s">
        <v>7038</v>
      </c>
      <c r="F273" s="20" t="s">
        <v>916</v>
      </c>
      <c r="G273" s="19" t="s">
        <v>860</v>
      </c>
      <c r="H273" s="20" t="s">
        <v>363</v>
      </c>
      <c r="I273" s="392">
        <v>43039</v>
      </c>
      <c r="J273" s="19">
        <v>10</v>
      </c>
      <c r="K273" s="535" t="s">
        <v>278</v>
      </c>
      <c r="L273" s="17" t="s">
        <v>376</v>
      </c>
      <c r="M273" s="21">
        <f>I273-D273</f>
        <v>2730</v>
      </c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Y273" s="276"/>
      <c r="Z273" s="276"/>
    </row>
    <row ht="12.75" customHeight="1" r="274">
      <c r="A274" s="8">
        <v>27317</v>
      </c>
      <c r="B274" s="9" t="s">
        <v>7039</v>
      </c>
      <c r="C274" s="9">
        <v>2010</v>
      </c>
      <c r="D274" s="388">
        <v>40309</v>
      </c>
      <c r="E274" s="12" t="s">
        <v>7040</v>
      </c>
      <c r="F274" s="11" t="s">
        <v>916</v>
      </c>
      <c r="G274" s="12" t="s">
        <v>860</v>
      </c>
      <c r="H274" s="11" t="s">
        <v>363</v>
      </c>
      <c r="I274" s="388">
        <v>43040</v>
      </c>
      <c r="J274" s="12">
        <v>11</v>
      </c>
      <c r="K274" s="535" t="s">
        <v>278</v>
      </c>
      <c r="L274" s="9" t="s">
        <v>376</v>
      </c>
      <c r="M274" s="13">
        <f>I274-D274</f>
        <v>2731</v>
      </c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Y274" s="276"/>
      <c r="Z274" s="276"/>
    </row>
    <row ht="12.75" customHeight="1" r="275">
      <c r="A275" s="16">
        <v>27417</v>
      </c>
      <c r="B275" s="17" t="s">
        <v>7041</v>
      </c>
      <c r="C275" s="17">
        <v>2009</v>
      </c>
      <c r="D275" s="392">
        <v>40057</v>
      </c>
      <c r="E275" s="19" t="s">
        <v>7042</v>
      </c>
      <c r="F275" s="20" t="s">
        <v>136</v>
      </c>
      <c r="G275" s="19" t="s">
        <v>860</v>
      </c>
      <c r="H275" s="20" t="s">
        <v>4624</v>
      </c>
      <c r="I275" s="392">
        <v>43040</v>
      </c>
      <c r="J275" s="19">
        <v>11</v>
      </c>
      <c r="K275" s="534" t="s">
        <v>308</v>
      </c>
      <c r="L275" s="17" t="s">
        <v>376</v>
      </c>
      <c r="M275" s="21">
        <f>I275-D275</f>
        <v>2983</v>
      </c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Y275" s="276"/>
      <c r="Z275" s="276"/>
    </row>
    <row ht="12.75" customHeight="1" r="276">
      <c r="A276" s="8">
        <v>27517</v>
      </c>
      <c r="B276" s="9" t="s">
        <v>7043</v>
      </c>
      <c r="C276" s="9">
        <v>2011</v>
      </c>
      <c r="D276" s="388">
        <v>40652</v>
      </c>
      <c r="E276" s="12" t="s">
        <v>7044</v>
      </c>
      <c r="F276" s="11" t="s">
        <v>2762</v>
      </c>
      <c r="G276" s="12" t="s">
        <v>860</v>
      </c>
      <c r="H276" s="11" t="s">
        <v>6978</v>
      </c>
      <c r="I276" s="388">
        <v>43040</v>
      </c>
      <c r="J276" s="12">
        <v>11</v>
      </c>
      <c r="K276" s="534" t="s">
        <v>308</v>
      </c>
      <c r="L276" s="9" t="s">
        <v>371</v>
      </c>
      <c r="M276" s="13">
        <f>I276-D276</f>
        <v>2388</v>
      </c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Y276" s="276"/>
      <c r="Z276" s="276"/>
    </row>
    <row ht="12.75" customHeight="1" r="277">
      <c r="A277" s="16">
        <v>27617</v>
      </c>
      <c r="B277" s="17" t="s">
        <v>7045</v>
      </c>
      <c r="C277" s="17">
        <v>2010</v>
      </c>
      <c r="D277" s="392">
        <v>40280</v>
      </c>
      <c r="E277" s="19" t="s">
        <v>7046</v>
      </c>
      <c r="F277" s="20" t="s">
        <v>2409</v>
      </c>
      <c r="G277" s="19" t="s">
        <v>860</v>
      </c>
      <c r="H277" s="20" t="s">
        <v>363</v>
      </c>
      <c r="I277" s="392">
        <v>43040</v>
      </c>
      <c r="J277" s="19">
        <v>11</v>
      </c>
      <c r="K277" s="534" t="s">
        <v>308</v>
      </c>
      <c r="L277" s="17" t="s">
        <v>376</v>
      </c>
      <c r="M277" s="21">
        <f>I277-D277</f>
        <v>2760</v>
      </c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</row>
    <row ht="12.75" customHeight="1" r="278">
      <c r="A278" s="8">
        <v>27717</v>
      </c>
      <c r="B278" s="9" t="s">
        <v>7047</v>
      </c>
      <c r="C278" s="9">
        <v>2013</v>
      </c>
      <c r="D278" s="388">
        <v>41366</v>
      </c>
      <c r="E278" s="12" t="s">
        <v>7048</v>
      </c>
      <c r="F278" s="11" t="s">
        <v>1081</v>
      </c>
      <c r="G278" s="12" t="s">
        <v>860</v>
      </c>
      <c r="H278" s="11" t="s">
        <v>209</v>
      </c>
      <c r="I278" s="388">
        <v>43040</v>
      </c>
      <c r="J278" s="12">
        <v>11</v>
      </c>
      <c r="K278" s="535" t="s">
        <v>278</v>
      </c>
      <c r="L278" s="9" t="s">
        <v>371</v>
      </c>
      <c r="M278" s="13">
        <f>I278-D278</f>
        <v>1674</v>
      </c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Y278" s="276"/>
      <c r="Z278" s="276"/>
    </row>
    <row ht="12.75" customHeight="1" r="279">
      <c r="A279" s="16">
        <v>27817</v>
      </c>
      <c r="B279" s="17" t="s">
        <v>7049</v>
      </c>
      <c r="C279" s="17">
        <v>2015</v>
      </c>
      <c r="D279" s="392">
        <v>42359</v>
      </c>
      <c r="E279" s="19" t="s">
        <v>7050</v>
      </c>
      <c r="F279" s="20" t="s">
        <v>1767</v>
      </c>
      <c r="G279" s="19" t="s">
        <v>860</v>
      </c>
      <c r="H279" s="20" t="s">
        <v>209</v>
      </c>
      <c r="I279" s="392">
        <v>43042</v>
      </c>
      <c r="J279" s="19">
        <v>11</v>
      </c>
      <c r="K279" s="534" t="s">
        <v>308</v>
      </c>
      <c r="L279" s="17" t="s">
        <v>371</v>
      </c>
      <c r="M279" s="21">
        <f>I279-D279</f>
        <v>683</v>
      </c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  <c r="Z279" s="276"/>
    </row>
    <row ht="12.75" customHeight="1" r="280">
      <c r="A280" s="8">
        <v>27917</v>
      </c>
      <c r="B280" s="9" t="s">
        <v>7051</v>
      </c>
      <c r="C280" s="9">
        <v>2015</v>
      </c>
      <c r="D280" s="388">
        <v>42185</v>
      </c>
      <c r="E280" s="12" t="s">
        <v>7052</v>
      </c>
      <c r="F280" s="11" t="s">
        <v>1767</v>
      </c>
      <c r="G280" s="12" t="s">
        <v>860</v>
      </c>
      <c r="H280" s="11" t="s">
        <v>209</v>
      </c>
      <c r="I280" s="388">
        <v>43045</v>
      </c>
      <c r="J280" s="12">
        <v>11</v>
      </c>
      <c r="K280" s="534" t="s">
        <v>308</v>
      </c>
      <c r="L280" s="9" t="s">
        <v>371</v>
      </c>
      <c r="M280" s="13">
        <f>I280-D280</f>
        <v>860</v>
      </c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  <c r="Z280" s="276"/>
    </row>
    <row ht="12.75" customHeight="1" r="281">
      <c r="A281" s="16">
        <v>28017</v>
      </c>
      <c r="B281" s="17" t="s">
        <v>7053</v>
      </c>
      <c r="C281" s="17">
        <v>2015</v>
      </c>
      <c r="D281" s="392">
        <v>42184</v>
      </c>
      <c r="E281" s="19" t="s">
        <v>7054</v>
      </c>
      <c r="F281" s="20" t="s">
        <v>1767</v>
      </c>
      <c r="G281" s="19" t="s">
        <v>860</v>
      </c>
      <c r="H281" s="20" t="s">
        <v>209</v>
      </c>
      <c r="I281" s="392">
        <v>43045</v>
      </c>
      <c r="J281" s="19">
        <v>11</v>
      </c>
      <c r="K281" s="534" t="s">
        <v>308</v>
      </c>
      <c r="L281" s="17" t="s">
        <v>371</v>
      </c>
      <c r="M281" s="21">
        <f>I281-D281</f>
        <v>861</v>
      </c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</row>
    <row ht="12.75" customHeight="1" r="282">
      <c r="A282" s="8">
        <v>28117</v>
      </c>
      <c r="B282" s="9" t="s">
        <v>7055</v>
      </c>
      <c r="C282" s="9">
        <v>2015</v>
      </c>
      <c r="D282" s="388">
        <v>42144</v>
      </c>
      <c r="E282" s="12" t="s">
        <v>7056</v>
      </c>
      <c r="F282" s="11" t="s">
        <v>1767</v>
      </c>
      <c r="G282" s="12" t="s">
        <v>860</v>
      </c>
      <c r="H282" s="11" t="s">
        <v>209</v>
      </c>
      <c r="I282" s="388">
        <v>43045</v>
      </c>
      <c r="J282" s="12">
        <v>11</v>
      </c>
      <c r="K282" s="534" t="s">
        <v>308</v>
      </c>
      <c r="L282" s="9" t="s">
        <v>371</v>
      </c>
      <c r="M282" s="13">
        <f>I282-D282</f>
        <v>901</v>
      </c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Y282" s="276"/>
      <c r="Z282" s="276"/>
    </row>
    <row ht="12.75" customHeight="1" r="283">
      <c r="A283" s="16">
        <v>28217</v>
      </c>
      <c r="B283" s="17" t="s">
        <v>7057</v>
      </c>
      <c r="C283" s="17">
        <v>2017</v>
      </c>
      <c r="D283" s="392">
        <v>42789</v>
      </c>
      <c r="E283" s="19" t="s">
        <v>7058</v>
      </c>
      <c r="F283" s="20" t="s">
        <v>2336</v>
      </c>
      <c r="G283" s="19" t="s">
        <v>871</v>
      </c>
      <c r="H283" s="20" t="s">
        <v>2951</v>
      </c>
      <c r="I283" s="392">
        <v>43045</v>
      </c>
      <c r="J283" s="19">
        <v>11</v>
      </c>
      <c r="K283" s="532" t="s">
        <v>324</v>
      </c>
      <c r="L283" s="17" t="s">
        <v>380</v>
      </c>
      <c r="M283" s="21">
        <f>I283-D283</f>
        <v>256</v>
      </c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</row>
    <row ht="12.75" customHeight="1" r="284">
      <c r="A284" s="8">
        <v>28317</v>
      </c>
      <c r="B284" s="9" t="s">
        <v>7059</v>
      </c>
      <c r="C284" s="9">
        <v>2012</v>
      </c>
      <c r="D284" s="388">
        <v>41043</v>
      </c>
      <c r="E284" s="12" t="s">
        <v>7060</v>
      </c>
      <c r="F284" s="11" t="s">
        <v>911</v>
      </c>
      <c r="G284" s="12" t="s">
        <v>17</v>
      </c>
      <c r="H284" s="11" t="s">
        <v>3753</v>
      </c>
      <c r="I284" s="388">
        <v>43046</v>
      </c>
      <c r="J284" s="12">
        <v>11</v>
      </c>
      <c r="K284" s="534" t="s">
        <v>308</v>
      </c>
      <c r="L284" s="9" t="s">
        <v>380</v>
      </c>
      <c r="M284" s="13">
        <f>I284-D284</f>
        <v>2003</v>
      </c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Y284" s="276"/>
      <c r="Z284" s="276"/>
    </row>
    <row ht="12.75" customHeight="1" r="285">
      <c r="A285" s="16">
        <v>28417</v>
      </c>
      <c r="B285" s="17" t="s">
        <v>7061</v>
      </c>
      <c r="C285" s="17">
        <v>2016</v>
      </c>
      <c r="D285" s="392">
        <v>42669</v>
      </c>
      <c r="E285" s="19" t="s">
        <v>7062</v>
      </c>
      <c r="F285" s="20" t="s">
        <v>136</v>
      </c>
      <c r="G285" s="19" t="s">
        <v>17</v>
      </c>
      <c r="H285" s="20" t="s">
        <v>6634</v>
      </c>
      <c r="I285" s="392">
        <v>43046</v>
      </c>
      <c r="J285" s="19">
        <v>11</v>
      </c>
      <c r="K285" s="534" t="s">
        <v>308</v>
      </c>
      <c r="L285" s="17" t="s">
        <v>376</v>
      </c>
      <c r="M285" s="21">
        <f>I285-D285</f>
        <v>377</v>
      </c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Y285" s="276"/>
      <c r="Z285" s="276"/>
    </row>
    <row ht="12.75" customHeight="1" r="286">
      <c r="A286" s="8">
        <v>28517</v>
      </c>
      <c r="B286" s="9" t="s">
        <v>7063</v>
      </c>
      <c r="C286" s="9">
        <v>2016</v>
      </c>
      <c r="D286" s="388">
        <v>42548</v>
      </c>
      <c r="E286" s="12" t="s">
        <v>7064</v>
      </c>
      <c r="F286" s="11" t="s">
        <v>885</v>
      </c>
      <c r="G286" s="12" t="s">
        <v>860</v>
      </c>
      <c r="H286" s="11" t="s">
        <v>2462</v>
      </c>
      <c r="I286" s="388">
        <v>43047</v>
      </c>
      <c r="J286" s="12">
        <v>11</v>
      </c>
      <c r="K286" s="535" t="s">
        <v>278</v>
      </c>
      <c r="L286" s="9" t="s">
        <v>371</v>
      </c>
      <c r="M286" s="13">
        <f>I286-D286</f>
        <v>499</v>
      </c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Y286" s="276"/>
      <c r="Z286" s="276"/>
    </row>
    <row ht="12.75" customHeight="1" r="287">
      <c r="A287" s="16">
        <v>28617</v>
      </c>
      <c r="B287" s="17" t="s">
        <v>7065</v>
      </c>
      <c r="C287" s="17">
        <v>2016</v>
      </c>
      <c r="D287" s="392">
        <v>42585</v>
      </c>
      <c r="E287" s="19" t="s">
        <v>7066</v>
      </c>
      <c r="F287" s="20" t="s">
        <v>7067</v>
      </c>
      <c r="G287" s="19" t="s">
        <v>865</v>
      </c>
      <c r="H287" s="20" t="s">
        <v>2951</v>
      </c>
      <c r="I287" s="392">
        <v>43047</v>
      </c>
      <c r="J287" s="19">
        <v>11</v>
      </c>
      <c r="K287" s="534" t="s">
        <v>308</v>
      </c>
      <c r="L287" s="17" t="s">
        <v>380</v>
      </c>
      <c r="M287" s="21">
        <f>I287-D287</f>
        <v>462</v>
      </c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</row>
    <row ht="12.75" customHeight="1" r="288">
      <c r="A288" s="8">
        <v>28717</v>
      </c>
      <c r="B288" s="9" t="s">
        <v>7068</v>
      </c>
      <c r="C288" s="9">
        <v>2015</v>
      </c>
      <c r="D288" s="388">
        <v>42065</v>
      </c>
      <c r="E288" s="12" t="s">
        <v>7069</v>
      </c>
      <c r="F288" s="11" t="s">
        <v>1767</v>
      </c>
      <c r="G288" s="12" t="s">
        <v>860</v>
      </c>
      <c r="H288" s="11" t="s">
        <v>363</v>
      </c>
      <c r="I288" s="388">
        <v>43048</v>
      </c>
      <c r="J288" s="12">
        <v>11</v>
      </c>
      <c r="K288" s="534" t="s">
        <v>308</v>
      </c>
      <c r="L288" s="9" t="s">
        <v>371</v>
      </c>
      <c r="M288" s="13">
        <f>I288-D288</f>
        <v>983</v>
      </c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Y288" s="276"/>
      <c r="Z288" s="276"/>
    </row>
    <row ht="12.75" customHeight="1" r="289">
      <c r="A289" s="16">
        <v>28817</v>
      </c>
      <c r="B289" s="17" t="s">
        <v>7070</v>
      </c>
      <c r="C289" s="17">
        <v>2010</v>
      </c>
      <c r="D289" s="392">
        <v>40540</v>
      </c>
      <c r="E289" s="19" t="s">
        <v>7071</v>
      </c>
      <c r="F289" s="20" t="s">
        <v>7072</v>
      </c>
      <c r="G289" s="19" t="s">
        <v>850</v>
      </c>
      <c r="H289" s="20" t="s">
        <v>115</v>
      </c>
      <c r="I289" s="392">
        <v>43048</v>
      </c>
      <c r="J289" s="19">
        <v>11</v>
      </c>
      <c r="K289" s="534" t="s">
        <v>308</v>
      </c>
      <c r="L289" s="17" t="s">
        <v>371</v>
      </c>
      <c r="M289" s="21">
        <f>I289-D289</f>
        <v>2508</v>
      </c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Y289" s="276"/>
      <c r="Z289" s="276"/>
    </row>
    <row ht="12.75" customHeight="1" r="290">
      <c r="A290" s="8">
        <v>28917</v>
      </c>
      <c r="B290" s="9" t="s">
        <v>7073</v>
      </c>
      <c r="C290" s="9">
        <v>2013</v>
      </c>
      <c r="D290" s="388">
        <v>41576</v>
      </c>
      <c r="E290" s="12" t="s">
        <v>7074</v>
      </c>
      <c r="F290" s="11" t="s">
        <v>542</v>
      </c>
      <c r="G290" s="12" t="s">
        <v>860</v>
      </c>
      <c r="H290" s="11" t="s">
        <v>5629</v>
      </c>
      <c r="I290" s="388">
        <v>43048</v>
      </c>
      <c r="J290" s="12">
        <v>11</v>
      </c>
      <c r="K290" s="535" t="s">
        <v>278</v>
      </c>
      <c r="L290" s="9" t="s">
        <v>376</v>
      </c>
      <c r="M290" s="13">
        <f>I290-D290</f>
        <v>1472</v>
      </c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</row>
    <row ht="12.75" customHeight="1" r="291">
      <c r="A291" s="16">
        <v>29017</v>
      </c>
      <c r="B291" s="17" t="s">
        <v>7075</v>
      </c>
      <c r="C291" s="17">
        <v>2013</v>
      </c>
      <c r="D291" s="392">
        <v>41379</v>
      </c>
      <c r="E291" s="19" t="s">
        <v>7076</v>
      </c>
      <c r="F291" s="20" t="s">
        <v>1081</v>
      </c>
      <c r="G291" s="19" t="s">
        <v>860</v>
      </c>
      <c r="H291" s="20" t="s">
        <v>209</v>
      </c>
      <c r="I291" s="392">
        <v>43048</v>
      </c>
      <c r="J291" s="19">
        <v>11</v>
      </c>
      <c r="K291" s="535" t="s">
        <v>278</v>
      </c>
      <c r="L291" s="17" t="s">
        <v>371</v>
      </c>
      <c r="M291" s="21">
        <f>I291-D291</f>
        <v>1669</v>
      </c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Y291" s="276"/>
      <c r="Z291" s="276"/>
    </row>
    <row ht="12.75" customHeight="1" r="292">
      <c r="A292" s="8">
        <v>29117</v>
      </c>
      <c r="B292" s="9" t="s">
        <v>7077</v>
      </c>
      <c r="C292" s="9">
        <v>2013</v>
      </c>
      <c r="D292" s="388">
        <v>41509</v>
      </c>
      <c r="E292" s="12" t="s">
        <v>7078</v>
      </c>
      <c r="F292" s="11" t="s">
        <v>7079</v>
      </c>
      <c r="G292" s="12" t="s">
        <v>30</v>
      </c>
      <c r="H292" s="11" t="s">
        <v>115</v>
      </c>
      <c r="I292" s="388">
        <v>43048</v>
      </c>
      <c r="J292" s="12">
        <v>11</v>
      </c>
      <c r="K292" s="535" t="s">
        <v>278</v>
      </c>
      <c r="L292" s="9" t="s">
        <v>371</v>
      </c>
      <c r="M292" s="13">
        <f>I292-D292</f>
        <v>1539</v>
      </c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</row>
    <row ht="12.75" customHeight="1" r="293">
      <c r="A293" s="16">
        <v>29217</v>
      </c>
      <c r="B293" s="17" t="s">
        <v>7080</v>
      </c>
      <c r="C293" s="17">
        <v>2010</v>
      </c>
      <c r="D293" s="392">
        <v>40535</v>
      </c>
      <c r="E293" s="19" t="s">
        <v>7081</v>
      </c>
      <c r="F293" s="20" t="s">
        <v>7082</v>
      </c>
      <c r="G293" s="19" t="s">
        <v>860</v>
      </c>
      <c r="H293" s="20" t="s">
        <v>100</v>
      </c>
      <c r="I293" s="392">
        <v>43049</v>
      </c>
      <c r="J293" s="19">
        <v>11</v>
      </c>
      <c r="K293" s="535" t="s">
        <v>278</v>
      </c>
      <c r="L293" s="17" t="s">
        <v>376</v>
      </c>
      <c r="M293" s="21">
        <f>I293-D293</f>
        <v>2514</v>
      </c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Y293" s="276"/>
      <c r="Z293" s="276"/>
    </row>
    <row ht="12.75" customHeight="1" r="294">
      <c r="A294" s="8">
        <v>29317</v>
      </c>
      <c r="B294" s="9" t="s">
        <v>7083</v>
      </c>
      <c r="C294" s="9">
        <v>2009</v>
      </c>
      <c r="D294" s="388">
        <v>40106</v>
      </c>
      <c r="E294" s="12" t="s">
        <v>7084</v>
      </c>
      <c r="F294" s="11" t="s">
        <v>5224</v>
      </c>
      <c r="G294" s="12" t="s">
        <v>860</v>
      </c>
      <c r="H294" s="11" t="s">
        <v>7085</v>
      </c>
      <c r="I294" s="388">
        <v>43049</v>
      </c>
      <c r="J294" s="12">
        <v>11</v>
      </c>
      <c r="K294" s="535" t="s">
        <v>278</v>
      </c>
      <c r="L294" s="9" t="s">
        <v>371</v>
      </c>
      <c r="M294" s="13">
        <f>I294-D294</f>
        <v>2943</v>
      </c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</row>
    <row ht="12.75" customHeight="1" r="295">
      <c r="A295" s="16">
        <v>29417</v>
      </c>
      <c r="B295" s="17" t="s">
        <v>7086</v>
      </c>
      <c r="C295" s="17">
        <v>2010</v>
      </c>
      <c r="D295" s="392">
        <v>40533</v>
      </c>
      <c r="E295" s="19" t="s">
        <v>7087</v>
      </c>
      <c r="F295" s="20" t="s">
        <v>7082</v>
      </c>
      <c r="G295" s="19" t="s">
        <v>860</v>
      </c>
      <c r="H295" s="20" t="s">
        <v>5629</v>
      </c>
      <c r="I295" s="392">
        <v>43049</v>
      </c>
      <c r="J295" s="19">
        <v>11</v>
      </c>
      <c r="K295" s="535" t="s">
        <v>278</v>
      </c>
      <c r="L295" s="17" t="s">
        <v>376</v>
      </c>
      <c r="M295" s="21">
        <f>I295-D295</f>
        <v>2516</v>
      </c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Y295" s="276"/>
      <c r="Z295" s="276"/>
    </row>
    <row ht="12.75" customHeight="1" r="296">
      <c r="A296" s="8">
        <v>29517</v>
      </c>
      <c r="B296" s="9" t="s">
        <v>7088</v>
      </c>
      <c r="C296" s="9">
        <v>2013</v>
      </c>
      <c r="D296" s="388">
        <v>41453</v>
      </c>
      <c r="E296" s="12" t="s">
        <v>7089</v>
      </c>
      <c r="F296" s="11" t="s">
        <v>7090</v>
      </c>
      <c r="G296" s="12" t="s">
        <v>40</v>
      </c>
      <c r="H296" s="11" t="s">
        <v>115</v>
      </c>
      <c r="I296" s="388">
        <v>43049</v>
      </c>
      <c r="J296" s="12">
        <v>11</v>
      </c>
      <c r="K296" s="534" t="s">
        <v>308</v>
      </c>
      <c r="L296" s="9" t="s">
        <v>371</v>
      </c>
      <c r="M296" s="13">
        <f>I296-D296</f>
        <v>1596</v>
      </c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Y296" s="276"/>
      <c r="Z296" s="276"/>
    </row>
    <row ht="12.75" customHeight="1" r="297">
      <c r="A297" s="16">
        <v>29617</v>
      </c>
      <c r="B297" s="17" t="s">
        <v>7091</v>
      </c>
      <c r="C297" s="17">
        <v>2014</v>
      </c>
      <c r="D297" s="392">
        <v>41890</v>
      </c>
      <c r="E297" s="19" t="s">
        <v>7092</v>
      </c>
      <c r="F297" s="20" t="s">
        <v>2116</v>
      </c>
      <c r="G297" s="19" t="s">
        <v>860</v>
      </c>
      <c r="H297" s="20" t="s">
        <v>25</v>
      </c>
      <c r="I297" s="392">
        <v>43049</v>
      </c>
      <c r="J297" s="19">
        <v>11</v>
      </c>
      <c r="K297" s="535" t="s">
        <v>278</v>
      </c>
      <c r="L297" s="17" t="s">
        <v>371</v>
      </c>
      <c r="M297" s="21">
        <f>I297-D297</f>
        <v>1159</v>
      </c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Y297" s="276"/>
      <c r="Z297" s="276"/>
    </row>
    <row ht="12.75" customHeight="1" r="298">
      <c r="A298" s="8">
        <v>29717</v>
      </c>
      <c r="B298" s="9" t="s">
        <v>7093</v>
      </c>
      <c r="C298" s="9">
        <v>2011</v>
      </c>
      <c r="D298" s="388">
        <v>40868</v>
      </c>
      <c r="E298" s="12" t="s">
        <v>7094</v>
      </c>
      <c r="F298" s="11" t="s">
        <v>5224</v>
      </c>
      <c r="G298" s="12" t="s">
        <v>860</v>
      </c>
      <c r="H298" s="11" t="s">
        <v>363</v>
      </c>
      <c r="I298" s="388">
        <v>43049</v>
      </c>
      <c r="J298" s="12">
        <v>11</v>
      </c>
      <c r="K298" s="535" t="s">
        <v>278</v>
      </c>
      <c r="L298" s="9" t="s">
        <v>371</v>
      </c>
      <c r="M298" s="13">
        <f>I298-D298</f>
        <v>2181</v>
      </c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Y298" s="276"/>
      <c r="Z298" s="276"/>
    </row>
    <row ht="12.75" customHeight="1" r="299">
      <c r="A299" s="16">
        <v>29817</v>
      </c>
      <c r="B299" s="17" t="s">
        <v>7095</v>
      </c>
      <c r="C299" s="17">
        <v>2013</v>
      </c>
      <c r="D299" s="392">
        <v>41509</v>
      </c>
      <c r="E299" s="19" t="s">
        <v>7096</v>
      </c>
      <c r="F299" s="20" t="s">
        <v>7079</v>
      </c>
      <c r="G299" s="19" t="s">
        <v>844</v>
      </c>
      <c r="H299" s="20" t="s">
        <v>115</v>
      </c>
      <c r="I299" s="392">
        <v>43052</v>
      </c>
      <c r="J299" s="19">
        <v>11</v>
      </c>
      <c r="K299" s="535" t="s">
        <v>278</v>
      </c>
      <c r="L299" s="17" t="s">
        <v>371</v>
      </c>
      <c r="M299" s="21">
        <f>I299-D299</f>
        <v>1543</v>
      </c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Y299" s="276"/>
      <c r="Z299" s="276"/>
    </row>
    <row ht="12.75" customHeight="1" r="300">
      <c r="A300" s="8">
        <v>29917</v>
      </c>
      <c r="B300" s="9" t="s">
        <v>7097</v>
      </c>
      <c r="C300" s="9">
        <v>2010</v>
      </c>
      <c r="D300" s="388">
        <v>40494</v>
      </c>
      <c r="E300" s="12" t="s">
        <v>7098</v>
      </c>
      <c r="F300" s="11" t="s">
        <v>1430</v>
      </c>
      <c r="G300" s="12" t="s">
        <v>860</v>
      </c>
      <c r="H300" s="11" t="s">
        <v>2107</v>
      </c>
      <c r="I300" s="388">
        <v>43052</v>
      </c>
      <c r="J300" s="12">
        <v>11</v>
      </c>
      <c r="K300" s="535" t="s">
        <v>278</v>
      </c>
      <c r="L300" s="9" t="s">
        <v>371</v>
      </c>
      <c r="M300" s="13">
        <f>I300-D300</f>
        <v>2558</v>
      </c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Y300" s="276"/>
      <c r="Z300" s="276"/>
    </row>
    <row ht="12.75" customHeight="1" r="301">
      <c r="A301" s="16">
        <v>30017</v>
      </c>
      <c r="B301" s="17" t="s">
        <v>7099</v>
      </c>
      <c r="C301" s="17">
        <v>2009</v>
      </c>
      <c r="D301" s="392">
        <v>39981</v>
      </c>
      <c r="E301" s="19" t="s">
        <v>7100</v>
      </c>
      <c r="F301" s="20" t="s">
        <v>1081</v>
      </c>
      <c r="G301" s="19" t="s">
        <v>860</v>
      </c>
      <c r="H301" s="20" t="s">
        <v>137</v>
      </c>
      <c r="I301" s="392">
        <v>43052</v>
      </c>
      <c r="J301" s="19">
        <v>11</v>
      </c>
      <c r="K301" s="533" t="s">
        <v>295</v>
      </c>
      <c r="L301" s="17" t="s">
        <v>371</v>
      </c>
      <c r="M301" s="21">
        <f>I301-D301</f>
        <v>3071</v>
      </c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Y301" s="276"/>
      <c r="Z301" s="276"/>
    </row>
    <row ht="12.75" customHeight="1" r="302">
      <c r="A302" s="8">
        <v>30117</v>
      </c>
      <c r="B302" s="9" t="s">
        <v>7101</v>
      </c>
      <c r="C302" s="9">
        <v>2010</v>
      </c>
      <c r="D302" s="388">
        <v>40395</v>
      </c>
      <c r="E302" s="12" t="s">
        <v>7102</v>
      </c>
      <c r="F302" s="11" t="s">
        <v>1005</v>
      </c>
      <c r="G302" s="12" t="s">
        <v>860</v>
      </c>
      <c r="H302" s="11" t="s">
        <v>55</v>
      </c>
      <c r="I302" s="388">
        <v>43053</v>
      </c>
      <c r="J302" s="12">
        <v>11</v>
      </c>
      <c r="K302" s="532" t="s">
        <v>324</v>
      </c>
      <c r="L302" s="9" t="s">
        <v>376</v>
      </c>
      <c r="M302" s="13">
        <f>I302-D302</f>
        <v>2658</v>
      </c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</row>
    <row ht="12.75" customHeight="1" r="303">
      <c r="A303" s="16">
        <v>30217</v>
      </c>
      <c r="B303" s="17" t="s">
        <v>7103</v>
      </c>
      <c r="C303" s="17">
        <v>2009</v>
      </c>
      <c r="D303" s="392">
        <v>40127</v>
      </c>
      <c r="E303" s="19" t="s">
        <v>7104</v>
      </c>
      <c r="F303" s="20" t="s">
        <v>5224</v>
      </c>
      <c r="G303" s="19" t="s">
        <v>860</v>
      </c>
      <c r="H303" s="20" t="s">
        <v>7085</v>
      </c>
      <c r="I303" s="392">
        <v>43053</v>
      </c>
      <c r="J303" s="19">
        <v>11</v>
      </c>
      <c r="K303" s="535" t="s">
        <v>278</v>
      </c>
      <c r="L303" s="17" t="s">
        <v>371</v>
      </c>
      <c r="M303" s="21">
        <f>I303-D303</f>
        <v>2926</v>
      </c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Y303" s="276"/>
      <c r="Z303" s="276"/>
    </row>
    <row ht="12.75" customHeight="1" r="304">
      <c r="A304" s="8">
        <v>30317</v>
      </c>
      <c r="B304" s="9" t="s">
        <v>7105</v>
      </c>
      <c r="C304" s="9">
        <v>2010</v>
      </c>
      <c r="D304" s="388">
        <v>40499</v>
      </c>
      <c r="E304" s="12" t="s">
        <v>7106</v>
      </c>
      <c r="F304" s="11" t="s">
        <v>1439</v>
      </c>
      <c r="G304" s="12" t="s">
        <v>860</v>
      </c>
      <c r="H304" s="11" t="s">
        <v>25</v>
      </c>
      <c r="I304" s="388">
        <v>43053</v>
      </c>
      <c r="J304" s="12">
        <v>11</v>
      </c>
      <c r="K304" s="535" t="s">
        <v>278</v>
      </c>
      <c r="L304" s="9" t="s">
        <v>376</v>
      </c>
      <c r="M304" s="13">
        <f>I304-D304</f>
        <v>2554</v>
      </c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16">
        <v>30417</v>
      </c>
      <c r="B305" s="17" t="s">
        <v>7107</v>
      </c>
      <c r="C305" s="17">
        <v>2013</v>
      </c>
      <c r="D305" s="392">
        <v>41290</v>
      </c>
      <c r="E305" s="19" t="s">
        <v>7108</v>
      </c>
      <c r="F305" s="20" t="s">
        <v>1678</v>
      </c>
      <c r="G305" s="19" t="s">
        <v>860</v>
      </c>
      <c r="H305" s="20" t="s">
        <v>132</v>
      </c>
      <c r="I305" s="392">
        <v>43053</v>
      </c>
      <c r="J305" s="19">
        <v>11</v>
      </c>
      <c r="K305" s="535" t="s">
        <v>278</v>
      </c>
      <c r="L305" s="17" t="s">
        <v>376</v>
      </c>
      <c r="M305" s="21">
        <f>I305-D305</f>
        <v>1763</v>
      </c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8">
        <v>30517</v>
      </c>
      <c r="B306" s="9" t="s">
        <v>7109</v>
      </c>
      <c r="C306" s="9">
        <v>2012</v>
      </c>
      <c r="D306" s="388">
        <v>41158</v>
      </c>
      <c r="E306" s="12" t="s">
        <v>7110</v>
      </c>
      <c r="F306" s="11" t="s">
        <v>5189</v>
      </c>
      <c r="G306" s="12" t="s">
        <v>850</v>
      </c>
      <c r="H306" s="11" t="s">
        <v>132</v>
      </c>
      <c r="I306" s="388">
        <v>43053</v>
      </c>
      <c r="J306" s="12">
        <v>11</v>
      </c>
      <c r="K306" s="535" t="s">
        <v>278</v>
      </c>
      <c r="L306" s="9" t="s">
        <v>376</v>
      </c>
      <c r="M306" s="13">
        <f>I306-D306</f>
        <v>1895</v>
      </c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16">
        <v>30617</v>
      </c>
      <c r="B307" s="17" t="s">
        <v>7063</v>
      </c>
      <c r="C307" s="17">
        <v>2016</v>
      </c>
      <c r="D307" s="392">
        <v>42551</v>
      </c>
      <c r="E307" s="19" t="s">
        <v>7111</v>
      </c>
      <c r="F307" s="20" t="s">
        <v>885</v>
      </c>
      <c r="G307" s="19" t="s">
        <v>850</v>
      </c>
      <c r="H307" s="20" t="s">
        <v>2462</v>
      </c>
      <c r="I307" s="392">
        <v>43055</v>
      </c>
      <c r="J307" s="19">
        <v>11</v>
      </c>
      <c r="K307" s="535" t="s">
        <v>278</v>
      </c>
      <c r="L307" s="17" t="s">
        <v>376</v>
      </c>
      <c r="M307" s="21">
        <f>I307-D307</f>
        <v>504</v>
      </c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8">
        <v>30717</v>
      </c>
      <c r="B308" s="9" t="s">
        <v>7112</v>
      </c>
      <c r="C308" s="9">
        <v>2014</v>
      </c>
      <c r="D308" s="388">
        <v>41729</v>
      </c>
      <c r="E308" s="12" t="s">
        <v>7113</v>
      </c>
      <c r="F308" s="11" t="s">
        <v>7114</v>
      </c>
      <c r="G308" s="12" t="s">
        <v>850</v>
      </c>
      <c r="H308" s="11" t="s">
        <v>2462</v>
      </c>
      <c r="I308" s="388">
        <v>43055</v>
      </c>
      <c r="J308" s="12">
        <v>11</v>
      </c>
      <c r="K308" s="534" t="s">
        <v>308</v>
      </c>
      <c r="L308" s="9" t="s">
        <v>371</v>
      </c>
      <c r="M308" s="13">
        <f>I308-D308</f>
        <v>1326</v>
      </c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16">
        <v>30817</v>
      </c>
      <c r="B309" s="17" t="s">
        <v>7115</v>
      </c>
      <c r="C309" s="17">
        <v>2015</v>
      </c>
      <c r="D309" s="392">
        <v>42185</v>
      </c>
      <c r="E309" s="19" t="s">
        <v>7116</v>
      </c>
      <c r="F309" s="20" t="s">
        <v>7117</v>
      </c>
      <c r="G309" s="19" t="s">
        <v>850</v>
      </c>
      <c r="H309" s="20" t="s">
        <v>2462</v>
      </c>
      <c r="I309" s="392">
        <v>43056</v>
      </c>
      <c r="J309" s="19">
        <v>11</v>
      </c>
      <c r="K309" s="534" t="s">
        <v>308</v>
      </c>
      <c r="L309" s="17" t="s">
        <v>376</v>
      </c>
      <c r="M309" s="21">
        <f>I309-D309</f>
        <v>871</v>
      </c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8">
        <v>30917</v>
      </c>
      <c r="B310" s="9" t="s">
        <v>7118</v>
      </c>
      <c r="C310" s="9">
        <v>2014</v>
      </c>
      <c r="D310" s="388">
        <v>41918</v>
      </c>
      <c r="E310" s="12" t="s">
        <v>7119</v>
      </c>
      <c r="F310" s="11" t="s">
        <v>2989</v>
      </c>
      <c r="G310" s="12" t="s">
        <v>865</v>
      </c>
      <c r="H310" s="11" t="s">
        <v>2951</v>
      </c>
      <c r="I310" s="388">
        <v>43056</v>
      </c>
      <c r="J310" s="12">
        <v>11</v>
      </c>
      <c r="K310" s="534" t="s">
        <v>308</v>
      </c>
      <c r="L310" s="9" t="s">
        <v>380</v>
      </c>
      <c r="M310" s="13">
        <f>I310-D310</f>
        <v>1138</v>
      </c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16">
        <v>31017</v>
      </c>
      <c r="B311" s="17" t="s">
        <v>7120</v>
      </c>
      <c r="C311" s="17">
        <v>2015</v>
      </c>
      <c r="D311" s="392">
        <v>42244</v>
      </c>
      <c r="E311" s="19" t="s">
        <v>7121</v>
      </c>
      <c r="F311" s="20" t="s">
        <v>7122</v>
      </c>
      <c r="G311" s="19" t="s">
        <v>860</v>
      </c>
      <c r="H311" s="20" t="s">
        <v>363</v>
      </c>
      <c r="I311" s="392">
        <v>43059</v>
      </c>
      <c r="J311" s="19">
        <v>11</v>
      </c>
      <c r="K311" s="533" t="s">
        <v>295</v>
      </c>
      <c r="L311" s="17" t="s">
        <v>371</v>
      </c>
      <c r="M311" s="21">
        <f>I311-D311</f>
        <v>815</v>
      </c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8">
        <v>31117</v>
      </c>
      <c r="B312" s="9" t="s">
        <v>7123</v>
      </c>
      <c r="C312" s="9">
        <v>2011</v>
      </c>
      <c r="D312" s="388">
        <v>40799</v>
      </c>
      <c r="E312" s="12" t="s">
        <v>7124</v>
      </c>
      <c r="F312" s="11" t="s">
        <v>2256</v>
      </c>
      <c r="G312" s="12" t="s">
        <v>865</v>
      </c>
      <c r="H312" s="11" t="s">
        <v>104</v>
      </c>
      <c r="I312" s="388">
        <v>43059</v>
      </c>
      <c r="J312" s="12">
        <v>11</v>
      </c>
      <c r="K312" s="534" t="s">
        <v>308</v>
      </c>
      <c r="L312" s="9" t="s">
        <v>380</v>
      </c>
      <c r="M312" s="13">
        <f>I312-D312</f>
        <v>2260</v>
      </c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16">
        <v>31217</v>
      </c>
      <c r="B313" s="17" t="s">
        <v>7125</v>
      </c>
      <c r="C313" s="17">
        <v>2016</v>
      </c>
      <c r="D313" s="392">
        <v>42394</v>
      </c>
      <c r="E313" s="19" t="s">
        <v>7126</v>
      </c>
      <c r="F313" s="20" t="s">
        <v>2133</v>
      </c>
      <c r="G313" s="19" t="s">
        <v>871</v>
      </c>
      <c r="H313" s="20" t="s">
        <v>4877</v>
      </c>
      <c r="I313" s="392">
        <v>43060</v>
      </c>
      <c r="J313" s="19">
        <v>11</v>
      </c>
      <c r="K313" s="532" t="s">
        <v>324</v>
      </c>
      <c r="L313" s="17" t="s">
        <v>380</v>
      </c>
      <c r="M313" s="21">
        <f>I313-D313</f>
        <v>666</v>
      </c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8">
        <v>31317</v>
      </c>
      <c r="B314" s="9" t="s">
        <v>7127</v>
      </c>
      <c r="C314" s="9">
        <v>2014</v>
      </c>
      <c r="D314" s="388">
        <v>41968</v>
      </c>
      <c r="E314" s="12" t="s">
        <v>7128</v>
      </c>
      <c r="F314" s="11" t="s">
        <v>6820</v>
      </c>
      <c r="G314" s="12" t="s">
        <v>850</v>
      </c>
      <c r="H314" s="11" t="s">
        <v>1536</v>
      </c>
      <c r="I314" s="388">
        <v>43060</v>
      </c>
      <c r="J314" s="12">
        <v>11</v>
      </c>
      <c r="K314" s="535" t="s">
        <v>278</v>
      </c>
      <c r="L314" s="9" t="s">
        <v>376</v>
      </c>
      <c r="M314" s="13">
        <f>I314-D314</f>
        <v>1092</v>
      </c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16">
        <v>31417</v>
      </c>
      <c r="B315" s="17" t="s">
        <v>7127</v>
      </c>
      <c r="C315" s="17">
        <v>2014</v>
      </c>
      <c r="D315" s="392">
        <v>41968</v>
      </c>
      <c r="E315" s="19" t="s">
        <v>7129</v>
      </c>
      <c r="F315" s="20" t="s">
        <v>6820</v>
      </c>
      <c r="G315" s="19" t="s">
        <v>850</v>
      </c>
      <c r="H315" s="20" t="s">
        <v>1536</v>
      </c>
      <c r="I315" s="392">
        <v>43060</v>
      </c>
      <c r="J315" s="19">
        <v>11</v>
      </c>
      <c r="K315" s="535" t="s">
        <v>278</v>
      </c>
      <c r="L315" s="17" t="s">
        <v>376</v>
      </c>
      <c r="M315" s="21">
        <f>I315-D315</f>
        <v>1092</v>
      </c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8">
        <v>31517</v>
      </c>
      <c r="B316" s="9" t="s">
        <v>7130</v>
      </c>
      <c r="C316" s="9">
        <v>2014</v>
      </c>
      <c r="D316" s="388">
        <v>41968</v>
      </c>
      <c r="E316" s="12" t="s">
        <v>7131</v>
      </c>
      <c r="F316" s="11" t="s">
        <v>6820</v>
      </c>
      <c r="G316" s="12" t="s">
        <v>850</v>
      </c>
      <c r="H316" s="11" t="s">
        <v>1536</v>
      </c>
      <c r="I316" s="388">
        <v>43060</v>
      </c>
      <c r="J316" s="12">
        <v>11</v>
      </c>
      <c r="K316" s="535" t="s">
        <v>278</v>
      </c>
      <c r="L316" s="9" t="s">
        <v>376</v>
      </c>
      <c r="M316" s="13">
        <f>I316-D316</f>
        <v>1092</v>
      </c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16">
        <v>31617</v>
      </c>
      <c r="B317" s="17" t="s">
        <v>7132</v>
      </c>
      <c r="C317" s="17">
        <v>2014</v>
      </c>
      <c r="D317" s="392">
        <v>41912</v>
      </c>
      <c r="E317" s="19" t="s">
        <v>7133</v>
      </c>
      <c r="F317" s="20" t="s">
        <v>7134</v>
      </c>
      <c r="G317" s="19" t="s">
        <v>850</v>
      </c>
      <c r="H317" s="20" t="s">
        <v>2462</v>
      </c>
      <c r="I317" s="392">
        <v>43061</v>
      </c>
      <c r="J317" s="19">
        <v>11</v>
      </c>
      <c r="K317" s="533" t="s">
        <v>295</v>
      </c>
      <c r="L317" s="17" t="s">
        <v>371</v>
      </c>
      <c r="M317" s="21">
        <f>I317-D317</f>
        <v>1149</v>
      </c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8">
        <v>31717</v>
      </c>
      <c r="B318" s="9" t="s">
        <v>7135</v>
      </c>
      <c r="C318" s="9">
        <v>2012</v>
      </c>
      <c r="D318" s="388">
        <v>41029</v>
      </c>
      <c r="E318" s="12" t="s">
        <v>7136</v>
      </c>
      <c r="F318" s="11" t="s">
        <v>1005</v>
      </c>
      <c r="G318" s="12" t="s">
        <v>860</v>
      </c>
      <c r="H318" s="11" t="s">
        <v>6978</v>
      </c>
      <c r="I318" s="388">
        <v>43061</v>
      </c>
      <c r="J318" s="12">
        <v>11</v>
      </c>
      <c r="K318" s="535" t="s">
        <v>278</v>
      </c>
      <c r="L318" s="9" t="s">
        <v>376</v>
      </c>
      <c r="M318" s="13">
        <f>I318-D318</f>
        <v>2032</v>
      </c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16">
        <v>31817</v>
      </c>
      <c r="B319" s="17" t="s">
        <v>7137</v>
      </c>
      <c r="C319" s="17">
        <v>2013</v>
      </c>
      <c r="D319" s="392">
        <v>41372</v>
      </c>
      <c r="E319" s="19" t="s">
        <v>7138</v>
      </c>
      <c r="F319" s="20" t="s">
        <v>1081</v>
      </c>
      <c r="G319" s="19" t="s">
        <v>860</v>
      </c>
      <c r="H319" s="20" t="s">
        <v>209</v>
      </c>
      <c r="I319" s="392">
        <v>43061</v>
      </c>
      <c r="J319" s="19">
        <v>11</v>
      </c>
      <c r="K319" s="535" t="s">
        <v>278</v>
      </c>
      <c r="L319" s="17" t="s">
        <v>371</v>
      </c>
      <c r="M319" s="21">
        <f>I319-D319</f>
        <v>1689</v>
      </c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8">
        <v>31917</v>
      </c>
      <c r="B320" s="9" t="s">
        <v>7139</v>
      </c>
      <c r="C320" s="9">
        <v>2017</v>
      </c>
      <c r="D320" s="388">
        <v>42789</v>
      </c>
      <c r="E320" s="12" t="s">
        <v>7140</v>
      </c>
      <c r="F320" s="11" t="s">
        <v>2139</v>
      </c>
      <c r="G320" s="12" t="s">
        <v>871</v>
      </c>
      <c r="H320" s="11" t="s">
        <v>2951</v>
      </c>
      <c r="I320" s="388">
        <v>43062</v>
      </c>
      <c r="J320" s="12">
        <v>11</v>
      </c>
      <c r="K320" s="532" t="s">
        <v>324</v>
      </c>
      <c r="L320" s="9" t="s">
        <v>380</v>
      </c>
      <c r="M320" s="13">
        <f>I320-D320</f>
        <v>273</v>
      </c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16">
        <v>32017</v>
      </c>
      <c r="B321" s="17" t="s">
        <v>7141</v>
      </c>
      <c r="C321" s="17">
        <v>2017</v>
      </c>
      <c r="D321" s="392">
        <v>42789</v>
      </c>
      <c r="E321" s="19" t="s">
        <v>7142</v>
      </c>
      <c r="F321" s="20" t="s">
        <v>2139</v>
      </c>
      <c r="G321" s="19" t="s">
        <v>871</v>
      </c>
      <c r="H321" s="20" t="s">
        <v>2951</v>
      </c>
      <c r="I321" s="392">
        <v>43062</v>
      </c>
      <c r="J321" s="19">
        <v>11</v>
      </c>
      <c r="K321" s="532" t="s">
        <v>324</v>
      </c>
      <c r="L321" s="17" t="s">
        <v>380</v>
      </c>
      <c r="M321" s="21">
        <f>I321-D321</f>
        <v>273</v>
      </c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8">
        <v>32117</v>
      </c>
      <c r="B322" s="9" t="s">
        <v>7143</v>
      </c>
      <c r="C322" s="9">
        <v>2017</v>
      </c>
      <c r="D322" s="388">
        <v>42755</v>
      </c>
      <c r="E322" s="12" t="s">
        <v>7144</v>
      </c>
      <c r="F322" s="11" t="s">
        <v>2493</v>
      </c>
      <c r="G322" s="12" t="s">
        <v>871</v>
      </c>
      <c r="H322" s="11" t="s">
        <v>2951</v>
      </c>
      <c r="I322" s="388">
        <v>43063</v>
      </c>
      <c r="J322" s="12">
        <v>11</v>
      </c>
      <c r="K322" s="532" t="s">
        <v>324</v>
      </c>
      <c r="L322" s="9" t="s">
        <v>380</v>
      </c>
      <c r="M322" s="13">
        <f>I322-D322</f>
        <v>308</v>
      </c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16">
        <v>32217</v>
      </c>
      <c r="B323" s="17" t="s">
        <v>7145</v>
      </c>
      <c r="C323" s="17">
        <v>2017</v>
      </c>
      <c r="D323" s="392">
        <v>42789</v>
      </c>
      <c r="E323" s="19" t="s">
        <v>7146</v>
      </c>
      <c r="F323" s="20" t="s">
        <v>2336</v>
      </c>
      <c r="G323" s="19" t="s">
        <v>871</v>
      </c>
      <c r="H323" s="20" t="s">
        <v>2951</v>
      </c>
      <c r="I323" s="392">
        <v>43063</v>
      </c>
      <c r="J323" s="19">
        <v>11</v>
      </c>
      <c r="K323" s="532" t="s">
        <v>324</v>
      </c>
      <c r="L323" s="17" t="s">
        <v>380</v>
      </c>
      <c r="M323" s="21">
        <f>I323-D323</f>
        <v>274</v>
      </c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8">
        <v>32317</v>
      </c>
      <c r="B324" s="9" t="s">
        <v>7147</v>
      </c>
      <c r="C324" s="9">
        <v>2016</v>
      </c>
      <c r="D324" s="388">
        <v>42724</v>
      </c>
      <c r="E324" s="12" t="s">
        <v>7148</v>
      </c>
      <c r="F324" s="11" t="s">
        <v>2336</v>
      </c>
      <c r="G324" s="12" t="s">
        <v>871</v>
      </c>
      <c r="H324" s="11" t="s">
        <v>2951</v>
      </c>
      <c r="I324" s="388">
        <v>43063</v>
      </c>
      <c r="J324" s="12">
        <v>11</v>
      </c>
      <c r="K324" s="532" t="s">
        <v>324</v>
      </c>
      <c r="L324" s="9" t="s">
        <v>380</v>
      </c>
      <c r="M324" s="13">
        <f>I324-D324</f>
        <v>339</v>
      </c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16">
        <v>32417</v>
      </c>
      <c r="B325" s="17" t="s">
        <v>7149</v>
      </c>
      <c r="C325" s="17">
        <v>2016</v>
      </c>
      <c r="D325" s="392">
        <v>42724</v>
      </c>
      <c r="E325" s="19" t="s">
        <v>7150</v>
      </c>
      <c r="F325" s="20" t="s">
        <v>7151</v>
      </c>
      <c r="G325" s="19" t="s">
        <v>871</v>
      </c>
      <c r="H325" s="20" t="s">
        <v>2951</v>
      </c>
      <c r="I325" s="392">
        <v>43063</v>
      </c>
      <c r="J325" s="19">
        <v>11</v>
      </c>
      <c r="K325" s="532" t="s">
        <v>1679</v>
      </c>
      <c r="L325" s="17" t="s">
        <v>380</v>
      </c>
      <c r="M325" s="21">
        <f>I325-D325</f>
        <v>339</v>
      </c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8">
        <v>32517</v>
      </c>
      <c r="B326" s="9" t="s">
        <v>7152</v>
      </c>
      <c r="C326" s="9">
        <v>2016</v>
      </c>
      <c r="D326" s="388">
        <v>42724</v>
      </c>
      <c r="E326" s="12" t="s">
        <v>7153</v>
      </c>
      <c r="F326" s="11" t="s">
        <v>7154</v>
      </c>
      <c r="G326" s="12" t="s">
        <v>871</v>
      </c>
      <c r="H326" s="11" t="s">
        <v>2951</v>
      </c>
      <c r="I326" s="388">
        <v>43063</v>
      </c>
      <c r="J326" s="12">
        <v>11</v>
      </c>
      <c r="K326" s="532" t="s">
        <v>1679</v>
      </c>
      <c r="L326" s="9" t="s">
        <v>380</v>
      </c>
      <c r="M326" s="13">
        <f>I326-D326</f>
        <v>339</v>
      </c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16">
        <v>32617</v>
      </c>
      <c r="B327" s="17" t="s">
        <v>7155</v>
      </c>
      <c r="C327" s="17">
        <v>2017</v>
      </c>
      <c r="D327" s="392">
        <v>42801</v>
      </c>
      <c r="E327" s="19" t="s">
        <v>7156</v>
      </c>
      <c r="F327" s="20" t="s">
        <v>2139</v>
      </c>
      <c r="G327" s="19" t="s">
        <v>871</v>
      </c>
      <c r="H327" s="20" t="s">
        <v>89</v>
      </c>
      <c r="I327" s="392">
        <v>43063</v>
      </c>
      <c r="J327" s="19">
        <v>11</v>
      </c>
      <c r="K327" s="532" t="s">
        <v>324</v>
      </c>
      <c r="L327" s="17" t="s">
        <v>380</v>
      </c>
      <c r="M327" s="21">
        <f>I327-D327</f>
        <v>262</v>
      </c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8">
        <v>32717</v>
      </c>
      <c r="B328" s="9" t="s">
        <v>7157</v>
      </c>
      <c r="C328" s="9">
        <v>2016</v>
      </c>
      <c r="D328" s="388">
        <v>42720</v>
      </c>
      <c r="E328" s="12" t="s">
        <v>7158</v>
      </c>
      <c r="F328" s="11" t="s">
        <v>6502</v>
      </c>
      <c r="G328" s="12" t="s">
        <v>865</v>
      </c>
      <c r="H328" s="11" t="s">
        <v>965</v>
      </c>
      <c r="I328" s="388">
        <v>43068</v>
      </c>
      <c r="J328" s="12">
        <v>11</v>
      </c>
      <c r="K328" s="534" t="s">
        <v>308</v>
      </c>
      <c r="L328" s="9" t="s">
        <v>380</v>
      </c>
      <c r="M328" s="13">
        <f>I328-D328</f>
        <v>348</v>
      </c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16">
        <v>32817</v>
      </c>
      <c r="B329" s="17" t="s">
        <v>7159</v>
      </c>
      <c r="C329" s="17">
        <v>2017</v>
      </c>
      <c r="D329" s="392">
        <v>42767</v>
      </c>
      <c r="E329" s="19" t="s">
        <v>7160</v>
      </c>
      <c r="F329" s="20" t="s">
        <v>6502</v>
      </c>
      <c r="G329" s="19" t="s">
        <v>865</v>
      </c>
      <c r="H329" s="20" t="s">
        <v>965</v>
      </c>
      <c r="I329" s="392">
        <v>43068</v>
      </c>
      <c r="J329" s="19">
        <v>11</v>
      </c>
      <c r="K329" s="534" t="s">
        <v>308</v>
      </c>
      <c r="L329" s="17" t="s">
        <v>380</v>
      </c>
      <c r="M329" s="21">
        <f>I329-D329</f>
        <v>301</v>
      </c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8">
        <v>32917</v>
      </c>
      <c r="B330" s="9" t="s">
        <v>7161</v>
      </c>
      <c r="C330" s="9">
        <v>2017</v>
      </c>
      <c r="D330" s="388">
        <v>42767</v>
      </c>
      <c r="E330" s="12" t="s">
        <v>7162</v>
      </c>
      <c r="F330" s="11" t="s">
        <v>6502</v>
      </c>
      <c r="G330" s="12" t="s">
        <v>865</v>
      </c>
      <c r="H330" s="11" t="s">
        <v>965</v>
      </c>
      <c r="I330" s="388">
        <v>43068</v>
      </c>
      <c r="J330" s="12">
        <v>11</v>
      </c>
      <c r="K330" s="534" t="s">
        <v>308</v>
      </c>
      <c r="L330" s="9" t="s">
        <v>380</v>
      </c>
      <c r="M330" s="13">
        <f>I330-D330</f>
        <v>301</v>
      </c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16">
        <v>33017</v>
      </c>
      <c r="B331" s="17" t="s">
        <v>7163</v>
      </c>
      <c r="C331" s="17">
        <v>2014</v>
      </c>
      <c r="D331" s="392">
        <v>41996</v>
      </c>
      <c r="E331" s="19" t="s">
        <v>7164</v>
      </c>
      <c r="F331" s="20" t="s">
        <v>911</v>
      </c>
      <c r="G331" s="19" t="s">
        <v>17</v>
      </c>
      <c r="H331" s="20" t="s">
        <v>7165</v>
      </c>
      <c r="I331" s="392">
        <v>43069</v>
      </c>
      <c r="J331" s="19">
        <v>11</v>
      </c>
      <c r="K331" s="534" t="s">
        <v>308</v>
      </c>
      <c r="L331" s="17" t="s">
        <v>380</v>
      </c>
      <c r="M331" s="21">
        <f>I331-D331</f>
        <v>1073</v>
      </c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8">
        <v>33117</v>
      </c>
      <c r="B332" s="9" t="s">
        <v>7166</v>
      </c>
      <c r="C332" s="9">
        <v>2011</v>
      </c>
      <c r="D332" s="388">
        <v>40816</v>
      </c>
      <c r="E332" s="12" t="s">
        <v>7167</v>
      </c>
      <c r="F332" s="11" t="s">
        <v>534</v>
      </c>
      <c r="G332" s="12" t="s">
        <v>17</v>
      </c>
      <c r="H332" s="11" t="s">
        <v>7168</v>
      </c>
      <c r="I332" s="388">
        <v>43069</v>
      </c>
      <c r="J332" s="12">
        <v>11</v>
      </c>
      <c r="K332" s="535" t="s">
        <v>278</v>
      </c>
      <c r="L332" s="9" t="s">
        <v>371</v>
      </c>
      <c r="M332" s="13">
        <f>I332-D332</f>
        <v>2253</v>
      </c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16">
        <v>33217</v>
      </c>
      <c r="B333" s="17" t="s">
        <v>7169</v>
      </c>
      <c r="C333" s="17">
        <v>2015</v>
      </c>
      <c r="D333" s="392">
        <v>42191</v>
      </c>
      <c r="E333" s="19" t="s">
        <v>7170</v>
      </c>
      <c r="F333" s="20" t="s">
        <v>370</v>
      </c>
      <c r="G333" s="19" t="s">
        <v>860</v>
      </c>
      <c r="H333" s="20" t="s">
        <v>132</v>
      </c>
      <c r="I333" s="392">
        <v>43074</v>
      </c>
      <c r="J333" s="19">
        <v>12</v>
      </c>
      <c r="K333" s="534" t="s">
        <v>308</v>
      </c>
      <c r="L333" s="17" t="s">
        <v>371</v>
      </c>
      <c r="M333" s="21">
        <f>I333-D333</f>
        <v>883</v>
      </c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8">
        <v>33317</v>
      </c>
      <c r="B334" s="9" t="s">
        <v>7171</v>
      </c>
      <c r="C334" s="9">
        <v>2015</v>
      </c>
      <c r="D334" s="388">
        <v>42185</v>
      </c>
      <c r="E334" s="12" t="s">
        <v>7172</v>
      </c>
      <c r="F334" s="11" t="s">
        <v>442</v>
      </c>
      <c r="G334" s="12" t="s">
        <v>17</v>
      </c>
      <c r="H334" s="11" t="s">
        <v>137</v>
      </c>
      <c r="I334" s="388">
        <v>43075</v>
      </c>
      <c r="J334" s="12">
        <v>12</v>
      </c>
      <c r="K334" s="535" t="s">
        <v>278</v>
      </c>
      <c r="L334" s="9" t="s">
        <v>371</v>
      </c>
      <c r="M334" s="13">
        <f>I334-D334</f>
        <v>890</v>
      </c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16">
        <v>33417</v>
      </c>
      <c r="B335" s="17" t="s">
        <v>7173</v>
      </c>
      <c r="C335" s="17">
        <v>2011</v>
      </c>
      <c r="D335" s="392">
        <v>40745</v>
      </c>
      <c r="E335" s="19" t="s">
        <v>7174</v>
      </c>
      <c r="F335" s="20" t="s">
        <v>442</v>
      </c>
      <c r="G335" s="19" t="s">
        <v>17</v>
      </c>
      <c r="H335" s="20" t="s">
        <v>71</v>
      </c>
      <c r="I335" s="392">
        <v>43075</v>
      </c>
      <c r="J335" s="19">
        <v>12</v>
      </c>
      <c r="K335" s="535" t="s">
        <v>278</v>
      </c>
      <c r="L335" s="17" t="s">
        <v>371</v>
      </c>
      <c r="M335" s="21">
        <f>I335-D335</f>
        <v>2330</v>
      </c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8">
        <v>33517</v>
      </c>
      <c r="B336" s="9" t="s">
        <v>7175</v>
      </c>
      <c r="C336" s="9">
        <v>2012</v>
      </c>
      <c r="D336" s="388">
        <v>41269</v>
      </c>
      <c r="E336" s="12" t="s">
        <v>7176</v>
      </c>
      <c r="F336" s="11" t="s">
        <v>442</v>
      </c>
      <c r="G336" s="12" t="s">
        <v>17</v>
      </c>
      <c r="H336" s="11" t="s">
        <v>3637</v>
      </c>
      <c r="I336" s="388">
        <v>43075</v>
      </c>
      <c r="J336" s="12">
        <v>12</v>
      </c>
      <c r="K336" s="535" t="s">
        <v>278</v>
      </c>
      <c r="L336" s="9" t="s">
        <v>371</v>
      </c>
      <c r="M336" s="13">
        <f>I336-D336</f>
        <v>1806</v>
      </c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16">
        <v>33617</v>
      </c>
      <c r="B337" s="17" t="s">
        <v>7177</v>
      </c>
      <c r="C337" s="17">
        <v>2016</v>
      </c>
      <c r="D337" s="392">
        <v>42429</v>
      </c>
      <c r="E337" s="19" t="s">
        <v>7178</v>
      </c>
      <c r="F337" s="20" t="s">
        <v>1417</v>
      </c>
      <c r="G337" s="19" t="s">
        <v>17</v>
      </c>
      <c r="H337" s="20" t="s">
        <v>506</v>
      </c>
      <c r="I337" s="392">
        <v>43075</v>
      </c>
      <c r="J337" s="19">
        <v>12</v>
      </c>
      <c r="K337" s="534" t="s">
        <v>308</v>
      </c>
      <c r="L337" s="17" t="s">
        <v>376</v>
      </c>
      <c r="M337" s="21">
        <f>I337-D337</f>
        <v>646</v>
      </c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8">
        <v>33717</v>
      </c>
      <c r="B338" s="9" t="s">
        <v>7179</v>
      </c>
      <c r="C338" s="9">
        <v>2011</v>
      </c>
      <c r="D338" s="388">
        <v>40686</v>
      </c>
      <c r="E338" s="12" t="s">
        <v>7180</v>
      </c>
      <c r="F338" s="11" t="s">
        <v>1417</v>
      </c>
      <c r="G338" s="12" t="s">
        <v>17</v>
      </c>
      <c r="H338" s="11" t="s">
        <v>1006</v>
      </c>
      <c r="I338" s="388">
        <v>43075</v>
      </c>
      <c r="J338" s="12">
        <v>12</v>
      </c>
      <c r="K338" s="534" t="s">
        <v>308</v>
      </c>
      <c r="L338" s="9" t="s">
        <v>376</v>
      </c>
      <c r="M338" s="13">
        <f>I338-D338</f>
        <v>2389</v>
      </c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16">
        <v>33817</v>
      </c>
      <c r="B339" s="17" t="s">
        <v>7181</v>
      </c>
      <c r="C339" s="17">
        <v>2011</v>
      </c>
      <c r="D339" s="392">
        <v>40632</v>
      </c>
      <c r="E339" s="19" t="s">
        <v>7182</v>
      </c>
      <c r="F339" s="20" t="s">
        <v>1417</v>
      </c>
      <c r="G339" s="19" t="s">
        <v>17</v>
      </c>
      <c r="H339" s="20" t="s">
        <v>89</v>
      </c>
      <c r="I339" s="392">
        <v>43075</v>
      </c>
      <c r="J339" s="19">
        <v>12</v>
      </c>
      <c r="K339" s="534" t="s">
        <v>308</v>
      </c>
      <c r="L339" s="17" t="s">
        <v>376</v>
      </c>
      <c r="M339" s="21">
        <f>I339-D339</f>
        <v>2443</v>
      </c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8">
        <v>33917</v>
      </c>
      <c r="B340" s="9" t="s">
        <v>7183</v>
      </c>
      <c r="C340" s="9">
        <v>2013</v>
      </c>
      <c r="D340" s="388">
        <v>41613</v>
      </c>
      <c r="E340" s="12" t="s">
        <v>7184</v>
      </c>
      <c r="F340" s="11" t="s">
        <v>1045</v>
      </c>
      <c r="G340" s="12" t="s">
        <v>17</v>
      </c>
      <c r="H340" s="11" t="s">
        <v>277</v>
      </c>
      <c r="I340" s="388">
        <v>43075</v>
      </c>
      <c r="J340" s="12">
        <v>12</v>
      </c>
      <c r="K340" s="535" t="s">
        <v>278</v>
      </c>
      <c r="L340" s="9" t="s">
        <v>371</v>
      </c>
      <c r="M340" s="13">
        <f>I340-D340</f>
        <v>1462</v>
      </c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16">
        <v>34017</v>
      </c>
      <c r="B341" s="17" t="s">
        <v>7185</v>
      </c>
      <c r="C341" s="17">
        <v>2014</v>
      </c>
      <c r="D341" s="392">
        <v>41744</v>
      </c>
      <c r="E341" s="19" t="s">
        <v>7186</v>
      </c>
      <c r="F341" s="20" t="s">
        <v>1045</v>
      </c>
      <c r="G341" s="19" t="s">
        <v>17</v>
      </c>
      <c r="H341" s="20" t="s">
        <v>5430</v>
      </c>
      <c r="I341" s="392">
        <v>43075</v>
      </c>
      <c r="J341" s="19">
        <v>12</v>
      </c>
      <c r="K341" s="535" t="s">
        <v>278</v>
      </c>
      <c r="L341" s="17" t="s">
        <v>371</v>
      </c>
      <c r="M341" s="21">
        <f>I341-D341</f>
        <v>1331</v>
      </c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8">
        <v>34117</v>
      </c>
      <c r="B342" s="9" t="s">
        <v>7187</v>
      </c>
      <c r="C342" s="9">
        <v>2013</v>
      </c>
      <c r="D342" s="388">
        <v>41389</v>
      </c>
      <c r="E342" s="12" t="s">
        <v>7188</v>
      </c>
      <c r="F342" s="11" t="s">
        <v>442</v>
      </c>
      <c r="G342" s="12" t="s">
        <v>17</v>
      </c>
      <c r="H342" s="11" t="s">
        <v>225</v>
      </c>
      <c r="I342" s="388">
        <v>43075</v>
      </c>
      <c r="J342" s="12">
        <v>12</v>
      </c>
      <c r="K342" s="535" t="s">
        <v>278</v>
      </c>
      <c r="L342" s="9" t="s">
        <v>371</v>
      </c>
      <c r="M342" s="13">
        <f>I342-D342</f>
        <v>1686</v>
      </c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16">
        <v>34217</v>
      </c>
      <c r="B343" s="17" t="s">
        <v>7189</v>
      </c>
      <c r="C343" s="17">
        <v>2016</v>
      </c>
      <c r="D343" s="392">
        <v>42392</v>
      </c>
      <c r="E343" s="19" t="s">
        <v>7190</v>
      </c>
      <c r="F343" s="20" t="s">
        <v>1081</v>
      </c>
      <c r="G343" s="19" t="s">
        <v>17</v>
      </c>
      <c r="H343" s="20" t="s">
        <v>506</v>
      </c>
      <c r="I343" s="392">
        <v>43076</v>
      </c>
      <c r="J343" s="19">
        <v>12</v>
      </c>
      <c r="K343" s="533" t="s">
        <v>295</v>
      </c>
      <c r="L343" s="17" t="s">
        <v>371</v>
      </c>
      <c r="M343" s="21">
        <f>I343-D343</f>
        <v>684</v>
      </c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8">
        <v>34317</v>
      </c>
      <c r="B344" s="9" t="s">
        <v>7191</v>
      </c>
      <c r="C344" s="9">
        <v>2011</v>
      </c>
      <c r="D344" s="388">
        <v>40716</v>
      </c>
      <c r="E344" s="12" t="s">
        <v>7192</v>
      </c>
      <c r="F344" s="11" t="s">
        <v>1081</v>
      </c>
      <c r="G344" s="12" t="s">
        <v>17</v>
      </c>
      <c r="H344" s="11" t="s">
        <v>969</v>
      </c>
      <c r="I344" s="388">
        <v>43076</v>
      </c>
      <c r="J344" s="12">
        <v>12</v>
      </c>
      <c r="K344" s="533" t="s">
        <v>295</v>
      </c>
      <c r="L344" s="9" t="s">
        <v>371</v>
      </c>
      <c r="M344" s="13">
        <f>I344-D344</f>
        <v>2360</v>
      </c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16">
        <v>34417</v>
      </c>
      <c r="B345" s="17" t="s">
        <v>7193</v>
      </c>
      <c r="C345" s="17">
        <v>2010</v>
      </c>
      <c r="D345" s="392">
        <v>40218</v>
      </c>
      <c r="E345" s="19" t="s">
        <v>7194</v>
      </c>
      <c r="F345" s="20" t="s">
        <v>2039</v>
      </c>
      <c r="G345" s="19" t="s">
        <v>17</v>
      </c>
      <c r="H345" s="20" t="s">
        <v>981</v>
      </c>
      <c r="I345" s="392">
        <v>43076</v>
      </c>
      <c r="J345" s="19">
        <v>12</v>
      </c>
      <c r="K345" s="534" t="s">
        <v>308</v>
      </c>
      <c r="L345" s="17" t="s">
        <v>376</v>
      </c>
      <c r="M345" s="21">
        <f>I345-D345</f>
        <v>2858</v>
      </c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8">
        <v>34517</v>
      </c>
      <c r="B346" s="9" t="s">
        <v>7195</v>
      </c>
      <c r="C346" s="9">
        <v>2015</v>
      </c>
      <c r="D346" s="388">
        <v>42086</v>
      </c>
      <c r="E346" s="12" t="s">
        <v>7196</v>
      </c>
      <c r="F346" s="11" t="s">
        <v>1678</v>
      </c>
      <c r="G346" s="12" t="s">
        <v>17</v>
      </c>
      <c r="H346" s="11" t="s">
        <v>363</v>
      </c>
      <c r="I346" s="388">
        <v>43080</v>
      </c>
      <c r="J346" s="12">
        <v>12</v>
      </c>
      <c r="K346" s="535" t="s">
        <v>278</v>
      </c>
      <c r="L346" s="9" t="s">
        <v>376</v>
      </c>
      <c r="M346" s="13">
        <f>I346-D346</f>
        <v>994</v>
      </c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16">
        <v>34617</v>
      </c>
      <c r="B347" s="17" t="s">
        <v>7197</v>
      </c>
      <c r="C347" s="17">
        <v>2012</v>
      </c>
      <c r="D347" s="392">
        <v>40968</v>
      </c>
      <c r="E347" s="19" t="s">
        <v>7198</v>
      </c>
      <c r="F347" s="20" t="s">
        <v>242</v>
      </c>
      <c r="G347" s="19" t="s">
        <v>17</v>
      </c>
      <c r="H347" s="20" t="s">
        <v>55</v>
      </c>
      <c r="I347" s="392">
        <v>43080</v>
      </c>
      <c r="J347" s="19">
        <v>12</v>
      </c>
      <c r="K347" s="534" t="s">
        <v>308</v>
      </c>
      <c r="L347" s="17" t="s">
        <v>376</v>
      </c>
      <c r="M347" s="21">
        <f>I347-D347</f>
        <v>2112</v>
      </c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8">
        <v>34717</v>
      </c>
      <c r="B348" s="9" t="s">
        <v>7199</v>
      </c>
      <c r="C348" s="9">
        <v>2013</v>
      </c>
      <c r="D348" s="388">
        <v>41310</v>
      </c>
      <c r="E348" s="12" t="s">
        <v>7200</v>
      </c>
      <c r="F348" s="11" t="s">
        <v>242</v>
      </c>
      <c r="G348" s="12" t="s">
        <v>17</v>
      </c>
      <c r="H348" s="11" t="s">
        <v>25</v>
      </c>
      <c r="I348" s="388">
        <v>43080</v>
      </c>
      <c r="J348" s="12">
        <v>12</v>
      </c>
      <c r="K348" s="534" t="s">
        <v>308</v>
      </c>
      <c r="L348" s="9" t="s">
        <v>376</v>
      </c>
      <c r="M348" s="13">
        <f>I348-D348</f>
        <v>1770</v>
      </c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16">
        <v>34817</v>
      </c>
      <c r="B349" s="17" t="s">
        <v>7201</v>
      </c>
      <c r="C349" s="17">
        <v>2011</v>
      </c>
      <c r="D349" s="392">
        <v>40645</v>
      </c>
      <c r="E349" s="19" t="s">
        <v>7202</v>
      </c>
      <c r="F349" s="20" t="s">
        <v>242</v>
      </c>
      <c r="G349" s="19" t="s">
        <v>17</v>
      </c>
      <c r="H349" s="20" t="s">
        <v>3637</v>
      </c>
      <c r="I349" s="392">
        <v>43081</v>
      </c>
      <c r="J349" s="19">
        <v>12</v>
      </c>
      <c r="K349" s="534" t="s">
        <v>308</v>
      </c>
      <c r="L349" s="17" t="s">
        <v>376</v>
      </c>
      <c r="M349" s="21">
        <f>I349-D349</f>
        <v>2436</v>
      </c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8">
        <v>34917</v>
      </c>
      <c r="B350" s="9" t="s">
        <v>7203</v>
      </c>
      <c r="C350" s="9">
        <v>2009</v>
      </c>
      <c r="D350" s="388">
        <v>40164</v>
      </c>
      <c r="E350" s="12" t="s">
        <v>7204</v>
      </c>
      <c r="F350" s="11" t="s">
        <v>242</v>
      </c>
      <c r="G350" s="12" t="s">
        <v>17</v>
      </c>
      <c r="H350" s="11" t="s">
        <v>363</v>
      </c>
      <c r="I350" s="388">
        <v>43081</v>
      </c>
      <c r="J350" s="12">
        <v>12</v>
      </c>
      <c r="K350" s="534" t="s">
        <v>308</v>
      </c>
      <c r="L350" s="9" t="s">
        <v>376</v>
      </c>
      <c r="M350" s="13">
        <f>I350-D350</f>
        <v>2917</v>
      </c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16">
        <v>35017</v>
      </c>
      <c r="B351" s="17" t="s">
        <v>7205</v>
      </c>
      <c r="C351" s="17">
        <v>2013</v>
      </c>
      <c r="D351" s="392">
        <v>41445</v>
      </c>
      <c r="E351" s="19" t="s">
        <v>7206</v>
      </c>
      <c r="F351" s="20" t="s">
        <v>242</v>
      </c>
      <c r="G351" s="19" t="s">
        <v>17</v>
      </c>
      <c r="H351" s="20" t="s">
        <v>83</v>
      </c>
      <c r="I351" s="392">
        <v>43081</v>
      </c>
      <c r="J351" s="19">
        <v>12</v>
      </c>
      <c r="K351" s="534" t="s">
        <v>308</v>
      </c>
      <c r="L351" s="17" t="s">
        <v>376</v>
      </c>
      <c r="M351" s="21">
        <f>I351-D351</f>
        <v>1636</v>
      </c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8">
        <v>35117</v>
      </c>
      <c r="B352" s="9" t="s">
        <v>7207</v>
      </c>
      <c r="C352" s="9">
        <v>2013</v>
      </c>
      <c r="D352" s="388">
        <v>41354</v>
      </c>
      <c r="E352" s="12" t="s">
        <v>7208</v>
      </c>
      <c r="F352" s="11" t="s">
        <v>242</v>
      </c>
      <c r="G352" s="12" t="s">
        <v>17</v>
      </c>
      <c r="H352" s="11" t="s">
        <v>5430</v>
      </c>
      <c r="I352" s="388">
        <v>43081</v>
      </c>
      <c r="J352" s="12">
        <v>12</v>
      </c>
      <c r="K352" s="534" t="s">
        <v>308</v>
      </c>
      <c r="L352" s="9" t="s">
        <v>376</v>
      </c>
      <c r="M352" s="13">
        <f>I352-D352</f>
        <v>1727</v>
      </c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16">
        <v>35217</v>
      </c>
      <c r="B353" s="17" t="s">
        <v>7209</v>
      </c>
      <c r="C353" s="17">
        <v>2009</v>
      </c>
      <c r="D353" s="392">
        <v>40095</v>
      </c>
      <c r="E353" s="19" t="s">
        <v>7210</v>
      </c>
      <c r="F353" s="20" t="s">
        <v>242</v>
      </c>
      <c r="G353" s="19" t="s">
        <v>17</v>
      </c>
      <c r="H353" s="20" t="s">
        <v>363</v>
      </c>
      <c r="I353" s="392">
        <v>43083</v>
      </c>
      <c r="J353" s="19">
        <v>12</v>
      </c>
      <c r="K353" s="534" t="s">
        <v>308</v>
      </c>
      <c r="L353" s="17" t="s">
        <v>376</v>
      </c>
      <c r="M353" s="21">
        <f>I353-D353</f>
        <v>2988</v>
      </c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8">
        <v>35317</v>
      </c>
      <c r="B354" s="9" t="s">
        <v>7211</v>
      </c>
      <c r="C354" s="9">
        <v>2012</v>
      </c>
      <c r="D354" s="388">
        <v>41257</v>
      </c>
      <c r="E354" s="12" t="s">
        <v>7212</v>
      </c>
      <c r="F354" s="11" t="s">
        <v>242</v>
      </c>
      <c r="G354" s="12" t="s">
        <v>17</v>
      </c>
      <c r="H354" s="11" t="s">
        <v>6492</v>
      </c>
      <c r="I354" s="388">
        <v>43083</v>
      </c>
      <c r="J354" s="12">
        <v>12</v>
      </c>
      <c r="K354" s="534" t="s">
        <v>308</v>
      </c>
      <c r="L354" s="9" t="s">
        <v>376</v>
      </c>
      <c r="M354" s="13">
        <f>I354-D354</f>
        <v>1826</v>
      </c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16">
        <v>35417</v>
      </c>
      <c r="B355" s="17" t="s">
        <v>7213</v>
      </c>
      <c r="C355" s="17">
        <v>2012</v>
      </c>
      <c r="D355" s="392">
        <v>40998</v>
      </c>
      <c r="E355" s="19" t="s">
        <v>7214</v>
      </c>
      <c r="F355" s="20" t="s">
        <v>242</v>
      </c>
      <c r="G355" s="19" t="s">
        <v>17</v>
      </c>
      <c r="H355" s="20" t="s">
        <v>3637</v>
      </c>
      <c r="I355" s="392">
        <v>43083</v>
      </c>
      <c r="J355" s="19">
        <v>12</v>
      </c>
      <c r="K355" s="534" t="s">
        <v>308</v>
      </c>
      <c r="L355" s="17" t="s">
        <v>376</v>
      </c>
      <c r="M355" s="21">
        <f>I355-D355</f>
        <v>2085</v>
      </c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8">
        <v>35517</v>
      </c>
      <c r="B356" s="9" t="s">
        <v>7215</v>
      </c>
      <c r="C356" s="9">
        <v>2011</v>
      </c>
      <c r="D356" s="388">
        <v>40757</v>
      </c>
      <c r="E356" s="12" t="s">
        <v>7216</v>
      </c>
      <c r="F356" s="11" t="s">
        <v>242</v>
      </c>
      <c r="G356" s="12" t="s">
        <v>17</v>
      </c>
      <c r="H356" s="11" t="s">
        <v>5629</v>
      </c>
      <c r="I356" s="388">
        <v>43083</v>
      </c>
      <c r="J356" s="12">
        <v>12</v>
      </c>
      <c r="K356" s="534" t="s">
        <v>308</v>
      </c>
      <c r="L356" s="9" t="s">
        <v>376</v>
      </c>
      <c r="M356" s="13">
        <f>I356-D356</f>
        <v>2326</v>
      </c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16">
        <v>35617</v>
      </c>
      <c r="B357" s="17" t="s">
        <v>7217</v>
      </c>
      <c r="C357" s="17">
        <v>2012</v>
      </c>
      <c r="D357" s="392">
        <v>41271</v>
      </c>
      <c r="E357" s="19" t="s">
        <v>7218</v>
      </c>
      <c r="F357" s="20" t="s">
        <v>1439</v>
      </c>
      <c r="G357" s="19" t="s">
        <v>17</v>
      </c>
      <c r="H357" s="20" t="s">
        <v>71</v>
      </c>
      <c r="I357" s="392">
        <v>43083</v>
      </c>
      <c r="J357" s="19">
        <v>12</v>
      </c>
      <c r="K357" s="535" t="s">
        <v>278</v>
      </c>
      <c r="L357" s="17" t="s">
        <v>376</v>
      </c>
      <c r="M357" s="21">
        <f>I357-D357</f>
        <v>1812</v>
      </c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8">
        <v>35717</v>
      </c>
      <c r="B358" s="9" t="s">
        <v>7219</v>
      </c>
      <c r="C358" s="9">
        <v>2011</v>
      </c>
      <c r="D358" s="388">
        <v>40757</v>
      </c>
      <c r="E358" s="12" t="s">
        <v>7220</v>
      </c>
      <c r="F358" s="11" t="s">
        <v>242</v>
      </c>
      <c r="G358" s="12" t="s">
        <v>17</v>
      </c>
      <c r="H358" s="11" t="s">
        <v>100</v>
      </c>
      <c r="I358" s="388">
        <v>43083</v>
      </c>
      <c r="J358" s="12">
        <v>12</v>
      </c>
      <c r="K358" s="534" t="s">
        <v>308</v>
      </c>
      <c r="L358" s="9" t="s">
        <v>376</v>
      </c>
      <c r="M358" s="13">
        <f>I358-D358</f>
        <v>2326</v>
      </c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16">
        <v>35817</v>
      </c>
      <c r="B359" s="17" t="s">
        <v>7221</v>
      </c>
      <c r="C359" s="17">
        <v>2011</v>
      </c>
      <c r="D359" s="392">
        <v>40721</v>
      </c>
      <c r="E359" s="19" t="s">
        <v>7222</v>
      </c>
      <c r="F359" s="20" t="s">
        <v>242</v>
      </c>
      <c r="G359" s="19" t="s">
        <v>17</v>
      </c>
      <c r="H359" s="20" t="s">
        <v>5450</v>
      </c>
      <c r="I359" s="392">
        <v>43084</v>
      </c>
      <c r="J359" s="19">
        <v>12</v>
      </c>
      <c r="K359" s="534" t="s">
        <v>308</v>
      </c>
      <c r="L359" s="17" t="s">
        <v>376</v>
      </c>
      <c r="M359" s="21">
        <f>I359-D359</f>
        <v>2363</v>
      </c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8">
        <v>35917</v>
      </c>
      <c r="B360" s="9" t="s">
        <v>7223</v>
      </c>
      <c r="C360" s="9">
        <v>2015</v>
      </c>
      <c r="D360" s="388">
        <v>42062</v>
      </c>
      <c r="E360" s="12" t="s">
        <v>7224</v>
      </c>
      <c r="F360" s="11" t="s">
        <v>154</v>
      </c>
      <c r="G360" s="12" t="s">
        <v>17</v>
      </c>
      <c r="H360" s="11" t="s">
        <v>7225</v>
      </c>
      <c r="I360" s="388">
        <v>43084</v>
      </c>
      <c r="J360" s="12">
        <v>12</v>
      </c>
      <c r="K360" s="535" t="s">
        <v>278</v>
      </c>
      <c r="L360" s="9" t="s">
        <v>376</v>
      </c>
      <c r="M360" s="13">
        <f>I360-D360</f>
        <v>1022</v>
      </c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16">
        <v>36017</v>
      </c>
      <c r="B361" s="17" t="s">
        <v>7226</v>
      </c>
      <c r="C361" s="17">
        <v>2014</v>
      </c>
      <c r="D361" s="392">
        <v>41919</v>
      </c>
      <c r="E361" s="19" t="s">
        <v>7227</v>
      </c>
      <c r="F361" s="20" t="s">
        <v>1439</v>
      </c>
      <c r="G361" s="19" t="s">
        <v>17</v>
      </c>
      <c r="H361" s="20" t="s">
        <v>137</v>
      </c>
      <c r="I361" s="392">
        <v>43084</v>
      </c>
      <c r="J361" s="19">
        <v>12</v>
      </c>
      <c r="K361" s="535" t="s">
        <v>278</v>
      </c>
      <c r="L361" s="17" t="s">
        <v>376</v>
      </c>
      <c r="M361" s="21">
        <f>I361-D361</f>
        <v>1165</v>
      </c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8">
        <v>36117</v>
      </c>
      <c r="B362" s="9" t="s">
        <v>7228</v>
      </c>
      <c r="C362" s="9">
        <v>2015</v>
      </c>
      <c r="D362" s="388">
        <v>42080</v>
      </c>
      <c r="E362" s="12" t="s">
        <v>7229</v>
      </c>
      <c r="F362" s="11" t="s">
        <v>542</v>
      </c>
      <c r="G362" s="12" t="s">
        <v>40</v>
      </c>
      <c r="H362" s="11" t="s">
        <v>25</v>
      </c>
      <c r="I362" s="388">
        <v>43084</v>
      </c>
      <c r="J362" s="12">
        <v>12</v>
      </c>
      <c r="K362" s="534" t="s">
        <v>308</v>
      </c>
      <c r="L362" s="9" t="s">
        <v>380</v>
      </c>
      <c r="M362" s="13">
        <f>I362-D362</f>
        <v>1004</v>
      </c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16">
        <v>36217</v>
      </c>
      <c r="B363" s="17" t="s">
        <v>7230</v>
      </c>
      <c r="C363" s="17">
        <v>2014</v>
      </c>
      <c r="D363" s="392">
        <v>41806</v>
      </c>
      <c r="E363" s="19" t="s">
        <v>7231</v>
      </c>
      <c r="F363" s="20" t="s">
        <v>1439</v>
      </c>
      <c r="G363" s="19" t="s">
        <v>17</v>
      </c>
      <c r="H363" s="20" t="s">
        <v>5812</v>
      </c>
      <c r="I363" s="392">
        <v>43084</v>
      </c>
      <c r="J363" s="19">
        <v>12</v>
      </c>
      <c r="K363" s="535" t="s">
        <v>278</v>
      </c>
      <c r="L363" s="17" t="s">
        <v>376</v>
      </c>
      <c r="M363" s="21">
        <f>I363-D363</f>
        <v>1278</v>
      </c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8">
        <v>36317</v>
      </c>
      <c r="B364" s="9" t="s">
        <v>7232</v>
      </c>
      <c r="C364" s="9">
        <v>2014</v>
      </c>
      <c r="D364" s="388">
        <v>41717</v>
      </c>
      <c r="E364" s="12" t="s">
        <v>7233</v>
      </c>
      <c r="F364" s="11" t="s">
        <v>1439</v>
      </c>
      <c r="G364" s="12" t="s">
        <v>17</v>
      </c>
      <c r="H364" s="11" t="s">
        <v>83</v>
      </c>
      <c r="I364" s="388">
        <v>43084</v>
      </c>
      <c r="J364" s="12">
        <v>12</v>
      </c>
      <c r="K364" s="535" t="s">
        <v>278</v>
      </c>
      <c r="L364" s="9" t="s">
        <v>376</v>
      </c>
      <c r="M364" s="13">
        <f>I364-D364</f>
        <v>1367</v>
      </c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16">
        <v>36417</v>
      </c>
      <c r="B365" s="17" t="s">
        <v>7234</v>
      </c>
      <c r="C365" s="17">
        <v>2016</v>
      </c>
      <c r="D365" s="392">
        <v>42685</v>
      </c>
      <c r="E365" s="19" t="s">
        <v>7235</v>
      </c>
      <c r="F365" s="20" t="s">
        <v>534</v>
      </c>
      <c r="G365" s="19" t="s">
        <v>17</v>
      </c>
      <c r="H365" s="20" t="s">
        <v>83</v>
      </c>
      <c r="I365" s="392">
        <v>43088</v>
      </c>
      <c r="J365" s="19">
        <v>12</v>
      </c>
      <c r="K365" s="535" t="s">
        <v>278</v>
      </c>
      <c r="L365" s="17" t="s">
        <v>371</v>
      </c>
      <c r="M365" s="21">
        <f>I365-D365</f>
        <v>403</v>
      </c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8">
        <v>36517</v>
      </c>
      <c r="B366" s="9" t="s">
        <v>7236</v>
      </c>
      <c r="C366" s="9">
        <v>2012</v>
      </c>
      <c r="D366" s="388">
        <v>41200</v>
      </c>
      <c r="E366" s="12" t="s">
        <v>7237</v>
      </c>
      <c r="F366" s="11" t="s">
        <v>534</v>
      </c>
      <c r="G366" s="12" t="s">
        <v>17</v>
      </c>
      <c r="H366" s="11" t="s">
        <v>137</v>
      </c>
      <c r="I366" s="388">
        <v>43088</v>
      </c>
      <c r="J366" s="12">
        <v>12</v>
      </c>
      <c r="K366" s="535" t="s">
        <v>278</v>
      </c>
      <c r="L366" s="9" t="s">
        <v>371</v>
      </c>
      <c r="M366" s="13">
        <f>I366-D366</f>
        <v>1888</v>
      </c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16">
        <v>36617</v>
      </c>
      <c r="B367" s="17" t="s">
        <v>7238</v>
      </c>
      <c r="C367" s="17">
        <v>2014</v>
      </c>
      <c r="D367" s="392">
        <v>41864</v>
      </c>
      <c r="E367" s="19" t="s">
        <v>7239</v>
      </c>
      <c r="F367" s="20" t="s">
        <v>534</v>
      </c>
      <c r="G367" s="19" t="s">
        <v>17</v>
      </c>
      <c r="H367" s="20" t="s">
        <v>55</v>
      </c>
      <c r="I367" s="392">
        <v>43088</v>
      </c>
      <c r="J367" s="19">
        <v>12</v>
      </c>
      <c r="K367" s="535" t="s">
        <v>278</v>
      </c>
      <c r="L367" s="17" t="s">
        <v>371</v>
      </c>
      <c r="M367" s="21">
        <f>I367-D367</f>
        <v>1224</v>
      </c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8">
        <v>36717</v>
      </c>
      <c r="B368" s="9" t="s">
        <v>7240</v>
      </c>
      <c r="C368" s="9">
        <v>2011</v>
      </c>
      <c r="D368" s="388">
        <v>41043</v>
      </c>
      <c r="E368" s="12" t="s">
        <v>7241</v>
      </c>
      <c r="F368" s="11" t="s">
        <v>7242</v>
      </c>
      <c r="G368" s="12" t="s">
        <v>17</v>
      </c>
      <c r="H368" s="11" t="s">
        <v>851</v>
      </c>
      <c r="I368" s="388">
        <v>43089</v>
      </c>
      <c r="J368" s="12">
        <v>12</v>
      </c>
      <c r="K368" s="532" t="s">
        <v>324</v>
      </c>
      <c r="L368" s="9" t="s">
        <v>365</v>
      </c>
      <c r="M368" s="13">
        <f>I368-D368</f>
        <v>2046</v>
      </c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16">
        <v>36817</v>
      </c>
      <c r="B369" s="17" t="s">
        <v>7243</v>
      </c>
      <c r="C369" s="17">
        <v>2013</v>
      </c>
      <c r="D369" s="392">
        <v>41599</v>
      </c>
      <c r="E369" s="19" t="s">
        <v>7244</v>
      </c>
      <c r="F369" s="20" t="s">
        <v>885</v>
      </c>
      <c r="G369" s="19" t="s">
        <v>860</v>
      </c>
      <c r="H369" s="20" t="s">
        <v>71</v>
      </c>
      <c r="I369" s="392">
        <v>43089</v>
      </c>
      <c r="J369" s="19">
        <v>12</v>
      </c>
      <c r="K369" s="535" t="s">
        <v>278</v>
      </c>
      <c r="L369" s="17" t="s">
        <v>376</v>
      </c>
      <c r="M369" s="21">
        <f>I369-D369</f>
        <v>1490</v>
      </c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8">
        <v>36917</v>
      </c>
      <c r="B370" s="9" t="s">
        <v>7245</v>
      </c>
      <c r="C370" s="9">
        <v>2013</v>
      </c>
      <c r="D370" s="388">
        <v>41304</v>
      </c>
      <c r="E370" s="12" t="s">
        <v>7246</v>
      </c>
      <c r="F370" s="11" t="s">
        <v>564</v>
      </c>
      <c r="G370" s="12" t="s">
        <v>17</v>
      </c>
      <c r="H370" s="11" t="s">
        <v>3795</v>
      </c>
      <c r="I370" s="388">
        <v>43090</v>
      </c>
      <c r="J370" s="12">
        <v>12</v>
      </c>
      <c r="K370" s="534" t="s">
        <v>308</v>
      </c>
      <c r="L370" s="9" t="s">
        <v>371</v>
      </c>
      <c r="M370" s="13">
        <f>I370-D370</f>
        <v>1786</v>
      </c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16">
        <v>37017</v>
      </c>
      <c r="B371" s="17" t="s">
        <v>7247</v>
      </c>
      <c r="C371" s="17">
        <v>2015</v>
      </c>
      <c r="D371" s="392">
        <v>42355</v>
      </c>
      <c r="E371" s="19" t="s">
        <v>7248</v>
      </c>
      <c r="F371" s="20" t="s">
        <v>1678</v>
      </c>
      <c r="G371" s="19" t="s">
        <v>17</v>
      </c>
      <c r="H371" s="20" t="s">
        <v>181</v>
      </c>
      <c r="I371" s="392">
        <v>43090</v>
      </c>
      <c r="J371" s="19">
        <v>12</v>
      </c>
      <c r="K371" s="535" t="s">
        <v>278</v>
      </c>
      <c r="L371" s="17" t="s">
        <v>376</v>
      </c>
      <c r="M371" s="21">
        <f>I371-D371</f>
        <v>735</v>
      </c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8">
        <v>37117</v>
      </c>
      <c r="B372" s="9" t="s">
        <v>7249</v>
      </c>
      <c r="C372" s="9">
        <v>2013</v>
      </c>
      <c r="D372" s="388">
        <v>41626</v>
      </c>
      <c r="E372" s="12" t="s">
        <v>7250</v>
      </c>
      <c r="F372" s="11" t="s">
        <v>242</v>
      </c>
      <c r="G372" s="12" t="s">
        <v>17</v>
      </c>
      <c r="H372" s="11" t="s">
        <v>209</v>
      </c>
      <c r="I372" s="388">
        <v>43090</v>
      </c>
      <c r="J372" s="12">
        <v>12</v>
      </c>
      <c r="K372" s="534" t="s">
        <v>308</v>
      </c>
      <c r="L372" s="9" t="s">
        <v>376</v>
      </c>
      <c r="M372" s="13">
        <f>I372-D372</f>
        <v>1464</v>
      </c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16">
        <v>37217</v>
      </c>
      <c r="B373" s="17" t="s">
        <v>7251</v>
      </c>
      <c r="C373" s="17">
        <v>2012</v>
      </c>
      <c r="D373" s="392">
        <v>40982</v>
      </c>
      <c r="E373" s="19" t="s">
        <v>7252</v>
      </c>
      <c r="F373" s="20" t="s">
        <v>5711</v>
      </c>
      <c r="G373" s="19" t="s">
        <v>850</v>
      </c>
      <c r="H373" s="20" t="s">
        <v>1536</v>
      </c>
      <c r="I373" s="392">
        <v>43090</v>
      </c>
      <c r="J373" s="19">
        <v>12</v>
      </c>
      <c r="K373" s="534" t="s">
        <v>308</v>
      </c>
      <c r="L373" s="17" t="s">
        <v>376</v>
      </c>
      <c r="M373" s="21">
        <f>I373-D373</f>
        <v>2108</v>
      </c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8">
        <v>37317</v>
      </c>
      <c r="B374" s="9" t="s">
        <v>7253</v>
      </c>
      <c r="C374" s="9">
        <v>2012</v>
      </c>
      <c r="D374" s="388">
        <v>41061</v>
      </c>
      <c r="E374" s="12" t="s">
        <v>7254</v>
      </c>
      <c r="F374" s="11" t="s">
        <v>5711</v>
      </c>
      <c r="G374" s="12" t="s">
        <v>850</v>
      </c>
      <c r="H374" s="11" t="s">
        <v>1536</v>
      </c>
      <c r="I374" s="388">
        <v>43090</v>
      </c>
      <c r="J374" s="12">
        <v>12</v>
      </c>
      <c r="K374" s="534" t="s">
        <v>308</v>
      </c>
      <c r="L374" s="9" t="s">
        <v>376</v>
      </c>
      <c r="M374" s="13">
        <f>I374-D374</f>
        <v>2029</v>
      </c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16">
        <v>37417</v>
      </c>
      <c r="B375" s="17" t="s">
        <v>7255</v>
      </c>
      <c r="C375" s="17">
        <v>2012</v>
      </c>
      <c r="D375" s="392">
        <v>40956</v>
      </c>
      <c r="E375" s="19" t="s">
        <v>7256</v>
      </c>
      <c r="F375" s="20" t="s">
        <v>5711</v>
      </c>
      <c r="G375" s="19" t="s">
        <v>850</v>
      </c>
      <c r="H375" s="20" t="s">
        <v>1536</v>
      </c>
      <c r="I375" s="392">
        <v>43090</v>
      </c>
      <c r="J375" s="19">
        <v>12</v>
      </c>
      <c r="K375" s="534" t="s">
        <v>308</v>
      </c>
      <c r="L375" s="17" t="s">
        <v>376</v>
      </c>
      <c r="M375" s="21">
        <f>I375-D375</f>
        <v>2134</v>
      </c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8">
        <v>37517</v>
      </c>
      <c r="B376" s="9" t="s">
        <v>7257</v>
      </c>
      <c r="C376" s="9">
        <v>2009</v>
      </c>
      <c r="D376" s="388">
        <v>39955</v>
      </c>
      <c r="E376" s="12" t="s">
        <v>7258</v>
      </c>
      <c r="F376" s="11" t="s">
        <v>2339</v>
      </c>
      <c r="G376" s="12" t="s">
        <v>860</v>
      </c>
      <c r="H376" s="11" t="s">
        <v>1522</v>
      </c>
      <c r="I376" s="388">
        <v>43090</v>
      </c>
      <c r="J376" s="12">
        <v>12</v>
      </c>
      <c r="K376" s="535" t="s">
        <v>278</v>
      </c>
      <c r="L376" s="9" t="s">
        <v>376</v>
      </c>
      <c r="M376" s="13">
        <f>I376-D376</f>
        <v>3135</v>
      </c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16">
        <v>37617</v>
      </c>
      <c r="B377" s="17" t="s">
        <v>7259</v>
      </c>
      <c r="C377" s="17">
        <v>2009</v>
      </c>
      <c r="D377" s="392">
        <v>39954</v>
      </c>
      <c r="E377" s="19" t="s">
        <v>7260</v>
      </c>
      <c r="F377" s="20" t="s">
        <v>2339</v>
      </c>
      <c r="G377" s="19" t="s">
        <v>860</v>
      </c>
      <c r="H377" s="20" t="s">
        <v>1522</v>
      </c>
      <c r="I377" s="392">
        <v>43090</v>
      </c>
      <c r="J377" s="19">
        <v>12</v>
      </c>
      <c r="K377" s="535" t="s">
        <v>278</v>
      </c>
      <c r="L377" s="17" t="s">
        <v>376</v>
      </c>
      <c r="M377" s="21">
        <f>I377-D377</f>
        <v>3136</v>
      </c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8">
        <v>37717</v>
      </c>
      <c r="B378" s="9" t="s">
        <v>7261</v>
      </c>
      <c r="C378" s="9">
        <v>2010</v>
      </c>
      <c r="D378" s="388">
        <v>40387</v>
      </c>
      <c r="E378" s="12" t="s">
        <v>7262</v>
      </c>
      <c r="F378" s="11" t="s">
        <v>180</v>
      </c>
      <c r="G378" s="12" t="s">
        <v>860</v>
      </c>
      <c r="H378" s="11" t="s">
        <v>363</v>
      </c>
      <c r="I378" s="388">
        <v>43090</v>
      </c>
      <c r="J378" s="12">
        <v>12</v>
      </c>
      <c r="K378" s="534" t="s">
        <v>308</v>
      </c>
      <c r="L378" s="9" t="s">
        <v>371</v>
      </c>
      <c r="M378" s="13">
        <f>I378-D378</f>
        <v>2703</v>
      </c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16">
        <v>37817</v>
      </c>
      <c r="B379" s="17" t="s">
        <v>7263</v>
      </c>
      <c r="C379" s="17">
        <v>2010</v>
      </c>
      <c r="D379" s="392">
        <v>40288</v>
      </c>
      <c r="E379" s="19" t="s">
        <v>7264</v>
      </c>
      <c r="F379" s="20" t="s">
        <v>2409</v>
      </c>
      <c r="G379" s="19" t="s">
        <v>860</v>
      </c>
      <c r="H379" s="20" t="s">
        <v>363</v>
      </c>
      <c r="I379" s="392">
        <v>43090</v>
      </c>
      <c r="J379" s="19">
        <v>12</v>
      </c>
      <c r="K379" s="534" t="s">
        <v>308</v>
      </c>
      <c r="L379" s="17" t="s">
        <v>376</v>
      </c>
      <c r="M379" s="21">
        <f>I379-D379</f>
        <v>2802</v>
      </c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8">
        <v>37917</v>
      </c>
      <c r="B380" s="9" t="s">
        <v>7265</v>
      </c>
      <c r="C380" s="9">
        <v>2017</v>
      </c>
      <c r="D380" s="388">
        <v>42779</v>
      </c>
      <c r="E380" s="12" t="s">
        <v>7266</v>
      </c>
      <c r="F380" s="11" t="s">
        <v>534</v>
      </c>
      <c r="G380" s="12" t="s">
        <v>17</v>
      </c>
      <c r="H380" s="11" t="s">
        <v>181</v>
      </c>
      <c r="I380" s="388">
        <v>43091</v>
      </c>
      <c r="J380" s="12">
        <v>12</v>
      </c>
      <c r="K380" s="535" t="s">
        <v>278</v>
      </c>
      <c r="L380" s="9" t="s">
        <v>371</v>
      </c>
      <c r="M380" s="13">
        <f>I380-D380</f>
        <v>312</v>
      </c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16">
        <v>38017</v>
      </c>
      <c r="B381" s="17" t="s">
        <v>7267</v>
      </c>
      <c r="C381" s="17">
        <v>2011</v>
      </c>
      <c r="D381" s="392">
        <v>40737</v>
      </c>
      <c r="E381" s="19" t="s">
        <v>7268</v>
      </c>
      <c r="F381" s="20" t="s">
        <v>534</v>
      </c>
      <c r="G381" s="19" t="s">
        <v>17</v>
      </c>
      <c r="H381" s="20" t="s">
        <v>18</v>
      </c>
      <c r="I381" s="392">
        <v>43091</v>
      </c>
      <c r="J381" s="19">
        <v>12</v>
      </c>
      <c r="K381" s="535" t="s">
        <v>278</v>
      </c>
      <c r="L381" s="17" t="s">
        <v>371</v>
      </c>
      <c r="M381" s="21">
        <f>I381-D381</f>
        <v>2354</v>
      </c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8">
        <v>38117</v>
      </c>
      <c r="B382" s="9" t="s">
        <v>7269</v>
      </c>
      <c r="C382" s="9">
        <v>2013</v>
      </c>
      <c r="D382" s="388">
        <v>41557</v>
      </c>
      <c r="E382" s="12" t="s">
        <v>7270</v>
      </c>
      <c r="F382" s="11" t="s">
        <v>1963</v>
      </c>
      <c r="G382" s="12" t="s">
        <v>860</v>
      </c>
      <c r="H382" s="11" t="s">
        <v>6608</v>
      </c>
      <c r="I382" s="388">
        <v>43091</v>
      </c>
      <c r="J382" s="12">
        <v>12</v>
      </c>
      <c r="K382" s="535" t="s">
        <v>278</v>
      </c>
      <c r="L382" s="9" t="s">
        <v>371</v>
      </c>
      <c r="M382" s="13">
        <f>I382-D382</f>
        <v>1534</v>
      </c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16">
        <v>38217</v>
      </c>
      <c r="B383" s="17" t="s">
        <v>7271</v>
      </c>
      <c r="C383" s="17">
        <v>2017</v>
      </c>
      <c r="D383" s="392">
        <v>42797</v>
      </c>
      <c r="E383" s="19" t="s">
        <v>7272</v>
      </c>
      <c r="F383" s="20" t="s">
        <v>534</v>
      </c>
      <c r="G383" s="19" t="s">
        <v>17</v>
      </c>
      <c r="H383" s="20" t="s">
        <v>363</v>
      </c>
      <c r="I383" s="392">
        <v>43091</v>
      </c>
      <c r="J383" s="19">
        <v>12</v>
      </c>
      <c r="K383" s="535" t="s">
        <v>278</v>
      </c>
      <c r="L383" s="17" t="s">
        <v>371</v>
      </c>
      <c r="M383" s="21">
        <f>I383-D383</f>
        <v>294</v>
      </c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8">
        <v>38317</v>
      </c>
      <c r="B384" s="9" t="s">
        <v>7273</v>
      </c>
      <c r="C384" s="9">
        <v>2011</v>
      </c>
      <c r="D384" s="388">
        <v>40807</v>
      </c>
      <c r="E384" s="12" t="s">
        <v>7274</v>
      </c>
      <c r="F384" s="11" t="s">
        <v>154</v>
      </c>
      <c r="G384" s="12" t="s">
        <v>17</v>
      </c>
      <c r="H384" s="11" t="s">
        <v>209</v>
      </c>
      <c r="I384" s="388">
        <v>43091</v>
      </c>
      <c r="J384" s="12">
        <v>12</v>
      </c>
      <c r="K384" s="535" t="s">
        <v>278</v>
      </c>
      <c r="L384" s="9" t="s">
        <v>376</v>
      </c>
      <c r="M384" s="13">
        <f>I384-D384</f>
        <v>2284</v>
      </c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16">
        <v>38417</v>
      </c>
      <c r="B385" s="17" t="s">
        <v>7275</v>
      </c>
      <c r="C385" s="17">
        <v>2012</v>
      </c>
      <c r="D385" s="392">
        <v>41190</v>
      </c>
      <c r="E385" s="19" t="s">
        <v>7276</v>
      </c>
      <c r="F385" s="20" t="s">
        <v>154</v>
      </c>
      <c r="G385" s="19" t="s">
        <v>17</v>
      </c>
      <c r="H385" s="20" t="s">
        <v>3374</v>
      </c>
      <c r="I385" s="392">
        <v>43091</v>
      </c>
      <c r="J385" s="19">
        <v>12</v>
      </c>
      <c r="K385" s="535" t="s">
        <v>278</v>
      </c>
      <c r="L385" s="17" t="s">
        <v>376</v>
      </c>
      <c r="M385" s="21">
        <f>I385-D385</f>
        <v>1901</v>
      </c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8">
        <v>38517</v>
      </c>
      <c r="B386" s="9" t="s">
        <v>7277</v>
      </c>
      <c r="C386" s="9">
        <v>2017</v>
      </c>
      <c r="D386" s="388">
        <v>42782</v>
      </c>
      <c r="E386" s="12" t="s">
        <v>7278</v>
      </c>
      <c r="F386" s="11" t="s">
        <v>1767</v>
      </c>
      <c r="G386" s="12" t="s">
        <v>17</v>
      </c>
      <c r="H386" s="11" t="s">
        <v>39</v>
      </c>
      <c r="I386" s="388">
        <v>43091</v>
      </c>
      <c r="J386" s="12">
        <v>12</v>
      </c>
      <c r="K386" s="534" t="s">
        <v>308</v>
      </c>
      <c r="L386" s="9" t="s">
        <v>371</v>
      </c>
      <c r="M386" s="13">
        <f>I386-D386</f>
        <v>309</v>
      </c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16">
        <v>38617</v>
      </c>
      <c r="B387" s="17" t="s">
        <v>7279</v>
      </c>
      <c r="C387" s="17">
        <v>2012</v>
      </c>
      <c r="D387" s="392">
        <v>41180</v>
      </c>
      <c r="E387" s="19" t="s">
        <v>7280</v>
      </c>
      <c r="F387" s="20" t="s">
        <v>6820</v>
      </c>
      <c r="G387" s="19" t="s">
        <v>850</v>
      </c>
      <c r="H387" s="20" t="s">
        <v>1536</v>
      </c>
      <c r="I387" s="392">
        <v>43091</v>
      </c>
      <c r="J387" s="19">
        <v>12</v>
      </c>
      <c r="K387" s="535" t="s">
        <v>278</v>
      </c>
      <c r="L387" s="17" t="s">
        <v>376</v>
      </c>
      <c r="M387" s="21">
        <f>I387-D387</f>
        <v>1911</v>
      </c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8">
        <v>38717</v>
      </c>
      <c r="B388" s="9" t="s">
        <v>7281</v>
      </c>
      <c r="C388" s="9">
        <v>2014</v>
      </c>
      <c r="D388" s="388">
        <v>41968</v>
      </c>
      <c r="E388" s="12" t="s">
        <v>7282</v>
      </c>
      <c r="F388" s="11" t="s">
        <v>6820</v>
      </c>
      <c r="G388" s="12" t="s">
        <v>850</v>
      </c>
      <c r="H388" s="11" t="s">
        <v>1536</v>
      </c>
      <c r="I388" s="388">
        <v>43091</v>
      </c>
      <c r="J388" s="12">
        <v>12</v>
      </c>
      <c r="K388" s="535" t="s">
        <v>278</v>
      </c>
      <c r="L388" s="9" t="s">
        <v>376</v>
      </c>
      <c r="M388" s="13">
        <f>I388-D388</f>
        <v>1123</v>
      </c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16">
        <v>38817</v>
      </c>
      <c r="B389" s="17" t="s">
        <v>7283</v>
      </c>
      <c r="C389" s="17">
        <v>2012</v>
      </c>
      <c r="D389" s="392">
        <v>41051</v>
      </c>
      <c r="E389" s="19" t="s">
        <v>7284</v>
      </c>
      <c r="F389" s="20" t="s">
        <v>534</v>
      </c>
      <c r="G389" s="19" t="s">
        <v>17</v>
      </c>
      <c r="H389" s="20" t="s">
        <v>886</v>
      </c>
      <c r="I389" s="392">
        <v>43095</v>
      </c>
      <c r="J389" s="19">
        <v>12</v>
      </c>
      <c r="K389" s="535" t="s">
        <v>278</v>
      </c>
      <c r="L389" s="17" t="s">
        <v>371</v>
      </c>
      <c r="M389" s="21">
        <f>I389-D389</f>
        <v>2044</v>
      </c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8">
        <v>38917</v>
      </c>
      <c r="B390" s="9" t="s">
        <v>7285</v>
      </c>
      <c r="C390" s="9">
        <v>2014</v>
      </c>
      <c r="D390" s="388">
        <v>41696</v>
      </c>
      <c r="E390" s="12" t="s">
        <v>7286</v>
      </c>
      <c r="F390" s="11" t="s">
        <v>1451</v>
      </c>
      <c r="G390" s="12" t="s">
        <v>860</v>
      </c>
      <c r="H390" s="11" t="s">
        <v>132</v>
      </c>
      <c r="I390" s="388">
        <v>43095</v>
      </c>
      <c r="J390" s="12">
        <v>12</v>
      </c>
      <c r="K390" s="534" t="s">
        <v>308</v>
      </c>
      <c r="L390" s="9" t="s">
        <v>376</v>
      </c>
      <c r="M390" s="13">
        <f>I390-D390</f>
        <v>1399</v>
      </c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16">
        <v>39017</v>
      </c>
      <c r="B391" s="17" t="s">
        <v>7287</v>
      </c>
      <c r="C391" s="17">
        <v>2015</v>
      </c>
      <c r="D391" s="392">
        <v>42081</v>
      </c>
      <c r="E391" s="19" t="s">
        <v>7288</v>
      </c>
      <c r="F391" s="20" t="s">
        <v>7289</v>
      </c>
      <c r="G391" s="19" t="s">
        <v>865</v>
      </c>
      <c r="H391" s="20" t="s">
        <v>2122</v>
      </c>
      <c r="I391" s="392">
        <v>43096</v>
      </c>
      <c r="J391" s="19">
        <v>12</v>
      </c>
      <c r="K391" s="533" t="s">
        <v>295</v>
      </c>
      <c r="L391" s="17" t="s">
        <v>380</v>
      </c>
      <c r="M391" s="21">
        <f>I391-D391</f>
        <v>1015</v>
      </c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8">
        <v>39117</v>
      </c>
      <c r="B392" s="9" t="s">
        <v>7290</v>
      </c>
      <c r="C392" s="9">
        <v>2013</v>
      </c>
      <c r="D392" s="388">
        <v>41628</v>
      </c>
      <c r="E392" s="12" t="s">
        <v>7291</v>
      </c>
      <c r="F392" s="11" t="s">
        <v>7292</v>
      </c>
      <c r="G392" s="12" t="s">
        <v>844</v>
      </c>
      <c r="H392" s="11" t="s">
        <v>965</v>
      </c>
      <c r="I392" s="388">
        <v>43096</v>
      </c>
      <c r="J392" s="12">
        <v>12</v>
      </c>
      <c r="K392" s="535" t="s">
        <v>278</v>
      </c>
      <c r="L392" s="9" t="s">
        <v>371</v>
      </c>
      <c r="M392" s="13">
        <f>I392-D392</f>
        <v>1468</v>
      </c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16">
        <v>39217</v>
      </c>
      <c r="B393" s="17" t="s">
        <v>7293</v>
      </c>
      <c r="C393" s="17">
        <v>2011</v>
      </c>
      <c r="D393" s="392">
        <v>40870</v>
      </c>
      <c r="E393" s="19" t="s">
        <v>7294</v>
      </c>
      <c r="F393" s="20" t="s">
        <v>968</v>
      </c>
      <c r="G393" s="19" t="s">
        <v>860</v>
      </c>
      <c r="H393" s="20" t="s">
        <v>981</v>
      </c>
      <c r="I393" s="392">
        <v>43096</v>
      </c>
      <c r="J393" s="19">
        <v>12</v>
      </c>
      <c r="K393" s="535" t="s">
        <v>278</v>
      </c>
      <c r="L393" s="17" t="s">
        <v>371</v>
      </c>
      <c r="M393" s="21">
        <f>I393-D393</f>
        <v>2226</v>
      </c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8">
        <v>39317</v>
      </c>
      <c r="B394" s="9" t="s">
        <v>7295</v>
      </c>
      <c r="C394" s="9">
        <v>2011</v>
      </c>
      <c r="D394" s="388">
        <v>40856</v>
      </c>
      <c r="E394" s="12" t="s">
        <v>7296</v>
      </c>
      <c r="F394" s="11" t="s">
        <v>968</v>
      </c>
      <c r="G394" s="12" t="s">
        <v>860</v>
      </c>
      <c r="H394" s="11" t="s">
        <v>981</v>
      </c>
      <c r="I394" s="388">
        <v>43096</v>
      </c>
      <c r="J394" s="12">
        <v>12</v>
      </c>
      <c r="K394" s="535" t="s">
        <v>278</v>
      </c>
      <c r="L394" s="9" t="s">
        <v>371</v>
      </c>
      <c r="M394" s="13">
        <f>I394-D394</f>
        <v>2240</v>
      </c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16">
        <v>39417</v>
      </c>
      <c r="B395" s="17" t="s">
        <v>7297</v>
      </c>
      <c r="C395" s="17">
        <v>2016</v>
      </c>
      <c r="D395" s="392">
        <v>42447</v>
      </c>
      <c r="E395" s="19" t="s">
        <v>7298</v>
      </c>
      <c r="F395" s="20" t="s">
        <v>7299</v>
      </c>
      <c r="G395" s="19" t="s">
        <v>865</v>
      </c>
      <c r="H395" s="20" t="s">
        <v>6201</v>
      </c>
      <c r="I395" s="392">
        <v>43097</v>
      </c>
      <c r="J395" s="19">
        <v>12</v>
      </c>
      <c r="K395" s="532" t="s">
        <v>324</v>
      </c>
      <c r="L395" s="17" t="s">
        <v>380</v>
      </c>
      <c r="M395" s="21">
        <f>I395-D395</f>
        <v>650</v>
      </c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8">
        <v>39517</v>
      </c>
      <c r="B396" s="9" t="s">
        <v>7300</v>
      </c>
      <c r="C396" s="9">
        <v>2017</v>
      </c>
      <c r="D396" s="388">
        <v>42775</v>
      </c>
      <c r="E396" s="12" t="s">
        <v>7301</v>
      </c>
      <c r="F396" s="11" t="s">
        <v>7302</v>
      </c>
      <c r="G396" s="12" t="s">
        <v>865</v>
      </c>
      <c r="H396" s="11" t="s">
        <v>4877</v>
      </c>
      <c r="I396" s="388">
        <v>43097</v>
      </c>
      <c r="J396" s="12">
        <v>12</v>
      </c>
      <c r="K396" s="532" t="s">
        <v>324</v>
      </c>
      <c r="L396" s="9" t="s">
        <v>380</v>
      </c>
      <c r="M396" s="13">
        <f>I396-D396</f>
        <v>322</v>
      </c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16">
        <v>39617</v>
      </c>
      <c r="B397" s="17" t="s">
        <v>7303</v>
      </c>
      <c r="C397" s="17">
        <v>2011</v>
      </c>
      <c r="D397" s="392">
        <v>40907</v>
      </c>
      <c r="E397" s="19" t="s">
        <v>7304</v>
      </c>
      <c r="F397" s="20" t="s">
        <v>2004</v>
      </c>
      <c r="G397" s="19" t="s">
        <v>860</v>
      </c>
      <c r="H397" s="20" t="s">
        <v>209</v>
      </c>
      <c r="I397" s="392">
        <v>43097</v>
      </c>
      <c r="J397" s="19">
        <v>12</v>
      </c>
      <c r="K397" s="535" t="s">
        <v>278</v>
      </c>
      <c r="L397" s="17" t="s">
        <v>371</v>
      </c>
      <c r="M397" s="21">
        <f>I397-D397</f>
        <v>2190</v>
      </c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8">
        <v>39717</v>
      </c>
      <c r="B398" s="9" t="s">
        <v>7305</v>
      </c>
      <c r="C398" s="9">
        <v>2012</v>
      </c>
      <c r="D398" s="388">
        <v>41143</v>
      </c>
      <c r="E398" s="12" t="s">
        <v>7306</v>
      </c>
      <c r="F398" s="11" t="s">
        <v>154</v>
      </c>
      <c r="G398" s="12" t="s">
        <v>860</v>
      </c>
      <c r="H398" s="11" t="s">
        <v>1435</v>
      </c>
      <c r="I398" s="388">
        <v>43097</v>
      </c>
      <c r="J398" s="12">
        <v>12</v>
      </c>
      <c r="K398" s="535" t="s">
        <v>278</v>
      </c>
      <c r="L398" s="9" t="s">
        <v>376</v>
      </c>
      <c r="M398" s="13">
        <f>I398-D398</f>
        <v>1954</v>
      </c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16">
        <v>39817</v>
      </c>
      <c r="B399" s="17" t="s">
        <v>7307</v>
      </c>
      <c r="C399" s="17">
        <v>2016</v>
      </c>
      <c r="D399" s="392">
        <v>42692</v>
      </c>
      <c r="E399" s="19" t="s">
        <v>7308</v>
      </c>
      <c r="F399" s="20" t="s">
        <v>7309</v>
      </c>
      <c r="G399" s="19" t="s">
        <v>871</v>
      </c>
      <c r="H399" s="20" t="s">
        <v>1177</v>
      </c>
      <c r="I399" s="392">
        <v>43097</v>
      </c>
      <c r="J399" s="19">
        <v>12</v>
      </c>
      <c r="K399" s="532" t="s">
        <v>324</v>
      </c>
      <c r="L399" s="17" t="s">
        <v>380</v>
      </c>
      <c r="M399" s="21">
        <f>I399-D399</f>
        <v>405</v>
      </c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8">
        <v>39917</v>
      </c>
      <c r="B400" s="9" t="s">
        <v>7310</v>
      </c>
      <c r="C400" s="9">
        <v>2017</v>
      </c>
      <c r="D400" s="388">
        <v>42775</v>
      </c>
      <c r="E400" s="12" t="s">
        <v>7311</v>
      </c>
      <c r="F400" s="11" t="s">
        <v>2336</v>
      </c>
      <c r="G400" s="12" t="s">
        <v>871</v>
      </c>
      <c r="H400" s="11" t="s">
        <v>7312</v>
      </c>
      <c r="I400" s="388">
        <v>43097</v>
      </c>
      <c r="J400" s="12">
        <v>12</v>
      </c>
      <c r="K400" s="532" t="s">
        <v>324</v>
      </c>
      <c r="L400" s="9" t="s">
        <v>380</v>
      </c>
      <c r="M400" s="13">
        <f>I400-D400</f>
        <v>322</v>
      </c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16">
        <v>40017</v>
      </c>
      <c r="B401" s="17" t="s">
        <v>7313</v>
      </c>
      <c r="C401" s="17">
        <v>2011</v>
      </c>
      <c r="D401" s="392">
        <v>40827</v>
      </c>
      <c r="E401" s="19" t="s">
        <v>7314</v>
      </c>
      <c r="F401" s="20" t="s">
        <v>2869</v>
      </c>
      <c r="G401" s="19" t="s">
        <v>860</v>
      </c>
      <c r="H401" s="20" t="s">
        <v>981</v>
      </c>
      <c r="I401" s="392">
        <v>43098</v>
      </c>
      <c r="J401" s="19">
        <v>12</v>
      </c>
      <c r="K401" s="535" t="s">
        <v>278</v>
      </c>
      <c r="L401" s="17" t="s">
        <v>371</v>
      </c>
      <c r="M401" s="21">
        <f>I401-D401</f>
        <v>2271</v>
      </c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8">
        <v>40117</v>
      </c>
      <c r="B402" s="9" t="s">
        <v>7315</v>
      </c>
      <c r="C402" s="9">
        <v>2010</v>
      </c>
      <c r="D402" s="388">
        <v>40303</v>
      </c>
      <c r="E402" s="12" t="s">
        <v>7316</v>
      </c>
      <c r="F402" s="11" t="s">
        <v>2869</v>
      </c>
      <c r="G402" s="12" t="s">
        <v>860</v>
      </c>
      <c r="H402" s="11" t="s">
        <v>5450</v>
      </c>
      <c r="I402" s="388">
        <v>43098</v>
      </c>
      <c r="J402" s="12">
        <v>12</v>
      </c>
      <c r="K402" s="534" t="s">
        <v>308</v>
      </c>
      <c r="L402" s="9" t="s">
        <v>376</v>
      </c>
      <c r="M402" s="13">
        <f>I402-D402</f>
        <v>2795</v>
      </c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16">
        <v>40217</v>
      </c>
      <c r="B403" s="17" t="s">
        <v>7317</v>
      </c>
      <c r="C403" s="17">
        <v>2010</v>
      </c>
      <c r="D403" s="392">
        <v>40245</v>
      </c>
      <c r="E403" s="19" t="s">
        <v>7318</v>
      </c>
      <c r="F403" s="20" t="s">
        <v>2869</v>
      </c>
      <c r="G403" s="19" t="s">
        <v>860</v>
      </c>
      <c r="H403" s="20" t="s">
        <v>1006</v>
      </c>
      <c r="I403" s="392">
        <v>43098</v>
      </c>
      <c r="J403" s="19">
        <v>12</v>
      </c>
      <c r="K403" s="535" t="s">
        <v>278</v>
      </c>
      <c r="L403" s="17" t="s">
        <v>371</v>
      </c>
      <c r="M403" s="21">
        <f>I403-D403</f>
        <v>2853</v>
      </c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8">
        <v>40317</v>
      </c>
      <c r="B404" s="9" t="s">
        <v>7319</v>
      </c>
      <c r="C404" s="9">
        <v>2017</v>
      </c>
      <c r="D404" s="388">
        <v>43031</v>
      </c>
      <c r="E404" s="12" t="s">
        <v>7320</v>
      </c>
      <c r="F404" s="11" t="s">
        <v>7321</v>
      </c>
      <c r="G404" s="12" t="s">
        <v>871</v>
      </c>
      <c r="H404" s="11" t="s">
        <v>2951</v>
      </c>
      <c r="I404" s="388">
        <v>43098</v>
      </c>
      <c r="J404" s="12">
        <v>12</v>
      </c>
      <c r="K404" s="532" t="s">
        <v>1679</v>
      </c>
      <c r="L404" s="9" t="s">
        <v>380</v>
      </c>
      <c r="M404" s="13">
        <f>I404-D404</f>
        <v>67</v>
      </c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16">
        <v>40417</v>
      </c>
      <c r="B405" s="17" t="s">
        <v>7322</v>
      </c>
      <c r="C405" s="17">
        <v>2016</v>
      </c>
      <c r="D405" s="392">
        <v>42717</v>
      </c>
      <c r="E405" s="19" t="s">
        <v>7323</v>
      </c>
      <c r="F405" s="20" t="s">
        <v>919</v>
      </c>
      <c r="G405" s="19" t="s">
        <v>871</v>
      </c>
      <c r="H405" s="20" t="s">
        <v>6817</v>
      </c>
      <c r="I405" s="392">
        <v>43098</v>
      </c>
      <c r="J405" s="19">
        <v>12</v>
      </c>
      <c r="K405" s="532" t="s">
        <v>324</v>
      </c>
      <c r="L405" s="17" t="s">
        <v>380</v>
      </c>
      <c r="M405" s="21">
        <f>I405-D405</f>
        <v>381</v>
      </c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8">
        <v>40517</v>
      </c>
      <c r="B406" s="9" t="s">
        <v>7324</v>
      </c>
      <c r="C406" s="9">
        <v>2017</v>
      </c>
      <c r="D406" s="388">
        <v>42859</v>
      </c>
      <c r="E406" s="12" t="s">
        <v>7325</v>
      </c>
      <c r="F406" s="168" t="s">
        <v>2580</v>
      </c>
      <c r="G406" s="12" t="s">
        <v>871</v>
      </c>
      <c r="H406" s="11" t="s">
        <v>1337</v>
      </c>
      <c r="I406" s="388">
        <v>43098</v>
      </c>
      <c r="J406" s="12">
        <v>12</v>
      </c>
      <c r="K406" s="532" t="s">
        <v>1679</v>
      </c>
      <c r="L406" s="9" t="s">
        <v>380</v>
      </c>
      <c r="M406" s="13">
        <f>I406-D406</f>
        <v>239</v>
      </c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9"/>
      <c r="C407" s="539"/>
      <c r="D407" s="540"/>
      <c r="E407" s="243"/>
      <c r="F407" s="243"/>
      <c r="G407" s="243"/>
      <c r="H407" s="243"/>
      <c r="I407" s="540"/>
      <c r="J407" s="539"/>
      <c r="K407" s="539"/>
      <c r="L407" s="539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hidden="1" r="408">
      <c r="A408" s="538"/>
      <c r="B408" s="539"/>
      <c r="C408" s="539"/>
      <c r="D408" s="540"/>
      <c r="E408" s="243"/>
      <c r="F408" s="243"/>
      <c r="G408" s="243"/>
      <c r="H408" s="243"/>
      <c r="I408" s="540"/>
      <c r="J408" s="539"/>
      <c r="K408" s="539"/>
      <c r="L408" s="539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hidden="1" r="409">
      <c r="A409" s="538"/>
      <c r="B409" s="539"/>
      <c r="C409" s="539"/>
      <c r="D409" s="540"/>
      <c r="E409" s="243"/>
      <c r="F409" s="243"/>
      <c r="G409" s="243"/>
      <c r="H409" s="243"/>
      <c r="I409" s="540"/>
      <c r="J409" s="539"/>
      <c r="K409" s="539"/>
      <c r="L409" s="539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hidden="1" r="410">
      <c r="A410" s="538"/>
      <c r="B410" s="539"/>
      <c r="C410" s="539"/>
      <c r="D410" s="540"/>
      <c r="E410" s="243"/>
      <c r="F410" s="243"/>
      <c r="G410" s="243"/>
      <c r="H410" s="243"/>
      <c r="I410" s="540"/>
      <c r="J410" s="539"/>
      <c r="K410" s="539"/>
      <c r="L410" s="539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hidden="1" r="411">
      <c r="A411" s="538"/>
      <c r="B411" s="539"/>
      <c r="C411" s="539"/>
      <c r="D411" s="540"/>
      <c r="E411" s="243"/>
      <c r="F411" s="243"/>
      <c r="G411" s="243"/>
      <c r="H411" s="243"/>
      <c r="I411" s="540"/>
      <c r="J411" s="539"/>
      <c r="K411" s="539"/>
      <c r="L411" s="539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hidden="1" r="412">
      <c r="A412" s="538"/>
      <c r="B412" s="539"/>
      <c r="C412" s="539"/>
      <c r="D412" s="540"/>
      <c r="E412" s="243"/>
      <c r="F412" s="243"/>
      <c r="G412" s="243"/>
      <c r="H412" s="243"/>
      <c r="I412" s="540"/>
      <c r="J412" s="539"/>
      <c r="K412" s="539"/>
      <c r="L412" s="539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hidden="1" r="413">
      <c r="A413" s="538"/>
      <c r="B413" s="539"/>
      <c r="C413" s="539"/>
      <c r="D413" s="540"/>
      <c r="E413" s="243"/>
      <c r="F413" s="243"/>
      <c r="G413" s="243"/>
      <c r="H413" s="243"/>
      <c r="I413" s="540"/>
      <c r="J413" s="539"/>
      <c r="K413" s="539"/>
      <c r="L413" s="539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hidden="1" r="414">
      <c r="A414" s="538"/>
      <c r="B414" s="539"/>
      <c r="C414" s="539"/>
      <c r="D414" s="540"/>
      <c r="E414" s="243"/>
      <c r="F414" s="243"/>
      <c r="G414" s="243"/>
      <c r="H414" s="243"/>
      <c r="I414" s="540"/>
      <c r="J414" s="539"/>
      <c r="K414" s="539"/>
      <c r="L414" s="539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hidden="1" r="415">
      <c r="A415" s="538"/>
      <c r="B415" s="539"/>
      <c r="C415" s="539"/>
      <c r="D415" s="540"/>
      <c r="E415" s="243"/>
      <c r="F415" s="243"/>
      <c r="G415" s="243"/>
      <c r="H415" s="243"/>
      <c r="I415" s="540"/>
      <c r="J415" s="539"/>
      <c r="K415" s="539"/>
      <c r="L415" s="539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hidden="1" r="416">
      <c r="A416" s="538"/>
      <c r="B416" s="539"/>
      <c r="C416" s="539"/>
      <c r="D416" s="540"/>
      <c r="E416" s="243"/>
      <c r="F416" s="243"/>
      <c r="G416" s="243"/>
      <c r="H416" s="243"/>
      <c r="I416" s="540"/>
      <c r="J416" s="539"/>
      <c r="K416" s="539"/>
      <c r="L416" s="539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hidden="1" r="417">
      <c r="A417" s="538"/>
      <c r="B417" s="539"/>
      <c r="C417" s="539"/>
      <c r="D417" s="540"/>
      <c r="E417" s="243"/>
      <c r="F417" s="243"/>
      <c r="G417" s="243"/>
      <c r="H417" s="243"/>
      <c r="I417" s="540"/>
      <c r="J417" s="539"/>
      <c r="K417" s="539"/>
      <c r="L417" s="539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hidden="1" r="418">
      <c r="A418" s="538"/>
      <c r="B418" s="539"/>
      <c r="C418" s="539"/>
      <c r="D418" s="540"/>
      <c r="E418" s="243"/>
      <c r="F418" s="243"/>
      <c r="G418" s="243"/>
      <c r="H418" s="243"/>
      <c r="I418" s="540"/>
      <c r="J418" s="539"/>
      <c r="K418" s="539"/>
      <c r="L418" s="539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hidden="1" r="419">
      <c r="A419" s="538"/>
      <c r="B419" s="539"/>
      <c r="C419" s="539"/>
      <c r="D419" s="540"/>
      <c r="E419" s="243"/>
      <c r="F419" s="243"/>
      <c r="G419" s="243"/>
      <c r="H419" s="243"/>
      <c r="I419" s="540"/>
      <c r="J419" s="539"/>
      <c r="K419" s="539"/>
      <c r="L419" s="539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hidden="1" r="420">
      <c r="A420" s="538"/>
      <c r="B420" s="539"/>
      <c r="C420" s="539"/>
      <c r="D420" s="540"/>
      <c r="E420" s="243"/>
      <c r="F420" s="243"/>
      <c r="G420" s="243"/>
      <c r="H420" s="243"/>
      <c r="I420" s="540"/>
      <c r="J420" s="539"/>
      <c r="K420" s="539"/>
      <c r="L420" s="539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hidden="1" r="421">
      <c r="A421" s="538"/>
      <c r="B421" s="539"/>
      <c r="C421" s="539"/>
      <c r="D421" s="540"/>
      <c r="E421" s="243"/>
      <c r="F421" s="243"/>
      <c r="G421" s="243"/>
      <c r="H421" s="243"/>
      <c r="I421" s="540"/>
      <c r="J421" s="539"/>
      <c r="K421" s="539"/>
      <c r="L421" s="539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hidden="1" r="422">
      <c r="A422" s="538"/>
      <c r="B422" s="539"/>
      <c r="C422" s="539"/>
      <c r="D422" s="540"/>
      <c r="E422" s="243"/>
      <c r="F422" s="243"/>
      <c r="G422" s="243"/>
      <c r="H422" s="243"/>
      <c r="I422" s="540"/>
      <c r="J422" s="539"/>
      <c r="K422" s="539"/>
      <c r="L422" s="539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hidden="1" r="423">
      <c r="A423" s="538"/>
      <c r="B423" s="539"/>
      <c r="C423" s="539"/>
      <c r="D423" s="540"/>
      <c r="E423" s="243"/>
      <c r="F423" s="243"/>
      <c r="G423" s="243"/>
      <c r="H423" s="243"/>
      <c r="I423" s="540"/>
      <c r="J423" s="539"/>
      <c r="K423" s="539"/>
      <c r="L423" s="539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hidden="1" r="424">
      <c r="A424" s="538"/>
      <c r="B424" s="539"/>
      <c r="C424" s="539"/>
      <c r="D424" s="540"/>
      <c r="E424" s="243"/>
      <c r="F424" s="243"/>
      <c r="G424" s="243"/>
      <c r="H424" s="243"/>
      <c r="I424" s="540"/>
      <c r="J424" s="539"/>
      <c r="K424" s="539"/>
      <c r="L424" s="539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hidden="1" r="425">
      <c r="A425" s="538"/>
      <c r="B425" s="539"/>
      <c r="C425" s="539"/>
      <c r="D425" s="540"/>
      <c r="E425" s="243"/>
      <c r="F425" s="243"/>
      <c r="G425" s="243"/>
      <c r="H425" s="243"/>
      <c r="I425" s="540"/>
      <c r="J425" s="539"/>
      <c r="K425" s="539"/>
      <c r="L425" s="539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hidden="1" r="426">
      <c r="A426" s="538"/>
      <c r="B426" s="539"/>
      <c r="C426" s="539"/>
      <c r="D426" s="540"/>
      <c r="E426" s="243"/>
      <c r="F426" s="243"/>
      <c r="G426" s="243"/>
      <c r="H426" s="243"/>
      <c r="I426" s="540"/>
      <c r="J426" s="539"/>
      <c r="K426" s="539"/>
      <c r="L426" s="539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hidden="1" r="427">
      <c r="A427" s="538"/>
      <c r="B427" s="539"/>
      <c r="C427" s="539"/>
      <c r="D427" s="540"/>
      <c r="E427" s="243"/>
      <c r="F427" s="243"/>
      <c r="G427" s="243"/>
      <c r="H427" s="243"/>
      <c r="I427" s="540"/>
      <c r="J427" s="539"/>
      <c r="K427" s="539"/>
      <c r="L427" s="539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hidden="1" r="428">
      <c r="A428" s="538"/>
      <c r="B428" s="539"/>
      <c r="C428" s="539"/>
      <c r="D428" s="540"/>
      <c r="E428" s="243"/>
      <c r="F428" s="243"/>
      <c r="G428" s="243"/>
      <c r="H428" s="243"/>
      <c r="I428" s="540"/>
      <c r="J428" s="539"/>
      <c r="K428" s="539"/>
      <c r="L428" s="539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hidden="1" r="429">
      <c r="A429" s="538"/>
      <c r="B429" s="539"/>
      <c r="C429" s="539"/>
      <c r="D429" s="540"/>
      <c r="E429" s="243"/>
      <c r="F429" s="243"/>
      <c r="G429" s="243"/>
      <c r="H429" s="243"/>
      <c r="I429" s="540"/>
      <c r="J429" s="539"/>
      <c r="K429" s="539"/>
      <c r="L429" s="539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hidden="1" r="430">
      <c r="A430" s="538"/>
      <c r="B430" s="539"/>
      <c r="C430" s="539"/>
      <c r="D430" s="540"/>
      <c r="E430" s="243"/>
      <c r="F430" s="243"/>
      <c r="G430" s="243"/>
      <c r="H430" s="243"/>
      <c r="I430" s="540"/>
      <c r="J430" s="539"/>
      <c r="K430" s="539"/>
      <c r="L430" s="539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hidden="1" r="431">
      <c r="A431" s="538"/>
      <c r="B431" s="539"/>
      <c r="C431" s="539"/>
      <c r="D431" s="540"/>
      <c r="E431" s="243"/>
      <c r="F431" s="243"/>
      <c r="G431" s="243"/>
      <c r="H431" s="243"/>
      <c r="I431" s="540"/>
      <c r="J431" s="539"/>
      <c r="K431" s="539"/>
      <c r="L431" s="539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hidden="1" r="432">
      <c r="A432" s="538"/>
      <c r="B432" s="539"/>
      <c r="C432" s="539"/>
      <c r="D432" s="540"/>
      <c r="E432" s="243"/>
      <c r="F432" s="243"/>
      <c r="G432" s="243"/>
      <c r="H432" s="243"/>
      <c r="I432" s="540"/>
      <c r="J432" s="539"/>
      <c r="K432" s="539"/>
      <c r="L432" s="539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hidden="1" r="433">
      <c r="A433" s="538"/>
      <c r="B433" s="539"/>
      <c r="C433" s="539"/>
      <c r="D433" s="540"/>
      <c r="E433" s="243"/>
      <c r="F433" s="243"/>
      <c r="G433" s="243"/>
      <c r="H433" s="243"/>
      <c r="I433" s="540"/>
      <c r="J433" s="539"/>
      <c r="K433" s="539"/>
      <c r="L433" s="539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hidden="1" r="434">
      <c r="A434" s="538"/>
      <c r="B434" s="539"/>
      <c r="C434" s="539"/>
      <c r="D434" s="540"/>
      <c r="E434" s="243"/>
      <c r="F434" s="243"/>
      <c r="G434" s="243"/>
      <c r="H434" s="243"/>
      <c r="I434" s="540"/>
      <c r="J434" s="539"/>
      <c r="K434" s="539"/>
      <c r="L434" s="539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hidden="1" r="435">
      <c r="A435" s="538"/>
      <c r="B435" s="539"/>
      <c r="C435" s="539"/>
      <c r="D435" s="540"/>
      <c r="E435" s="243"/>
      <c r="F435" s="243"/>
      <c r="G435" s="243"/>
      <c r="H435" s="243"/>
      <c r="I435" s="540"/>
      <c r="J435" s="539"/>
      <c r="K435" s="539"/>
      <c r="L435" s="539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hidden="1" r="436">
      <c r="A436" s="538"/>
      <c r="B436" s="539"/>
      <c r="C436" s="539"/>
      <c r="D436" s="540"/>
      <c r="E436" s="243"/>
      <c r="F436" s="243"/>
      <c r="G436" s="243"/>
      <c r="H436" s="243"/>
      <c r="I436" s="540"/>
      <c r="J436" s="539"/>
      <c r="K436" s="539"/>
      <c r="L436" s="539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hidden="1" r="437">
      <c r="A437" s="538"/>
      <c r="B437" s="539"/>
      <c r="C437" s="539"/>
      <c r="D437" s="540"/>
      <c r="E437" s="243"/>
      <c r="F437" s="243"/>
      <c r="G437" s="243"/>
      <c r="H437" s="243"/>
      <c r="I437" s="540"/>
      <c r="J437" s="539"/>
      <c r="K437" s="539"/>
      <c r="L437" s="539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hidden="1" r="438">
      <c r="A438" s="538"/>
      <c r="B438" s="539"/>
      <c r="C438" s="539"/>
      <c r="D438" s="540"/>
      <c r="E438" s="243"/>
      <c r="F438" s="243"/>
      <c r="G438" s="243"/>
      <c r="H438" s="243"/>
      <c r="I438" s="540"/>
      <c r="J438" s="539"/>
      <c r="K438" s="539"/>
      <c r="L438" s="539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hidden="1" r="439">
      <c r="A439" s="538"/>
      <c r="B439" s="539"/>
      <c r="C439" s="539"/>
      <c r="D439" s="540"/>
      <c r="E439" s="243"/>
      <c r="F439" s="243"/>
      <c r="G439" s="243"/>
      <c r="H439" s="243"/>
      <c r="I439" s="540"/>
      <c r="J439" s="539"/>
      <c r="K439" s="539"/>
      <c r="L439" s="539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hidden="1" r="440">
      <c r="A440" s="538"/>
      <c r="B440" s="539"/>
      <c r="C440" s="539"/>
      <c r="D440" s="540"/>
      <c r="E440" s="243"/>
      <c r="F440" s="243"/>
      <c r="G440" s="243"/>
      <c r="H440" s="243"/>
      <c r="I440" s="540"/>
      <c r="J440" s="539"/>
      <c r="K440" s="539"/>
      <c r="L440" s="539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hidden="1" r="441">
      <c r="A441" s="538"/>
      <c r="B441" s="539"/>
      <c r="C441" s="539"/>
      <c r="D441" s="540"/>
      <c r="E441" s="243"/>
      <c r="F441" s="243"/>
      <c r="G441" s="243"/>
      <c r="H441" s="243"/>
      <c r="I441" s="540"/>
      <c r="J441" s="539"/>
      <c r="K441" s="539"/>
      <c r="L441" s="539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hidden="1" r="442">
      <c r="A442" s="538"/>
      <c r="B442" s="539"/>
      <c r="C442" s="539"/>
      <c r="D442" s="540"/>
      <c r="E442" s="243"/>
      <c r="F442" s="243"/>
      <c r="G442" s="243"/>
      <c r="H442" s="243"/>
      <c r="I442" s="540"/>
      <c r="J442" s="539"/>
      <c r="K442" s="539"/>
      <c r="L442" s="539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hidden="1" r="443">
      <c r="A443" s="538"/>
      <c r="B443" s="539"/>
      <c r="C443" s="539"/>
      <c r="D443" s="540"/>
      <c r="E443" s="243"/>
      <c r="F443" s="243"/>
      <c r="G443" s="243"/>
      <c r="H443" s="243"/>
      <c r="I443" s="540"/>
      <c r="J443" s="539"/>
      <c r="K443" s="539"/>
      <c r="L443" s="539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hidden="1" r="444">
      <c r="A444" s="538"/>
      <c r="B444" s="539"/>
      <c r="C444" s="539"/>
      <c r="D444" s="540"/>
      <c r="E444" s="243"/>
      <c r="F444" s="243"/>
      <c r="G444" s="243"/>
      <c r="H444" s="243"/>
      <c r="I444" s="540"/>
      <c r="J444" s="539"/>
      <c r="K444" s="539"/>
      <c r="L444" s="539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hidden="1" r="445">
      <c r="A445" s="538"/>
      <c r="B445" s="539"/>
      <c r="C445" s="539"/>
      <c r="D445" s="540"/>
      <c r="E445" s="243"/>
      <c r="F445" s="243"/>
      <c r="G445" s="243"/>
      <c r="H445" s="243"/>
      <c r="I445" s="540"/>
      <c r="J445" s="539"/>
      <c r="K445" s="539"/>
      <c r="L445" s="539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hidden="1" r="446">
      <c r="A446" s="538"/>
      <c r="B446" s="539"/>
      <c r="C446" s="539"/>
      <c r="D446" s="540"/>
      <c r="E446" s="243"/>
      <c r="F446" s="243"/>
      <c r="G446" s="243"/>
      <c r="H446" s="243"/>
      <c r="I446" s="540"/>
      <c r="J446" s="539"/>
      <c r="K446" s="539"/>
      <c r="L446" s="539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hidden="1" r="447">
      <c r="A447" s="538"/>
      <c r="B447" s="539"/>
      <c r="C447" s="539"/>
      <c r="D447" s="540"/>
      <c r="E447" s="243"/>
      <c r="F447" s="243"/>
      <c r="G447" s="243"/>
      <c r="H447" s="243"/>
      <c r="I447" s="540"/>
      <c r="J447" s="539"/>
      <c r="K447" s="539"/>
      <c r="L447" s="539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hidden="1" r="448">
      <c r="A448" s="538"/>
      <c r="B448" s="539"/>
      <c r="C448" s="539"/>
      <c r="D448" s="540"/>
      <c r="E448" s="243"/>
      <c r="F448" s="243"/>
      <c r="G448" s="243"/>
      <c r="H448" s="243"/>
      <c r="I448" s="540"/>
      <c r="J448" s="539"/>
      <c r="K448" s="539"/>
      <c r="L448" s="539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hidden="1" r="449">
      <c r="A449" s="538"/>
      <c r="B449" s="539"/>
      <c r="C449" s="539"/>
      <c r="D449" s="540"/>
      <c r="E449" s="243"/>
      <c r="F449" s="243"/>
      <c r="G449" s="243"/>
      <c r="H449" s="243"/>
      <c r="I449" s="540"/>
      <c r="J449" s="539"/>
      <c r="K449" s="539"/>
      <c r="L449" s="539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hidden="1" r="450">
      <c r="A450" s="538"/>
      <c r="B450" s="539"/>
      <c r="C450" s="539"/>
      <c r="D450" s="540"/>
      <c r="E450" s="243"/>
      <c r="F450" s="243"/>
      <c r="G450" s="243"/>
      <c r="H450" s="243"/>
      <c r="I450" s="540"/>
      <c r="J450" s="539"/>
      <c r="K450" s="539"/>
      <c r="L450" s="539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hidden="1" r="451">
      <c r="A451" s="538"/>
      <c r="B451" s="539"/>
      <c r="C451" s="539"/>
      <c r="D451" s="540"/>
      <c r="E451" s="243"/>
      <c r="F451" s="243"/>
      <c r="G451" s="243"/>
      <c r="H451" s="243"/>
      <c r="I451" s="540"/>
      <c r="J451" s="539"/>
      <c r="K451" s="539"/>
      <c r="L451" s="539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hidden="1" r="452">
      <c r="A452" s="538"/>
      <c r="B452" s="539"/>
      <c r="C452" s="539"/>
      <c r="D452" s="540"/>
      <c r="E452" s="243"/>
      <c r="F452" s="243"/>
      <c r="G452" s="243"/>
      <c r="H452" s="243"/>
      <c r="I452" s="540"/>
      <c r="J452" s="539"/>
      <c r="K452" s="539"/>
      <c r="L452" s="539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hidden="1" r="453">
      <c r="A453" s="538"/>
      <c r="B453" s="539"/>
      <c r="C453" s="539"/>
      <c r="D453" s="540"/>
      <c r="E453" s="243"/>
      <c r="F453" s="243"/>
      <c r="G453" s="243"/>
      <c r="H453" s="243"/>
      <c r="I453" s="540"/>
      <c r="J453" s="539"/>
      <c r="K453" s="539"/>
      <c r="L453" s="539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hidden="1" r="454">
      <c r="A454" s="538"/>
      <c r="B454" s="539"/>
      <c r="C454" s="539"/>
      <c r="D454" s="540"/>
      <c r="E454" s="243"/>
      <c r="F454" s="243"/>
      <c r="G454" s="243"/>
      <c r="H454" s="243"/>
      <c r="I454" s="540"/>
      <c r="J454" s="539"/>
      <c r="K454" s="539"/>
      <c r="L454" s="539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hidden="1" r="455">
      <c r="A455" s="538"/>
      <c r="B455" s="539"/>
      <c r="C455" s="539"/>
      <c r="D455" s="540"/>
      <c r="E455" s="243"/>
      <c r="F455" s="243"/>
      <c r="G455" s="243"/>
      <c r="H455" s="243"/>
      <c r="I455" s="540"/>
      <c r="J455" s="539"/>
      <c r="K455" s="539"/>
      <c r="L455" s="539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hidden="1" r="456">
      <c r="A456" s="538"/>
      <c r="B456" s="539"/>
      <c r="C456" s="539"/>
      <c r="D456" s="540"/>
      <c r="E456" s="243"/>
      <c r="F456" s="243"/>
      <c r="G456" s="243"/>
      <c r="H456" s="243"/>
      <c r="I456" s="540"/>
      <c r="J456" s="539"/>
      <c r="K456" s="539"/>
      <c r="L456" s="539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hidden="1" r="457">
      <c r="A457" s="538"/>
      <c r="B457" s="539"/>
      <c r="C457" s="539"/>
      <c r="D457" s="540"/>
      <c r="E457" s="243"/>
      <c r="F457" s="243"/>
      <c r="G457" s="243"/>
      <c r="H457" s="243"/>
      <c r="I457" s="540"/>
      <c r="J457" s="539"/>
      <c r="K457" s="539"/>
      <c r="L457" s="539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hidden="1" r="458">
      <c r="A458" s="538"/>
      <c r="B458" s="539"/>
      <c r="C458" s="539"/>
      <c r="D458" s="540"/>
      <c r="E458" s="243"/>
      <c r="F458" s="243"/>
      <c r="G458" s="243"/>
      <c r="H458" s="243"/>
      <c r="I458" s="540"/>
      <c r="J458" s="539"/>
      <c r="K458" s="539"/>
      <c r="L458" s="539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hidden="1" r="459">
      <c r="A459" s="538"/>
      <c r="B459" s="539"/>
      <c r="C459" s="539"/>
      <c r="D459" s="540"/>
      <c r="E459" s="243"/>
      <c r="F459" s="243"/>
      <c r="G459" s="243"/>
      <c r="H459" s="243"/>
      <c r="I459" s="540"/>
      <c r="J459" s="539"/>
      <c r="K459" s="539"/>
      <c r="L459" s="539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hidden="1" r="460">
      <c r="A460" s="538"/>
      <c r="B460" s="539"/>
      <c r="C460" s="539"/>
      <c r="D460" s="540"/>
      <c r="E460" s="243"/>
      <c r="F460" s="243"/>
      <c r="G460" s="243"/>
      <c r="H460" s="243"/>
      <c r="I460" s="540"/>
      <c r="J460" s="539"/>
      <c r="K460" s="539"/>
      <c r="L460" s="539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hidden="1" r="461">
      <c r="A461" s="538"/>
      <c r="B461" s="539"/>
      <c r="C461" s="539"/>
      <c r="D461" s="540"/>
      <c r="E461" s="243"/>
      <c r="F461" s="243"/>
      <c r="G461" s="243"/>
      <c r="H461" s="243"/>
      <c r="I461" s="540"/>
      <c r="J461" s="539"/>
      <c r="K461" s="539"/>
      <c r="L461" s="539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hidden="1" r="462">
      <c r="A462" s="538"/>
      <c r="B462" s="539"/>
      <c r="C462" s="539"/>
      <c r="D462" s="540"/>
      <c r="E462" s="243"/>
      <c r="F462" s="243"/>
      <c r="G462" s="243"/>
      <c r="H462" s="243"/>
      <c r="I462" s="540"/>
      <c r="J462" s="539"/>
      <c r="K462" s="539"/>
      <c r="L462" s="539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hidden="1" r="463">
      <c r="A463" s="538"/>
      <c r="B463" s="539"/>
      <c r="C463" s="539"/>
      <c r="D463" s="540"/>
      <c r="E463" s="243"/>
      <c r="F463" s="243"/>
      <c r="G463" s="243"/>
      <c r="H463" s="243"/>
      <c r="I463" s="540"/>
      <c r="J463" s="539"/>
      <c r="K463" s="539"/>
      <c r="L463" s="539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hidden="1" r="464">
      <c r="A464" s="538"/>
      <c r="B464" s="539"/>
      <c r="C464" s="539"/>
      <c r="D464" s="540"/>
      <c r="E464" s="243"/>
      <c r="F464" s="243"/>
      <c r="G464" s="243"/>
      <c r="H464" s="243"/>
      <c r="I464" s="540"/>
      <c r="J464" s="539"/>
      <c r="K464" s="539"/>
      <c r="L464" s="539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hidden="1" r="465">
      <c r="A465" s="538"/>
      <c r="B465" s="539"/>
      <c r="C465" s="539"/>
      <c r="D465" s="540"/>
      <c r="E465" s="243"/>
      <c r="F465" s="243"/>
      <c r="G465" s="243"/>
      <c r="H465" s="243"/>
      <c r="I465" s="540"/>
      <c r="J465" s="539"/>
      <c r="K465" s="539"/>
      <c r="L465" s="539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hidden="1" r="466">
      <c r="A466" s="538"/>
      <c r="B466" s="539"/>
      <c r="C466" s="539"/>
      <c r="D466" s="540"/>
      <c r="E466" s="243"/>
      <c r="F466" s="243"/>
      <c r="G466" s="243"/>
      <c r="H466" s="243"/>
      <c r="I466" s="540"/>
      <c r="J466" s="539"/>
      <c r="K466" s="539"/>
      <c r="L466" s="539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hidden="1" r="467">
      <c r="A467" s="538"/>
      <c r="B467" s="539"/>
      <c r="C467" s="539"/>
      <c r="D467" s="540"/>
      <c r="E467" s="243"/>
      <c r="F467" s="243"/>
      <c r="G467" s="243"/>
      <c r="H467" s="243"/>
      <c r="I467" s="540"/>
      <c r="J467" s="539"/>
      <c r="K467" s="539"/>
      <c r="L467" s="539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hidden="1" r="468">
      <c r="A468" s="538"/>
      <c r="B468" s="539"/>
      <c r="C468" s="539"/>
      <c r="D468" s="540"/>
      <c r="E468" s="243"/>
      <c r="F468" s="243"/>
      <c r="G468" s="243"/>
      <c r="H468" s="243"/>
      <c r="I468" s="540"/>
      <c r="J468" s="539"/>
      <c r="K468" s="539"/>
      <c r="L468" s="539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hidden="1" r="469">
      <c r="A469" s="538"/>
      <c r="B469" s="539"/>
      <c r="C469" s="539"/>
      <c r="D469" s="540"/>
      <c r="E469" s="243"/>
      <c r="F469" s="243"/>
      <c r="G469" s="243"/>
      <c r="H469" s="243"/>
      <c r="I469" s="540"/>
      <c r="J469" s="539"/>
      <c r="K469" s="539"/>
      <c r="L469" s="539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hidden="1" r="470">
      <c r="A470" s="538"/>
      <c r="B470" s="539"/>
      <c r="C470" s="539"/>
      <c r="D470" s="540"/>
      <c r="E470" s="243"/>
      <c r="F470" s="243"/>
      <c r="G470" s="243"/>
      <c r="H470" s="243"/>
      <c r="I470" s="540"/>
      <c r="J470" s="539"/>
      <c r="K470" s="539"/>
      <c r="L470" s="539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hidden="1" r="471">
      <c r="A471" s="538"/>
      <c r="B471" s="539"/>
      <c r="C471" s="539"/>
      <c r="D471" s="540"/>
      <c r="E471" s="243"/>
      <c r="F471" s="243"/>
      <c r="G471" s="243"/>
      <c r="H471" s="243"/>
      <c r="I471" s="540"/>
      <c r="J471" s="539"/>
      <c r="K471" s="539"/>
      <c r="L471" s="539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hidden="1" r="472">
      <c r="A472" s="538"/>
      <c r="B472" s="539"/>
      <c r="C472" s="539"/>
      <c r="D472" s="540"/>
      <c r="E472" s="243"/>
      <c r="F472" s="243"/>
      <c r="G472" s="243"/>
      <c r="H472" s="243"/>
      <c r="I472" s="540"/>
      <c r="J472" s="539"/>
      <c r="K472" s="539"/>
      <c r="L472" s="539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hidden="1" r="473">
      <c r="A473" s="538"/>
      <c r="B473" s="539"/>
      <c r="C473" s="539"/>
      <c r="D473" s="540"/>
      <c r="E473" s="243"/>
      <c r="F473" s="243"/>
      <c r="G473" s="243"/>
      <c r="H473" s="243"/>
      <c r="I473" s="540"/>
      <c r="J473" s="539"/>
      <c r="K473" s="539"/>
      <c r="L473" s="539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hidden="1" r="474">
      <c r="A474" s="538"/>
      <c r="B474" s="539"/>
      <c r="C474" s="539"/>
      <c r="D474" s="540"/>
      <c r="E474" s="243"/>
      <c r="F474" s="243"/>
      <c r="G474" s="243"/>
      <c r="H474" s="243"/>
      <c r="I474" s="540"/>
      <c r="J474" s="539"/>
      <c r="K474" s="539"/>
      <c r="L474" s="539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hidden="1" r="475">
      <c r="A475" s="538"/>
      <c r="B475" s="539"/>
      <c r="C475" s="539"/>
      <c r="D475" s="540"/>
      <c r="E475" s="243"/>
      <c r="F475" s="243"/>
      <c r="G475" s="243"/>
      <c r="H475" s="243"/>
      <c r="I475" s="540"/>
      <c r="J475" s="539"/>
      <c r="K475" s="539"/>
      <c r="L475" s="539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hidden="1" r="476">
      <c r="A476" s="538"/>
      <c r="B476" s="539"/>
      <c r="C476" s="539"/>
      <c r="D476" s="540"/>
      <c r="E476" s="243"/>
      <c r="F476" s="243"/>
      <c r="G476" s="243"/>
      <c r="H476" s="243"/>
      <c r="I476" s="540"/>
      <c r="J476" s="539"/>
      <c r="K476" s="539"/>
      <c r="L476" s="539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hidden="1" r="477">
      <c r="A477" s="538"/>
      <c r="B477" s="539"/>
      <c r="C477" s="539"/>
      <c r="D477" s="540"/>
      <c r="E477" s="243"/>
      <c r="F477" s="243"/>
      <c r="G477" s="243"/>
      <c r="H477" s="243"/>
      <c r="I477" s="540"/>
      <c r="J477" s="539"/>
      <c r="K477" s="539"/>
      <c r="L477" s="539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hidden="1" r="478">
      <c r="A478" s="538"/>
      <c r="B478" s="539"/>
      <c r="C478" s="539"/>
      <c r="D478" s="540"/>
      <c r="E478" s="243"/>
      <c r="F478" s="243"/>
      <c r="G478" s="243"/>
      <c r="H478" s="243"/>
      <c r="I478" s="540"/>
      <c r="J478" s="539"/>
      <c r="K478" s="539"/>
      <c r="L478" s="539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hidden="1" r="479">
      <c r="A479" s="538"/>
      <c r="B479" s="539"/>
      <c r="C479" s="539"/>
      <c r="D479" s="540"/>
      <c r="E479" s="243"/>
      <c r="F479" s="243"/>
      <c r="G479" s="243"/>
      <c r="H479" s="243"/>
      <c r="I479" s="540"/>
      <c r="J479" s="539"/>
      <c r="K479" s="539"/>
      <c r="L479" s="539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hidden="1" r="480">
      <c r="A480" s="538"/>
      <c r="B480" s="539"/>
      <c r="C480" s="539"/>
      <c r="D480" s="540"/>
      <c r="E480" s="243"/>
      <c r="F480" s="243"/>
      <c r="G480" s="243"/>
      <c r="H480" s="243"/>
      <c r="I480" s="540"/>
      <c r="J480" s="539"/>
      <c r="K480" s="539"/>
      <c r="L480" s="539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hidden="1" r="481">
      <c r="A481" s="538"/>
      <c r="B481" s="539"/>
      <c r="C481" s="539"/>
      <c r="D481" s="540"/>
      <c r="E481" s="243"/>
      <c r="F481" s="243"/>
      <c r="G481" s="243"/>
      <c r="H481" s="243"/>
      <c r="I481" s="540"/>
      <c r="J481" s="539"/>
      <c r="K481" s="539"/>
      <c r="L481" s="539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hidden="1" r="482">
      <c r="A482" s="538"/>
      <c r="B482" s="539"/>
      <c r="C482" s="539"/>
      <c r="D482" s="540"/>
      <c r="E482" s="243"/>
      <c r="F482" s="243"/>
      <c r="G482" s="243"/>
      <c r="H482" s="243"/>
      <c r="I482" s="540"/>
      <c r="J482" s="539"/>
      <c r="K482" s="539"/>
      <c r="L482" s="539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hidden="1" r="483">
      <c r="A483" s="538"/>
      <c r="B483" s="539"/>
      <c r="C483" s="539"/>
      <c r="D483" s="540"/>
      <c r="E483" s="243"/>
      <c r="F483" s="243"/>
      <c r="G483" s="243"/>
      <c r="H483" s="243"/>
      <c r="I483" s="540"/>
      <c r="J483" s="539"/>
      <c r="K483" s="539"/>
      <c r="L483" s="539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hidden="1" r="484">
      <c r="A484" s="538"/>
      <c r="B484" s="539"/>
      <c r="C484" s="539"/>
      <c r="D484" s="540"/>
      <c r="E484" s="243"/>
      <c r="F484" s="243"/>
      <c r="G484" s="243"/>
      <c r="H484" s="243"/>
      <c r="I484" s="540"/>
      <c r="J484" s="539"/>
      <c r="K484" s="539"/>
      <c r="L484" s="539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hidden="1" r="485">
      <c r="A485" s="538"/>
      <c r="B485" s="539"/>
      <c r="C485" s="539"/>
      <c r="D485" s="540"/>
      <c r="E485" s="243"/>
      <c r="F485" s="243"/>
      <c r="G485" s="243"/>
      <c r="H485" s="243"/>
      <c r="I485" s="540"/>
      <c r="J485" s="539"/>
      <c r="K485" s="539"/>
      <c r="L485" s="539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hidden="1" r="486">
      <c r="A486" s="538"/>
      <c r="B486" s="539"/>
      <c r="C486" s="539"/>
      <c r="D486" s="540"/>
      <c r="E486" s="243"/>
      <c r="F486" s="243"/>
      <c r="G486" s="243"/>
      <c r="H486" s="243"/>
      <c r="I486" s="540"/>
      <c r="J486" s="539"/>
      <c r="K486" s="539"/>
      <c r="L486" s="539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hidden="1" r="487">
      <c r="A487" s="538"/>
      <c r="B487" s="539"/>
      <c r="C487" s="539"/>
      <c r="D487" s="540"/>
      <c r="E487" s="243"/>
      <c r="F487" s="243"/>
      <c r="G487" s="243"/>
      <c r="H487" s="243"/>
      <c r="I487" s="540"/>
      <c r="J487" s="539"/>
      <c r="K487" s="539"/>
      <c r="L487" s="539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hidden="1" r="488">
      <c r="A488" s="538"/>
      <c r="B488" s="539"/>
      <c r="C488" s="539"/>
      <c r="D488" s="540"/>
      <c r="E488" s="243"/>
      <c r="F488" s="243"/>
      <c r="G488" s="243"/>
      <c r="H488" s="243"/>
      <c r="I488" s="540"/>
      <c r="J488" s="539"/>
      <c r="K488" s="539"/>
      <c r="L488" s="539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hidden="1" r="489">
      <c r="A489" s="538"/>
      <c r="B489" s="539"/>
      <c r="C489" s="539"/>
      <c r="D489" s="540"/>
      <c r="E489" s="243"/>
      <c r="F489" s="243"/>
      <c r="G489" s="243"/>
      <c r="H489" s="243"/>
      <c r="I489" s="540"/>
      <c r="J489" s="539"/>
      <c r="K489" s="539"/>
      <c r="L489" s="539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hidden="1" r="490">
      <c r="A490" s="538"/>
      <c r="B490" s="539"/>
      <c r="C490" s="539"/>
      <c r="D490" s="540"/>
      <c r="E490" s="243"/>
      <c r="F490" s="243"/>
      <c r="G490" s="243"/>
      <c r="H490" s="243"/>
      <c r="I490" s="540"/>
      <c r="J490" s="539"/>
      <c r="K490" s="539"/>
      <c r="L490" s="539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hidden="1" r="491">
      <c r="A491" s="538"/>
      <c r="B491" s="539"/>
      <c r="C491" s="539"/>
      <c r="D491" s="540"/>
      <c r="E491" s="243"/>
      <c r="F491" s="243"/>
      <c r="G491" s="243"/>
      <c r="H491" s="243"/>
      <c r="I491" s="540"/>
      <c r="J491" s="539"/>
      <c r="K491" s="539"/>
      <c r="L491" s="539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hidden="1" r="492">
      <c r="A492" s="538"/>
      <c r="B492" s="539"/>
      <c r="C492" s="539"/>
      <c r="D492" s="540"/>
      <c r="E492" s="243"/>
      <c r="F492" s="243"/>
      <c r="G492" s="243"/>
      <c r="H492" s="243"/>
      <c r="I492" s="540"/>
      <c r="J492" s="539"/>
      <c r="K492" s="539"/>
      <c r="L492" s="539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hidden="1" r="493">
      <c r="A493" s="538"/>
      <c r="B493" s="539"/>
      <c r="C493" s="539"/>
      <c r="D493" s="540"/>
      <c r="E493" s="243"/>
      <c r="F493" s="243"/>
      <c r="G493" s="243"/>
      <c r="H493" s="243"/>
      <c r="I493" s="540"/>
      <c r="J493" s="539"/>
      <c r="K493" s="539"/>
      <c r="L493" s="539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hidden="1" r="494">
      <c r="A494" s="538"/>
      <c r="B494" s="539"/>
      <c r="C494" s="539"/>
      <c r="D494" s="540"/>
      <c r="E494" s="243"/>
      <c r="F494" s="243"/>
      <c r="G494" s="243"/>
      <c r="H494" s="243"/>
      <c r="I494" s="540"/>
      <c r="J494" s="539"/>
      <c r="K494" s="539"/>
      <c r="L494" s="539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hidden="1" r="495">
      <c r="A495" s="538"/>
      <c r="B495" s="539"/>
      <c r="C495" s="539"/>
      <c r="D495" s="540"/>
      <c r="E495" s="243"/>
      <c r="F495" s="243"/>
      <c r="G495" s="243"/>
      <c r="H495" s="243"/>
      <c r="I495" s="540"/>
      <c r="J495" s="539"/>
      <c r="K495" s="539"/>
      <c r="L495" s="539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hidden="1" r="496">
      <c r="A496" s="538"/>
      <c r="B496" s="539"/>
      <c r="C496" s="539"/>
      <c r="D496" s="540"/>
      <c r="E496" s="243"/>
      <c r="F496" s="243"/>
      <c r="G496" s="243"/>
      <c r="H496" s="243"/>
      <c r="I496" s="540"/>
      <c r="J496" s="539"/>
      <c r="K496" s="539"/>
      <c r="L496" s="539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hidden="1" r="497">
      <c r="A497" s="538"/>
      <c r="B497" s="539"/>
      <c r="C497" s="539"/>
      <c r="D497" s="540"/>
      <c r="E497" s="243"/>
      <c r="F497" s="243"/>
      <c r="G497" s="243"/>
      <c r="H497" s="243"/>
      <c r="I497" s="540"/>
      <c r="J497" s="539"/>
      <c r="K497" s="539"/>
      <c r="L497" s="539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hidden="1" r="498">
      <c r="A498" s="538"/>
      <c r="B498" s="539"/>
      <c r="C498" s="539"/>
      <c r="D498" s="540"/>
      <c r="E498" s="243"/>
      <c r="F498" s="243"/>
      <c r="G498" s="243"/>
      <c r="H498" s="243"/>
      <c r="I498" s="540"/>
      <c r="J498" s="539"/>
      <c r="K498" s="539"/>
      <c r="L498" s="539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hidden="1" r="499">
      <c r="A499" s="538"/>
      <c r="B499" s="539"/>
      <c r="C499" s="539"/>
      <c r="D499" s="540"/>
      <c r="E499" s="243"/>
      <c r="F499" s="243"/>
      <c r="G499" s="243"/>
      <c r="H499" s="243"/>
      <c r="I499" s="540"/>
      <c r="J499" s="539"/>
      <c r="K499" s="539"/>
      <c r="L499" s="539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hidden="1" r="500">
      <c r="A500" s="538"/>
      <c r="B500" s="539"/>
      <c r="C500" s="539"/>
      <c r="D500" s="540"/>
      <c r="E500" s="243"/>
      <c r="F500" s="243"/>
      <c r="G500" s="243"/>
      <c r="H500" s="243"/>
      <c r="I500" s="540"/>
      <c r="J500" s="539"/>
      <c r="K500" s="539"/>
      <c r="L500" s="539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hidden="1" r="501">
      <c r="A501" s="538"/>
      <c r="B501" s="539"/>
      <c r="C501" s="539"/>
      <c r="D501" s="540"/>
      <c r="E501" s="243"/>
      <c r="F501" s="243"/>
      <c r="G501" s="243"/>
      <c r="H501" s="243"/>
      <c r="I501" s="540"/>
      <c r="J501" s="539"/>
      <c r="K501" s="539"/>
      <c r="L501" s="539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hidden="1" r="502">
      <c r="A502" s="538"/>
      <c r="B502" s="539"/>
      <c r="C502" s="539"/>
      <c r="D502" s="540"/>
      <c r="E502" s="243"/>
      <c r="F502" s="243"/>
      <c r="G502" s="243"/>
      <c r="H502" s="243"/>
      <c r="I502" s="540"/>
      <c r="J502" s="539"/>
      <c r="K502" s="539"/>
      <c r="L502" s="539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hidden="1" r="503">
      <c r="A503" s="538"/>
      <c r="B503" s="539"/>
      <c r="C503" s="539"/>
      <c r="D503" s="540"/>
      <c r="E503" s="243"/>
      <c r="F503" s="243"/>
      <c r="G503" s="243"/>
      <c r="H503" s="243"/>
      <c r="I503" s="540"/>
      <c r="J503" s="539"/>
      <c r="K503" s="539"/>
      <c r="L503" s="539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hidden="1" r="504">
      <c r="A504" s="538"/>
      <c r="B504" s="539"/>
      <c r="C504" s="539"/>
      <c r="D504" s="540"/>
      <c r="E504" s="243"/>
      <c r="F504" s="243"/>
      <c r="G504" s="243"/>
      <c r="H504" s="243"/>
      <c r="I504" s="540"/>
      <c r="J504" s="539"/>
      <c r="K504" s="539"/>
      <c r="L504" s="539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hidden="1" r="505">
      <c r="A505" s="538"/>
      <c r="B505" s="539"/>
      <c r="C505" s="539"/>
      <c r="D505" s="540"/>
      <c r="E505" s="243"/>
      <c r="F505" s="243"/>
      <c r="G505" s="243"/>
      <c r="H505" s="243"/>
      <c r="I505" s="540"/>
      <c r="J505" s="539"/>
      <c r="K505" s="539"/>
      <c r="L505" s="539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hidden="1" r="506">
      <c r="A506" s="538"/>
      <c r="B506" s="539"/>
      <c r="C506" s="539"/>
      <c r="D506" s="540"/>
      <c r="E506" s="243"/>
      <c r="F506" s="243"/>
      <c r="G506" s="243"/>
      <c r="H506" s="243"/>
      <c r="I506" s="540"/>
      <c r="J506" s="539"/>
      <c r="K506" s="539"/>
      <c r="L506" s="539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hidden="1" r="507">
      <c r="A507" s="538"/>
      <c r="B507" s="539"/>
      <c r="C507" s="539"/>
      <c r="D507" s="540"/>
      <c r="E507" s="243"/>
      <c r="F507" s="243"/>
      <c r="G507" s="243"/>
      <c r="H507" s="243"/>
      <c r="I507" s="540"/>
      <c r="J507" s="539"/>
      <c r="K507" s="539"/>
      <c r="L507" s="539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hidden="1" r="508">
      <c r="A508" s="538"/>
      <c r="B508" s="539"/>
      <c r="C508" s="539"/>
      <c r="D508" s="540"/>
      <c r="E508" s="243"/>
      <c r="F508" s="243"/>
      <c r="G508" s="243"/>
      <c r="H508" s="243"/>
      <c r="I508" s="540"/>
      <c r="J508" s="539"/>
      <c r="K508" s="539"/>
      <c r="L508" s="539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hidden="1" r="509">
      <c r="A509" s="538"/>
      <c r="B509" s="539"/>
      <c r="C509" s="539"/>
      <c r="D509" s="540"/>
      <c r="E509" s="243"/>
      <c r="F509" s="243"/>
      <c r="G509" s="243"/>
      <c r="H509" s="243"/>
      <c r="I509" s="540"/>
      <c r="J509" s="539"/>
      <c r="K509" s="539"/>
      <c r="L509" s="539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hidden="1" r="510">
      <c r="A510" s="538"/>
      <c r="B510" s="539"/>
      <c r="C510" s="539"/>
      <c r="D510" s="540"/>
      <c r="E510" s="243"/>
      <c r="F510" s="243"/>
      <c r="G510" s="243"/>
      <c r="H510" s="243"/>
      <c r="I510" s="540"/>
      <c r="J510" s="539"/>
      <c r="K510" s="539"/>
      <c r="L510" s="539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hidden="1" r="511">
      <c r="A511" s="538"/>
      <c r="B511" s="539"/>
      <c r="C511" s="539"/>
      <c r="D511" s="540"/>
      <c r="E511" s="243"/>
      <c r="F511" s="243"/>
      <c r="G511" s="243"/>
      <c r="H511" s="243"/>
      <c r="I511" s="540"/>
      <c r="J511" s="539"/>
      <c r="K511" s="539"/>
      <c r="L511" s="539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hidden="1" r="512">
      <c r="A512" s="538"/>
      <c r="B512" s="539"/>
      <c r="C512" s="539"/>
      <c r="D512" s="540"/>
      <c r="E512" s="243"/>
      <c r="F512" s="243"/>
      <c r="G512" s="243"/>
      <c r="H512" s="243"/>
      <c r="I512" s="540"/>
      <c r="J512" s="539"/>
      <c r="K512" s="539"/>
      <c r="L512" s="539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hidden="1" r="513">
      <c r="A513" s="538"/>
      <c r="B513" s="539"/>
      <c r="C513" s="539"/>
      <c r="D513" s="540"/>
      <c r="E513" s="243"/>
      <c r="F513" s="243"/>
      <c r="G513" s="243"/>
      <c r="H513" s="243"/>
      <c r="I513" s="540"/>
      <c r="J513" s="539"/>
      <c r="K513" s="539"/>
      <c r="L513" s="539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hidden="1" r="514">
      <c r="A514" s="538"/>
      <c r="B514" s="539"/>
      <c r="C514" s="539"/>
      <c r="D514" s="540"/>
      <c r="E514" s="243"/>
      <c r="F514" s="243"/>
      <c r="G514" s="243"/>
      <c r="H514" s="243"/>
      <c r="I514" s="540"/>
      <c r="J514" s="539"/>
      <c r="K514" s="539"/>
      <c r="L514" s="539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hidden="1" r="515">
      <c r="A515" s="538"/>
      <c r="B515" s="539"/>
      <c r="C515" s="539"/>
      <c r="D515" s="540"/>
      <c r="E515" s="243"/>
      <c r="F515" s="243"/>
      <c r="G515" s="243"/>
      <c r="H515" s="243"/>
      <c r="I515" s="540"/>
      <c r="J515" s="539"/>
      <c r="K515" s="539"/>
      <c r="L515" s="539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hidden="1" r="516">
      <c r="A516" s="538"/>
      <c r="B516" s="539"/>
      <c r="C516" s="539"/>
      <c r="D516" s="540"/>
      <c r="E516" s="243"/>
      <c r="F516" s="243"/>
      <c r="G516" s="243"/>
      <c r="H516" s="243"/>
      <c r="I516" s="540"/>
      <c r="J516" s="539"/>
      <c r="K516" s="539"/>
      <c r="L516" s="539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hidden="1" r="517">
      <c r="A517" s="538"/>
      <c r="B517" s="539"/>
      <c r="C517" s="539"/>
      <c r="D517" s="540"/>
      <c r="E517" s="243"/>
      <c r="F517" s="243"/>
      <c r="G517" s="243"/>
      <c r="H517" s="243"/>
      <c r="I517" s="540"/>
      <c r="J517" s="539"/>
      <c r="K517" s="539"/>
      <c r="L517" s="539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hidden="1" r="518">
      <c r="A518" s="538"/>
      <c r="B518" s="539"/>
      <c r="C518" s="539"/>
      <c r="D518" s="540"/>
      <c r="E518" s="243"/>
      <c r="F518" s="243"/>
      <c r="G518" s="243"/>
      <c r="H518" s="243"/>
      <c r="I518" s="540"/>
      <c r="J518" s="539"/>
      <c r="K518" s="539"/>
      <c r="L518" s="539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hidden="1" r="519">
      <c r="A519" s="538"/>
      <c r="B519" s="539"/>
      <c r="C519" s="539"/>
      <c r="D519" s="540"/>
      <c r="E519" s="243"/>
      <c r="F519" s="243"/>
      <c r="G519" s="243"/>
      <c r="H519" s="243"/>
      <c r="I519" s="540"/>
      <c r="J519" s="539"/>
      <c r="K519" s="539"/>
      <c r="L519" s="539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hidden="1" r="520">
      <c r="A520" s="538"/>
      <c r="B520" s="539"/>
      <c r="C520" s="539"/>
      <c r="D520" s="540"/>
      <c r="E520" s="243"/>
      <c r="F520" s="243"/>
      <c r="G520" s="243"/>
      <c r="H520" s="243"/>
      <c r="I520" s="540"/>
      <c r="J520" s="539"/>
      <c r="K520" s="539"/>
      <c r="L520" s="539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hidden="1" r="521">
      <c r="A521" s="538"/>
      <c r="B521" s="539"/>
      <c r="C521" s="539"/>
      <c r="D521" s="540"/>
      <c r="E521" s="243"/>
      <c r="F521" s="243"/>
      <c r="G521" s="243"/>
      <c r="H521" s="243"/>
      <c r="I521" s="540"/>
      <c r="J521" s="539"/>
      <c r="K521" s="539"/>
      <c r="L521" s="539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hidden="1" r="522">
      <c r="A522" s="538"/>
      <c r="B522" s="539"/>
      <c r="C522" s="539"/>
      <c r="D522" s="540"/>
      <c r="E522" s="243"/>
      <c r="F522" s="243"/>
      <c r="G522" s="243"/>
      <c r="H522" s="243"/>
      <c r="I522" s="540"/>
      <c r="J522" s="539"/>
      <c r="K522" s="539"/>
      <c r="L522" s="539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hidden="1" r="523">
      <c r="A523" s="538"/>
      <c r="B523" s="539"/>
      <c r="C523" s="539"/>
      <c r="D523" s="540"/>
      <c r="E523" s="243"/>
      <c r="F523" s="243"/>
      <c r="G523" s="243"/>
      <c r="H523" s="243"/>
      <c r="I523" s="540"/>
      <c r="J523" s="539"/>
      <c r="K523" s="539"/>
      <c r="L523" s="539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hidden="1" r="524">
      <c r="A524" s="538"/>
      <c r="B524" s="539"/>
      <c r="C524" s="539"/>
      <c r="D524" s="540"/>
      <c r="E524" s="243"/>
      <c r="F524" s="243"/>
      <c r="G524" s="243"/>
      <c r="H524" s="243"/>
      <c r="I524" s="540"/>
      <c r="J524" s="539"/>
      <c r="K524" s="539"/>
      <c r="L524" s="539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hidden="1" r="525">
      <c r="A525" s="538"/>
      <c r="B525" s="539"/>
      <c r="C525" s="539"/>
      <c r="D525" s="540"/>
      <c r="E525" s="243"/>
      <c r="F525" s="243"/>
      <c r="G525" s="243"/>
      <c r="H525" s="243"/>
      <c r="I525" s="540"/>
      <c r="J525" s="539"/>
      <c r="K525" s="539"/>
      <c r="L525" s="539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hidden="1" r="526">
      <c r="A526" s="538"/>
      <c r="B526" s="539"/>
      <c r="C526" s="539"/>
      <c r="D526" s="540"/>
      <c r="E526" s="243"/>
      <c r="F526" s="243"/>
      <c r="G526" s="243"/>
      <c r="H526" s="243"/>
      <c r="I526" s="540"/>
      <c r="J526" s="539"/>
      <c r="K526" s="539"/>
      <c r="L526" s="539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hidden="1" r="527">
      <c r="A527" s="538"/>
      <c r="B527" s="539"/>
      <c r="C527" s="539"/>
      <c r="D527" s="540"/>
      <c r="E527" s="243"/>
      <c r="F527" s="243"/>
      <c r="G527" s="243"/>
      <c r="H527" s="243"/>
      <c r="I527" s="540"/>
      <c r="J527" s="539"/>
      <c r="K527" s="539"/>
      <c r="L527" s="539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hidden="1" r="528">
      <c r="A528" s="538"/>
      <c r="B528" s="539"/>
      <c r="C528" s="539"/>
      <c r="D528" s="540"/>
      <c r="E528" s="243"/>
      <c r="F528" s="243"/>
      <c r="G528" s="243"/>
      <c r="H528" s="243"/>
      <c r="I528" s="540"/>
      <c r="J528" s="539"/>
      <c r="K528" s="539"/>
      <c r="L528" s="539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hidden="1" r="529">
      <c r="A529" s="538"/>
      <c r="B529" s="539"/>
      <c r="C529" s="539"/>
      <c r="D529" s="540"/>
      <c r="E529" s="243"/>
      <c r="F529" s="243"/>
      <c r="G529" s="243"/>
      <c r="H529" s="243"/>
      <c r="I529" s="540"/>
      <c r="J529" s="539"/>
      <c r="K529" s="539"/>
      <c r="L529" s="539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hidden="1" r="530">
      <c r="A530" s="538"/>
      <c r="B530" s="539"/>
      <c r="C530" s="539"/>
      <c r="D530" s="540"/>
      <c r="E530" s="243"/>
      <c r="F530" s="243"/>
      <c r="G530" s="243"/>
      <c r="H530" s="243"/>
      <c r="I530" s="540"/>
      <c r="J530" s="539"/>
      <c r="K530" s="539"/>
      <c r="L530" s="539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hidden="1" r="531">
      <c r="A531" s="538"/>
      <c r="B531" s="539"/>
      <c r="C531" s="539"/>
      <c r="D531" s="540"/>
      <c r="E531" s="243"/>
      <c r="F531" s="243"/>
      <c r="G531" s="243"/>
      <c r="H531" s="243"/>
      <c r="I531" s="540"/>
      <c r="J531" s="539"/>
      <c r="K531" s="539"/>
      <c r="L531" s="539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hidden="1" r="532">
      <c r="A532" s="538"/>
      <c r="B532" s="539"/>
      <c r="C532" s="539"/>
      <c r="D532" s="540"/>
      <c r="E532" s="243"/>
      <c r="F532" s="243"/>
      <c r="G532" s="243"/>
      <c r="H532" s="243"/>
      <c r="I532" s="540"/>
      <c r="J532" s="539"/>
      <c r="K532" s="539"/>
      <c r="L532" s="539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hidden="1" r="533">
      <c r="A533" s="538"/>
      <c r="B533" s="539"/>
      <c r="C533" s="539"/>
      <c r="D533" s="540"/>
      <c r="E533" s="243"/>
      <c r="F533" s="243"/>
      <c r="G533" s="243"/>
      <c r="H533" s="243"/>
      <c r="I533" s="540"/>
      <c r="J533" s="539"/>
      <c r="K533" s="539"/>
      <c r="L533" s="539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hidden="1" r="534">
      <c r="A534" s="538"/>
      <c r="B534" s="539"/>
      <c r="C534" s="539"/>
      <c r="D534" s="540"/>
      <c r="E534" s="243"/>
      <c r="F534" s="243"/>
      <c r="G534" s="243"/>
      <c r="H534" s="243"/>
      <c r="I534" s="540"/>
      <c r="J534" s="539"/>
      <c r="K534" s="539"/>
      <c r="L534" s="539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hidden="1" r="535">
      <c r="A535" s="538"/>
      <c r="B535" s="539"/>
      <c r="C535" s="539"/>
      <c r="D535" s="540"/>
      <c r="E535" s="243"/>
      <c r="F535" s="243"/>
      <c r="G535" s="243"/>
      <c r="H535" s="243"/>
      <c r="I535" s="540"/>
      <c r="J535" s="539"/>
      <c r="K535" s="539"/>
      <c r="L535" s="539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hidden="1" r="536">
      <c r="A536" s="538"/>
      <c r="B536" s="539"/>
      <c r="C536" s="539"/>
      <c r="D536" s="540"/>
      <c r="E536" s="243"/>
      <c r="F536" s="243"/>
      <c r="G536" s="243"/>
      <c r="H536" s="243"/>
      <c r="I536" s="540"/>
      <c r="J536" s="539"/>
      <c r="K536" s="539"/>
      <c r="L536" s="539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hidden="1" r="537">
      <c r="A537" s="538"/>
      <c r="B537" s="539"/>
      <c r="C537" s="539"/>
      <c r="D537" s="540"/>
      <c r="E537" s="243"/>
      <c r="F537" s="243"/>
      <c r="G537" s="243"/>
      <c r="H537" s="243"/>
      <c r="I537" s="540"/>
      <c r="J537" s="539"/>
      <c r="K537" s="539"/>
      <c r="L537" s="539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hidden="1" r="538">
      <c r="A538" s="538"/>
      <c r="B538" s="539"/>
      <c r="C538" s="539"/>
      <c r="D538" s="540"/>
      <c r="E538" s="243"/>
      <c r="F538" s="243"/>
      <c r="G538" s="243"/>
      <c r="H538" s="243"/>
      <c r="I538" s="540"/>
      <c r="J538" s="539"/>
      <c r="K538" s="539"/>
      <c r="L538" s="539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hidden="1" r="539">
      <c r="A539" s="538"/>
      <c r="B539" s="539"/>
      <c r="C539" s="539"/>
      <c r="D539" s="540"/>
      <c r="E539" s="243"/>
      <c r="F539" s="243"/>
      <c r="G539" s="243"/>
      <c r="H539" s="243"/>
      <c r="I539" s="540"/>
      <c r="J539" s="539"/>
      <c r="K539" s="539"/>
      <c r="L539" s="539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hidden="1" r="540">
      <c r="A540" s="538"/>
      <c r="B540" s="539"/>
      <c r="C540" s="539"/>
      <c r="D540" s="540"/>
      <c r="E540" s="243"/>
      <c r="F540" s="243"/>
      <c r="G540" s="243"/>
      <c r="H540" s="243"/>
      <c r="I540" s="540"/>
      <c r="J540" s="539"/>
      <c r="K540" s="539"/>
      <c r="L540" s="539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hidden="1" r="541">
      <c r="A541" s="538"/>
      <c r="B541" s="539"/>
      <c r="C541" s="539"/>
      <c r="D541" s="540"/>
      <c r="E541" s="243"/>
      <c r="F541" s="243"/>
      <c r="G541" s="243"/>
      <c r="H541" s="243"/>
      <c r="I541" s="540"/>
      <c r="J541" s="539"/>
      <c r="K541" s="539"/>
      <c r="L541" s="539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hidden="1" r="542">
      <c r="A542" s="538"/>
      <c r="B542" s="539"/>
      <c r="C542" s="539"/>
      <c r="D542" s="540"/>
      <c r="E542" s="243"/>
      <c r="F542" s="243"/>
      <c r="G542" s="243"/>
      <c r="H542" s="243"/>
      <c r="I542" s="540"/>
      <c r="J542" s="539"/>
      <c r="K542" s="539"/>
      <c r="L542" s="539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hidden="1" r="543">
      <c r="A543" s="538"/>
      <c r="B543" s="539"/>
      <c r="C543" s="539"/>
      <c r="D543" s="540"/>
      <c r="E543" s="243"/>
      <c r="F543" s="243"/>
      <c r="G543" s="243"/>
      <c r="H543" s="243"/>
      <c r="I543" s="540"/>
      <c r="J543" s="539"/>
      <c r="K543" s="539"/>
      <c r="L543" s="539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hidden="1" r="544">
      <c r="A544" s="538"/>
      <c r="B544" s="539"/>
      <c r="C544" s="539"/>
      <c r="D544" s="540"/>
      <c r="E544" s="243"/>
      <c r="F544" s="243"/>
      <c r="G544" s="243"/>
      <c r="H544" s="243"/>
      <c r="I544" s="540"/>
      <c r="J544" s="539"/>
      <c r="K544" s="539"/>
      <c r="L544" s="539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hidden="1" r="545">
      <c r="A545" s="538"/>
      <c r="B545" s="539"/>
      <c r="C545" s="539"/>
      <c r="D545" s="540"/>
      <c r="E545" s="243"/>
      <c r="F545" s="243"/>
      <c r="G545" s="243"/>
      <c r="H545" s="243"/>
      <c r="I545" s="540"/>
      <c r="J545" s="539"/>
      <c r="K545" s="539"/>
      <c r="L545" s="539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hidden="1" r="546">
      <c r="A546" s="538"/>
      <c r="B546" s="539"/>
      <c r="C546" s="539"/>
      <c r="D546" s="540"/>
      <c r="E546" s="243"/>
      <c r="F546" s="243"/>
      <c r="G546" s="243"/>
      <c r="H546" s="243"/>
      <c r="I546" s="540"/>
      <c r="J546" s="539"/>
      <c r="K546" s="539"/>
      <c r="L546" s="539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hidden="1" r="547">
      <c r="A547" s="538"/>
      <c r="B547" s="539"/>
      <c r="C547" s="539"/>
      <c r="D547" s="540"/>
      <c r="E547" s="243"/>
      <c r="F547" s="243"/>
      <c r="G547" s="243"/>
      <c r="H547" s="243"/>
      <c r="I547" s="540"/>
      <c r="J547" s="539"/>
      <c r="K547" s="539"/>
      <c r="L547" s="539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hidden="1" r="548">
      <c r="A548" s="538"/>
      <c r="B548" s="539"/>
      <c r="C548" s="539"/>
      <c r="D548" s="540"/>
      <c r="E548" s="243"/>
      <c r="F548" s="243"/>
      <c r="G548" s="243"/>
      <c r="H548" s="243"/>
      <c r="I548" s="540"/>
      <c r="J548" s="539"/>
      <c r="K548" s="539"/>
      <c r="L548" s="539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hidden="1" r="549">
      <c r="A549" s="538"/>
      <c r="B549" s="539"/>
      <c r="C549" s="539"/>
      <c r="D549" s="540"/>
      <c r="E549" s="243"/>
      <c r="F549" s="243"/>
      <c r="G549" s="243"/>
      <c r="H549" s="243"/>
      <c r="I549" s="540"/>
      <c r="J549" s="539"/>
      <c r="K549" s="539"/>
      <c r="L549" s="539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hidden="1" r="550">
      <c r="A550" s="538"/>
      <c r="B550" s="539"/>
      <c r="C550" s="539"/>
      <c r="D550" s="540"/>
      <c r="E550" s="243"/>
      <c r="F550" s="243"/>
      <c r="G550" s="243"/>
      <c r="H550" s="243"/>
      <c r="I550" s="540"/>
      <c r="J550" s="539"/>
      <c r="K550" s="539"/>
      <c r="L550" s="539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hidden="1" r="551">
      <c r="A551" s="538"/>
      <c r="B551" s="539"/>
      <c r="C551" s="539"/>
      <c r="D551" s="540"/>
      <c r="E551" s="243"/>
      <c r="F551" s="243"/>
      <c r="G551" s="243"/>
      <c r="H551" s="243"/>
      <c r="I551" s="540"/>
      <c r="J551" s="539"/>
      <c r="K551" s="539"/>
      <c r="L551" s="539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hidden="1" r="552">
      <c r="A552" s="538"/>
      <c r="B552" s="539"/>
      <c r="C552" s="539"/>
      <c r="D552" s="540"/>
      <c r="E552" s="243"/>
      <c r="F552" s="243"/>
      <c r="G552" s="243"/>
      <c r="H552" s="243"/>
      <c r="I552" s="540"/>
      <c r="J552" s="539"/>
      <c r="K552" s="539"/>
      <c r="L552" s="539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hidden="1" r="553">
      <c r="A553" s="538"/>
      <c r="B553" s="539"/>
      <c r="C553" s="539"/>
      <c r="D553" s="540"/>
      <c r="E553" s="243"/>
      <c r="F553" s="243"/>
      <c r="G553" s="243"/>
      <c r="H553" s="243"/>
      <c r="I553" s="540"/>
      <c r="J553" s="539"/>
      <c r="K553" s="539"/>
      <c r="L553" s="539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hidden="1" r="554">
      <c r="A554" s="538"/>
      <c r="B554" s="539"/>
      <c r="C554" s="539"/>
      <c r="D554" s="540"/>
      <c r="E554" s="243"/>
      <c r="F554" s="243"/>
      <c r="G554" s="243"/>
      <c r="H554" s="243"/>
      <c r="I554" s="540"/>
      <c r="J554" s="539"/>
      <c r="K554" s="539"/>
      <c r="L554" s="539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hidden="1" r="555">
      <c r="A555" s="538"/>
      <c r="B555" s="539"/>
      <c r="C555" s="539"/>
      <c r="D555" s="540"/>
      <c r="E555" s="243"/>
      <c r="F555" s="243"/>
      <c r="G555" s="243"/>
      <c r="H555" s="243"/>
      <c r="I555" s="540"/>
      <c r="J555" s="539"/>
      <c r="K555" s="539"/>
      <c r="L555" s="539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hidden="1" r="556">
      <c r="A556" s="538"/>
      <c r="B556" s="539"/>
      <c r="C556" s="539"/>
      <c r="D556" s="540"/>
      <c r="E556" s="243"/>
      <c r="F556" s="243"/>
      <c r="G556" s="243"/>
      <c r="H556" s="243"/>
      <c r="I556" s="540"/>
      <c r="J556" s="539"/>
      <c r="K556" s="539"/>
      <c r="L556" s="539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hidden="1" r="557">
      <c r="A557" s="538"/>
      <c r="B557" s="539"/>
      <c r="C557" s="539"/>
      <c r="D557" s="540"/>
      <c r="E557" s="243"/>
      <c r="F557" s="243"/>
      <c r="G557" s="243"/>
      <c r="H557" s="243"/>
      <c r="I557" s="540"/>
      <c r="J557" s="539"/>
      <c r="K557" s="539"/>
      <c r="L557" s="539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hidden="1" r="558">
      <c r="A558" s="538"/>
      <c r="B558" s="539"/>
      <c r="C558" s="539"/>
      <c r="D558" s="540"/>
      <c r="E558" s="243"/>
      <c r="F558" s="243"/>
      <c r="G558" s="243"/>
      <c r="H558" s="243"/>
      <c r="I558" s="540"/>
      <c r="J558" s="539"/>
      <c r="K558" s="539"/>
      <c r="L558" s="539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hidden="1" r="559">
      <c r="A559" s="538"/>
      <c r="B559" s="539"/>
      <c r="C559" s="539"/>
      <c r="D559" s="540"/>
      <c r="E559" s="243"/>
      <c r="F559" s="243"/>
      <c r="G559" s="243"/>
      <c r="H559" s="243"/>
      <c r="I559" s="540"/>
      <c r="J559" s="539"/>
      <c r="K559" s="539"/>
      <c r="L559" s="539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hidden="1" r="560">
      <c r="A560" s="538"/>
      <c r="B560" s="539"/>
      <c r="C560" s="539"/>
      <c r="D560" s="540"/>
      <c r="E560" s="243"/>
      <c r="F560" s="243"/>
      <c r="G560" s="243"/>
      <c r="H560" s="243"/>
      <c r="I560" s="540"/>
      <c r="J560" s="539"/>
      <c r="K560" s="539"/>
      <c r="L560" s="539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hidden="1" r="561">
      <c r="A561" s="538"/>
      <c r="B561" s="539"/>
      <c r="C561" s="539"/>
      <c r="D561" s="540"/>
      <c r="E561" s="243"/>
      <c r="F561" s="243"/>
      <c r="G561" s="243"/>
      <c r="H561" s="243"/>
      <c r="I561" s="540"/>
      <c r="J561" s="539"/>
      <c r="K561" s="539"/>
      <c r="L561" s="539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hidden="1" r="562">
      <c r="A562" s="538"/>
      <c r="B562" s="539"/>
      <c r="C562" s="539"/>
      <c r="D562" s="540"/>
      <c r="E562" s="243"/>
      <c r="F562" s="243"/>
      <c r="G562" s="243"/>
      <c r="H562" s="243"/>
      <c r="I562" s="540"/>
      <c r="J562" s="539"/>
      <c r="K562" s="539"/>
      <c r="L562" s="539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hidden="1" r="563">
      <c r="A563" s="538"/>
      <c r="B563" s="539"/>
      <c r="C563" s="539"/>
      <c r="D563" s="540"/>
      <c r="E563" s="243"/>
      <c r="F563" s="243"/>
      <c r="G563" s="243"/>
      <c r="H563" s="243"/>
      <c r="I563" s="540"/>
      <c r="J563" s="539"/>
      <c r="K563" s="539"/>
      <c r="L563" s="539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hidden="1" r="564">
      <c r="A564" s="538"/>
      <c r="B564" s="539"/>
      <c r="C564" s="539"/>
      <c r="D564" s="540"/>
      <c r="E564" s="243"/>
      <c r="F564" s="243"/>
      <c r="G564" s="243"/>
      <c r="H564" s="243"/>
      <c r="I564" s="540"/>
      <c r="J564" s="539"/>
      <c r="K564" s="539"/>
      <c r="L564" s="539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hidden="1" r="565">
      <c r="A565" s="538"/>
      <c r="B565" s="539"/>
      <c r="C565" s="539"/>
      <c r="D565" s="540"/>
      <c r="E565" s="243"/>
      <c r="F565" s="243"/>
      <c r="G565" s="243"/>
      <c r="H565" s="243"/>
      <c r="I565" s="540"/>
      <c r="J565" s="539"/>
      <c r="K565" s="539"/>
      <c r="L565" s="539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hidden="1" r="566">
      <c r="A566" s="538"/>
      <c r="B566" s="539"/>
      <c r="C566" s="539"/>
      <c r="D566" s="540"/>
      <c r="E566" s="243"/>
      <c r="F566" s="243"/>
      <c r="G566" s="243"/>
      <c r="H566" s="243"/>
      <c r="I566" s="540"/>
      <c r="J566" s="539"/>
      <c r="K566" s="539"/>
      <c r="L566" s="539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hidden="1" r="567">
      <c r="A567" s="538"/>
      <c r="B567" s="539"/>
      <c r="C567" s="539"/>
      <c r="D567" s="540"/>
      <c r="E567" s="243"/>
      <c r="F567" s="243"/>
      <c r="G567" s="243"/>
      <c r="H567" s="243"/>
      <c r="I567" s="540"/>
      <c r="J567" s="539"/>
      <c r="K567" s="539"/>
      <c r="L567" s="539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hidden="1" r="568">
      <c r="A568" s="538"/>
      <c r="B568" s="539"/>
      <c r="C568" s="539"/>
      <c r="D568" s="540"/>
      <c r="E568" s="243"/>
      <c r="F568" s="243"/>
      <c r="G568" s="243"/>
      <c r="H568" s="243"/>
      <c r="I568" s="540"/>
      <c r="J568" s="539"/>
      <c r="K568" s="539"/>
      <c r="L568" s="539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hidden="1" r="569">
      <c r="A569" s="538"/>
      <c r="B569" s="539"/>
      <c r="C569" s="539"/>
      <c r="D569" s="540"/>
      <c r="E569" s="243"/>
      <c r="F569" s="243"/>
      <c r="G569" s="243"/>
      <c r="H569" s="243"/>
      <c r="I569" s="540"/>
      <c r="J569" s="539"/>
      <c r="K569" s="539"/>
      <c r="L569" s="539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hidden="1" r="570">
      <c r="A570" s="538"/>
      <c r="B570" s="539"/>
      <c r="C570" s="539"/>
      <c r="D570" s="540"/>
      <c r="E570" s="243"/>
      <c r="F570" s="243"/>
      <c r="G570" s="243"/>
      <c r="H570" s="243"/>
      <c r="I570" s="540"/>
      <c r="J570" s="539"/>
      <c r="K570" s="539"/>
      <c r="L570" s="539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hidden="1" r="571">
      <c r="A571" s="538"/>
      <c r="B571" s="539"/>
      <c r="C571" s="539"/>
      <c r="D571" s="540"/>
      <c r="E571" s="243"/>
      <c r="F571" s="243"/>
      <c r="G571" s="243"/>
      <c r="H571" s="243"/>
      <c r="I571" s="540"/>
      <c r="J571" s="539"/>
      <c r="K571" s="539"/>
      <c r="L571" s="539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hidden="1" r="572">
      <c r="A572" s="538"/>
      <c r="B572" s="539"/>
      <c r="C572" s="539"/>
      <c r="D572" s="540"/>
      <c r="E572" s="243"/>
      <c r="F572" s="243"/>
      <c r="G572" s="243"/>
      <c r="H572" s="243"/>
      <c r="I572" s="540"/>
      <c r="J572" s="539"/>
      <c r="K572" s="539"/>
      <c r="L572" s="539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hidden="1" r="573">
      <c r="A573" s="538"/>
      <c r="B573" s="539"/>
      <c r="C573" s="539"/>
      <c r="D573" s="540"/>
      <c r="E573" s="243"/>
      <c r="F573" s="243"/>
      <c r="G573" s="243"/>
      <c r="H573" s="243"/>
      <c r="I573" s="540"/>
      <c r="J573" s="539"/>
      <c r="K573" s="539"/>
      <c r="L573" s="539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hidden="1" r="574">
      <c r="A574" s="538"/>
      <c r="B574" s="539"/>
      <c r="C574" s="539"/>
      <c r="D574" s="540"/>
      <c r="E574" s="243"/>
      <c r="F574" s="243"/>
      <c r="G574" s="243"/>
      <c r="H574" s="243"/>
      <c r="I574" s="540"/>
      <c r="J574" s="539"/>
      <c r="K574" s="539"/>
      <c r="L574" s="539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hidden="1" r="575">
      <c r="A575" s="538"/>
      <c r="B575" s="539"/>
      <c r="C575" s="539"/>
      <c r="D575" s="540"/>
      <c r="E575" s="243"/>
      <c r="F575" s="243"/>
      <c r="G575" s="243"/>
      <c r="H575" s="243"/>
      <c r="I575" s="540"/>
      <c r="J575" s="539"/>
      <c r="K575" s="539"/>
      <c r="L575" s="539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hidden="1" r="576">
      <c r="A576" s="538"/>
      <c r="B576" s="539"/>
      <c r="C576" s="539"/>
      <c r="D576" s="540"/>
      <c r="E576" s="243"/>
      <c r="F576" s="243"/>
      <c r="G576" s="243"/>
      <c r="H576" s="243"/>
      <c r="I576" s="540"/>
      <c r="J576" s="539"/>
      <c r="K576" s="539"/>
      <c r="L576" s="539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hidden="1" r="577">
      <c r="A577" s="538"/>
      <c r="B577" s="539"/>
      <c r="C577" s="539"/>
      <c r="D577" s="540"/>
      <c r="E577" s="243"/>
      <c r="F577" s="243"/>
      <c r="G577" s="243"/>
      <c r="H577" s="243"/>
      <c r="I577" s="540"/>
      <c r="J577" s="539"/>
      <c r="K577" s="539"/>
      <c r="L577" s="539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hidden="1" r="578">
      <c r="A578" s="538"/>
      <c r="B578" s="539"/>
      <c r="C578" s="539"/>
      <c r="D578" s="540"/>
      <c r="E578" s="243"/>
      <c r="F578" s="243"/>
      <c r="G578" s="243"/>
      <c r="H578" s="243"/>
      <c r="I578" s="540"/>
      <c r="J578" s="539"/>
      <c r="K578" s="539"/>
      <c r="L578" s="539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hidden="1" r="579">
      <c r="A579" s="538"/>
      <c r="B579" s="539"/>
      <c r="C579" s="539"/>
      <c r="D579" s="540"/>
      <c r="E579" s="243"/>
      <c r="F579" s="243"/>
      <c r="G579" s="243"/>
      <c r="H579" s="243"/>
      <c r="I579" s="540"/>
      <c r="J579" s="539"/>
      <c r="K579" s="539"/>
      <c r="L579" s="539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hidden="1" r="580">
      <c r="A580" s="538"/>
      <c r="B580" s="539"/>
      <c r="C580" s="539"/>
      <c r="D580" s="540"/>
      <c r="E580" s="243"/>
      <c r="F580" s="243"/>
      <c r="G580" s="243"/>
      <c r="H580" s="243"/>
      <c r="I580" s="540"/>
      <c r="J580" s="539"/>
      <c r="K580" s="539"/>
      <c r="L580" s="539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hidden="1" r="581">
      <c r="A581" s="538"/>
      <c r="B581" s="539"/>
      <c r="C581" s="539"/>
      <c r="D581" s="540"/>
      <c r="E581" s="243"/>
      <c r="F581" s="243"/>
      <c r="G581" s="243"/>
      <c r="H581" s="243"/>
      <c r="I581" s="540"/>
      <c r="J581" s="539"/>
      <c r="K581" s="539"/>
      <c r="L581" s="539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hidden="1" r="582">
      <c r="A582" s="538"/>
      <c r="B582" s="539"/>
      <c r="C582" s="539"/>
      <c r="D582" s="540"/>
      <c r="E582" s="243"/>
      <c r="F582" s="243"/>
      <c r="G582" s="243"/>
      <c r="H582" s="243"/>
      <c r="I582" s="540"/>
      <c r="J582" s="539"/>
      <c r="K582" s="539"/>
      <c r="L582" s="539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hidden="1" r="583">
      <c r="A583" s="538"/>
      <c r="B583" s="539"/>
      <c r="C583" s="539"/>
      <c r="D583" s="540"/>
      <c r="E583" s="243"/>
      <c r="F583" s="243"/>
      <c r="G583" s="243"/>
      <c r="H583" s="243"/>
      <c r="I583" s="540"/>
      <c r="J583" s="539"/>
      <c r="K583" s="539"/>
      <c r="L583" s="539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hidden="1" r="584">
      <c r="A584" s="538"/>
      <c r="B584" s="539"/>
      <c r="C584" s="539"/>
      <c r="D584" s="540"/>
      <c r="E584" s="243"/>
      <c r="F584" s="243"/>
      <c r="G584" s="243"/>
      <c r="H584" s="243"/>
      <c r="I584" s="540"/>
      <c r="J584" s="539"/>
      <c r="K584" s="539"/>
      <c r="L584" s="539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hidden="1" r="585">
      <c r="A585" s="538"/>
      <c r="B585" s="539"/>
      <c r="C585" s="539"/>
      <c r="D585" s="540"/>
      <c r="E585" s="243"/>
      <c r="F585" s="243"/>
      <c r="G585" s="243"/>
      <c r="H585" s="243"/>
      <c r="I585" s="540"/>
      <c r="J585" s="539"/>
      <c r="K585" s="539"/>
      <c r="L585" s="539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hidden="1" r="586">
      <c r="A586" s="538"/>
      <c r="B586" s="539"/>
      <c r="C586" s="539"/>
      <c r="D586" s="540"/>
      <c r="E586" s="243"/>
      <c r="F586" s="243"/>
      <c r="G586" s="243"/>
      <c r="H586" s="243"/>
      <c r="I586" s="540"/>
      <c r="J586" s="539"/>
      <c r="K586" s="539"/>
      <c r="L586" s="539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hidden="1" r="587">
      <c r="A587" s="538"/>
      <c r="B587" s="539"/>
      <c r="C587" s="539"/>
      <c r="D587" s="540"/>
      <c r="E587" s="243"/>
      <c r="F587" s="243"/>
      <c r="G587" s="243"/>
      <c r="H587" s="243"/>
      <c r="I587" s="540"/>
      <c r="J587" s="539"/>
      <c r="K587" s="539"/>
      <c r="L587" s="539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hidden="1" r="588">
      <c r="A588" s="538"/>
      <c r="B588" s="539"/>
      <c r="C588" s="539"/>
      <c r="D588" s="540"/>
      <c r="E588" s="243"/>
      <c r="F588" s="243"/>
      <c r="G588" s="243"/>
      <c r="H588" s="243"/>
      <c r="I588" s="540"/>
      <c r="J588" s="539"/>
      <c r="K588" s="539"/>
      <c r="L588" s="539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hidden="1" r="589">
      <c r="A589" s="538"/>
      <c r="B589" s="539"/>
      <c r="C589" s="539"/>
      <c r="D589" s="540"/>
      <c r="E589" s="243"/>
      <c r="F589" s="243"/>
      <c r="G589" s="243"/>
      <c r="H589" s="243"/>
      <c r="I589" s="540"/>
      <c r="J589" s="539"/>
      <c r="K589" s="539"/>
      <c r="L589" s="539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hidden="1" r="590">
      <c r="A590" s="538"/>
      <c r="B590" s="539"/>
      <c r="C590" s="539"/>
      <c r="D590" s="540"/>
      <c r="E590" s="243"/>
      <c r="F590" s="243"/>
      <c r="G590" s="243"/>
      <c r="H590" s="243"/>
      <c r="I590" s="540"/>
      <c r="J590" s="539"/>
      <c r="K590" s="539"/>
      <c r="L590" s="539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hidden="1" r="591">
      <c r="A591" s="538"/>
      <c r="B591" s="539"/>
      <c r="C591" s="539"/>
      <c r="D591" s="540"/>
      <c r="E591" s="243"/>
      <c r="F591" s="243"/>
      <c r="G591" s="243"/>
      <c r="H591" s="243"/>
      <c r="I591" s="540"/>
      <c r="J591" s="539"/>
      <c r="K591" s="539"/>
      <c r="L591" s="539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hidden="1" r="592">
      <c r="A592" s="538"/>
      <c r="B592" s="539"/>
      <c r="C592" s="539"/>
      <c r="D592" s="540"/>
      <c r="E592" s="243"/>
      <c r="F592" s="243"/>
      <c r="G592" s="243"/>
      <c r="H592" s="243"/>
      <c r="I592" s="540"/>
      <c r="J592" s="539"/>
      <c r="K592" s="539"/>
      <c r="L592" s="539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hidden="1" r="593">
      <c r="A593" s="538"/>
      <c r="B593" s="539"/>
      <c r="C593" s="539"/>
      <c r="D593" s="540"/>
      <c r="E593" s="243"/>
      <c r="F593" s="243"/>
      <c r="G593" s="243"/>
      <c r="H593" s="243"/>
      <c r="I593" s="540"/>
      <c r="J593" s="539"/>
      <c r="K593" s="539"/>
      <c r="L593" s="539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hidden="1" r="594">
      <c r="A594" s="538"/>
      <c r="B594" s="539"/>
      <c r="C594" s="539"/>
      <c r="D594" s="540"/>
      <c r="E594" s="243"/>
      <c r="F594" s="243"/>
      <c r="G594" s="243"/>
      <c r="H594" s="243"/>
      <c r="I594" s="540"/>
      <c r="J594" s="539"/>
      <c r="K594" s="539"/>
      <c r="L594" s="539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hidden="1" r="595">
      <c r="A595" s="538"/>
      <c r="B595" s="539"/>
      <c r="C595" s="539"/>
      <c r="D595" s="540"/>
      <c r="E595" s="243"/>
      <c r="F595" s="243"/>
      <c r="G595" s="243"/>
      <c r="H595" s="243"/>
      <c r="I595" s="540"/>
      <c r="J595" s="539"/>
      <c r="K595" s="539"/>
      <c r="L595" s="539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hidden="1" r="596">
      <c r="A596" s="538"/>
      <c r="B596" s="539"/>
      <c r="C596" s="539"/>
      <c r="D596" s="540"/>
      <c r="E596" s="243"/>
      <c r="F596" s="243"/>
      <c r="G596" s="243"/>
      <c r="H596" s="243"/>
      <c r="I596" s="540"/>
      <c r="J596" s="539"/>
      <c r="K596" s="539"/>
      <c r="L596" s="539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hidden="1" r="597">
      <c r="A597" s="538"/>
      <c r="B597" s="539"/>
      <c r="C597" s="539"/>
      <c r="D597" s="540"/>
      <c r="E597" s="243"/>
      <c r="F597" s="243"/>
      <c r="G597" s="243"/>
      <c r="H597" s="243"/>
      <c r="I597" s="540"/>
      <c r="J597" s="539"/>
      <c r="K597" s="539"/>
      <c r="L597" s="539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hidden="1" r="598">
      <c r="A598" s="538"/>
      <c r="B598" s="539"/>
      <c r="C598" s="539"/>
      <c r="D598" s="540"/>
      <c r="E598" s="243"/>
      <c r="F598" s="243"/>
      <c r="G598" s="243"/>
      <c r="H598" s="243"/>
      <c r="I598" s="540"/>
      <c r="J598" s="539"/>
      <c r="K598" s="539"/>
      <c r="L598" s="539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hidden="1" r="599">
      <c r="A599" s="538"/>
      <c r="B599" s="539"/>
      <c r="C599" s="539"/>
      <c r="D599" s="540"/>
      <c r="E599" s="243"/>
      <c r="F599" s="243"/>
      <c r="G599" s="243"/>
      <c r="H599" s="243"/>
      <c r="I599" s="540"/>
      <c r="J599" s="539"/>
      <c r="K599" s="539"/>
      <c r="L599" s="539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hidden="1" r="600">
      <c r="A600" s="538"/>
      <c r="B600" s="539"/>
      <c r="C600" s="539"/>
      <c r="D600" s="540"/>
      <c r="E600" s="243"/>
      <c r="F600" s="243"/>
      <c r="G600" s="243"/>
      <c r="H600" s="243"/>
      <c r="I600" s="540"/>
      <c r="J600" s="539"/>
      <c r="K600" s="539"/>
      <c r="L600" s="539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hidden="1" r="601">
      <c r="A601" s="538"/>
      <c r="B601" s="539"/>
      <c r="C601" s="539"/>
      <c r="D601" s="540"/>
      <c r="E601" s="243"/>
      <c r="F601" s="243"/>
      <c r="G601" s="243"/>
      <c r="H601" s="243"/>
      <c r="I601" s="540"/>
      <c r="J601" s="539"/>
      <c r="K601" s="539"/>
      <c r="L601" s="539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hidden="1" r="602">
      <c r="A602" s="538"/>
      <c r="B602" s="539"/>
      <c r="C602" s="539"/>
      <c r="D602" s="540"/>
      <c r="E602" s="243"/>
      <c r="F602" s="243"/>
      <c r="G602" s="243"/>
      <c r="H602" s="243"/>
      <c r="I602" s="540"/>
      <c r="J602" s="539"/>
      <c r="K602" s="539"/>
      <c r="L602" s="539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hidden="1" r="603">
      <c r="A603" s="538"/>
      <c r="B603" s="539"/>
      <c r="C603" s="539"/>
      <c r="D603" s="540"/>
      <c r="E603" s="243"/>
      <c r="F603" s="243"/>
      <c r="G603" s="243"/>
      <c r="H603" s="243"/>
      <c r="I603" s="540"/>
      <c r="J603" s="539"/>
      <c r="K603" s="539"/>
      <c r="L603" s="539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hidden="1" r="604">
      <c r="A604" s="538"/>
      <c r="B604" s="539"/>
      <c r="C604" s="539"/>
      <c r="D604" s="540"/>
      <c r="E604" s="243"/>
      <c r="F604" s="243"/>
      <c r="G604" s="243"/>
      <c r="H604" s="243"/>
      <c r="I604" s="540"/>
      <c r="J604" s="539"/>
      <c r="K604" s="539"/>
      <c r="L604" s="539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hidden="1" r="605">
      <c r="A605" s="538"/>
      <c r="B605" s="539"/>
      <c r="C605" s="539"/>
      <c r="D605" s="540"/>
      <c r="E605" s="243"/>
      <c r="F605" s="243"/>
      <c r="G605" s="243"/>
      <c r="H605" s="243"/>
      <c r="I605" s="540"/>
      <c r="J605" s="539"/>
      <c r="K605" s="539"/>
      <c r="L605" s="539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hidden="1" r="606">
      <c r="A606" s="538"/>
      <c r="B606" s="539"/>
      <c r="C606" s="539"/>
      <c r="D606" s="540"/>
      <c r="E606" s="243"/>
      <c r="F606" s="243"/>
      <c r="G606" s="243"/>
      <c r="H606" s="243"/>
      <c r="I606" s="540"/>
      <c r="J606" s="539"/>
      <c r="K606" s="539"/>
      <c r="L606" s="539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9"/>
      <c r="C607" s="539"/>
      <c r="D607" s="540"/>
      <c r="E607" s="243"/>
      <c r="F607" s="243"/>
      <c r="G607" s="243"/>
      <c r="H607" s="243"/>
      <c r="I607" s="540"/>
      <c r="J607" s="539"/>
      <c r="K607" s="539"/>
      <c r="L607" s="539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9"/>
      <c r="C608" s="539"/>
      <c r="D608" s="540"/>
      <c r="E608" s="243"/>
      <c r="F608" s="243"/>
      <c r="G608" s="243"/>
      <c r="H608" s="243"/>
      <c r="I608" s="540"/>
      <c r="J608" s="539"/>
      <c r="K608" s="539"/>
      <c r="L608" s="539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9"/>
      <c r="C609" s="539"/>
      <c r="D609" s="540"/>
      <c r="E609" s="243"/>
      <c r="F609" s="243"/>
      <c r="G609" s="243"/>
      <c r="H609" s="243"/>
      <c r="I609" s="540"/>
      <c r="J609" s="539"/>
      <c r="K609" s="539"/>
      <c r="L609" s="539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9"/>
      <c r="C610" s="539"/>
      <c r="D610" s="540"/>
      <c r="E610" s="243"/>
      <c r="F610" s="243"/>
      <c r="G610" s="243"/>
      <c r="H610" s="243"/>
      <c r="I610" s="540"/>
      <c r="J610" s="539"/>
      <c r="K610" s="539"/>
      <c r="L610" s="539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9"/>
      <c r="C611" s="539"/>
      <c r="D611" s="540"/>
      <c r="E611" s="243"/>
      <c r="F611" s="243"/>
      <c r="G611" s="243"/>
      <c r="H611" s="243"/>
      <c r="I611" s="540"/>
      <c r="J611" s="539"/>
      <c r="K611" s="539"/>
      <c r="L611" s="539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9"/>
      <c r="C612" s="539"/>
      <c r="D612" s="540"/>
      <c r="E612" s="243"/>
      <c r="F612" s="243"/>
      <c r="G612" s="243"/>
      <c r="H612" s="243"/>
      <c r="I612" s="540"/>
      <c r="J612" s="539"/>
      <c r="K612" s="539"/>
      <c r="L612" s="539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9"/>
      <c r="C613" s="539"/>
      <c r="D613" s="540"/>
      <c r="E613" s="243"/>
      <c r="F613" s="243"/>
      <c r="G613" s="243"/>
      <c r="H613" s="243"/>
      <c r="I613" s="540"/>
      <c r="J613" s="539"/>
      <c r="K613" s="539"/>
      <c r="L613" s="539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9"/>
      <c r="C614" s="539"/>
      <c r="D614" s="540"/>
      <c r="E614" s="243"/>
      <c r="F614" s="243"/>
      <c r="G614" s="243"/>
      <c r="H614" s="243"/>
      <c r="I614" s="540"/>
      <c r="J614" s="539"/>
      <c r="K614" s="539"/>
      <c r="L614" s="539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9"/>
      <c r="C615" s="539"/>
      <c r="D615" s="540"/>
      <c r="E615" s="243"/>
      <c r="F615" s="243"/>
      <c r="G615" s="243"/>
      <c r="H615" s="243"/>
      <c r="I615" s="540"/>
      <c r="J615" s="539"/>
      <c r="K615" s="539"/>
      <c r="L615" s="539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9"/>
      <c r="C616" s="539"/>
      <c r="D616" s="540"/>
      <c r="E616" s="243"/>
      <c r="F616" s="243"/>
      <c r="G616" s="243"/>
      <c r="H616" s="243"/>
      <c r="I616" s="540"/>
      <c r="J616" s="539"/>
      <c r="K616" s="539"/>
      <c r="L616" s="539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9"/>
      <c r="C617" s="539"/>
      <c r="D617" s="540"/>
      <c r="E617" s="243"/>
      <c r="F617" s="243"/>
      <c r="G617" s="243"/>
      <c r="H617" s="243"/>
      <c r="I617" s="540"/>
      <c r="J617" s="539"/>
      <c r="K617" s="539"/>
      <c r="L617" s="539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9"/>
      <c r="C618" s="539"/>
      <c r="D618" s="540"/>
      <c r="E618" s="243"/>
      <c r="F618" s="243"/>
      <c r="G618" s="243"/>
      <c r="H618" s="243"/>
      <c r="I618" s="540"/>
      <c r="J618" s="539"/>
      <c r="K618" s="539"/>
      <c r="L618" s="539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9"/>
      <c r="C619" s="539"/>
      <c r="D619" s="540"/>
      <c r="E619" s="243"/>
      <c r="F619" s="243"/>
      <c r="G619" s="243"/>
      <c r="H619" s="243"/>
      <c r="I619" s="540"/>
      <c r="J619" s="539"/>
      <c r="K619" s="539"/>
      <c r="L619" s="539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9"/>
      <c r="C620" s="539"/>
      <c r="D620" s="540"/>
      <c r="E620" s="243"/>
      <c r="F620" s="243"/>
      <c r="G620" s="243"/>
      <c r="H620" s="243"/>
      <c r="I620" s="540"/>
      <c r="J620" s="539"/>
      <c r="K620" s="539"/>
      <c r="L620" s="539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9"/>
      <c r="C621" s="539"/>
      <c r="D621" s="540"/>
      <c r="E621" s="243"/>
      <c r="F621" s="243"/>
      <c r="G621" s="243"/>
      <c r="H621" s="243"/>
      <c r="I621" s="540"/>
      <c r="J621" s="539"/>
      <c r="K621" s="539"/>
      <c r="L621" s="539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9"/>
      <c r="C622" s="539"/>
      <c r="D622" s="540"/>
      <c r="E622" s="243"/>
      <c r="F622" s="243"/>
      <c r="G622" s="243"/>
      <c r="H622" s="243"/>
      <c r="I622" s="540"/>
      <c r="J622" s="539"/>
      <c r="K622" s="539"/>
      <c r="L622" s="539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9"/>
      <c r="C623" s="539"/>
      <c r="D623" s="540"/>
      <c r="E623" s="243"/>
      <c r="F623" s="243"/>
      <c r="G623" s="243"/>
      <c r="H623" s="243"/>
      <c r="I623" s="540"/>
      <c r="J623" s="539"/>
      <c r="K623" s="539"/>
      <c r="L623" s="539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9"/>
      <c r="C624" s="539"/>
      <c r="D624" s="540"/>
      <c r="E624" s="243"/>
      <c r="F624" s="243"/>
      <c r="G624" s="243"/>
      <c r="H624" s="243"/>
      <c r="I624" s="540"/>
      <c r="J624" s="539"/>
      <c r="K624" s="539"/>
      <c r="L624" s="539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9"/>
      <c r="C625" s="539"/>
      <c r="D625" s="540"/>
      <c r="E625" s="243"/>
      <c r="F625" s="243"/>
      <c r="G625" s="243"/>
      <c r="H625" s="243"/>
      <c r="I625" s="540"/>
      <c r="J625" s="539"/>
      <c r="K625" s="539"/>
      <c r="L625" s="539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9"/>
      <c r="C626" s="539"/>
      <c r="D626" s="540"/>
      <c r="E626" s="243"/>
      <c r="F626" s="243"/>
      <c r="G626" s="243"/>
      <c r="H626" s="243"/>
      <c r="I626" s="540"/>
      <c r="J626" s="539"/>
      <c r="K626" s="539"/>
      <c r="L626" s="539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9"/>
      <c r="C627" s="539"/>
      <c r="D627" s="540"/>
      <c r="E627" s="243"/>
      <c r="F627" s="243"/>
      <c r="G627" s="243"/>
      <c r="H627" s="243"/>
      <c r="I627" s="540"/>
      <c r="J627" s="539"/>
      <c r="K627" s="539"/>
      <c r="L627" s="539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9"/>
      <c r="C628" s="539"/>
      <c r="D628" s="540"/>
      <c r="E628" s="243"/>
      <c r="F628" s="243"/>
      <c r="G628" s="243"/>
      <c r="H628" s="243"/>
      <c r="I628" s="540"/>
      <c r="J628" s="539"/>
      <c r="K628" s="539"/>
      <c r="L628" s="539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9"/>
      <c r="C629" s="539"/>
      <c r="D629" s="540"/>
      <c r="E629" s="243"/>
      <c r="F629" s="243"/>
      <c r="G629" s="243"/>
      <c r="H629" s="243"/>
      <c r="I629" s="540"/>
      <c r="J629" s="539"/>
      <c r="K629" s="539"/>
      <c r="L629" s="539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9"/>
      <c r="C630" s="539"/>
      <c r="D630" s="540"/>
      <c r="E630" s="243"/>
      <c r="F630" s="243"/>
      <c r="G630" s="243"/>
      <c r="H630" s="243"/>
      <c r="I630" s="540"/>
      <c r="J630" s="539"/>
      <c r="K630" s="539"/>
      <c r="L630" s="539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9"/>
      <c r="C631" s="539"/>
      <c r="D631" s="540"/>
      <c r="E631" s="243"/>
      <c r="F631" s="243"/>
      <c r="G631" s="243"/>
      <c r="H631" s="243"/>
      <c r="I631" s="540"/>
      <c r="J631" s="539"/>
      <c r="K631" s="539"/>
      <c r="L631" s="539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9"/>
      <c r="C632" s="539"/>
      <c r="D632" s="540"/>
      <c r="E632" s="243"/>
      <c r="F632" s="243"/>
      <c r="G632" s="243"/>
      <c r="H632" s="243"/>
      <c r="I632" s="540"/>
      <c r="J632" s="539"/>
      <c r="K632" s="539"/>
      <c r="L632" s="539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9"/>
      <c r="C633" s="539"/>
      <c r="D633" s="540"/>
      <c r="E633" s="243"/>
      <c r="F633" s="243"/>
      <c r="G633" s="243"/>
      <c r="H633" s="243"/>
      <c r="I633" s="540"/>
      <c r="J633" s="539"/>
      <c r="K633" s="539"/>
      <c r="L633" s="539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9"/>
      <c r="C634" s="539"/>
      <c r="D634" s="540"/>
      <c r="E634" s="243"/>
      <c r="F634" s="243"/>
      <c r="G634" s="243"/>
      <c r="H634" s="243"/>
      <c r="I634" s="540"/>
      <c r="J634" s="539"/>
      <c r="K634" s="539"/>
      <c r="L634" s="539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9"/>
      <c r="C635" s="539"/>
      <c r="D635" s="540"/>
      <c r="E635" s="243"/>
      <c r="F635" s="243"/>
      <c r="G635" s="243"/>
      <c r="H635" s="243"/>
      <c r="I635" s="540"/>
      <c r="J635" s="539"/>
      <c r="K635" s="539"/>
      <c r="L635" s="539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9"/>
      <c r="C636" s="539"/>
      <c r="D636" s="540"/>
      <c r="E636" s="243"/>
      <c r="F636" s="243"/>
      <c r="G636" s="243"/>
      <c r="H636" s="243"/>
      <c r="I636" s="540"/>
      <c r="J636" s="539"/>
      <c r="K636" s="539"/>
      <c r="L636" s="539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9"/>
      <c r="C637" s="539"/>
      <c r="D637" s="540"/>
      <c r="E637" s="243"/>
      <c r="F637" s="243"/>
      <c r="G637" s="243"/>
      <c r="H637" s="243"/>
      <c r="I637" s="540"/>
      <c r="J637" s="539"/>
      <c r="K637" s="539"/>
      <c r="L637" s="539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9"/>
      <c r="C638" s="539"/>
      <c r="D638" s="540"/>
      <c r="E638" s="243"/>
      <c r="F638" s="243"/>
      <c r="G638" s="243"/>
      <c r="H638" s="243"/>
      <c r="I638" s="540"/>
      <c r="J638" s="539"/>
      <c r="K638" s="539"/>
      <c r="L638" s="539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9"/>
      <c r="C639" s="539"/>
      <c r="D639" s="540"/>
      <c r="E639" s="243"/>
      <c r="F639" s="243"/>
      <c r="G639" s="243"/>
      <c r="H639" s="243"/>
      <c r="I639" s="540"/>
      <c r="J639" s="539"/>
      <c r="K639" s="539"/>
      <c r="L639" s="539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9"/>
      <c r="C640" s="539"/>
      <c r="D640" s="540"/>
      <c r="E640" s="243"/>
      <c r="F640" s="243"/>
      <c r="G640" s="243"/>
      <c r="H640" s="243"/>
      <c r="I640" s="540"/>
      <c r="J640" s="539"/>
      <c r="K640" s="539"/>
      <c r="L640" s="539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9"/>
      <c r="C641" s="539"/>
      <c r="D641" s="540"/>
      <c r="E641" s="243"/>
      <c r="F641" s="243"/>
      <c r="G641" s="243"/>
      <c r="H641" s="243"/>
      <c r="I641" s="540"/>
      <c r="J641" s="539"/>
      <c r="K641" s="539"/>
      <c r="L641" s="539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9"/>
      <c r="C642" s="539"/>
      <c r="D642" s="540"/>
      <c r="E642" s="243"/>
      <c r="F642" s="243"/>
      <c r="G642" s="243"/>
      <c r="H642" s="243"/>
      <c r="I642" s="540"/>
      <c r="J642" s="539"/>
      <c r="K642" s="539"/>
      <c r="L642" s="539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9"/>
      <c r="C643" s="539"/>
      <c r="D643" s="540"/>
      <c r="E643" s="243"/>
      <c r="F643" s="243"/>
      <c r="G643" s="243"/>
      <c r="H643" s="243"/>
      <c r="I643" s="540"/>
      <c r="J643" s="539"/>
      <c r="K643" s="539"/>
      <c r="L643" s="539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9"/>
      <c r="C644" s="539"/>
      <c r="D644" s="540"/>
      <c r="E644" s="243"/>
      <c r="F644" s="243"/>
      <c r="G644" s="243"/>
      <c r="H644" s="243"/>
      <c r="I644" s="540"/>
      <c r="J644" s="539"/>
      <c r="K644" s="539"/>
      <c r="L644" s="539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9"/>
      <c r="C645" s="539"/>
      <c r="D645" s="540"/>
      <c r="E645" s="243"/>
      <c r="F645" s="243"/>
      <c r="G645" s="243"/>
      <c r="H645" s="243"/>
      <c r="I645" s="540"/>
      <c r="J645" s="539"/>
      <c r="K645" s="539"/>
      <c r="L645" s="539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9"/>
      <c r="C646" s="539"/>
      <c r="D646" s="540"/>
      <c r="E646" s="243"/>
      <c r="F646" s="243"/>
      <c r="G646" s="243"/>
      <c r="H646" s="243"/>
      <c r="I646" s="540"/>
      <c r="J646" s="539"/>
      <c r="K646" s="539"/>
      <c r="L646" s="539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9"/>
      <c r="C647" s="539"/>
      <c r="D647" s="540"/>
      <c r="E647" s="243"/>
      <c r="F647" s="243"/>
      <c r="G647" s="243"/>
      <c r="H647" s="243"/>
      <c r="I647" s="540"/>
      <c r="J647" s="539"/>
      <c r="K647" s="539"/>
      <c r="L647" s="539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9"/>
      <c r="C648" s="539"/>
      <c r="D648" s="540"/>
      <c r="E648" s="243"/>
      <c r="F648" s="243"/>
      <c r="G648" s="243"/>
      <c r="H648" s="243"/>
      <c r="I648" s="540"/>
      <c r="J648" s="539"/>
      <c r="K648" s="539"/>
      <c r="L648" s="539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9"/>
      <c r="C649" s="539"/>
      <c r="D649" s="540"/>
      <c r="E649" s="243"/>
      <c r="F649" s="243"/>
      <c r="G649" s="243"/>
      <c r="H649" s="243"/>
      <c r="I649" s="540"/>
      <c r="J649" s="539"/>
      <c r="K649" s="539"/>
      <c r="L649" s="539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9"/>
      <c r="C650" s="539"/>
      <c r="D650" s="540"/>
      <c r="E650" s="243"/>
      <c r="F650" s="243"/>
      <c r="G650" s="243"/>
      <c r="H650" s="243"/>
      <c r="I650" s="540"/>
      <c r="J650" s="539"/>
      <c r="K650" s="539"/>
      <c r="L650" s="539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9"/>
      <c r="C651" s="539"/>
      <c r="D651" s="540"/>
      <c r="E651" s="243"/>
      <c r="F651" s="243"/>
      <c r="G651" s="243"/>
      <c r="H651" s="243"/>
      <c r="I651" s="540"/>
      <c r="J651" s="539"/>
      <c r="K651" s="539"/>
      <c r="L651" s="539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9"/>
      <c r="C652" s="539"/>
      <c r="D652" s="540"/>
      <c r="E652" s="243"/>
      <c r="F652" s="243"/>
      <c r="G652" s="243"/>
      <c r="H652" s="243"/>
      <c r="I652" s="540"/>
      <c r="J652" s="539"/>
      <c r="K652" s="539"/>
      <c r="L652" s="539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9"/>
      <c r="C653" s="539"/>
      <c r="D653" s="540"/>
      <c r="E653" s="243"/>
      <c r="F653" s="243"/>
      <c r="G653" s="243"/>
      <c r="H653" s="243"/>
      <c r="I653" s="540"/>
      <c r="J653" s="539"/>
      <c r="K653" s="539"/>
      <c r="L653" s="539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9"/>
      <c r="C654" s="539"/>
      <c r="D654" s="540"/>
      <c r="E654" s="243"/>
      <c r="F654" s="243"/>
      <c r="G654" s="243"/>
      <c r="H654" s="243"/>
      <c r="I654" s="540"/>
      <c r="J654" s="539"/>
      <c r="K654" s="539"/>
      <c r="L654" s="539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9"/>
      <c r="C655" s="539"/>
      <c r="D655" s="540"/>
      <c r="E655" s="243"/>
      <c r="F655" s="243"/>
      <c r="G655" s="243"/>
      <c r="H655" s="243"/>
      <c r="I655" s="540"/>
      <c r="J655" s="539"/>
      <c r="K655" s="539"/>
      <c r="L655" s="539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9"/>
      <c r="C656" s="539"/>
      <c r="D656" s="540"/>
      <c r="E656" s="243"/>
      <c r="F656" s="243"/>
      <c r="G656" s="243"/>
      <c r="H656" s="243"/>
      <c r="I656" s="540"/>
      <c r="J656" s="539"/>
      <c r="K656" s="539"/>
      <c r="L656" s="539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9"/>
      <c r="C657" s="539"/>
      <c r="D657" s="540"/>
      <c r="E657" s="243"/>
      <c r="F657" s="243"/>
      <c r="G657" s="243"/>
      <c r="H657" s="243"/>
      <c r="I657" s="540"/>
      <c r="J657" s="539"/>
      <c r="K657" s="539"/>
      <c r="L657" s="539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9"/>
      <c r="C658" s="539"/>
      <c r="D658" s="540"/>
      <c r="E658" s="243"/>
      <c r="F658" s="243"/>
      <c r="G658" s="243"/>
      <c r="H658" s="243"/>
      <c r="I658" s="540"/>
      <c r="J658" s="539"/>
      <c r="K658" s="539"/>
      <c r="L658" s="539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9"/>
      <c r="C659" s="539"/>
      <c r="D659" s="540"/>
      <c r="E659" s="243"/>
      <c r="F659" s="243"/>
      <c r="G659" s="243"/>
      <c r="H659" s="243"/>
      <c r="I659" s="540"/>
      <c r="J659" s="539"/>
      <c r="K659" s="539"/>
      <c r="L659" s="539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9"/>
      <c r="C660" s="539"/>
      <c r="D660" s="540"/>
      <c r="E660" s="243"/>
      <c r="F660" s="243"/>
      <c r="G660" s="243"/>
      <c r="H660" s="243"/>
      <c r="I660" s="540"/>
      <c r="J660" s="539"/>
      <c r="K660" s="539"/>
      <c r="L660" s="539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9"/>
      <c r="C661" s="539"/>
      <c r="D661" s="540"/>
      <c r="E661" s="243"/>
      <c r="F661" s="243"/>
      <c r="G661" s="243"/>
      <c r="H661" s="243"/>
      <c r="I661" s="540"/>
      <c r="J661" s="539"/>
      <c r="K661" s="539"/>
      <c r="L661" s="539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9"/>
      <c r="C662" s="539"/>
      <c r="D662" s="540"/>
      <c r="E662" s="243"/>
      <c r="F662" s="243"/>
      <c r="G662" s="243"/>
      <c r="H662" s="243"/>
      <c r="I662" s="540"/>
      <c r="J662" s="539"/>
      <c r="K662" s="539"/>
      <c r="L662" s="539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9"/>
      <c r="C663" s="539"/>
      <c r="D663" s="540"/>
      <c r="E663" s="243"/>
      <c r="F663" s="243"/>
      <c r="G663" s="243"/>
      <c r="H663" s="243"/>
      <c r="I663" s="540"/>
      <c r="J663" s="539"/>
      <c r="K663" s="539"/>
      <c r="L663" s="539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9"/>
      <c r="C664" s="539"/>
      <c r="D664" s="540"/>
      <c r="E664" s="243"/>
      <c r="F664" s="243"/>
      <c r="G664" s="243"/>
      <c r="H664" s="243"/>
      <c r="I664" s="540"/>
      <c r="J664" s="539"/>
      <c r="K664" s="539"/>
      <c r="L664" s="539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9"/>
      <c r="C665" s="539"/>
      <c r="D665" s="540"/>
      <c r="E665" s="243"/>
      <c r="F665" s="243"/>
      <c r="G665" s="243"/>
      <c r="H665" s="243"/>
      <c r="I665" s="540"/>
      <c r="J665" s="539"/>
      <c r="K665" s="539"/>
      <c r="L665" s="539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9"/>
      <c r="C666" s="539"/>
      <c r="D666" s="540"/>
      <c r="E666" s="243"/>
      <c r="F666" s="243"/>
      <c r="G666" s="243"/>
      <c r="H666" s="243"/>
      <c r="I666" s="540"/>
      <c r="J666" s="539"/>
      <c r="K666" s="539"/>
      <c r="L666" s="539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9"/>
      <c r="C667" s="539"/>
      <c r="D667" s="540"/>
      <c r="E667" s="243"/>
      <c r="F667" s="243"/>
      <c r="G667" s="243"/>
      <c r="H667" s="243"/>
      <c r="I667" s="540"/>
      <c r="J667" s="539"/>
      <c r="K667" s="539"/>
      <c r="L667" s="539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9"/>
      <c r="C668" s="539"/>
      <c r="D668" s="540"/>
      <c r="E668" s="243"/>
      <c r="F668" s="243"/>
      <c r="G668" s="243"/>
      <c r="H668" s="243"/>
      <c r="I668" s="540"/>
      <c r="J668" s="539"/>
      <c r="K668" s="539"/>
      <c r="L668" s="539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9"/>
      <c r="C669" s="539"/>
      <c r="D669" s="540"/>
      <c r="E669" s="243"/>
      <c r="F669" s="243"/>
      <c r="G669" s="243"/>
      <c r="H669" s="243"/>
      <c r="I669" s="540"/>
      <c r="J669" s="539"/>
      <c r="K669" s="539"/>
      <c r="L669" s="539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9"/>
      <c r="C670" s="539"/>
      <c r="D670" s="540"/>
      <c r="E670" s="243"/>
      <c r="F670" s="243"/>
      <c r="G670" s="243"/>
      <c r="H670" s="243"/>
      <c r="I670" s="540"/>
      <c r="J670" s="539"/>
      <c r="K670" s="539"/>
      <c r="L670" s="539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9"/>
      <c r="C671" s="539"/>
      <c r="D671" s="540"/>
      <c r="E671" s="243"/>
      <c r="F671" s="243"/>
      <c r="G671" s="243"/>
      <c r="H671" s="243"/>
      <c r="I671" s="540"/>
      <c r="J671" s="539"/>
      <c r="K671" s="539"/>
      <c r="L671" s="539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9"/>
      <c r="C672" s="539"/>
      <c r="D672" s="540"/>
      <c r="E672" s="243"/>
      <c r="F672" s="243"/>
      <c r="G672" s="243"/>
      <c r="H672" s="243"/>
      <c r="I672" s="540"/>
      <c r="J672" s="539"/>
      <c r="K672" s="539"/>
      <c r="L672" s="539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9"/>
      <c r="C673" s="539"/>
      <c r="D673" s="540"/>
      <c r="E673" s="243"/>
      <c r="F673" s="243"/>
      <c r="G673" s="243"/>
      <c r="H673" s="243"/>
      <c r="I673" s="540"/>
      <c r="J673" s="539"/>
      <c r="K673" s="539"/>
      <c r="L673" s="539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9"/>
      <c r="C674" s="539"/>
      <c r="D674" s="540"/>
      <c r="E674" s="243"/>
      <c r="F674" s="243"/>
      <c r="G674" s="243"/>
      <c r="H674" s="243"/>
      <c r="I674" s="540"/>
      <c r="J674" s="539"/>
      <c r="K674" s="539"/>
      <c r="L674" s="539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9"/>
      <c r="C675" s="539"/>
      <c r="D675" s="540"/>
      <c r="E675" s="243"/>
      <c r="F675" s="243"/>
      <c r="G675" s="243"/>
      <c r="H675" s="243"/>
      <c r="I675" s="540"/>
      <c r="J675" s="539"/>
      <c r="K675" s="539"/>
      <c r="L675" s="539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9"/>
      <c r="C676" s="539"/>
      <c r="D676" s="540"/>
      <c r="E676" s="243"/>
      <c r="F676" s="243"/>
      <c r="G676" s="243"/>
      <c r="H676" s="243"/>
      <c r="I676" s="540"/>
      <c r="J676" s="539"/>
      <c r="K676" s="539"/>
      <c r="L676" s="539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9"/>
      <c r="C677" s="539"/>
      <c r="D677" s="540"/>
      <c r="E677" s="243"/>
      <c r="F677" s="243"/>
      <c r="G677" s="243"/>
      <c r="H677" s="243"/>
      <c r="I677" s="540"/>
      <c r="J677" s="539"/>
      <c r="K677" s="539"/>
      <c r="L677" s="539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9"/>
      <c r="C678" s="539"/>
      <c r="D678" s="540"/>
      <c r="E678" s="243"/>
      <c r="F678" s="243"/>
      <c r="G678" s="243"/>
      <c r="H678" s="243"/>
      <c r="I678" s="540"/>
      <c r="J678" s="539"/>
      <c r="K678" s="539"/>
      <c r="L678" s="539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9"/>
      <c r="C679" s="539"/>
      <c r="D679" s="540"/>
      <c r="E679" s="243"/>
      <c r="F679" s="243"/>
      <c r="G679" s="243"/>
      <c r="H679" s="243"/>
      <c r="I679" s="540"/>
      <c r="J679" s="539"/>
      <c r="K679" s="539"/>
      <c r="L679" s="539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9"/>
      <c r="C680" s="539"/>
      <c r="D680" s="540"/>
      <c r="E680" s="243"/>
      <c r="F680" s="243"/>
      <c r="G680" s="243"/>
      <c r="H680" s="243"/>
      <c r="I680" s="540"/>
      <c r="J680" s="539"/>
      <c r="K680" s="539"/>
      <c r="L680" s="539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9"/>
      <c r="C681" s="539"/>
      <c r="D681" s="540"/>
      <c r="E681" s="243"/>
      <c r="F681" s="243"/>
      <c r="G681" s="243"/>
      <c r="H681" s="243"/>
      <c r="I681" s="540"/>
      <c r="J681" s="539"/>
      <c r="K681" s="539"/>
      <c r="L681" s="539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9"/>
      <c r="C682" s="539"/>
      <c r="D682" s="540"/>
      <c r="E682" s="243"/>
      <c r="F682" s="243"/>
      <c r="G682" s="243"/>
      <c r="H682" s="243"/>
      <c r="I682" s="540"/>
      <c r="J682" s="539"/>
      <c r="K682" s="539"/>
      <c r="L682" s="539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9"/>
      <c r="C683" s="539"/>
      <c r="D683" s="540"/>
      <c r="E683" s="243"/>
      <c r="F683" s="243"/>
      <c r="G683" s="243"/>
      <c r="H683" s="243"/>
      <c r="I683" s="540"/>
      <c r="J683" s="539"/>
      <c r="K683" s="539"/>
      <c r="L683" s="539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9"/>
      <c r="C684" s="539"/>
      <c r="D684" s="540"/>
      <c r="E684" s="243"/>
      <c r="F684" s="243"/>
      <c r="G684" s="243"/>
      <c r="H684" s="243"/>
      <c r="I684" s="540"/>
      <c r="J684" s="539"/>
      <c r="K684" s="539"/>
      <c r="L684" s="539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9"/>
      <c r="C685" s="539"/>
      <c r="D685" s="540"/>
      <c r="E685" s="243"/>
      <c r="F685" s="243"/>
      <c r="G685" s="243"/>
      <c r="H685" s="243"/>
      <c r="I685" s="540"/>
      <c r="J685" s="539"/>
      <c r="K685" s="539"/>
      <c r="L685" s="539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9"/>
      <c r="C686" s="539"/>
      <c r="D686" s="540"/>
      <c r="E686" s="243"/>
      <c r="F686" s="243"/>
      <c r="G686" s="243"/>
      <c r="H686" s="243"/>
      <c r="I686" s="540"/>
      <c r="J686" s="539"/>
      <c r="K686" s="539"/>
      <c r="L686" s="539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9"/>
      <c r="C687" s="539"/>
      <c r="D687" s="540"/>
      <c r="E687" s="243"/>
      <c r="F687" s="243"/>
      <c r="G687" s="243"/>
      <c r="H687" s="243"/>
      <c r="I687" s="540"/>
      <c r="J687" s="539"/>
      <c r="K687" s="539"/>
      <c r="L687" s="539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9"/>
      <c r="C688" s="539"/>
      <c r="D688" s="540"/>
      <c r="E688" s="243"/>
      <c r="F688" s="243"/>
      <c r="G688" s="243"/>
      <c r="H688" s="243"/>
      <c r="I688" s="540"/>
      <c r="J688" s="539"/>
      <c r="K688" s="539"/>
      <c r="L688" s="539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9"/>
      <c r="C689" s="539"/>
      <c r="D689" s="540"/>
      <c r="E689" s="243"/>
      <c r="F689" s="243"/>
      <c r="G689" s="243"/>
      <c r="H689" s="243"/>
      <c r="I689" s="540"/>
      <c r="J689" s="539"/>
      <c r="K689" s="539"/>
      <c r="L689" s="539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9"/>
      <c r="C690" s="539"/>
      <c r="D690" s="540"/>
      <c r="E690" s="243"/>
      <c r="F690" s="243"/>
      <c r="G690" s="243"/>
      <c r="H690" s="243"/>
      <c r="I690" s="540"/>
      <c r="J690" s="539"/>
      <c r="K690" s="539"/>
      <c r="L690" s="539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9"/>
      <c r="C691" s="539"/>
      <c r="D691" s="540"/>
      <c r="E691" s="243"/>
      <c r="F691" s="243"/>
      <c r="G691" s="243"/>
      <c r="H691" s="243"/>
      <c r="I691" s="540"/>
      <c r="J691" s="539"/>
      <c r="K691" s="539"/>
      <c r="L691" s="539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9"/>
      <c r="C692" s="539"/>
      <c r="D692" s="540"/>
      <c r="E692" s="243"/>
      <c r="F692" s="243"/>
      <c r="G692" s="243"/>
      <c r="H692" s="243"/>
      <c r="I692" s="540"/>
      <c r="J692" s="539"/>
      <c r="K692" s="539"/>
      <c r="L692" s="539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9"/>
      <c r="C693" s="539"/>
      <c r="D693" s="540"/>
      <c r="E693" s="243"/>
      <c r="F693" s="243"/>
      <c r="G693" s="243"/>
      <c r="H693" s="243"/>
      <c r="I693" s="540"/>
      <c r="J693" s="539"/>
      <c r="K693" s="539"/>
      <c r="L693" s="539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9"/>
      <c r="C694" s="539"/>
      <c r="D694" s="540"/>
      <c r="E694" s="243"/>
      <c r="F694" s="243"/>
      <c r="G694" s="243"/>
      <c r="H694" s="243"/>
      <c r="I694" s="540"/>
      <c r="J694" s="539"/>
      <c r="K694" s="539"/>
      <c r="L694" s="539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9"/>
      <c r="C695" s="539"/>
      <c r="D695" s="540"/>
      <c r="E695" s="243"/>
      <c r="F695" s="243"/>
      <c r="G695" s="243"/>
      <c r="H695" s="243"/>
      <c r="I695" s="540"/>
      <c r="J695" s="539"/>
      <c r="K695" s="539"/>
      <c r="L695" s="539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9"/>
      <c r="C696" s="539"/>
      <c r="D696" s="540"/>
      <c r="E696" s="243"/>
      <c r="F696" s="243"/>
      <c r="G696" s="243"/>
      <c r="H696" s="243"/>
      <c r="I696" s="540"/>
      <c r="J696" s="539"/>
      <c r="K696" s="539"/>
      <c r="L696" s="539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9"/>
      <c r="C697" s="539"/>
      <c r="D697" s="540"/>
      <c r="E697" s="243"/>
      <c r="F697" s="243"/>
      <c r="G697" s="243"/>
      <c r="H697" s="243"/>
      <c r="I697" s="540"/>
      <c r="J697" s="539"/>
      <c r="K697" s="539"/>
      <c r="L697" s="539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9"/>
      <c r="C698" s="539"/>
      <c r="D698" s="540"/>
      <c r="E698" s="243"/>
      <c r="F698" s="243"/>
      <c r="G698" s="243"/>
      <c r="H698" s="243"/>
      <c r="I698" s="540"/>
      <c r="J698" s="539"/>
      <c r="K698" s="539"/>
      <c r="L698" s="539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9"/>
      <c r="C699" s="539"/>
      <c r="D699" s="540"/>
      <c r="E699" s="243"/>
      <c r="F699" s="243"/>
      <c r="G699" s="243"/>
      <c r="H699" s="243"/>
      <c r="I699" s="540"/>
      <c r="J699" s="539"/>
      <c r="K699" s="539"/>
      <c r="L699" s="539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9"/>
      <c r="C700" s="539"/>
      <c r="D700" s="540"/>
      <c r="E700" s="243"/>
      <c r="F700" s="243"/>
      <c r="G700" s="243"/>
      <c r="H700" s="243"/>
      <c r="I700" s="540"/>
      <c r="J700" s="539"/>
      <c r="K700" s="539"/>
      <c r="L700" s="539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9"/>
      <c r="C701" s="539"/>
      <c r="D701" s="540"/>
      <c r="E701" s="243"/>
      <c r="F701" s="243"/>
      <c r="G701" s="243"/>
      <c r="H701" s="243"/>
      <c r="I701" s="540"/>
      <c r="J701" s="539"/>
      <c r="K701" s="539"/>
      <c r="L701" s="539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9"/>
      <c r="C702" s="539"/>
      <c r="D702" s="540"/>
      <c r="E702" s="243"/>
      <c r="F702" s="243"/>
      <c r="G702" s="243"/>
      <c r="H702" s="243"/>
      <c r="I702" s="540"/>
      <c r="J702" s="539"/>
      <c r="K702" s="539"/>
      <c r="L702" s="539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9"/>
      <c r="C703" s="539"/>
      <c r="D703" s="540"/>
      <c r="E703" s="243"/>
      <c r="F703" s="243"/>
      <c r="G703" s="243"/>
      <c r="H703" s="243"/>
      <c r="I703" s="540"/>
      <c r="J703" s="539"/>
      <c r="K703" s="539"/>
      <c r="L703" s="539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9"/>
      <c r="C704" s="539"/>
      <c r="D704" s="540"/>
      <c r="E704" s="243"/>
      <c r="F704" s="243"/>
      <c r="G704" s="243"/>
      <c r="H704" s="243"/>
      <c r="I704" s="540"/>
      <c r="J704" s="539"/>
      <c r="K704" s="539"/>
      <c r="L704" s="539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9"/>
      <c r="C705" s="539"/>
      <c r="D705" s="540"/>
      <c r="E705" s="243"/>
      <c r="F705" s="243"/>
      <c r="G705" s="243"/>
      <c r="H705" s="243"/>
      <c r="I705" s="540"/>
      <c r="J705" s="539"/>
      <c r="K705" s="539"/>
      <c r="L705" s="539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9"/>
      <c r="C706" s="539"/>
      <c r="D706" s="540"/>
      <c r="E706" s="243"/>
      <c r="F706" s="243"/>
      <c r="G706" s="243"/>
      <c r="H706" s="243"/>
      <c r="I706" s="540"/>
      <c r="J706" s="539"/>
      <c r="K706" s="539"/>
      <c r="L706" s="539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9"/>
      <c r="C707" s="539"/>
      <c r="D707" s="540"/>
      <c r="E707" s="243"/>
      <c r="F707" s="243"/>
      <c r="G707" s="243"/>
      <c r="H707" s="243"/>
      <c r="I707" s="540"/>
      <c r="J707" s="539"/>
      <c r="K707" s="539"/>
      <c r="L707" s="539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9"/>
      <c r="C708" s="539"/>
      <c r="D708" s="540"/>
      <c r="E708" s="243"/>
      <c r="F708" s="243"/>
      <c r="G708" s="243"/>
      <c r="H708" s="243"/>
      <c r="I708" s="540"/>
      <c r="J708" s="539"/>
      <c r="K708" s="539"/>
      <c r="L708" s="539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9"/>
      <c r="C709" s="539"/>
      <c r="D709" s="540"/>
      <c r="E709" s="243"/>
      <c r="F709" s="243"/>
      <c r="G709" s="243"/>
      <c r="H709" s="243"/>
      <c r="I709" s="540"/>
      <c r="J709" s="539"/>
      <c r="K709" s="539"/>
      <c r="L709" s="539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9"/>
      <c r="C710" s="539"/>
      <c r="D710" s="540"/>
      <c r="E710" s="243"/>
      <c r="F710" s="243"/>
      <c r="G710" s="243"/>
      <c r="H710" s="243"/>
      <c r="I710" s="540"/>
      <c r="J710" s="539"/>
      <c r="K710" s="539"/>
      <c r="L710" s="539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9"/>
      <c r="C711" s="539"/>
      <c r="D711" s="540"/>
      <c r="E711" s="243"/>
      <c r="F711" s="243"/>
      <c r="G711" s="243"/>
      <c r="H711" s="243"/>
      <c r="I711" s="540"/>
      <c r="J711" s="539"/>
      <c r="K711" s="539"/>
      <c r="L711" s="539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9"/>
      <c r="C712" s="539"/>
      <c r="D712" s="540"/>
      <c r="E712" s="243"/>
      <c r="F712" s="243"/>
      <c r="G712" s="243"/>
      <c r="H712" s="243"/>
      <c r="I712" s="540"/>
      <c r="J712" s="539"/>
      <c r="K712" s="539"/>
      <c r="L712" s="539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9"/>
      <c r="C713" s="539"/>
      <c r="D713" s="540"/>
      <c r="E713" s="243"/>
      <c r="F713" s="243"/>
      <c r="G713" s="243"/>
      <c r="H713" s="243"/>
      <c r="I713" s="540"/>
      <c r="J713" s="539"/>
      <c r="K713" s="539"/>
      <c r="L713" s="539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9"/>
      <c r="C714" s="539"/>
      <c r="D714" s="540"/>
      <c r="E714" s="243"/>
      <c r="F714" s="243"/>
      <c r="G714" s="243"/>
      <c r="H714" s="243"/>
      <c r="I714" s="540"/>
      <c r="J714" s="539"/>
      <c r="K714" s="539"/>
      <c r="L714" s="539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9"/>
      <c r="C715" s="539"/>
      <c r="D715" s="540"/>
      <c r="E715" s="243"/>
      <c r="F715" s="243"/>
      <c r="G715" s="243"/>
      <c r="H715" s="243"/>
      <c r="I715" s="540"/>
      <c r="J715" s="539"/>
      <c r="K715" s="539"/>
      <c r="L715" s="539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9"/>
      <c r="C716" s="539"/>
      <c r="D716" s="540"/>
      <c r="E716" s="243"/>
      <c r="F716" s="243"/>
      <c r="G716" s="243"/>
      <c r="H716" s="243"/>
      <c r="I716" s="540"/>
      <c r="J716" s="539"/>
      <c r="K716" s="539"/>
      <c r="L716" s="539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9"/>
      <c r="C717" s="539"/>
      <c r="D717" s="540"/>
      <c r="E717" s="243"/>
      <c r="F717" s="243"/>
      <c r="G717" s="243"/>
      <c r="H717" s="243"/>
      <c r="I717" s="540"/>
      <c r="J717" s="539"/>
      <c r="K717" s="539"/>
      <c r="L717" s="539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9"/>
      <c r="C718" s="539"/>
      <c r="D718" s="540"/>
      <c r="E718" s="243"/>
      <c r="F718" s="243"/>
      <c r="G718" s="243"/>
      <c r="H718" s="243"/>
      <c r="I718" s="540"/>
      <c r="J718" s="539"/>
      <c r="K718" s="539"/>
      <c r="L718" s="539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9"/>
      <c r="C719" s="539"/>
      <c r="D719" s="540"/>
      <c r="E719" s="243"/>
      <c r="F719" s="243"/>
      <c r="G719" s="243"/>
      <c r="H719" s="243"/>
      <c r="I719" s="540"/>
      <c r="J719" s="539"/>
      <c r="K719" s="539"/>
      <c r="L719" s="539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9"/>
      <c r="C720" s="539"/>
      <c r="D720" s="540"/>
      <c r="E720" s="243"/>
      <c r="F720" s="243"/>
      <c r="G720" s="243"/>
      <c r="H720" s="243"/>
      <c r="I720" s="540"/>
      <c r="J720" s="539"/>
      <c r="K720" s="539"/>
      <c r="L720" s="539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9"/>
      <c r="C721" s="539"/>
      <c r="D721" s="540"/>
      <c r="E721" s="243"/>
      <c r="F721" s="243"/>
      <c r="G721" s="243"/>
      <c r="H721" s="243"/>
      <c r="I721" s="540"/>
      <c r="J721" s="539"/>
      <c r="K721" s="539"/>
      <c r="L721" s="539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9"/>
      <c r="C722" s="539"/>
      <c r="D722" s="540"/>
      <c r="E722" s="243"/>
      <c r="F722" s="243"/>
      <c r="G722" s="243"/>
      <c r="H722" s="243"/>
      <c r="I722" s="540"/>
      <c r="J722" s="539"/>
      <c r="K722" s="539"/>
      <c r="L722" s="539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9"/>
      <c r="C723" s="539"/>
      <c r="D723" s="540"/>
      <c r="E723" s="243"/>
      <c r="F723" s="243"/>
      <c r="G723" s="243"/>
      <c r="H723" s="243"/>
      <c r="I723" s="540"/>
      <c r="J723" s="539"/>
      <c r="K723" s="539"/>
      <c r="L723" s="539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9"/>
      <c r="C724" s="539"/>
      <c r="D724" s="540"/>
      <c r="E724" s="243"/>
      <c r="F724" s="243"/>
      <c r="G724" s="243"/>
      <c r="H724" s="243"/>
      <c r="I724" s="540"/>
      <c r="J724" s="539"/>
      <c r="K724" s="539"/>
      <c r="L724" s="539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9"/>
      <c r="C725" s="539"/>
      <c r="D725" s="540"/>
      <c r="E725" s="243"/>
      <c r="F725" s="243"/>
      <c r="G725" s="243"/>
      <c r="H725" s="243"/>
      <c r="I725" s="540"/>
      <c r="J725" s="539"/>
      <c r="K725" s="539"/>
      <c r="L725" s="539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9"/>
      <c r="C726" s="539"/>
      <c r="D726" s="540"/>
      <c r="E726" s="243"/>
      <c r="F726" s="243"/>
      <c r="G726" s="243"/>
      <c r="H726" s="243"/>
      <c r="I726" s="540"/>
      <c r="J726" s="539"/>
      <c r="K726" s="539"/>
      <c r="L726" s="539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9"/>
      <c r="C727" s="539"/>
      <c r="D727" s="540"/>
      <c r="E727" s="243"/>
      <c r="F727" s="243"/>
      <c r="G727" s="243"/>
      <c r="H727" s="243"/>
      <c r="I727" s="540"/>
      <c r="J727" s="539"/>
      <c r="K727" s="539"/>
      <c r="L727" s="539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9"/>
      <c r="C728" s="539"/>
      <c r="D728" s="540"/>
      <c r="E728" s="243"/>
      <c r="F728" s="243"/>
      <c r="G728" s="243"/>
      <c r="H728" s="243"/>
      <c r="I728" s="540"/>
      <c r="J728" s="539"/>
      <c r="K728" s="539"/>
      <c r="L728" s="539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9"/>
      <c r="C729" s="539"/>
      <c r="D729" s="540"/>
      <c r="E729" s="243"/>
      <c r="F729" s="243"/>
      <c r="G729" s="243"/>
      <c r="H729" s="243"/>
      <c r="I729" s="540"/>
      <c r="J729" s="539"/>
      <c r="K729" s="539"/>
      <c r="L729" s="539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9"/>
      <c r="C730" s="539"/>
      <c r="D730" s="540"/>
      <c r="E730" s="243"/>
      <c r="F730" s="243"/>
      <c r="G730" s="243"/>
      <c r="H730" s="243"/>
      <c r="I730" s="540"/>
      <c r="J730" s="539"/>
      <c r="K730" s="539"/>
      <c r="L730" s="539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9"/>
      <c r="C731" s="539"/>
      <c r="D731" s="540"/>
      <c r="E731" s="243"/>
      <c r="F731" s="243"/>
      <c r="G731" s="243"/>
      <c r="H731" s="243"/>
      <c r="I731" s="540"/>
      <c r="J731" s="539"/>
      <c r="K731" s="539"/>
      <c r="L731" s="539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9"/>
      <c r="C732" s="539"/>
      <c r="D732" s="540"/>
      <c r="E732" s="243"/>
      <c r="F732" s="243"/>
      <c r="G732" s="243"/>
      <c r="H732" s="243"/>
      <c r="I732" s="540"/>
      <c r="J732" s="539"/>
      <c r="K732" s="539"/>
      <c r="L732" s="539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9"/>
      <c r="C733" s="539"/>
      <c r="D733" s="540"/>
      <c r="E733" s="243"/>
      <c r="F733" s="243"/>
      <c r="G733" s="243"/>
      <c r="H733" s="243"/>
      <c r="I733" s="540"/>
      <c r="J733" s="539"/>
      <c r="K733" s="539"/>
      <c r="L733" s="539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9"/>
      <c r="C734" s="539"/>
      <c r="D734" s="540"/>
      <c r="E734" s="243"/>
      <c r="F734" s="243"/>
      <c r="G734" s="243"/>
      <c r="H734" s="243"/>
      <c r="I734" s="540"/>
      <c r="J734" s="539"/>
      <c r="K734" s="539"/>
      <c r="L734" s="539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9"/>
      <c r="C735" s="539"/>
      <c r="D735" s="540"/>
      <c r="E735" s="243"/>
      <c r="F735" s="243"/>
      <c r="G735" s="243"/>
      <c r="H735" s="243"/>
      <c r="I735" s="540"/>
      <c r="J735" s="539"/>
      <c r="K735" s="539"/>
      <c r="L735" s="539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9"/>
      <c r="C736" s="539"/>
      <c r="D736" s="540"/>
      <c r="E736" s="243"/>
      <c r="F736" s="243"/>
      <c r="G736" s="243"/>
      <c r="H736" s="243"/>
      <c r="I736" s="540"/>
      <c r="J736" s="539"/>
      <c r="K736" s="539"/>
      <c r="L736" s="539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9"/>
      <c r="C737" s="539"/>
      <c r="D737" s="540"/>
      <c r="E737" s="243"/>
      <c r="F737" s="243"/>
      <c r="G737" s="243"/>
      <c r="H737" s="243"/>
      <c r="I737" s="540"/>
      <c r="J737" s="539"/>
      <c r="K737" s="539"/>
      <c r="L737" s="539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9"/>
      <c r="C738" s="539"/>
      <c r="D738" s="540"/>
      <c r="E738" s="243"/>
      <c r="F738" s="243"/>
      <c r="G738" s="243"/>
      <c r="H738" s="243"/>
      <c r="I738" s="540"/>
      <c r="J738" s="539"/>
      <c r="K738" s="539"/>
      <c r="L738" s="539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9"/>
      <c r="C739" s="539"/>
      <c r="D739" s="540"/>
      <c r="E739" s="243"/>
      <c r="F739" s="243"/>
      <c r="G739" s="243"/>
      <c r="H739" s="243"/>
      <c r="I739" s="540"/>
      <c r="J739" s="539"/>
      <c r="K739" s="539"/>
      <c r="L739" s="539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9"/>
      <c r="C740" s="539"/>
      <c r="D740" s="540"/>
      <c r="E740" s="243"/>
      <c r="F740" s="243"/>
      <c r="G740" s="243"/>
      <c r="H740" s="243"/>
      <c r="I740" s="540"/>
      <c r="J740" s="539"/>
      <c r="K740" s="539"/>
      <c r="L740" s="539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9"/>
      <c r="C741" s="539"/>
      <c r="D741" s="540"/>
      <c r="E741" s="243"/>
      <c r="F741" s="243"/>
      <c r="G741" s="243"/>
      <c r="H741" s="243"/>
      <c r="I741" s="540"/>
      <c r="J741" s="539"/>
      <c r="K741" s="539"/>
      <c r="L741" s="539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9"/>
      <c r="C742" s="539"/>
      <c r="D742" s="540"/>
      <c r="E742" s="243"/>
      <c r="F742" s="243"/>
      <c r="G742" s="243"/>
      <c r="H742" s="243"/>
      <c r="I742" s="540"/>
      <c r="J742" s="539"/>
      <c r="K742" s="539"/>
      <c r="L742" s="539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9"/>
      <c r="C743" s="539"/>
      <c r="D743" s="540"/>
      <c r="E743" s="243"/>
      <c r="F743" s="243"/>
      <c r="G743" s="243"/>
      <c r="H743" s="243"/>
      <c r="I743" s="540"/>
      <c r="J743" s="539"/>
      <c r="K743" s="539"/>
      <c r="L743" s="539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9"/>
      <c r="C744" s="539"/>
      <c r="D744" s="540"/>
      <c r="E744" s="243"/>
      <c r="F744" s="243"/>
      <c r="G744" s="243"/>
      <c r="H744" s="243"/>
      <c r="I744" s="540"/>
      <c r="J744" s="539"/>
      <c r="K744" s="539"/>
      <c r="L744" s="539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9"/>
      <c r="C745" s="539"/>
      <c r="D745" s="540"/>
      <c r="E745" s="243"/>
      <c r="F745" s="243"/>
      <c r="G745" s="243"/>
      <c r="H745" s="243"/>
      <c r="I745" s="540"/>
      <c r="J745" s="539"/>
      <c r="K745" s="539"/>
      <c r="L745" s="539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9"/>
      <c r="C746" s="539"/>
      <c r="D746" s="540"/>
      <c r="E746" s="243"/>
      <c r="F746" s="243"/>
      <c r="G746" s="243"/>
      <c r="H746" s="243"/>
      <c r="I746" s="540"/>
      <c r="J746" s="539"/>
      <c r="K746" s="539"/>
      <c r="L746" s="539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9"/>
      <c r="C747" s="539"/>
      <c r="D747" s="540"/>
      <c r="E747" s="243"/>
      <c r="F747" s="243"/>
      <c r="G747" s="243"/>
      <c r="H747" s="243"/>
      <c r="I747" s="540"/>
      <c r="J747" s="539"/>
      <c r="K747" s="539"/>
      <c r="L747" s="539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9"/>
      <c r="C748" s="539"/>
      <c r="D748" s="540"/>
      <c r="E748" s="243"/>
      <c r="F748" s="243"/>
      <c r="G748" s="243"/>
      <c r="H748" s="243"/>
      <c r="I748" s="540"/>
      <c r="J748" s="539"/>
      <c r="K748" s="539"/>
      <c r="L748" s="539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9"/>
      <c r="C749" s="539"/>
      <c r="D749" s="540"/>
      <c r="E749" s="243"/>
      <c r="F749" s="243"/>
      <c r="G749" s="243"/>
      <c r="H749" s="243"/>
      <c r="I749" s="540"/>
      <c r="J749" s="539"/>
      <c r="K749" s="539"/>
      <c r="L749" s="539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9"/>
      <c r="C750" s="539"/>
      <c r="D750" s="540"/>
      <c r="E750" s="243"/>
      <c r="F750" s="243"/>
      <c r="G750" s="243"/>
      <c r="H750" s="243"/>
      <c r="I750" s="540"/>
      <c r="J750" s="539"/>
      <c r="K750" s="539"/>
      <c r="L750" s="539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9"/>
      <c r="C751" s="539"/>
      <c r="D751" s="540"/>
      <c r="E751" s="243"/>
      <c r="F751" s="243"/>
      <c r="G751" s="243"/>
      <c r="H751" s="243"/>
      <c r="I751" s="540"/>
      <c r="J751" s="539"/>
      <c r="K751" s="539"/>
      <c r="L751" s="539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9"/>
      <c r="C752" s="539"/>
      <c r="D752" s="540"/>
      <c r="E752" s="243"/>
      <c r="F752" s="243"/>
      <c r="G752" s="243"/>
      <c r="H752" s="243"/>
      <c r="I752" s="540"/>
      <c r="J752" s="539"/>
      <c r="K752" s="539"/>
      <c r="L752" s="539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9"/>
      <c r="C753" s="539"/>
      <c r="D753" s="540"/>
      <c r="E753" s="243"/>
      <c r="F753" s="243"/>
      <c r="G753" s="243"/>
      <c r="H753" s="243"/>
      <c r="I753" s="540"/>
      <c r="J753" s="539"/>
      <c r="K753" s="539"/>
      <c r="L753" s="539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9"/>
      <c r="C754" s="539"/>
      <c r="D754" s="540"/>
      <c r="E754" s="243"/>
      <c r="F754" s="243"/>
      <c r="G754" s="243"/>
      <c r="H754" s="243"/>
      <c r="I754" s="540"/>
      <c r="J754" s="539"/>
      <c r="K754" s="539"/>
      <c r="L754" s="539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9"/>
      <c r="C755" s="539"/>
      <c r="D755" s="540"/>
      <c r="E755" s="243"/>
      <c r="F755" s="243"/>
      <c r="G755" s="243"/>
      <c r="H755" s="243"/>
      <c r="I755" s="540"/>
      <c r="J755" s="539"/>
      <c r="K755" s="539"/>
      <c r="L755" s="539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9"/>
      <c r="C756" s="539"/>
      <c r="D756" s="540"/>
      <c r="E756" s="243"/>
      <c r="F756" s="243"/>
      <c r="G756" s="243"/>
      <c r="H756" s="243"/>
      <c r="I756" s="540"/>
      <c r="J756" s="539"/>
      <c r="K756" s="539"/>
      <c r="L756" s="539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9"/>
      <c r="C757" s="539"/>
      <c r="D757" s="540"/>
      <c r="E757" s="243"/>
      <c r="F757" s="243"/>
      <c r="G757" s="243"/>
      <c r="H757" s="243"/>
      <c r="I757" s="540"/>
      <c r="J757" s="539"/>
      <c r="K757" s="539"/>
      <c r="L757" s="539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9"/>
      <c r="C758" s="539"/>
      <c r="D758" s="540"/>
      <c r="E758" s="243"/>
      <c r="F758" s="243"/>
      <c r="G758" s="243"/>
      <c r="H758" s="243"/>
      <c r="I758" s="540"/>
      <c r="J758" s="539"/>
      <c r="K758" s="539"/>
      <c r="L758" s="539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9"/>
      <c r="C759" s="539"/>
      <c r="D759" s="540"/>
      <c r="E759" s="243"/>
      <c r="F759" s="243"/>
      <c r="G759" s="243"/>
      <c r="H759" s="243"/>
      <c r="I759" s="540"/>
      <c r="J759" s="539"/>
      <c r="K759" s="539"/>
      <c r="L759" s="539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9"/>
      <c r="C760" s="539"/>
      <c r="D760" s="540"/>
      <c r="E760" s="243"/>
      <c r="F760" s="243"/>
      <c r="G760" s="243"/>
      <c r="H760" s="243"/>
      <c r="I760" s="540"/>
      <c r="J760" s="539"/>
      <c r="K760" s="539"/>
      <c r="L760" s="539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9"/>
      <c r="C761" s="539"/>
      <c r="D761" s="540"/>
      <c r="E761" s="243"/>
      <c r="F761" s="243"/>
      <c r="G761" s="243"/>
      <c r="H761" s="243"/>
      <c r="I761" s="540"/>
      <c r="J761" s="539"/>
      <c r="K761" s="539"/>
      <c r="L761" s="539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9"/>
      <c r="C762" s="539"/>
      <c r="D762" s="540"/>
      <c r="E762" s="243"/>
      <c r="F762" s="243"/>
      <c r="G762" s="243"/>
      <c r="H762" s="243"/>
      <c r="I762" s="540"/>
      <c r="J762" s="539"/>
      <c r="K762" s="539"/>
      <c r="L762" s="539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9"/>
      <c r="C763" s="539"/>
      <c r="D763" s="540"/>
      <c r="E763" s="243"/>
      <c r="F763" s="243"/>
      <c r="G763" s="243"/>
      <c r="H763" s="243"/>
      <c r="I763" s="540"/>
      <c r="J763" s="539"/>
      <c r="K763" s="539"/>
      <c r="L763" s="539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9"/>
      <c r="C764" s="539"/>
      <c r="D764" s="540"/>
      <c r="E764" s="243"/>
      <c r="F764" s="243"/>
      <c r="G764" s="243"/>
      <c r="H764" s="243"/>
      <c r="I764" s="540"/>
      <c r="J764" s="539"/>
      <c r="K764" s="539"/>
      <c r="L764" s="539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9"/>
      <c r="C765" s="539"/>
      <c r="D765" s="540"/>
      <c r="E765" s="243"/>
      <c r="F765" s="243"/>
      <c r="G765" s="243"/>
      <c r="H765" s="243"/>
      <c r="I765" s="540"/>
      <c r="J765" s="539"/>
      <c r="K765" s="539"/>
      <c r="L765" s="539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9"/>
      <c r="C766" s="539"/>
      <c r="D766" s="540"/>
      <c r="E766" s="243"/>
      <c r="F766" s="243"/>
      <c r="G766" s="243"/>
      <c r="H766" s="243"/>
      <c r="I766" s="540"/>
      <c r="J766" s="539"/>
      <c r="K766" s="539"/>
      <c r="L766" s="539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9"/>
      <c r="C767" s="539"/>
      <c r="D767" s="540"/>
      <c r="E767" s="243"/>
      <c r="F767" s="243"/>
      <c r="G767" s="243"/>
      <c r="H767" s="243"/>
      <c r="I767" s="540"/>
      <c r="J767" s="539"/>
      <c r="K767" s="539"/>
      <c r="L767" s="539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9"/>
      <c r="C768" s="539"/>
      <c r="D768" s="540"/>
      <c r="E768" s="243"/>
      <c r="F768" s="243"/>
      <c r="G768" s="243"/>
      <c r="H768" s="243"/>
      <c r="I768" s="540"/>
      <c r="J768" s="539"/>
      <c r="K768" s="539"/>
      <c r="L768" s="539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9"/>
      <c r="C769" s="539"/>
      <c r="D769" s="540"/>
      <c r="E769" s="243"/>
      <c r="F769" s="243"/>
      <c r="G769" s="243"/>
      <c r="H769" s="243"/>
      <c r="I769" s="540"/>
      <c r="J769" s="539"/>
      <c r="K769" s="539"/>
      <c r="L769" s="539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9"/>
      <c r="C770" s="539"/>
      <c r="D770" s="540"/>
      <c r="E770" s="243"/>
      <c r="F770" s="243"/>
      <c r="G770" s="243"/>
      <c r="H770" s="243"/>
      <c r="I770" s="540"/>
      <c r="J770" s="539"/>
      <c r="K770" s="539"/>
      <c r="L770" s="539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9"/>
      <c r="C771" s="539"/>
      <c r="D771" s="540"/>
      <c r="E771" s="243"/>
      <c r="F771" s="243"/>
      <c r="G771" s="243"/>
      <c r="H771" s="243"/>
      <c r="I771" s="540"/>
      <c r="J771" s="539"/>
      <c r="K771" s="539"/>
      <c r="L771" s="539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9"/>
      <c r="C772" s="539"/>
      <c r="D772" s="540"/>
      <c r="E772" s="243"/>
      <c r="F772" s="243"/>
      <c r="G772" s="243"/>
      <c r="H772" s="243"/>
      <c r="I772" s="540"/>
      <c r="J772" s="539"/>
      <c r="K772" s="539"/>
      <c r="L772" s="539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9"/>
      <c r="C773" s="539"/>
      <c r="D773" s="540"/>
      <c r="E773" s="243"/>
      <c r="F773" s="243"/>
      <c r="G773" s="243"/>
      <c r="H773" s="243"/>
      <c r="I773" s="540"/>
      <c r="J773" s="539"/>
      <c r="K773" s="539"/>
      <c r="L773" s="539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9"/>
      <c r="C774" s="539"/>
      <c r="D774" s="540"/>
      <c r="E774" s="243"/>
      <c r="F774" s="243"/>
      <c r="G774" s="243"/>
      <c r="H774" s="243"/>
      <c r="I774" s="540"/>
      <c r="J774" s="539"/>
      <c r="K774" s="539"/>
      <c r="L774" s="539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9"/>
      <c r="C775" s="539"/>
      <c r="D775" s="540"/>
      <c r="E775" s="243"/>
      <c r="F775" s="243"/>
      <c r="G775" s="243"/>
      <c r="H775" s="243"/>
      <c r="I775" s="540"/>
      <c r="J775" s="539"/>
      <c r="K775" s="539"/>
      <c r="L775" s="539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9"/>
      <c r="C776" s="539"/>
      <c r="D776" s="540"/>
      <c r="E776" s="243"/>
      <c r="F776" s="243"/>
      <c r="G776" s="243"/>
      <c r="H776" s="243"/>
      <c r="I776" s="540"/>
      <c r="J776" s="539"/>
      <c r="K776" s="539"/>
      <c r="L776" s="539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9"/>
      <c r="C777" s="539"/>
      <c r="D777" s="540"/>
      <c r="E777" s="243"/>
      <c r="F777" s="243"/>
      <c r="G777" s="243"/>
      <c r="H777" s="243"/>
      <c r="I777" s="540"/>
      <c r="J777" s="539"/>
      <c r="K777" s="539"/>
      <c r="L777" s="539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9"/>
      <c r="C778" s="539"/>
      <c r="D778" s="540"/>
      <c r="E778" s="243"/>
      <c r="F778" s="243"/>
      <c r="G778" s="243"/>
      <c r="H778" s="243"/>
      <c r="I778" s="540"/>
      <c r="J778" s="539"/>
      <c r="K778" s="539"/>
      <c r="L778" s="539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9"/>
      <c r="C779" s="539"/>
      <c r="D779" s="540"/>
      <c r="E779" s="243"/>
      <c r="F779" s="243"/>
      <c r="G779" s="243"/>
      <c r="H779" s="243"/>
      <c r="I779" s="540"/>
      <c r="J779" s="539"/>
      <c r="K779" s="539"/>
      <c r="L779" s="539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9"/>
      <c r="C780" s="539"/>
      <c r="D780" s="540"/>
      <c r="E780" s="243"/>
      <c r="F780" s="243"/>
      <c r="G780" s="243"/>
      <c r="H780" s="243"/>
      <c r="I780" s="540"/>
      <c r="J780" s="539"/>
      <c r="K780" s="539"/>
      <c r="L780" s="539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9"/>
      <c r="C781" s="539"/>
      <c r="D781" s="540"/>
      <c r="E781" s="243"/>
      <c r="F781" s="243"/>
      <c r="G781" s="243"/>
      <c r="H781" s="243"/>
      <c r="I781" s="540"/>
      <c r="J781" s="539"/>
      <c r="K781" s="539"/>
      <c r="L781" s="539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9"/>
      <c r="C782" s="539"/>
      <c r="D782" s="540"/>
      <c r="E782" s="243"/>
      <c r="F782" s="243"/>
      <c r="G782" s="243"/>
      <c r="H782" s="243"/>
      <c r="I782" s="540"/>
      <c r="J782" s="539"/>
      <c r="K782" s="539"/>
      <c r="L782" s="539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9"/>
      <c r="C783" s="539"/>
      <c r="D783" s="540"/>
      <c r="E783" s="243"/>
      <c r="F783" s="243"/>
      <c r="G783" s="243"/>
      <c r="H783" s="243"/>
      <c r="I783" s="540"/>
      <c r="J783" s="539"/>
      <c r="K783" s="539"/>
      <c r="L783" s="539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9"/>
      <c r="C784" s="539"/>
      <c r="D784" s="540"/>
      <c r="E784" s="243"/>
      <c r="F784" s="243"/>
      <c r="G784" s="243"/>
      <c r="H784" s="243"/>
      <c r="I784" s="540"/>
      <c r="J784" s="539"/>
      <c r="K784" s="539"/>
      <c r="L784" s="539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9"/>
      <c r="C785" s="539"/>
      <c r="D785" s="540"/>
      <c r="E785" s="243"/>
      <c r="F785" s="243"/>
      <c r="G785" s="243"/>
      <c r="H785" s="243"/>
      <c r="I785" s="540"/>
      <c r="J785" s="539"/>
      <c r="K785" s="539"/>
      <c r="L785" s="539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9"/>
      <c r="C786" s="539"/>
      <c r="D786" s="540"/>
      <c r="E786" s="243"/>
      <c r="F786" s="243"/>
      <c r="G786" s="243"/>
      <c r="H786" s="243"/>
      <c r="I786" s="540"/>
      <c r="J786" s="539"/>
      <c r="K786" s="539"/>
      <c r="L786" s="539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9"/>
      <c r="C787" s="539"/>
      <c r="D787" s="540"/>
      <c r="E787" s="243"/>
      <c r="F787" s="243"/>
      <c r="G787" s="243"/>
      <c r="H787" s="243"/>
      <c r="I787" s="540"/>
      <c r="J787" s="539"/>
      <c r="K787" s="539"/>
      <c r="L787" s="539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9"/>
      <c r="C788" s="539"/>
      <c r="D788" s="540"/>
      <c r="E788" s="243"/>
      <c r="F788" s="243"/>
      <c r="G788" s="243"/>
      <c r="H788" s="243"/>
      <c r="I788" s="540"/>
      <c r="J788" s="539"/>
      <c r="K788" s="539"/>
      <c r="L788" s="539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9"/>
      <c r="C789" s="539"/>
      <c r="D789" s="540"/>
      <c r="E789" s="243"/>
      <c r="F789" s="243"/>
      <c r="G789" s="243"/>
      <c r="H789" s="243"/>
      <c r="I789" s="540"/>
      <c r="J789" s="539"/>
      <c r="K789" s="539"/>
      <c r="L789" s="539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9"/>
      <c r="C790" s="539"/>
      <c r="D790" s="540"/>
      <c r="E790" s="243"/>
      <c r="F790" s="243"/>
      <c r="G790" s="243"/>
      <c r="H790" s="243"/>
      <c r="I790" s="540"/>
      <c r="J790" s="539"/>
      <c r="K790" s="539"/>
      <c r="L790" s="539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9"/>
      <c r="C791" s="539"/>
      <c r="D791" s="540"/>
      <c r="E791" s="243"/>
      <c r="F791" s="243"/>
      <c r="G791" s="243"/>
      <c r="H791" s="243"/>
      <c r="I791" s="540"/>
      <c r="J791" s="539"/>
      <c r="K791" s="539"/>
      <c r="L791" s="539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9"/>
      <c r="C792" s="539"/>
      <c r="D792" s="540"/>
      <c r="E792" s="243"/>
      <c r="F792" s="243"/>
      <c r="G792" s="243"/>
      <c r="H792" s="243"/>
      <c r="I792" s="540"/>
      <c r="J792" s="539"/>
      <c r="K792" s="539"/>
      <c r="L792" s="539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9"/>
      <c r="C793" s="539"/>
      <c r="D793" s="540"/>
      <c r="E793" s="243"/>
      <c r="F793" s="243"/>
      <c r="G793" s="243"/>
      <c r="H793" s="243"/>
      <c r="I793" s="540"/>
      <c r="J793" s="539"/>
      <c r="K793" s="539"/>
      <c r="L793" s="539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9"/>
      <c r="C794" s="539"/>
      <c r="D794" s="540"/>
      <c r="E794" s="243"/>
      <c r="F794" s="243"/>
      <c r="G794" s="243"/>
      <c r="H794" s="243"/>
      <c r="I794" s="540"/>
      <c r="J794" s="539"/>
      <c r="K794" s="539"/>
      <c r="L794" s="539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9"/>
      <c r="C795" s="539"/>
      <c r="D795" s="540"/>
      <c r="E795" s="243"/>
      <c r="F795" s="243"/>
      <c r="G795" s="243"/>
      <c r="H795" s="243"/>
      <c r="I795" s="540"/>
      <c r="J795" s="539"/>
      <c r="K795" s="539"/>
      <c r="L795" s="539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9"/>
      <c r="C796" s="539"/>
      <c r="D796" s="540"/>
      <c r="E796" s="243"/>
      <c r="F796" s="243"/>
      <c r="G796" s="243"/>
      <c r="H796" s="243"/>
      <c r="I796" s="540"/>
      <c r="J796" s="539"/>
      <c r="K796" s="539"/>
      <c r="L796" s="539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9"/>
      <c r="C797" s="539"/>
      <c r="D797" s="540"/>
      <c r="E797" s="243"/>
      <c r="F797" s="243"/>
      <c r="G797" s="243"/>
      <c r="H797" s="243"/>
      <c r="I797" s="540"/>
      <c r="J797" s="539"/>
      <c r="K797" s="539"/>
      <c r="L797" s="539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9"/>
      <c r="C798" s="539"/>
      <c r="D798" s="540"/>
      <c r="E798" s="243"/>
      <c r="F798" s="243"/>
      <c r="G798" s="243"/>
      <c r="H798" s="243"/>
      <c r="I798" s="540"/>
      <c r="J798" s="539"/>
      <c r="K798" s="539"/>
      <c r="L798" s="539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9"/>
      <c r="C799" s="539"/>
      <c r="D799" s="540"/>
      <c r="E799" s="243"/>
      <c r="F799" s="243"/>
      <c r="G799" s="243"/>
      <c r="H799" s="243"/>
      <c r="I799" s="540"/>
      <c r="J799" s="539"/>
      <c r="K799" s="539"/>
      <c r="L799" s="539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9"/>
      <c r="C800" s="539"/>
      <c r="D800" s="540"/>
      <c r="E800" s="243"/>
      <c r="F800" s="243"/>
      <c r="G800" s="243"/>
      <c r="H800" s="243"/>
      <c r="I800" s="540"/>
      <c r="J800" s="539"/>
      <c r="K800" s="539"/>
      <c r="L800" s="539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9"/>
      <c r="C801" s="539"/>
      <c r="D801" s="540"/>
      <c r="E801" s="243"/>
      <c r="F801" s="243"/>
      <c r="G801" s="243"/>
      <c r="H801" s="243"/>
      <c r="I801" s="540"/>
      <c r="J801" s="539"/>
      <c r="K801" s="539"/>
      <c r="L801" s="539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9"/>
      <c r="C802" s="539"/>
      <c r="D802" s="540"/>
      <c r="E802" s="243"/>
      <c r="F802" s="243"/>
      <c r="G802" s="243"/>
      <c r="H802" s="243"/>
      <c r="I802" s="540"/>
      <c r="J802" s="539"/>
      <c r="K802" s="539"/>
      <c r="L802" s="539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9"/>
      <c r="C803" s="539"/>
      <c r="D803" s="540"/>
      <c r="E803" s="243"/>
      <c r="F803" s="243"/>
      <c r="G803" s="243"/>
      <c r="H803" s="243"/>
      <c r="I803" s="540"/>
      <c r="J803" s="539"/>
      <c r="K803" s="539"/>
      <c r="L803" s="539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9"/>
      <c r="C804" s="539"/>
      <c r="D804" s="540"/>
      <c r="E804" s="243"/>
      <c r="F804" s="243"/>
      <c r="G804" s="243"/>
      <c r="H804" s="243"/>
      <c r="I804" s="540"/>
      <c r="J804" s="539"/>
      <c r="K804" s="539"/>
      <c r="L804" s="539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9"/>
      <c r="C805" s="539"/>
      <c r="D805" s="540"/>
      <c r="E805" s="243"/>
      <c r="F805" s="243"/>
      <c r="G805" s="243"/>
      <c r="H805" s="243"/>
      <c r="I805" s="540"/>
      <c r="J805" s="539"/>
      <c r="K805" s="539"/>
      <c r="L805" s="539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9"/>
      <c r="C806" s="539"/>
      <c r="D806" s="540"/>
      <c r="E806" s="243"/>
      <c r="F806" s="243"/>
      <c r="G806" s="243"/>
      <c r="H806" s="243"/>
      <c r="I806" s="540"/>
      <c r="J806" s="539"/>
      <c r="K806" s="539"/>
      <c r="L806" s="539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9"/>
      <c r="C807" s="539"/>
      <c r="D807" s="540"/>
      <c r="E807" s="243"/>
      <c r="F807" s="243"/>
      <c r="G807" s="243"/>
      <c r="H807" s="243"/>
      <c r="I807" s="540"/>
      <c r="J807" s="539"/>
      <c r="K807" s="539"/>
      <c r="L807" s="539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9"/>
      <c r="C808" s="539"/>
      <c r="D808" s="540"/>
      <c r="E808" s="243"/>
      <c r="F808" s="243"/>
      <c r="G808" s="243"/>
      <c r="H808" s="243"/>
      <c r="I808" s="540"/>
      <c r="J808" s="539"/>
      <c r="K808" s="539"/>
      <c r="L808" s="539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9"/>
      <c r="C809" s="539"/>
      <c r="D809" s="540"/>
      <c r="E809" s="243"/>
      <c r="F809" s="243"/>
      <c r="G809" s="243"/>
      <c r="H809" s="243"/>
      <c r="I809" s="540"/>
      <c r="J809" s="539"/>
      <c r="K809" s="539"/>
      <c r="L809" s="539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9"/>
      <c r="C810" s="539"/>
      <c r="D810" s="540"/>
      <c r="E810" s="243"/>
      <c r="F810" s="243"/>
      <c r="G810" s="243"/>
      <c r="H810" s="243"/>
      <c r="I810" s="540"/>
      <c r="J810" s="539"/>
      <c r="K810" s="539"/>
      <c r="L810" s="539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9"/>
      <c r="C811" s="539"/>
      <c r="D811" s="540"/>
      <c r="E811" s="243"/>
      <c r="F811" s="243"/>
      <c r="G811" s="243"/>
      <c r="H811" s="243"/>
      <c r="I811" s="540"/>
      <c r="J811" s="539"/>
      <c r="K811" s="539"/>
      <c r="L811" s="539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9"/>
      <c r="C812" s="539"/>
      <c r="D812" s="540"/>
      <c r="E812" s="243"/>
      <c r="F812" s="243"/>
      <c r="G812" s="243"/>
      <c r="H812" s="243"/>
      <c r="I812" s="540"/>
      <c r="J812" s="539"/>
      <c r="K812" s="539"/>
      <c r="L812" s="539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9"/>
      <c r="C813" s="539"/>
      <c r="D813" s="540"/>
      <c r="E813" s="243"/>
      <c r="F813" s="243"/>
      <c r="G813" s="243"/>
      <c r="H813" s="243"/>
      <c r="I813" s="540"/>
      <c r="J813" s="539"/>
      <c r="K813" s="539"/>
      <c r="L813" s="539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9"/>
      <c r="C814" s="539"/>
      <c r="D814" s="540"/>
      <c r="E814" s="243"/>
      <c r="F814" s="243"/>
      <c r="G814" s="243"/>
      <c r="H814" s="243"/>
      <c r="I814" s="540"/>
      <c r="J814" s="539"/>
      <c r="K814" s="539"/>
      <c r="L814" s="539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9"/>
      <c r="C815" s="539"/>
      <c r="D815" s="540"/>
      <c r="E815" s="243"/>
      <c r="F815" s="243"/>
      <c r="G815" s="243"/>
      <c r="H815" s="243"/>
      <c r="I815" s="540"/>
      <c r="J815" s="539"/>
      <c r="K815" s="539"/>
      <c r="L815" s="539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9"/>
      <c r="C816" s="539"/>
      <c r="D816" s="540"/>
      <c r="E816" s="243"/>
      <c r="F816" s="243"/>
      <c r="G816" s="243"/>
      <c r="H816" s="243"/>
      <c r="I816" s="540"/>
      <c r="J816" s="539"/>
      <c r="K816" s="539"/>
      <c r="L816" s="539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9"/>
      <c r="C817" s="539"/>
      <c r="D817" s="540"/>
      <c r="E817" s="243"/>
      <c r="F817" s="243"/>
      <c r="G817" s="243"/>
      <c r="H817" s="243"/>
      <c r="I817" s="540"/>
      <c r="J817" s="539"/>
      <c r="K817" s="539"/>
      <c r="L817" s="539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9"/>
      <c r="C818" s="539"/>
      <c r="D818" s="540"/>
      <c r="E818" s="243"/>
      <c r="F818" s="243"/>
      <c r="G818" s="243"/>
      <c r="H818" s="243"/>
      <c r="I818" s="540"/>
      <c r="J818" s="539"/>
      <c r="K818" s="539"/>
      <c r="L818" s="539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9"/>
      <c r="C819" s="539"/>
      <c r="D819" s="540"/>
      <c r="E819" s="243"/>
      <c r="F819" s="243"/>
      <c r="G819" s="243"/>
      <c r="H819" s="243"/>
      <c r="I819" s="540"/>
      <c r="J819" s="539"/>
      <c r="K819" s="539"/>
      <c r="L819" s="539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9"/>
      <c r="C820" s="539"/>
      <c r="D820" s="540"/>
      <c r="E820" s="243"/>
      <c r="F820" s="243"/>
      <c r="G820" s="243"/>
      <c r="H820" s="243"/>
      <c r="I820" s="540"/>
      <c r="J820" s="539"/>
      <c r="K820" s="539"/>
      <c r="L820" s="539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9"/>
      <c r="C821" s="539"/>
      <c r="D821" s="540"/>
      <c r="E821" s="243"/>
      <c r="F821" s="243"/>
      <c r="G821" s="243"/>
      <c r="H821" s="243"/>
      <c r="I821" s="540"/>
      <c r="J821" s="539"/>
      <c r="K821" s="539"/>
      <c r="L821" s="539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9"/>
      <c r="C822" s="539"/>
      <c r="D822" s="540"/>
      <c r="E822" s="243"/>
      <c r="F822" s="243"/>
      <c r="G822" s="243"/>
      <c r="H822" s="243"/>
      <c r="I822" s="540"/>
      <c r="J822" s="539"/>
      <c r="K822" s="539"/>
      <c r="L822" s="539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9"/>
      <c r="C823" s="539"/>
      <c r="D823" s="540"/>
      <c r="E823" s="243"/>
      <c r="F823" s="243"/>
      <c r="G823" s="243"/>
      <c r="H823" s="243"/>
      <c r="I823" s="540"/>
      <c r="J823" s="539"/>
      <c r="K823" s="539"/>
      <c r="L823" s="539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9"/>
      <c r="C824" s="539"/>
      <c r="D824" s="540"/>
      <c r="E824" s="243"/>
      <c r="F824" s="243"/>
      <c r="G824" s="243"/>
      <c r="H824" s="243"/>
      <c r="I824" s="540"/>
      <c r="J824" s="539"/>
      <c r="K824" s="539"/>
      <c r="L824" s="539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9"/>
      <c r="C825" s="539"/>
      <c r="D825" s="540"/>
      <c r="E825" s="243"/>
      <c r="F825" s="243"/>
      <c r="G825" s="243"/>
      <c r="H825" s="243"/>
      <c r="I825" s="540"/>
      <c r="J825" s="539"/>
      <c r="K825" s="539"/>
      <c r="L825" s="539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9"/>
      <c r="C826" s="539"/>
      <c r="D826" s="540"/>
      <c r="E826" s="243"/>
      <c r="F826" s="243"/>
      <c r="G826" s="243"/>
      <c r="H826" s="243"/>
      <c r="I826" s="540"/>
      <c r="J826" s="539"/>
      <c r="K826" s="539"/>
      <c r="L826" s="539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9"/>
      <c r="C827" s="539"/>
      <c r="D827" s="540"/>
      <c r="E827" s="243"/>
      <c r="F827" s="243"/>
      <c r="G827" s="243"/>
      <c r="H827" s="243"/>
      <c r="I827" s="540"/>
      <c r="J827" s="539"/>
      <c r="K827" s="539"/>
      <c r="L827" s="539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9"/>
      <c r="C828" s="539"/>
      <c r="D828" s="540"/>
      <c r="E828" s="243"/>
      <c r="F828" s="243"/>
      <c r="G828" s="243"/>
      <c r="H828" s="243"/>
      <c r="I828" s="540"/>
      <c r="J828" s="539"/>
      <c r="K828" s="539"/>
      <c r="L828" s="539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9"/>
      <c r="C829" s="539"/>
      <c r="D829" s="540"/>
      <c r="E829" s="243"/>
      <c r="F829" s="243"/>
      <c r="G829" s="243"/>
      <c r="H829" s="243"/>
      <c r="I829" s="540"/>
      <c r="J829" s="539"/>
      <c r="K829" s="539"/>
      <c r="L829" s="539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9"/>
      <c r="C830" s="539"/>
      <c r="D830" s="540"/>
      <c r="E830" s="243"/>
      <c r="F830" s="243"/>
      <c r="G830" s="243"/>
      <c r="H830" s="243"/>
      <c r="I830" s="540"/>
      <c r="J830" s="539"/>
      <c r="K830" s="539"/>
      <c r="L830" s="539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9"/>
      <c r="C831" s="539"/>
      <c r="D831" s="540"/>
      <c r="E831" s="243"/>
      <c r="F831" s="243"/>
      <c r="G831" s="243"/>
      <c r="H831" s="243"/>
      <c r="I831" s="540"/>
      <c r="J831" s="539"/>
      <c r="K831" s="539"/>
      <c r="L831" s="539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9"/>
      <c r="C832" s="539"/>
      <c r="D832" s="540"/>
      <c r="E832" s="243"/>
      <c r="F832" s="243"/>
      <c r="G832" s="243"/>
      <c r="H832" s="243"/>
      <c r="I832" s="540"/>
      <c r="J832" s="539"/>
      <c r="K832" s="539"/>
      <c r="L832" s="539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9"/>
      <c r="C833" s="539"/>
      <c r="D833" s="540"/>
      <c r="E833" s="243"/>
      <c r="F833" s="243"/>
      <c r="G833" s="243"/>
      <c r="H833" s="243"/>
      <c r="I833" s="540"/>
      <c r="J833" s="539"/>
      <c r="K833" s="539"/>
      <c r="L833" s="539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9"/>
      <c r="C834" s="539"/>
      <c r="D834" s="540"/>
      <c r="E834" s="243"/>
      <c r="F834" s="243"/>
      <c r="G834" s="243"/>
      <c r="H834" s="243"/>
      <c r="I834" s="540"/>
      <c r="J834" s="539"/>
      <c r="K834" s="539"/>
      <c r="L834" s="539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9"/>
      <c r="C835" s="539"/>
      <c r="D835" s="540"/>
      <c r="E835" s="243"/>
      <c r="F835" s="243"/>
      <c r="G835" s="243"/>
      <c r="H835" s="243"/>
      <c r="I835" s="540"/>
      <c r="J835" s="539"/>
      <c r="K835" s="539"/>
      <c r="L835" s="539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9"/>
      <c r="C836" s="539"/>
      <c r="D836" s="540"/>
      <c r="E836" s="243"/>
      <c r="F836" s="243"/>
      <c r="G836" s="243"/>
      <c r="H836" s="243"/>
      <c r="I836" s="540"/>
      <c r="J836" s="539"/>
      <c r="K836" s="539"/>
      <c r="L836" s="539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9"/>
      <c r="C837" s="539"/>
      <c r="D837" s="540"/>
      <c r="E837" s="243"/>
      <c r="F837" s="243"/>
      <c r="G837" s="243"/>
      <c r="H837" s="243"/>
      <c r="I837" s="540"/>
      <c r="J837" s="539"/>
      <c r="K837" s="539"/>
      <c r="L837" s="539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9"/>
      <c r="C838" s="539"/>
      <c r="D838" s="540"/>
      <c r="E838" s="243"/>
      <c r="F838" s="243"/>
      <c r="G838" s="243"/>
      <c r="H838" s="243"/>
      <c r="I838" s="540"/>
      <c r="J838" s="539"/>
      <c r="K838" s="539"/>
      <c r="L838" s="539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9"/>
      <c r="C839" s="539"/>
      <c r="D839" s="540"/>
      <c r="E839" s="243"/>
      <c r="F839" s="243"/>
      <c r="G839" s="243"/>
      <c r="H839" s="243"/>
      <c r="I839" s="540"/>
      <c r="J839" s="539"/>
      <c r="K839" s="539"/>
      <c r="L839" s="539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9"/>
      <c r="C840" s="539"/>
      <c r="D840" s="540"/>
      <c r="E840" s="243"/>
      <c r="F840" s="243"/>
      <c r="G840" s="243"/>
      <c r="H840" s="243"/>
      <c r="I840" s="540"/>
      <c r="J840" s="539"/>
      <c r="K840" s="539"/>
      <c r="L840" s="539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9"/>
      <c r="C841" s="539"/>
      <c r="D841" s="540"/>
      <c r="E841" s="243"/>
      <c r="F841" s="243"/>
      <c r="G841" s="243"/>
      <c r="H841" s="243"/>
      <c r="I841" s="540"/>
      <c r="J841" s="539"/>
      <c r="K841" s="539"/>
      <c r="L841" s="539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9"/>
      <c r="C842" s="539"/>
      <c r="D842" s="540"/>
      <c r="E842" s="243"/>
      <c r="F842" s="243"/>
      <c r="G842" s="243"/>
      <c r="H842" s="243"/>
      <c r="I842" s="540"/>
      <c r="J842" s="539"/>
      <c r="K842" s="539"/>
      <c r="L842" s="539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9"/>
      <c r="C843" s="539"/>
      <c r="D843" s="540"/>
      <c r="E843" s="243"/>
      <c r="F843" s="243"/>
      <c r="G843" s="243"/>
      <c r="H843" s="243"/>
      <c r="I843" s="540"/>
      <c r="J843" s="539"/>
      <c r="K843" s="539"/>
      <c r="L843" s="539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9"/>
      <c r="C844" s="539"/>
      <c r="D844" s="540"/>
      <c r="E844" s="243"/>
      <c r="F844" s="243"/>
      <c r="G844" s="243"/>
      <c r="H844" s="243"/>
      <c r="I844" s="540"/>
      <c r="J844" s="539"/>
      <c r="K844" s="539"/>
      <c r="L844" s="539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9"/>
      <c r="C845" s="539"/>
      <c r="D845" s="540"/>
      <c r="E845" s="243"/>
      <c r="F845" s="243"/>
      <c r="G845" s="243"/>
      <c r="H845" s="243"/>
      <c r="I845" s="540"/>
      <c r="J845" s="539"/>
      <c r="K845" s="539"/>
      <c r="L845" s="539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9"/>
      <c r="C846" s="539"/>
      <c r="D846" s="540"/>
      <c r="E846" s="243"/>
      <c r="F846" s="243"/>
      <c r="G846" s="243"/>
      <c r="H846" s="243"/>
      <c r="I846" s="540"/>
      <c r="J846" s="539"/>
      <c r="K846" s="539"/>
      <c r="L846" s="539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9"/>
      <c r="C847" s="539"/>
      <c r="D847" s="540"/>
      <c r="E847" s="243"/>
      <c r="F847" s="243"/>
      <c r="G847" s="243"/>
      <c r="H847" s="243"/>
      <c r="I847" s="540"/>
      <c r="J847" s="539"/>
      <c r="K847" s="539"/>
      <c r="L847" s="539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9"/>
      <c r="C848" s="539"/>
      <c r="D848" s="540"/>
      <c r="E848" s="243"/>
      <c r="F848" s="243"/>
      <c r="G848" s="243"/>
      <c r="H848" s="243"/>
      <c r="I848" s="540"/>
      <c r="J848" s="539"/>
      <c r="K848" s="539"/>
      <c r="L848" s="539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9"/>
      <c r="C849" s="539"/>
      <c r="D849" s="540"/>
      <c r="E849" s="243"/>
      <c r="F849" s="243"/>
      <c r="G849" s="243"/>
      <c r="H849" s="243"/>
      <c r="I849" s="540"/>
      <c r="J849" s="539"/>
      <c r="K849" s="539"/>
      <c r="L849" s="539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9"/>
      <c r="C850" s="539"/>
      <c r="D850" s="540"/>
      <c r="E850" s="243"/>
      <c r="F850" s="243"/>
      <c r="G850" s="243"/>
      <c r="H850" s="243"/>
      <c r="I850" s="540"/>
      <c r="J850" s="539"/>
      <c r="K850" s="539"/>
      <c r="L850" s="539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9"/>
      <c r="C851" s="539"/>
      <c r="D851" s="540"/>
      <c r="E851" s="243"/>
      <c r="F851" s="243"/>
      <c r="G851" s="243"/>
      <c r="H851" s="243"/>
      <c r="I851" s="540"/>
      <c r="J851" s="539"/>
      <c r="K851" s="539"/>
      <c r="L851" s="539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9"/>
      <c r="C852" s="539"/>
      <c r="D852" s="540"/>
      <c r="E852" s="243"/>
      <c r="F852" s="243"/>
      <c r="G852" s="243"/>
      <c r="H852" s="243"/>
      <c r="I852" s="540"/>
      <c r="J852" s="539"/>
      <c r="K852" s="539"/>
      <c r="L852" s="539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9"/>
      <c r="C853" s="539"/>
      <c r="D853" s="540"/>
      <c r="E853" s="243"/>
      <c r="F853" s="243"/>
      <c r="G853" s="243"/>
      <c r="H853" s="243"/>
      <c r="I853" s="540"/>
      <c r="J853" s="539"/>
      <c r="K853" s="539"/>
      <c r="L853" s="539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9"/>
      <c r="C854" s="539"/>
      <c r="D854" s="540"/>
      <c r="E854" s="243"/>
      <c r="F854" s="243"/>
      <c r="G854" s="243"/>
      <c r="H854" s="243"/>
      <c r="I854" s="540"/>
      <c r="J854" s="539"/>
      <c r="K854" s="539"/>
      <c r="L854" s="539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9"/>
      <c r="C855" s="539"/>
      <c r="D855" s="540"/>
      <c r="E855" s="243"/>
      <c r="F855" s="243"/>
      <c r="G855" s="243"/>
      <c r="H855" s="243"/>
      <c r="I855" s="540"/>
      <c r="J855" s="539"/>
      <c r="K855" s="539"/>
      <c r="L855" s="539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9"/>
      <c r="C856" s="539"/>
      <c r="D856" s="540"/>
      <c r="E856" s="243"/>
      <c r="F856" s="243"/>
      <c r="G856" s="243"/>
      <c r="H856" s="243"/>
      <c r="I856" s="540"/>
      <c r="J856" s="539"/>
      <c r="K856" s="539"/>
      <c r="L856" s="539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9"/>
      <c r="C857" s="539"/>
      <c r="D857" s="540"/>
      <c r="E857" s="243"/>
      <c r="F857" s="243"/>
      <c r="G857" s="243"/>
      <c r="H857" s="243"/>
      <c r="I857" s="540"/>
      <c r="J857" s="539"/>
      <c r="K857" s="539"/>
      <c r="L857" s="539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9"/>
      <c r="C858" s="539"/>
      <c r="D858" s="540"/>
      <c r="E858" s="243"/>
      <c r="F858" s="243"/>
      <c r="G858" s="243"/>
      <c r="H858" s="243"/>
      <c r="I858" s="540"/>
      <c r="J858" s="539"/>
      <c r="K858" s="539"/>
      <c r="L858" s="539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9"/>
      <c r="C859" s="539"/>
      <c r="D859" s="540"/>
      <c r="E859" s="243"/>
      <c r="F859" s="243"/>
      <c r="G859" s="243"/>
      <c r="H859" s="243"/>
      <c r="I859" s="540"/>
      <c r="J859" s="539"/>
      <c r="K859" s="539"/>
      <c r="L859" s="539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9"/>
      <c r="C860" s="539"/>
      <c r="D860" s="540"/>
      <c r="E860" s="243"/>
      <c r="F860" s="243"/>
      <c r="G860" s="243"/>
      <c r="H860" s="243"/>
      <c r="I860" s="540"/>
      <c r="J860" s="539"/>
      <c r="K860" s="539"/>
      <c r="L860" s="539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9"/>
      <c r="C861" s="539"/>
      <c r="D861" s="540"/>
      <c r="E861" s="243"/>
      <c r="F861" s="243"/>
      <c r="G861" s="243"/>
      <c r="H861" s="243"/>
      <c r="I861" s="540"/>
      <c r="J861" s="539"/>
      <c r="K861" s="539"/>
      <c r="L861" s="539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9"/>
      <c r="C862" s="539"/>
      <c r="D862" s="540"/>
      <c r="E862" s="243"/>
      <c r="F862" s="243"/>
      <c r="G862" s="243"/>
      <c r="H862" s="243"/>
      <c r="I862" s="540"/>
      <c r="J862" s="539"/>
      <c r="K862" s="539"/>
      <c r="L862" s="539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9"/>
      <c r="C863" s="539"/>
      <c r="D863" s="540"/>
      <c r="E863" s="243"/>
      <c r="F863" s="243"/>
      <c r="G863" s="243"/>
      <c r="H863" s="243"/>
      <c r="I863" s="540"/>
      <c r="J863" s="539"/>
      <c r="K863" s="539"/>
      <c r="L863" s="539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9"/>
      <c r="C864" s="539"/>
      <c r="D864" s="540"/>
      <c r="E864" s="243"/>
      <c r="F864" s="243"/>
      <c r="G864" s="243"/>
      <c r="H864" s="243"/>
      <c r="I864" s="540"/>
      <c r="J864" s="539"/>
      <c r="K864" s="539"/>
      <c r="L864" s="539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9"/>
      <c r="C865" s="539"/>
      <c r="D865" s="540"/>
      <c r="E865" s="243"/>
      <c r="F865" s="243"/>
      <c r="G865" s="243"/>
      <c r="H865" s="243"/>
      <c r="I865" s="540"/>
      <c r="J865" s="539"/>
      <c r="K865" s="539"/>
      <c r="L865" s="539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9"/>
      <c r="C866" s="539"/>
      <c r="D866" s="540"/>
      <c r="E866" s="243"/>
      <c r="F866" s="243"/>
      <c r="G866" s="243"/>
      <c r="H866" s="243"/>
      <c r="I866" s="540"/>
      <c r="J866" s="539"/>
      <c r="K866" s="539"/>
      <c r="L866" s="539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9"/>
      <c r="C867" s="539"/>
      <c r="D867" s="540"/>
      <c r="E867" s="243"/>
      <c r="F867" s="243"/>
      <c r="G867" s="243"/>
      <c r="H867" s="243"/>
      <c r="I867" s="540"/>
      <c r="J867" s="539"/>
      <c r="K867" s="539"/>
      <c r="L867" s="539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9"/>
      <c r="C868" s="539"/>
      <c r="D868" s="540"/>
      <c r="E868" s="243"/>
      <c r="F868" s="243"/>
      <c r="G868" s="243"/>
      <c r="H868" s="243"/>
      <c r="I868" s="540"/>
      <c r="J868" s="539"/>
      <c r="K868" s="539"/>
      <c r="L868" s="539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9"/>
      <c r="C869" s="539"/>
      <c r="D869" s="540"/>
      <c r="E869" s="243"/>
      <c r="F869" s="243"/>
      <c r="G869" s="243"/>
      <c r="H869" s="243"/>
      <c r="I869" s="540"/>
      <c r="J869" s="539"/>
      <c r="K869" s="539"/>
      <c r="L869" s="539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9"/>
      <c r="C870" s="539"/>
      <c r="D870" s="540"/>
      <c r="E870" s="243"/>
      <c r="F870" s="243"/>
      <c r="G870" s="243"/>
      <c r="H870" s="243"/>
      <c r="I870" s="540"/>
      <c r="J870" s="539"/>
      <c r="K870" s="539"/>
      <c r="L870" s="539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9"/>
      <c r="C871" s="539"/>
      <c r="D871" s="540"/>
      <c r="E871" s="243"/>
      <c r="F871" s="243"/>
      <c r="G871" s="243"/>
      <c r="H871" s="243"/>
      <c r="I871" s="540"/>
      <c r="J871" s="539"/>
      <c r="K871" s="539"/>
      <c r="L871" s="539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9"/>
      <c r="C872" s="539"/>
      <c r="D872" s="540"/>
      <c r="E872" s="243"/>
      <c r="F872" s="243"/>
      <c r="G872" s="243"/>
      <c r="H872" s="243"/>
      <c r="I872" s="540"/>
      <c r="J872" s="539"/>
      <c r="K872" s="539"/>
      <c r="L872" s="539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9"/>
      <c r="C873" s="539"/>
      <c r="D873" s="540"/>
      <c r="E873" s="243"/>
      <c r="F873" s="243"/>
      <c r="G873" s="243"/>
      <c r="H873" s="243"/>
      <c r="I873" s="540"/>
      <c r="J873" s="539"/>
      <c r="K873" s="539"/>
      <c r="L873" s="539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9"/>
      <c r="C874" s="539"/>
      <c r="D874" s="540"/>
      <c r="E874" s="243"/>
      <c r="F874" s="243"/>
      <c r="G874" s="243"/>
      <c r="H874" s="243"/>
      <c r="I874" s="540"/>
      <c r="J874" s="539"/>
      <c r="K874" s="539"/>
      <c r="L874" s="539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9"/>
      <c r="C875" s="539"/>
      <c r="D875" s="540"/>
      <c r="E875" s="243"/>
      <c r="F875" s="243"/>
      <c r="G875" s="243"/>
      <c r="H875" s="243"/>
      <c r="I875" s="540"/>
      <c r="J875" s="539"/>
      <c r="K875" s="539"/>
      <c r="L875" s="539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9"/>
      <c r="C876" s="539"/>
      <c r="D876" s="540"/>
      <c r="E876" s="243"/>
      <c r="F876" s="243"/>
      <c r="G876" s="243"/>
      <c r="H876" s="243"/>
      <c r="I876" s="540"/>
      <c r="J876" s="539"/>
      <c r="K876" s="539"/>
      <c r="L876" s="539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9"/>
      <c r="C877" s="539"/>
      <c r="D877" s="540"/>
      <c r="E877" s="243"/>
      <c r="F877" s="243"/>
      <c r="G877" s="243"/>
      <c r="H877" s="243"/>
      <c r="I877" s="540"/>
      <c r="J877" s="539"/>
      <c r="K877" s="539"/>
      <c r="L877" s="539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9"/>
      <c r="C878" s="539"/>
      <c r="D878" s="540"/>
      <c r="E878" s="243"/>
      <c r="F878" s="243"/>
      <c r="G878" s="243"/>
      <c r="H878" s="243"/>
      <c r="I878" s="540"/>
      <c r="J878" s="539"/>
      <c r="K878" s="539"/>
      <c r="L878" s="539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9"/>
      <c r="C879" s="539"/>
      <c r="D879" s="540"/>
      <c r="E879" s="243"/>
      <c r="F879" s="243"/>
      <c r="G879" s="243"/>
      <c r="H879" s="243"/>
      <c r="I879" s="540"/>
      <c r="J879" s="539"/>
      <c r="K879" s="539"/>
      <c r="L879" s="539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9"/>
      <c r="C880" s="539"/>
      <c r="D880" s="540"/>
      <c r="E880" s="243"/>
      <c r="F880" s="243"/>
      <c r="G880" s="243"/>
      <c r="H880" s="243"/>
      <c r="I880" s="540"/>
      <c r="J880" s="539"/>
      <c r="K880" s="539"/>
      <c r="L880" s="539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9"/>
      <c r="C881" s="539"/>
      <c r="D881" s="540"/>
      <c r="E881" s="243"/>
      <c r="F881" s="243"/>
      <c r="G881" s="243"/>
      <c r="H881" s="243"/>
      <c r="I881" s="540"/>
      <c r="J881" s="539"/>
      <c r="K881" s="539"/>
      <c r="L881" s="539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9"/>
      <c r="C882" s="539"/>
      <c r="D882" s="540"/>
      <c r="E882" s="243"/>
      <c r="F882" s="243"/>
      <c r="G882" s="243"/>
      <c r="H882" s="243"/>
      <c r="I882" s="540"/>
      <c r="J882" s="539"/>
      <c r="K882" s="539"/>
      <c r="L882" s="539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9"/>
      <c r="C883" s="539"/>
      <c r="D883" s="540"/>
      <c r="E883" s="243"/>
      <c r="F883" s="243"/>
      <c r="G883" s="243"/>
      <c r="H883" s="243"/>
      <c r="I883" s="540"/>
      <c r="J883" s="539"/>
      <c r="K883" s="539"/>
      <c r="L883" s="539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9"/>
      <c r="C884" s="539"/>
      <c r="D884" s="540"/>
      <c r="E884" s="243"/>
      <c r="F884" s="243"/>
      <c r="G884" s="243"/>
      <c r="H884" s="243"/>
      <c r="I884" s="540"/>
      <c r="J884" s="539"/>
      <c r="K884" s="539"/>
      <c r="L884" s="539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9"/>
      <c r="C885" s="539"/>
      <c r="D885" s="540"/>
      <c r="E885" s="243"/>
      <c r="F885" s="243"/>
      <c r="G885" s="243"/>
      <c r="H885" s="243"/>
      <c r="I885" s="540"/>
      <c r="J885" s="539"/>
      <c r="K885" s="539"/>
      <c r="L885" s="539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9"/>
      <c r="C886" s="539"/>
      <c r="D886" s="540"/>
      <c r="E886" s="243"/>
      <c r="F886" s="243"/>
      <c r="G886" s="243"/>
      <c r="H886" s="243"/>
      <c r="I886" s="540"/>
      <c r="J886" s="539"/>
      <c r="K886" s="539"/>
      <c r="L886" s="539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9"/>
      <c r="C887" s="539"/>
      <c r="D887" s="540"/>
      <c r="E887" s="243"/>
      <c r="F887" s="243"/>
      <c r="G887" s="243"/>
      <c r="H887" s="243"/>
      <c r="I887" s="540"/>
      <c r="J887" s="539"/>
      <c r="K887" s="539"/>
      <c r="L887" s="539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9"/>
      <c r="C888" s="539"/>
      <c r="D888" s="540"/>
      <c r="E888" s="243"/>
      <c r="F888" s="243"/>
      <c r="G888" s="243"/>
      <c r="H888" s="243"/>
      <c r="I888" s="540"/>
      <c r="J888" s="539"/>
      <c r="K888" s="539"/>
      <c r="L888" s="539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9"/>
      <c r="C889" s="539"/>
      <c r="D889" s="540"/>
      <c r="E889" s="243"/>
      <c r="F889" s="243"/>
      <c r="G889" s="243"/>
      <c r="H889" s="243"/>
      <c r="I889" s="540"/>
      <c r="J889" s="539"/>
      <c r="K889" s="539"/>
      <c r="L889" s="539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9"/>
      <c r="C890" s="539"/>
      <c r="D890" s="540"/>
      <c r="E890" s="243"/>
      <c r="F890" s="243"/>
      <c r="G890" s="243"/>
      <c r="H890" s="243"/>
      <c r="I890" s="540"/>
      <c r="J890" s="539"/>
      <c r="K890" s="539"/>
      <c r="L890" s="539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9"/>
      <c r="C891" s="539"/>
      <c r="D891" s="540"/>
      <c r="E891" s="243"/>
      <c r="F891" s="243"/>
      <c r="G891" s="243"/>
      <c r="H891" s="243"/>
      <c r="I891" s="540"/>
      <c r="J891" s="539"/>
      <c r="K891" s="539"/>
      <c r="L891" s="539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9"/>
      <c r="C892" s="539"/>
      <c r="D892" s="540"/>
      <c r="E892" s="243"/>
      <c r="F892" s="243"/>
      <c r="G892" s="243"/>
      <c r="H892" s="243"/>
      <c r="I892" s="540"/>
      <c r="J892" s="539"/>
      <c r="K892" s="539"/>
      <c r="L892" s="539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9"/>
      <c r="C893" s="539"/>
      <c r="D893" s="540"/>
      <c r="E893" s="243"/>
      <c r="F893" s="243"/>
      <c r="G893" s="243"/>
      <c r="H893" s="243"/>
      <c r="I893" s="540"/>
      <c r="J893" s="539"/>
      <c r="K893" s="539"/>
      <c r="L893" s="539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9"/>
      <c r="C894" s="539"/>
      <c r="D894" s="540"/>
      <c r="E894" s="243"/>
      <c r="F894" s="243"/>
      <c r="G894" s="243"/>
      <c r="H894" s="243"/>
      <c r="I894" s="540"/>
      <c r="J894" s="539"/>
      <c r="K894" s="539"/>
      <c r="L894" s="539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9"/>
      <c r="C895" s="539"/>
      <c r="D895" s="540"/>
      <c r="E895" s="243"/>
      <c r="F895" s="243"/>
      <c r="G895" s="243"/>
      <c r="H895" s="243"/>
      <c r="I895" s="540"/>
      <c r="J895" s="539"/>
      <c r="K895" s="539"/>
      <c r="L895" s="539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9"/>
      <c r="C896" s="539"/>
      <c r="D896" s="540"/>
      <c r="E896" s="243"/>
      <c r="F896" s="243"/>
      <c r="G896" s="243"/>
      <c r="H896" s="243"/>
      <c r="I896" s="540"/>
      <c r="J896" s="539"/>
      <c r="K896" s="539"/>
      <c r="L896" s="539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9"/>
      <c r="C897" s="539"/>
      <c r="D897" s="540"/>
      <c r="E897" s="243"/>
      <c r="F897" s="243"/>
      <c r="G897" s="243"/>
      <c r="H897" s="243"/>
      <c r="I897" s="540"/>
      <c r="J897" s="539"/>
      <c r="K897" s="539"/>
      <c r="L897" s="539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9"/>
      <c r="C898" s="539"/>
      <c r="D898" s="540"/>
      <c r="E898" s="243"/>
      <c r="F898" s="243"/>
      <c r="G898" s="243"/>
      <c r="H898" s="243"/>
      <c r="I898" s="540"/>
      <c r="J898" s="539"/>
      <c r="K898" s="539"/>
      <c r="L898" s="539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9"/>
      <c r="C899" s="539"/>
      <c r="D899" s="540"/>
      <c r="E899" s="243"/>
      <c r="F899" s="243"/>
      <c r="G899" s="243"/>
      <c r="H899" s="243"/>
      <c r="I899" s="540"/>
      <c r="J899" s="539"/>
      <c r="K899" s="539"/>
      <c r="L899" s="539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9"/>
      <c r="C900" s="539"/>
      <c r="D900" s="540"/>
      <c r="E900" s="243"/>
      <c r="F900" s="243"/>
      <c r="G900" s="243"/>
      <c r="H900" s="243"/>
      <c r="I900" s="540"/>
      <c r="J900" s="539"/>
      <c r="K900" s="539"/>
      <c r="L900" s="539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9"/>
      <c r="C901" s="539"/>
      <c r="D901" s="540"/>
      <c r="E901" s="243"/>
      <c r="F901" s="243"/>
      <c r="G901" s="243"/>
      <c r="H901" s="243"/>
      <c r="I901" s="540"/>
      <c r="J901" s="539"/>
      <c r="K901" s="539"/>
      <c r="L901" s="539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9"/>
      <c r="C902" s="539"/>
      <c r="D902" s="540"/>
      <c r="E902" s="243"/>
      <c r="F902" s="243"/>
      <c r="G902" s="243"/>
      <c r="H902" s="243"/>
      <c r="I902" s="540"/>
      <c r="J902" s="539"/>
      <c r="K902" s="539"/>
      <c r="L902" s="539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9"/>
      <c r="C903" s="539"/>
      <c r="D903" s="540"/>
      <c r="E903" s="243"/>
      <c r="F903" s="243"/>
      <c r="G903" s="243"/>
      <c r="H903" s="243"/>
      <c r="I903" s="540"/>
      <c r="J903" s="539"/>
      <c r="K903" s="539"/>
      <c r="L903" s="539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9"/>
      <c r="C904" s="539"/>
      <c r="D904" s="540"/>
      <c r="E904" s="243"/>
      <c r="F904" s="243"/>
      <c r="G904" s="243"/>
      <c r="H904" s="243"/>
      <c r="I904" s="540"/>
      <c r="J904" s="539"/>
      <c r="K904" s="539"/>
      <c r="L904" s="539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9"/>
      <c r="C905" s="539"/>
      <c r="D905" s="540"/>
      <c r="E905" s="243"/>
      <c r="F905" s="243"/>
      <c r="G905" s="243"/>
      <c r="H905" s="243"/>
      <c r="I905" s="540"/>
      <c r="J905" s="539"/>
      <c r="K905" s="539"/>
      <c r="L905" s="539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9"/>
      <c r="C906" s="539"/>
      <c r="D906" s="540"/>
      <c r="E906" s="243"/>
      <c r="F906" s="243"/>
      <c r="G906" s="243"/>
      <c r="H906" s="243"/>
      <c r="I906" s="540"/>
      <c r="J906" s="539"/>
      <c r="K906" s="539"/>
      <c r="L906" s="539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9"/>
      <c r="C907" s="539"/>
      <c r="D907" s="540"/>
      <c r="E907" s="243"/>
      <c r="F907" s="243"/>
      <c r="G907" s="243"/>
      <c r="H907" s="243"/>
      <c r="I907" s="540"/>
      <c r="J907" s="539"/>
      <c r="K907" s="539"/>
      <c r="L907" s="539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9"/>
      <c r="C908" s="539"/>
      <c r="D908" s="540"/>
      <c r="E908" s="243"/>
      <c r="F908" s="243"/>
      <c r="G908" s="243"/>
      <c r="H908" s="243"/>
      <c r="I908" s="540"/>
      <c r="J908" s="539"/>
      <c r="K908" s="539"/>
      <c r="L908" s="539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9"/>
      <c r="C909" s="539"/>
      <c r="D909" s="540"/>
      <c r="E909" s="243"/>
      <c r="F909" s="243"/>
      <c r="G909" s="243"/>
      <c r="H909" s="243"/>
      <c r="I909" s="540"/>
      <c r="J909" s="539"/>
      <c r="K909" s="539"/>
      <c r="L909" s="539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9"/>
      <c r="C910" s="539"/>
      <c r="D910" s="540"/>
      <c r="E910" s="243"/>
      <c r="F910" s="243"/>
      <c r="G910" s="243"/>
      <c r="H910" s="243"/>
      <c r="I910" s="540"/>
      <c r="J910" s="539"/>
      <c r="K910" s="539"/>
      <c r="L910" s="539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9"/>
      <c r="C911" s="539"/>
      <c r="D911" s="540"/>
      <c r="E911" s="243"/>
      <c r="F911" s="243"/>
      <c r="G911" s="243"/>
      <c r="H911" s="243"/>
      <c r="I911" s="540"/>
      <c r="J911" s="539"/>
      <c r="K911" s="539"/>
      <c r="L911" s="539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9"/>
      <c r="C912" s="539"/>
      <c r="D912" s="540"/>
      <c r="E912" s="243"/>
      <c r="F912" s="243"/>
      <c r="G912" s="243"/>
      <c r="H912" s="243"/>
      <c r="I912" s="540"/>
      <c r="J912" s="539"/>
      <c r="K912" s="539"/>
      <c r="L912" s="539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9"/>
      <c r="C913" s="539"/>
      <c r="D913" s="540"/>
      <c r="E913" s="243"/>
      <c r="F913" s="243"/>
      <c r="G913" s="243"/>
      <c r="H913" s="243"/>
      <c r="I913" s="540"/>
      <c r="J913" s="539"/>
      <c r="K913" s="539"/>
      <c r="L913" s="539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9"/>
      <c r="C914" s="539"/>
      <c r="D914" s="540"/>
      <c r="E914" s="243"/>
      <c r="F914" s="243"/>
      <c r="G914" s="243"/>
      <c r="H914" s="243"/>
      <c r="I914" s="540"/>
      <c r="J914" s="539"/>
      <c r="K914" s="539"/>
      <c r="L914" s="539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9"/>
      <c r="C915" s="539"/>
      <c r="D915" s="540"/>
      <c r="E915" s="243"/>
      <c r="F915" s="243"/>
      <c r="G915" s="243"/>
      <c r="H915" s="243"/>
      <c r="I915" s="540"/>
      <c r="J915" s="539"/>
      <c r="K915" s="539"/>
      <c r="L915" s="539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9"/>
      <c r="C916" s="539"/>
      <c r="D916" s="540"/>
      <c r="E916" s="243"/>
      <c r="F916" s="243"/>
      <c r="G916" s="243"/>
      <c r="H916" s="243"/>
      <c r="I916" s="540"/>
      <c r="J916" s="539"/>
      <c r="K916" s="539"/>
      <c r="L916" s="539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9"/>
      <c r="C917" s="539"/>
      <c r="D917" s="540"/>
      <c r="E917" s="243"/>
      <c r="F917" s="243"/>
      <c r="G917" s="243"/>
      <c r="H917" s="243"/>
      <c r="I917" s="540"/>
      <c r="J917" s="539"/>
      <c r="K917" s="539"/>
      <c r="L917" s="539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9"/>
      <c r="C918" s="539"/>
      <c r="D918" s="540"/>
      <c r="E918" s="243"/>
      <c r="F918" s="243"/>
      <c r="G918" s="243"/>
      <c r="H918" s="243"/>
      <c r="I918" s="540"/>
      <c r="J918" s="539"/>
      <c r="K918" s="539"/>
      <c r="L918" s="539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9"/>
      <c r="C919" s="539"/>
      <c r="D919" s="540"/>
      <c r="E919" s="243"/>
      <c r="F919" s="243"/>
      <c r="G919" s="243"/>
      <c r="H919" s="243"/>
      <c r="I919" s="540"/>
      <c r="J919" s="539"/>
      <c r="K919" s="539"/>
      <c r="L919" s="539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9"/>
      <c r="C920" s="539"/>
      <c r="D920" s="540"/>
      <c r="E920" s="243"/>
      <c r="F920" s="243"/>
      <c r="G920" s="243"/>
      <c r="H920" s="243"/>
      <c r="I920" s="540"/>
      <c r="J920" s="539"/>
      <c r="K920" s="539"/>
      <c r="L920" s="539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9"/>
      <c r="C921" s="539"/>
      <c r="D921" s="540"/>
      <c r="E921" s="243"/>
      <c r="F921" s="243"/>
      <c r="G921" s="243"/>
      <c r="H921" s="243"/>
      <c r="I921" s="540"/>
      <c r="J921" s="539"/>
      <c r="K921" s="539"/>
      <c r="L921" s="539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9"/>
      <c r="C922" s="539"/>
      <c r="D922" s="540"/>
      <c r="E922" s="243"/>
      <c r="F922" s="243"/>
      <c r="G922" s="243"/>
      <c r="H922" s="243"/>
      <c r="I922" s="540"/>
      <c r="J922" s="539"/>
      <c r="K922" s="539"/>
      <c r="L922" s="539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9"/>
      <c r="C923" s="539"/>
      <c r="D923" s="540"/>
      <c r="E923" s="243"/>
      <c r="F923" s="243"/>
      <c r="G923" s="243"/>
      <c r="H923" s="243"/>
      <c r="I923" s="540"/>
      <c r="J923" s="539"/>
      <c r="K923" s="539"/>
      <c r="L923" s="539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9"/>
      <c r="C924" s="539"/>
      <c r="D924" s="540"/>
      <c r="E924" s="243"/>
      <c r="F924" s="243"/>
      <c r="G924" s="243"/>
      <c r="H924" s="243"/>
      <c r="I924" s="540"/>
      <c r="J924" s="539"/>
      <c r="K924" s="539"/>
      <c r="L924" s="539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9"/>
      <c r="C925" s="539"/>
      <c r="D925" s="540"/>
      <c r="E925" s="243"/>
      <c r="F925" s="243"/>
      <c r="G925" s="243"/>
      <c r="H925" s="243"/>
      <c r="I925" s="540"/>
      <c r="J925" s="539"/>
      <c r="K925" s="539"/>
      <c r="L925" s="539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9"/>
      <c r="C926" s="539"/>
      <c r="D926" s="540"/>
      <c r="E926" s="243"/>
      <c r="F926" s="243"/>
      <c r="G926" s="243"/>
      <c r="H926" s="243"/>
      <c r="I926" s="540"/>
      <c r="J926" s="539"/>
      <c r="K926" s="539"/>
      <c r="L926" s="539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9"/>
      <c r="C927" s="539"/>
      <c r="D927" s="540"/>
      <c r="E927" s="243"/>
      <c r="F927" s="243"/>
      <c r="G927" s="243"/>
      <c r="H927" s="243"/>
      <c r="I927" s="540"/>
      <c r="J927" s="539"/>
      <c r="K927" s="539"/>
      <c r="L927" s="539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9"/>
      <c r="C928" s="539"/>
      <c r="D928" s="540"/>
      <c r="E928" s="243"/>
      <c r="F928" s="243"/>
      <c r="G928" s="243"/>
      <c r="H928" s="243"/>
      <c r="I928" s="540"/>
      <c r="J928" s="539"/>
      <c r="K928" s="539"/>
      <c r="L928" s="539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9"/>
      <c r="C929" s="539"/>
      <c r="D929" s="540"/>
      <c r="E929" s="243"/>
      <c r="F929" s="243"/>
      <c r="G929" s="243"/>
      <c r="H929" s="243"/>
      <c r="I929" s="540"/>
      <c r="J929" s="539"/>
      <c r="K929" s="539"/>
      <c r="L929" s="539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9"/>
      <c r="C930" s="539"/>
      <c r="D930" s="540"/>
      <c r="E930" s="243"/>
      <c r="F930" s="243"/>
      <c r="G930" s="243"/>
      <c r="H930" s="243"/>
      <c r="I930" s="540"/>
      <c r="J930" s="539"/>
      <c r="K930" s="539"/>
      <c r="L930" s="539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9"/>
      <c r="C931" s="539"/>
      <c r="D931" s="540"/>
      <c r="E931" s="243"/>
      <c r="F931" s="243"/>
      <c r="G931" s="243"/>
      <c r="H931" s="243"/>
      <c r="I931" s="540"/>
      <c r="J931" s="539"/>
      <c r="K931" s="539"/>
      <c r="L931" s="539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9"/>
      <c r="C932" s="539"/>
      <c r="D932" s="540"/>
      <c r="E932" s="243"/>
      <c r="F932" s="243"/>
      <c r="G932" s="243"/>
      <c r="H932" s="243"/>
      <c r="I932" s="540"/>
      <c r="J932" s="539"/>
      <c r="K932" s="539"/>
      <c r="L932" s="539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9"/>
      <c r="C933" s="539"/>
      <c r="D933" s="540"/>
      <c r="E933" s="243"/>
      <c r="F933" s="243"/>
      <c r="G933" s="243"/>
      <c r="H933" s="243"/>
      <c r="I933" s="540"/>
      <c r="J933" s="539"/>
      <c r="K933" s="539"/>
      <c r="L933" s="539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9"/>
      <c r="C934" s="539"/>
      <c r="D934" s="540"/>
      <c r="E934" s="243"/>
      <c r="F934" s="243"/>
      <c r="G934" s="243"/>
      <c r="H934" s="243"/>
      <c r="I934" s="540"/>
      <c r="J934" s="539"/>
      <c r="K934" s="539"/>
      <c r="L934" s="539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9"/>
      <c r="C935" s="539"/>
      <c r="D935" s="540"/>
      <c r="E935" s="243"/>
      <c r="F935" s="243"/>
      <c r="G935" s="243"/>
      <c r="H935" s="243"/>
      <c r="I935" s="540"/>
      <c r="J935" s="539"/>
      <c r="K935" s="539"/>
      <c r="L935" s="539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9"/>
      <c r="C936" s="539"/>
      <c r="D936" s="540"/>
      <c r="E936" s="243"/>
      <c r="F936" s="243"/>
      <c r="G936" s="243"/>
      <c r="H936" s="243"/>
      <c r="I936" s="540"/>
      <c r="J936" s="539"/>
      <c r="K936" s="539"/>
      <c r="L936" s="539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9"/>
      <c r="C937" s="539"/>
      <c r="D937" s="540"/>
      <c r="E937" s="243"/>
      <c r="F937" s="243"/>
      <c r="G937" s="243"/>
      <c r="H937" s="243"/>
      <c r="I937" s="540"/>
      <c r="J937" s="539"/>
      <c r="K937" s="539"/>
      <c r="L937" s="539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9"/>
      <c r="C938" s="539"/>
      <c r="D938" s="540"/>
      <c r="E938" s="243"/>
      <c r="F938" s="243"/>
      <c r="G938" s="243"/>
      <c r="H938" s="243"/>
      <c r="I938" s="540"/>
      <c r="J938" s="539"/>
      <c r="K938" s="539"/>
      <c r="L938" s="539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9"/>
      <c r="C939" s="539"/>
      <c r="D939" s="540"/>
      <c r="E939" s="243"/>
      <c r="F939" s="243"/>
      <c r="G939" s="243"/>
      <c r="H939" s="243"/>
      <c r="I939" s="540"/>
      <c r="J939" s="539"/>
      <c r="K939" s="539"/>
      <c r="L939" s="539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9"/>
      <c r="C940" s="539"/>
      <c r="D940" s="540"/>
      <c r="E940" s="243"/>
      <c r="F940" s="243"/>
      <c r="G940" s="243"/>
      <c r="H940" s="243"/>
      <c r="I940" s="540"/>
      <c r="J940" s="539"/>
      <c r="K940" s="539"/>
      <c r="L940" s="539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9"/>
      <c r="C941" s="539"/>
      <c r="D941" s="540"/>
      <c r="E941" s="243"/>
      <c r="F941" s="243"/>
      <c r="G941" s="243"/>
      <c r="H941" s="243"/>
      <c r="I941" s="540"/>
      <c r="J941" s="539"/>
      <c r="K941" s="539"/>
      <c r="L941" s="539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9"/>
      <c r="C942" s="539"/>
      <c r="D942" s="540"/>
      <c r="E942" s="243"/>
      <c r="F942" s="243"/>
      <c r="G942" s="243"/>
      <c r="H942" s="243"/>
      <c r="I942" s="540"/>
      <c r="J942" s="539"/>
      <c r="K942" s="539"/>
      <c r="L942" s="539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9"/>
      <c r="C943" s="539"/>
      <c r="D943" s="540"/>
      <c r="E943" s="243"/>
      <c r="F943" s="243"/>
      <c r="G943" s="243"/>
      <c r="H943" s="243"/>
      <c r="I943" s="540"/>
      <c r="J943" s="539"/>
      <c r="K943" s="539"/>
      <c r="L943" s="539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9"/>
      <c r="C944" s="539"/>
      <c r="D944" s="540"/>
      <c r="E944" s="243"/>
      <c r="F944" s="243"/>
      <c r="G944" s="243"/>
      <c r="H944" s="243"/>
      <c r="I944" s="540"/>
      <c r="J944" s="539"/>
      <c r="K944" s="539"/>
      <c r="L944" s="539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9"/>
      <c r="C945" s="539"/>
      <c r="D945" s="540"/>
      <c r="E945" s="243"/>
      <c r="F945" s="243"/>
      <c r="G945" s="243"/>
      <c r="H945" s="243"/>
      <c r="I945" s="540"/>
      <c r="J945" s="539"/>
      <c r="K945" s="539"/>
      <c r="L945" s="539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9"/>
      <c r="C946" s="539"/>
      <c r="D946" s="540"/>
      <c r="E946" s="243"/>
      <c r="F946" s="243"/>
      <c r="G946" s="243"/>
      <c r="H946" s="243"/>
      <c r="I946" s="540"/>
      <c r="J946" s="539"/>
      <c r="K946" s="539"/>
      <c r="L946" s="539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9"/>
      <c r="C947" s="539"/>
      <c r="D947" s="540"/>
      <c r="E947" s="243"/>
      <c r="F947" s="243"/>
      <c r="G947" s="243"/>
      <c r="H947" s="243"/>
      <c r="I947" s="540"/>
      <c r="J947" s="539"/>
      <c r="K947" s="539"/>
      <c r="L947" s="539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9"/>
      <c r="C948" s="539"/>
      <c r="D948" s="540"/>
      <c r="E948" s="243"/>
      <c r="F948" s="243"/>
      <c r="G948" s="243"/>
      <c r="H948" s="243"/>
      <c r="I948" s="540"/>
      <c r="J948" s="539"/>
      <c r="K948" s="539"/>
      <c r="L948" s="539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9"/>
      <c r="C949" s="539"/>
      <c r="D949" s="540"/>
      <c r="E949" s="243"/>
      <c r="F949" s="243"/>
      <c r="G949" s="243"/>
      <c r="H949" s="243"/>
      <c r="I949" s="540"/>
      <c r="J949" s="539"/>
      <c r="K949" s="539"/>
      <c r="L949" s="539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9"/>
      <c r="C950" s="539"/>
      <c r="D950" s="540"/>
      <c r="E950" s="243"/>
      <c r="F950" s="243"/>
      <c r="G950" s="243"/>
      <c r="H950" s="243"/>
      <c r="I950" s="540"/>
      <c r="J950" s="539"/>
      <c r="K950" s="539"/>
      <c r="L950" s="539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9"/>
      <c r="C951" s="539"/>
      <c r="D951" s="540"/>
      <c r="E951" s="243"/>
      <c r="F951" s="243"/>
      <c r="G951" s="243"/>
      <c r="H951" s="243"/>
      <c r="I951" s="540"/>
      <c r="J951" s="539"/>
      <c r="K951" s="539"/>
      <c r="L951" s="539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9"/>
      <c r="C952" s="539"/>
      <c r="D952" s="540"/>
      <c r="E952" s="243"/>
      <c r="F952" s="243"/>
      <c r="G952" s="243"/>
      <c r="H952" s="243"/>
      <c r="I952" s="540"/>
      <c r="J952" s="539"/>
      <c r="K952" s="539"/>
      <c r="L952" s="539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9"/>
      <c r="C953" s="539"/>
      <c r="D953" s="540"/>
      <c r="E953" s="243"/>
      <c r="F953" s="243"/>
      <c r="G953" s="243"/>
      <c r="H953" s="243"/>
      <c r="I953" s="540"/>
      <c r="J953" s="539"/>
      <c r="K953" s="539"/>
      <c r="L953" s="539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9"/>
      <c r="C954" s="539"/>
      <c r="D954" s="540"/>
      <c r="E954" s="243"/>
      <c r="F954" s="243"/>
      <c r="G954" s="243"/>
      <c r="H954" s="243"/>
      <c r="I954" s="540"/>
      <c r="J954" s="539"/>
      <c r="K954" s="539"/>
      <c r="L954" s="539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9"/>
      <c r="C955" s="539"/>
      <c r="D955" s="540"/>
      <c r="E955" s="243"/>
      <c r="F955" s="243"/>
      <c r="G955" s="243"/>
      <c r="H955" s="243"/>
      <c r="I955" s="540"/>
      <c r="J955" s="539"/>
      <c r="K955" s="539"/>
      <c r="L955" s="539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9"/>
      <c r="C956" s="539"/>
      <c r="D956" s="540"/>
      <c r="E956" s="243"/>
      <c r="F956" s="243"/>
      <c r="G956" s="243"/>
      <c r="H956" s="243"/>
      <c r="I956" s="540"/>
      <c r="J956" s="539"/>
      <c r="K956" s="539"/>
      <c r="L956" s="539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9"/>
      <c r="C957" s="539"/>
      <c r="D957" s="540"/>
      <c r="E957" s="243"/>
      <c r="F957" s="243"/>
      <c r="G957" s="243"/>
      <c r="H957" s="243"/>
      <c r="I957" s="540"/>
      <c r="J957" s="539"/>
      <c r="K957" s="539"/>
      <c r="L957" s="539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9"/>
      <c r="C958" s="539"/>
      <c r="D958" s="540"/>
      <c r="E958" s="243"/>
      <c r="F958" s="243"/>
      <c r="G958" s="243"/>
      <c r="H958" s="243"/>
      <c r="I958" s="540"/>
      <c r="J958" s="539"/>
      <c r="K958" s="539"/>
      <c r="L958" s="539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9"/>
      <c r="C959" s="539"/>
      <c r="D959" s="540"/>
      <c r="E959" s="243"/>
      <c r="F959" s="243"/>
      <c r="G959" s="243"/>
      <c r="H959" s="243"/>
      <c r="I959" s="540"/>
      <c r="J959" s="539"/>
      <c r="K959" s="539"/>
      <c r="L959" s="539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9"/>
      <c r="C960" s="539"/>
      <c r="D960" s="540"/>
      <c r="E960" s="243"/>
      <c r="F960" s="243"/>
      <c r="G960" s="243"/>
      <c r="H960" s="243"/>
      <c r="I960" s="540"/>
      <c r="J960" s="539"/>
      <c r="K960" s="539"/>
      <c r="L960" s="539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9"/>
      <c r="C961" s="539"/>
      <c r="D961" s="540"/>
      <c r="E961" s="243"/>
      <c r="F961" s="243"/>
      <c r="G961" s="243"/>
      <c r="H961" s="243"/>
      <c r="I961" s="540"/>
      <c r="J961" s="539"/>
      <c r="K961" s="539"/>
      <c r="L961" s="539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9"/>
      <c r="C962" s="539"/>
      <c r="D962" s="540"/>
      <c r="E962" s="243"/>
      <c r="F962" s="243"/>
      <c r="G962" s="243"/>
      <c r="H962" s="243"/>
      <c r="I962" s="540"/>
      <c r="J962" s="539"/>
      <c r="K962" s="539"/>
      <c r="L962" s="539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9"/>
      <c r="C963" s="539"/>
      <c r="D963" s="540"/>
      <c r="E963" s="243"/>
      <c r="F963" s="243"/>
      <c r="G963" s="243"/>
      <c r="H963" s="243"/>
      <c r="I963" s="540"/>
      <c r="J963" s="539"/>
      <c r="K963" s="539"/>
      <c r="L963" s="539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9"/>
      <c r="C964" s="539"/>
      <c r="D964" s="540"/>
      <c r="E964" s="243"/>
      <c r="F964" s="243"/>
      <c r="G964" s="243"/>
      <c r="H964" s="243"/>
      <c r="I964" s="540"/>
      <c r="J964" s="539"/>
      <c r="K964" s="539"/>
      <c r="L964" s="539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9"/>
      <c r="C965" s="539"/>
      <c r="D965" s="540"/>
      <c r="E965" s="243"/>
      <c r="F965" s="243"/>
      <c r="G965" s="243"/>
      <c r="H965" s="243"/>
      <c r="I965" s="540"/>
      <c r="J965" s="539"/>
      <c r="K965" s="539"/>
      <c r="L965" s="539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9"/>
      <c r="C966" s="539"/>
      <c r="D966" s="540"/>
      <c r="E966" s="243"/>
      <c r="F966" s="243"/>
      <c r="G966" s="243"/>
      <c r="H966" s="243"/>
      <c r="I966" s="540"/>
      <c r="J966" s="539"/>
      <c r="K966" s="539"/>
      <c r="L966" s="539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9"/>
      <c r="C967" s="539"/>
      <c r="D967" s="540"/>
      <c r="E967" s="243"/>
      <c r="F967" s="243"/>
      <c r="G967" s="243"/>
      <c r="H967" s="243"/>
      <c r="I967" s="540"/>
      <c r="J967" s="539"/>
      <c r="K967" s="539"/>
      <c r="L967" s="539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9"/>
      <c r="C968" s="539"/>
      <c r="D968" s="540"/>
      <c r="E968" s="243"/>
      <c r="F968" s="243"/>
      <c r="G968" s="243"/>
      <c r="H968" s="243"/>
      <c r="I968" s="540"/>
      <c r="J968" s="539"/>
      <c r="K968" s="539"/>
      <c r="L968" s="539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9"/>
      <c r="C969" s="539"/>
      <c r="D969" s="540"/>
      <c r="E969" s="243"/>
      <c r="F969" s="243"/>
      <c r="G969" s="243"/>
      <c r="H969" s="243"/>
      <c r="I969" s="540"/>
      <c r="J969" s="539"/>
      <c r="K969" s="539"/>
      <c r="L969" s="539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9"/>
      <c r="C970" s="539"/>
      <c r="D970" s="540"/>
      <c r="E970" s="243"/>
      <c r="F970" s="243"/>
      <c r="G970" s="243"/>
      <c r="H970" s="243"/>
      <c r="I970" s="540"/>
      <c r="J970" s="539"/>
      <c r="K970" s="539"/>
      <c r="L970" s="539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9"/>
      <c r="C971" s="539"/>
      <c r="D971" s="540"/>
      <c r="E971" s="243"/>
      <c r="F971" s="243"/>
      <c r="G971" s="243"/>
      <c r="H971" s="243"/>
      <c r="I971" s="540"/>
      <c r="J971" s="539"/>
      <c r="K971" s="539"/>
      <c r="L971" s="539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9"/>
      <c r="C972" s="539"/>
      <c r="D972" s="540"/>
      <c r="E972" s="243"/>
      <c r="F972" s="243"/>
      <c r="G972" s="243"/>
      <c r="H972" s="243"/>
      <c r="I972" s="540"/>
      <c r="J972" s="539"/>
      <c r="K972" s="539"/>
      <c r="L972" s="539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9"/>
      <c r="C973" s="539"/>
      <c r="D973" s="540"/>
      <c r="E973" s="243"/>
      <c r="F973" s="243"/>
      <c r="G973" s="243"/>
      <c r="H973" s="243"/>
      <c r="I973" s="540"/>
      <c r="J973" s="539"/>
      <c r="K973" s="539"/>
      <c r="L973" s="539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9"/>
      <c r="C974" s="539"/>
      <c r="D974" s="540"/>
      <c r="E974" s="243"/>
      <c r="F974" s="243"/>
      <c r="G974" s="243"/>
      <c r="H974" s="243"/>
      <c r="I974" s="540"/>
      <c r="J974" s="539"/>
      <c r="K974" s="539"/>
      <c r="L974" s="539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9"/>
      <c r="C975" s="539"/>
      <c r="D975" s="540"/>
      <c r="E975" s="243"/>
      <c r="F975" s="243"/>
      <c r="G975" s="243"/>
      <c r="H975" s="243"/>
      <c r="I975" s="540"/>
      <c r="J975" s="539"/>
      <c r="K975" s="539"/>
      <c r="L975" s="539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9"/>
      <c r="C976" s="539"/>
      <c r="D976" s="540"/>
      <c r="E976" s="243"/>
      <c r="F976" s="243"/>
      <c r="G976" s="243"/>
      <c r="H976" s="243"/>
      <c r="I976" s="540"/>
      <c r="J976" s="539"/>
      <c r="K976" s="539"/>
      <c r="L976" s="539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9"/>
      <c r="C977" s="539"/>
      <c r="D977" s="540"/>
      <c r="E977" s="243"/>
      <c r="F977" s="243"/>
      <c r="G977" s="243"/>
      <c r="H977" s="243"/>
      <c r="I977" s="540"/>
      <c r="J977" s="539"/>
      <c r="K977" s="539"/>
      <c r="L977" s="539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9"/>
      <c r="C978" s="539"/>
      <c r="D978" s="540"/>
      <c r="E978" s="243"/>
      <c r="F978" s="243"/>
      <c r="G978" s="243"/>
      <c r="H978" s="243"/>
      <c r="I978" s="540"/>
      <c r="J978" s="539"/>
      <c r="K978" s="539"/>
      <c r="L978" s="539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9"/>
      <c r="C979" s="539"/>
      <c r="D979" s="540"/>
      <c r="E979" s="243"/>
      <c r="F979" s="243"/>
      <c r="G979" s="243"/>
      <c r="H979" s="243"/>
      <c r="I979" s="540"/>
      <c r="J979" s="539"/>
      <c r="K979" s="539"/>
      <c r="L979" s="539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9"/>
      <c r="C980" s="539"/>
      <c r="D980" s="540"/>
      <c r="E980" s="243"/>
      <c r="F980" s="243"/>
      <c r="G980" s="243"/>
      <c r="H980" s="243"/>
      <c r="I980" s="540"/>
      <c r="J980" s="539"/>
      <c r="K980" s="539"/>
      <c r="L980" s="539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9"/>
      <c r="C981" s="539"/>
      <c r="D981" s="540"/>
      <c r="E981" s="243"/>
      <c r="F981" s="243"/>
      <c r="G981" s="243"/>
      <c r="H981" s="243"/>
      <c r="I981" s="540"/>
      <c r="J981" s="539"/>
      <c r="K981" s="539"/>
      <c r="L981" s="539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9"/>
      <c r="C982" s="539"/>
      <c r="D982" s="540"/>
      <c r="E982" s="243"/>
      <c r="F982" s="243"/>
      <c r="G982" s="243"/>
      <c r="H982" s="243"/>
      <c r="I982" s="540"/>
      <c r="J982" s="539"/>
      <c r="K982" s="539"/>
      <c r="L982" s="539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9"/>
      <c r="C983" s="539"/>
      <c r="D983" s="540"/>
      <c r="E983" s="243"/>
      <c r="F983" s="243"/>
      <c r="G983" s="243"/>
      <c r="H983" s="243"/>
      <c r="I983" s="540"/>
      <c r="J983" s="539"/>
      <c r="K983" s="539"/>
      <c r="L983" s="539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9"/>
      <c r="C984" s="539"/>
      <c r="D984" s="540"/>
      <c r="E984" s="243"/>
      <c r="F984" s="243"/>
      <c r="G984" s="243"/>
      <c r="H984" s="243"/>
      <c r="I984" s="540"/>
      <c r="J984" s="539"/>
      <c r="K984" s="539"/>
      <c r="L984" s="539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9"/>
      <c r="C985" s="539"/>
      <c r="D985" s="540"/>
      <c r="E985" s="243"/>
      <c r="F985" s="243"/>
      <c r="G985" s="243"/>
      <c r="H985" s="243"/>
      <c r="I985" s="540"/>
      <c r="J985" s="539"/>
      <c r="K985" s="539"/>
      <c r="L985" s="539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9"/>
      <c r="C986" s="539"/>
      <c r="D986" s="540"/>
      <c r="E986" s="243"/>
      <c r="F986" s="243"/>
      <c r="G986" s="243"/>
      <c r="H986" s="243"/>
      <c r="I986" s="540"/>
      <c r="J986" s="539"/>
      <c r="K986" s="539"/>
      <c r="L986" s="539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9"/>
      <c r="C987" s="539"/>
      <c r="D987" s="540"/>
      <c r="E987" s="243"/>
      <c r="F987" s="243"/>
      <c r="G987" s="243"/>
      <c r="H987" s="243"/>
      <c r="I987" s="540"/>
      <c r="J987" s="539"/>
      <c r="K987" s="539"/>
      <c r="L987" s="539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9"/>
      <c r="C988" s="539"/>
      <c r="D988" s="540"/>
      <c r="E988" s="243"/>
      <c r="F988" s="243"/>
      <c r="G988" s="243"/>
      <c r="H988" s="243"/>
      <c r="I988" s="540"/>
      <c r="J988" s="539"/>
      <c r="K988" s="539"/>
      <c r="L988" s="539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9"/>
      <c r="C989" s="539"/>
      <c r="D989" s="540"/>
      <c r="E989" s="243"/>
      <c r="F989" s="243"/>
      <c r="G989" s="243"/>
      <c r="H989" s="243"/>
      <c r="I989" s="540"/>
      <c r="J989" s="539"/>
      <c r="K989" s="539"/>
      <c r="L989" s="539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9"/>
      <c r="C990" s="539"/>
      <c r="D990" s="540"/>
      <c r="E990" s="243"/>
      <c r="F990" s="243"/>
      <c r="G990" s="243"/>
      <c r="H990" s="243"/>
      <c r="I990" s="540"/>
      <c r="J990" s="539"/>
      <c r="K990" s="539"/>
      <c r="L990" s="539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9"/>
      <c r="C991" s="539"/>
      <c r="D991" s="540"/>
      <c r="E991" s="243"/>
      <c r="F991" s="243"/>
      <c r="G991" s="243"/>
      <c r="H991" s="243"/>
      <c r="I991" s="540"/>
      <c r="J991" s="539"/>
      <c r="K991" s="539"/>
      <c r="L991" s="539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9"/>
      <c r="C992" s="539"/>
      <c r="D992" s="540"/>
      <c r="E992" s="243"/>
      <c r="F992" s="243"/>
      <c r="G992" s="243"/>
      <c r="H992" s="243"/>
      <c r="I992" s="540"/>
      <c r="J992" s="539"/>
      <c r="K992" s="539"/>
      <c r="L992" s="539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9"/>
      <c r="C993" s="539"/>
      <c r="D993" s="540"/>
      <c r="E993" s="243"/>
      <c r="F993" s="243"/>
      <c r="G993" s="243"/>
      <c r="H993" s="243"/>
      <c r="I993" s="540"/>
      <c r="J993" s="539"/>
      <c r="K993" s="539"/>
      <c r="L993" s="539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9"/>
      <c r="C994" s="539"/>
      <c r="D994" s="540"/>
      <c r="E994" s="243"/>
      <c r="F994" s="243"/>
      <c r="G994" s="243"/>
      <c r="H994" s="243"/>
      <c r="I994" s="540"/>
      <c r="J994" s="539"/>
      <c r="K994" s="539"/>
      <c r="L994" s="539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9"/>
      <c r="C995" s="539"/>
      <c r="D995" s="540"/>
      <c r="E995" s="243"/>
      <c r="F995" s="243"/>
      <c r="G995" s="243"/>
      <c r="H995" s="243"/>
      <c r="I995" s="540"/>
      <c r="J995" s="539"/>
      <c r="K995" s="539"/>
      <c r="L995" s="539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9"/>
      <c r="C996" s="539"/>
      <c r="D996" s="540"/>
      <c r="E996" s="243"/>
      <c r="F996" s="243"/>
      <c r="G996" s="243"/>
      <c r="H996" s="243"/>
      <c r="I996" s="540"/>
      <c r="J996" s="539"/>
      <c r="K996" s="539"/>
      <c r="L996" s="539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9"/>
      <c r="C997" s="539"/>
      <c r="D997" s="540"/>
      <c r="E997" s="243"/>
      <c r="F997" s="243"/>
      <c r="G997" s="243"/>
      <c r="H997" s="243"/>
      <c r="I997" s="540"/>
      <c r="J997" s="539"/>
      <c r="K997" s="539"/>
      <c r="L997" s="539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9"/>
      <c r="C998" s="539"/>
      <c r="D998" s="540"/>
      <c r="E998" s="243"/>
      <c r="F998" s="243"/>
      <c r="G998" s="243"/>
      <c r="H998" s="243"/>
      <c r="I998" s="540"/>
      <c r="J998" s="539"/>
      <c r="K998" s="539"/>
      <c r="L998" s="539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9"/>
      <c r="C999" s="539"/>
      <c r="D999" s="540"/>
      <c r="E999" s="243"/>
      <c r="F999" s="243"/>
      <c r="G999" s="243"/>
      <c r="H999" s="243"/>
      <c r="I999" s="540"/>
      <c r="J999" s="539"/>
      <c r="K999" s="539"/>
      <c r="L999" s="539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9"/>
      <c r="C1000" s="539"/>
      <c r="D1000" s="540"/>
      <c r="E1000" s="243"/>
      <c r="F1000" s="243"/>
      <c r="G1000" s="243"/>
      <c r="H1000" s="243"/>
      <c r="I1000" s="540"/>
      <c r="J1000" s="539"/>
      <c r="K1000" s="539"/>
      <c r="L1000" s="539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L$406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orientation="portrait"/>
  <drawing r:id="rId1"/>
</worksheet>
</file>

<file path=xl/worksheets/sheet12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7.29" customWidth="1"/>
    <col min="2" max="2" width="24.71" customWidth="1"/>
    <col min="3" max="3" width="23.29" customWidth="1"/>
    <col min="4" max="4" width="37.71" customWidth="1"/>
    <col min="5" max="5" width="39.29" customWidth="1"/>
    <col min="6" max="6" width="47.86" customWidth="1"/>
    <col min="7" max="7" width="27.71" customWidth="1"/>
    <col min="8" max="8" width="24.14" customWidth="1"/>
    <col min="9" max="9" width="33.29" customWidth="1"/>
    <col min="10" max="10" width="24.14" customWidth="1"/>
    <col min="11" max="11" width="63.43" customWidth="1"/>
    <col min="12" max="12" width="82.14" customWidth="1"/>
    <col min="13" max="13" width="45.29" customWidth="1"/>
    <col min="14" max="14" width="7.71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1" t="s">
        <v>0</v>
      </c>
      <c r="B1" s="2" t="s">
        <v>1</v>
      </c>
      <c r="C1" s="2" t="s">
        <v>2</v>
      </c>
      <c r="D1" s="494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494" t="s">
        <v>8</v>
      </c>
      <c r="J1" s="4" t="s">
        <v>9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16">
        <v>116</v>
      </c>
      <c r="B2" s="17" t="s">
        <v>7326</v>
      </c>
      <c r="C2" s="17">
        <v>2010</v>
      </c>
      <c r="D2" s="392">
        <v>40541</v>
      </c>
      <c r="E2" s="17" t="s">
        <v>7327</v>
      </c>
      <c r="F2" s="17" t="s">
        <v>7328</v>
      </c>
      <c r="G2" s="17" t="s">
        <v>860</v>
      </c>
      <c r="H2" s="17" t="s">
        <v>83</v>
      </c>
      <c r="I2" s="392">
        <v>42376</v>
      </c>
      <c r="J2" s="19">
        <v>1</v>
      </c>
      <c r="K2" s="542" t="s">
        <v>278</v>
      </c>
      <c r="L2" s="17" t="s">
        <v>371</v>
      </c>
      <c r="M2" s="21">
        <f>I2-D2</f>
        <v>1835</v>
      </c>
      <c r="N2" s="243"/>
      <c r="O2" s="390" t="s">
        <v>7329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5" customHeight="1" r="3">
      <c r="A3" s="8">
        <v>216</v>
      </c>
      <c r="B3" s="9" t="s">
        <v>7330</v>
      </c>
      <c r="C3" s="9">
        <v>2010</v>
      </c>
      <c r="D3" s="388">
        <v>40491</v>
      </c>
      <c r="E3" s="9" t="s">
        <v>7331</v>
      </c>
      <c r="F3" s="9" t="s">
        <v>497</v>
      </c>
      <c r="G3" s="9" t="s">
        <v>17</v>
      </c>
      <c r="H3" s="9" t="s">
        <v>209</v>
      </c>
      <c r="I3" s="388">
        <v>42395</v>
      </c>
      <c r="J3" s="12">
        <v>1</v>
      </c>
      <c r="K3" s="543" t="s">
        <v>308</v>
      </c>
      <c r="L3" s="9" t="s">
        <v>371</v>
      </c>
      <c r="M3" s="13">
        <f>I3-D3</f>
        <v>1904</v>
      </c>
      <c r="N3" s="243"/>
      <c r="O3" s="394" t="s">
        <v>26</v>
      </c>
      <c r="P3" s="394">
        <f>COUNTIF($G$2:$G$478,"PT")</f>
        <v>1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5" customHeight="1" r="4">
      <c r="A4" s="16">
        <v>316</v>
      </c>
      <c r="B4" s="17" t="s">
        <v>7332</v>
      </c>
      <c r="C4" s="17">
        <v>2010</v>
      </c>
      <c r="D4" s="392">
        <v>40542</v>
      </c>
      <c r="E4" s="17" t="s">
        <v>7333</v>
      </c>
      <c r="F4" s="17" t="s">
        <v>2029</v>
      </c>
      <c r="G4" s="17" t="s">
        <v>17</v>
      </c>
      <c r="H4" s="17" t="s">
        <v>363</v>
      </c>
      <c r="I4" s="392">
        <v>42396</v>
      </c>
      <c r="J4" s="19">
        <v>1</v>
      </c>
      <c r="K4" s="543" t="s">
        <v>308</v>
      </c>
      <c r="L4" s="17" t="s">
        <v>376</v>
      </c>
      <c r="M4" s="21">
        <f>I4-D4</f>
        <v>1854</v>
      </c>
      <c r="N4" s="243"/>
      <c r="O4" s="23" t="s">
        <v>30</v>
      </c>
      <c r="P4" s="23">
        <f>COUNTIF($G$2:$G$478,"PTN")</f>
        <v>1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5" customHeight="1" r="5">
      <c r="A5" s="8">
        <v>416</v>
      </c>
      <c r="B5" s="9" t="s">
        <v>7334</v>
      </c>
      <c r="C5" s="9">
        <v>2013</v>
      </c>
      <c r="D5" s="388">
        <v>41330</v>
      </c>
      <c r="E5" s="9" t="s">
        <v>7335</v>
      </c>
      <c r="F5" s="9" t="s">
        <v>497</v>
      </c>
      <c r="G5" s="9" t="s">
        <v>17</v>
      </c>
      <c r="H5" s="9" t="s">
        <v>3213</v>
      </c>
      <c r="I5" s="388">
        <v>42397</v>
      </c>
      <c r="J5" s="12">
        <v>1</v>
      </c>
      <c r="K5" s="543" t="s">
        <v>308</v>
      </c>
      <c r="L5" s="9" t="s">
        <v>371</v>
      </c>
      <c r="M5" s="13">
        <f>I5-D5</f>
        <v>1067</v>
      </c>
      <c r="N5" s="243"/>
      <c r="O5" s="24" t="s">
        <v>35</v>
      </c>
      <c r="P5" s="24">
        <f>COUNTIF($G$2:$G$478,"PTE")</f>
        <v>160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5.75" customHeight="1" r="6">
      <c r="A6" s="16">
        <v>516</v>
      </c>
      <c r="B6" s="17" t="s">
        <v>7336</v>
      </c>
      <c r="C6" s="17">
        <v>2010</v>
      </c>
      <c r="D6" s="392">
        <v>40491</v>
      </c>
      <c r="E6" s="17" t="s">
        <v>7337</v>
      </c>
      <c r="F6" s="17" t="s">
        <v>7338</v>
      </c>
      <c r="G6" s="17" t="s">
        <v>844</v>
      </c>
      <c r="H6" s="17" t="s">
        <v>1358</v>
      </c>
      <c r="I6" s="392">
        <v>42397</v>
      </c>
      <c r="J6" s="19">
        <v>1</v>
      </c>
      <c r="K6" s="543" t="s">
        <v>308</v>
      </c>
      <c r="L6" s="17" t="s">
        <v>371</v>
      </c>
      <c r="M6" s="21">
        <f>I6-D6</f>
        <v>1906</v>
      </c>
      <c r="N6" s="544"/>
      <c r="O6" s="23" t="s">
        <v>40</v>
      </c>
      <c r="P6" s="23">
        <f>COUNTIF($G$2:$G$478,"Pré-Mistura")</f>
        <v>1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8">
        <v>616</v>
      </c>
      <c r="B7" s="9" t="s">
        <v>7339</v>
      </c>
      <c r="C7" s="9">
        <v>2013</v>
      </c>
      <c r="D7" s="388">
        <v>41366</v>
      </c>
      <c r="E7" s="9" t="s">
        <v>7340</v>
      </c>
      <c r="F7" s="9" t="s">
        <v>7341</v>
      </c>
      <c r="G7" s="9" t="s">
        <v>17</v>
      </c>
      <c r="H7" s="9" t="s">
        <v>25</v>
      </c>
      <c r="I7" s="388">
        <v>42398</v>
      </c>
      <c r="J7" s="12">
        <v>1</v>
      </c>
      <c r="K7" s="543" t="s">
        <v>308</v>
      </c>
      <c r="L7" s="9" t="s">
        <v>371</v>
      </c>
      <c r="M7" s="13">
        <f>I7-D7</f>
        <v>1032</v>
      </c>
      <c r="N7" s="243"/>
      <c r="O7" s="24" t="s">
        <v>852</v>
      </c>
      <c r="P7" s="24">
        <f>COUNTIF($G$2:$G$478,"PF")</f>
        <v>19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16">
        <v>716</v>
      </c>
      <c r="B8" s="17" t="s">
        <v>7342</v>
      </c>
      <c r="C8" s="17">
        <v>2013</v>
      </c>
      <c r="D8" s="392">
        <v>41596</v>
      </c>
      <c r="E8" s="17" t="s">
        <v>7343</v>
      </c>
      <c r="F8" s="17" t="s">
        <v>7341</v>
      </c>
      <c r="G8" s="17" t="s">
        <v>17</v>
      </c>
      <c r="H8" s="17" t="s">
        <v>209</v>
      </c>
      <c r="I8" s="392">
        <v>42398</v>
      </c>
      <c r="J8" s="19">
        <v>1</v>
      </c>
      <c r="K8" s="543" t="s">
        <v>308</v>
      </c>
      <c r="L8" s="17" t="s">
        <v>371</v>
      </c>
      <c r="M8" s="21">
        <f>I8-D8</f>
        <v>802</v>
      </c>
      <c r="N8" s="243"/>
      <c r="O8" s="23" t="s">
        <v>844</v>
      </c>
      <c r="P8" s="23">
        <f>COUNTIF($G$2:$G$478,"PFN")</f>
        <v>10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8">
        <v>816</v>
      </c>
      <c r="B9" s="9" t="s">
        <v>7344</v>
      </c>
      <c r="C9" s="9">
        <v>2009</v>
      </c>
      <c r="D9" s="388">
        <v>40060</v>
      </c>
      <c r="E9" s="9" t="s">
        <v>7345</v>
      </c>
      <c r="F9" s="9" t="s">
        <v>584</v>
      </c>
      <c r="G9" s="9" t="s">
        <v>860</v>
      </c>
      <c r="H9" s="9" t="s">
        <v>181</v>
      </c>
      <c r="I9" s="388">
        <v>42405</v>
      </c>
      <c r="J9" s="12">
        <v>2</v>
      </c>
      <c r="K9" s="545" t="s">
        <v>295</v>
      </c>
      <c r="L9" s="9" t="s">
        <v>376</v>
      </c>
      <c r="M9" s="13">
        <f>I9-D9</f>
        <v>2345</v>
      </c>
      <c r="N9" s="243"/>
      <c r="O9" s="24" t="s">
        <v>861</v>
      </c>
      <c r="P9" s="24">
        <f>COUNTIF($G$2:$G$478,"PF/PTE")</f>
        <v>46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16">
        <v>916</v>
      </c>
      <c r="B10" s="17" t="s">
        <v>7346</v>
      </c>
      <c r="C10" s="17">
        <v>2014</v>
      </c>
      <c r="D10" s="392">
        <v>41978</v>
      </c>
      <c r="E10" s="17" t="s">
        <v>7347</v>
      </c>
      <c r="F10" s="17" t="s">
        <v>7348</v>
      </c>
      <c r="G10" s="17" t="s">
        <v>865</v>
      </c>
      <c r="H10" s="17" t="s">
        <v>866</v>
      </c>
      <c r="I10" s="392">
        <v>42405</v>
      </c>
      <c r="J10" s="19">
        <v>2</v>
      </c>
      <c r="K10" s="546" t="s">
        <v>324</v>
      </c>
      <c r="L10" s="17" t="s">
        <v>380</v>
      </c>
      <c r="M10" s="21">
        <f>I10-D10</f>
        <v>427</v>
      </c>
      <c r="N10" s="544"/>
      <c r="O10" s="23" t="s">
        <v>865</v>
      </c>
      <c r="P10" s="23">
        <f>COUNTIF($G$2:$G$478,"Bio")</f>
        <v>15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8">
        <v>1016</v>
      </c>
      <c r="B11" s="9" t="s">
        <v>7349</v>
      </c>
      <c r="C11" s="9">
        <v>2014</v>
      </c>
      <c r="D11" s="388">
        <v>41978</v>
      </c>
      <c r="E11" s="9" t="s">
        <v>7350</v>
      </c>
      <c r="F11" s="9" t="s">
        <v>7348</v>
      </c>
      <c r="G11" s="9" t="s">
        <v>865</v>
      </c>
      <c r="H11" s="9" t="s">
        <v>3753</v>
      </c>
      <c r="I11" s="388">
        <v>42410</v>
      </c>
      <c r="J11" s="12">
        <v>2</v>
      </c>
      <c r="K11" s="546" t="s">
        <v>324</v>
      </c>
      <c r="L11" s="9" t="s">
        <v>380</v>
      </c>
      <c r="M11" s="13">
        <f>I11-D11</f>
        <v>432</v>
      </c>
      <c r="N11" s="243"/>
      <c r="O11" s="395" t="s">
        <v>871</v>
      </c>
      <c r="P11" s="395">
        <f>COUNTIF($G$2:$G$478,"Bio/Org")</f>
        <v>24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16">
        <v>1116</v>
      </c>
      <c r="B12" s="17" t="s">
        <v>7351</v>
      </c>
      <c r="C12" s="17">
        <v>2012</v>
      </c>
      <c r="D12" s="392">
        <v>41059</v>
      </c>
      <c r="E12" s="17" t="s">
        <v>7352</v>
      </c>
      <c r="F12" s="17" t="s">
        <v>7353</v>
      </c>
      <c r="G12" s="17" t="s">
        <v>850</v>
      </c>
      <c r="H12" s="17" t="s">
        <v>866</v>
      </c>
      <c r="I12" s="392">
        <v>42412</v>
      </c>
      <c r="J12" s="19">
        <v>2</v>
      </c>
      <c r="K12" s="545" t="s">
        <v>295</v>
      </c>
      <c r="L12" s="17" t="s">
        <v>371</v>
      </c>
      <c r="M12" s="21">
        <f>I12-D12</f>
        <v>1353</v>
      </c>
      <c r="N12" s="243"/>
      <c r="O12" s="396" t="s">
        <v>45</v>
      </c>
      <c r="P12" s="397">
        <f>SUM(P3:P11)</f>
        <v>277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8">
        <v>1216</v>
      </c>
      <c r="B13" s="9" t="s">
        <v>7354</v>
      </c>
      <c r="C13" s="9">
        <v>2011</v>
      </c>
      <c r="D13" s="388">
        <v>40703</v>
      </c>
      <c r="E13" s="9" t="s">
        <v>7355</v>
      </c>
      <c r="F13" s="9" t="s">
        <v>6765</v>
      </c>
      <c r="G13" s="9" t="s">
        <v>860</v>
      </c>
      <c r="H13" s="9" t="s">
        <v>3637</v>
      </c>
      <c r="I13" s="388">
        <v>42419</v>
      </c>
      <c r="J13" s="12">
        <v>2</v>
      </c>
      <c r="K13" s="542" t="s">
        <v>278</v>
      </c>
      <c r="L13" s="9" t="s">
        <v>376</v>
      </c>
      <c r="M13" s="13">
        <f>I13-D13</f>
        <v>1716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4.25" customHeight="1" r="14">
      <c r="A14" s="16">
        <v>1316</v>
      </c>
      <c r="B14" s="17" t="s">
        <v>7356</v>
      </c>
      <c r="C14" s="17">
        <v>2013</v>
      </c>
      <c r="D14" s="392">
        <v>41605</v>
      </c>
      <c r="E14" s="17" t="s">
        <v>7357</v>
      </c>
      <c r="F14" s="547" t="s">
        <v>2139</v>
      </c>
      <c r="G14" s="17" t="s">
        <v>871</v>
      </c>
      <c r="H14" s="17" t="s">
        <v>7358</v>
      </c>
      <c r="I14" s="392">
        <v>42422</v>
      </c>
      <c r="J14" s="19">
        <v>2</v>
      </c>
      <c r="K14" s="546" t="s">
        <v>324</v>
      </c>
      <c r="L14" s="17" t="s">
        <v>380</v>
      </c>
      <c r="M14" s="21">
        <f>I14-D14</f>
        <v>817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5" customHeight="1" r="15">
      <c r="A15" s="8">
        <v>1416</v>
      </c>
      <c r="B15" s="9" t="s">
        <v>7359</v>
      </c>
      <c r="C15" s="9">
        <v>2013</v>
      </c>
      <c r="D15" s="388">
        <v>41605</v>
      </c>
      <c r="E15" s="9" t="s">
        <v>7360</v>
      </c>
      <c r="F15" s="548" t="s">
        <v>2139</v>
      </c>
      <c r="G15" s="9" t="s">
        <v>871</v>
      </c>
      <c r="H15" s="9" t="s">
        <v>7358</v>
      </c>
      <c r="I15" s="388">
        <v>42422</v>
      </c>
      <c r="J15" s="12">
        <v>2</v>
      </c>
      <c r="K15" s="546" t="s">
        <v>324</v>
      </c>
      <c r="L15" s="9" t="s">
        <v>380</v>
      </c>
      <c r="M15" s="13">
        <f>I15-D15</f>
        <v>817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4.25" customHeight="1" r="16">
      <c r="A16" s="16">
        <v>1516</v>
      </c>
      <c r="B16" s="17" t="s">
        <v>7361</v>
      </c>
      <c r="C16" s="17">
        <v>2014</v>
      </c>
      <c r="D16" s="392">
        <v>41898</v>
      </c>
      <c r="E16" s="17" t="s">
        <v>7362</v>
      </c>
      <c r="F16" s="547" t="s">
        <v>3960</v>
      </c>
      <c r="G16" s="17" t="s">
        <v>871</v>
      </c>
      <c r="H16" s="17" t="s">
        <v>7363</v>
      </c>
      <c r="I16" s="392">
        <v>42425</v>
      </c>
      <c r="J16" s="19">
        <v>2</v>
      </c>
      <c r="K16" s="546" t="s">
        <v>1679</v>
      </c>
      <c r="L16" s="17" t="s">
        <v>380</v>
      </c>
      <c r="M16" s="21">
        <f>I16-D16</f>
        <v>527</v>
      </c>
      <c r="N16" s="243"/>
      <c r="O16" s="400" t="s">
        <v>7364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3.5" customHeight="1" r="17">
      <c r="A17" s="8">
        <v>1616</v>
      </c>
      <c r="B17" s="9" t="s">
        <v>7365</v>
      </c>
      <c r="C17" s="9">
        <v>2009</v>
      </c>
      <c r="D17" s="388">
        <v>40039</v>
      </c>
      <c r="E17" s="9" t="s">
        <v>7366</v>
      </c>
      <c r="F17" s="9" t="s">
        <v>3141</v>
      </c>
      <c r="G17" s="9" t="s">
        <v>30</v>
      </c>
      <c r="H17" s="9" t="s">
        <v>965</v>
      </c>
      <c r="I17" s="388">
        <v>42432</v>
      </c>
      <c r="J17" s="12">
        <v>3</v>
      </c>
      <c r="K17" s="543" t="s">
        <v>308</v>
      </c>
      <c r="L17" s="9" t="s">
        <v>376</v>
      </c>
      <c r="M17" s="13">
        <f>I17-D17</f>
        <v>2393</v>
      </c>
      <c r="N17" s="243"/>
      <c r="O17" s="37" t="s">
        <v>7367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3.5" customHeight="1" r="18">
      <c r="A18" s="16">
        <v>1716</v>
      </c>
      <c r="B18" s="17" t="s">
        <v>7368</v>
      </c>
      <c r="C18" s="17">
        <v>2010</v>
      </c>
      <c r="D18" s="392">
        <v>40505</v>
      </c>
      <c r="E18" s="17" t="s">
        <v>7369</v>
      </c>
      <c r="F18" s="17" t="s">
        <v>1767</v>
      </c>
      <c r="G18" s="17" t="s">
        <v>17</v>
      </c>
      <c r="H18" s="17" t="s">
        <v>209</v>
      </c>
      <c r="I18" s="392">
        <v>42436</v>
      </c>
      <c r="J18" s="19">
        <v>3</v>
      </c>
      <c r="K18" s="543" t="s">
        <v>308</v>
      </c>
      <c r="L18" s="17" t="s">
        <v>371</v>
      </c>
      <c r="M18" s="21">
        <f>I18-D18</f>
        <v>1931</v>
      </c>
      <c r="N18" s="243"/>
      <c r="O18" s="33" t="s">
        <v>7370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3.5" customHeight="1" r="19">
      <c r="A19" s="8">
        <v>1816</v>
      </c>
      <c r="B19" s="9" t="s">
        <v>7371</v>
      </c>
      <c r="C19" s="9">
        <v>2009</v>
      </c>
      <c r="D19" s="388">
        <v>40086</v>
      </c>
      <c r="E19" s="9" t="s">
        <v>7372</v>
      </c>
      <c r="F19" s="9" t="s">
        <v>4113</v>
      </c>
      <c r="G19" s="9" t="s">
        <v>17</v>
      </c>
      <c r="H19" s="9" t="s">
        <v>121</v>
      </c>
      <c r="I19" s="388">
        <v>42436</v>
      </c>
      <c r="J19" s="12">
        <v>3</v>
      </c>
      <c r="K19" s="543" t="s">
        <v>308</v>
      </c>
      <c r="L19" s="9" t="s">
        <v>371</v>
      </c>
      <c r="M19" s="13">
        <f>I19-D19</f>
        <v>2350</v>
      </c>
      <c r="N19" s="243"/>
      <c r="O19" s="37" t="s">
        <v>7373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3.5" customHeight="1" r="20">
      <c r="A20" s="16">
        <v>1916</v>
      </c>
      <c r="B20" s="17" t="s">
        <v>7374</v>
      </c>
      <c r="C20" s="17">
        <v>2014</v>
      </c>
      <c r="D20" s="392">
        <v>41995</v>
      </c>
      <c r="E20" s="17" t="s">
        <v>7375</v>
      </c>
      <c r="F20" s="17" t="s">
        <v>370</v>
      </c>
      <c r="G20" s="17" t="s">
        <v>17</v>
      </c>
      <c r="H20" s="17" t="s">
        <v>181</v>
      </c>
      <c r="I20" s="392">
        <v>42437</v>
      </c>
      <c r="J20" s="19">
        <v>3</v>
      </c>
      <c r="K20" s="543" t="s">
        <v>308</v>
      </c>
      <c r="L20" s="17" t="s">
        <v>371</v>
      </c>
      <c r="M20" s="21">
        <f>I20-D20</f>
        <v>442</v>
      </c>
      <c r="N20" s="243"/>
      <c r="O20" s="33" t="s">
        <v>7376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3.5" customHeight="1" r="21">
      <c r="A21" s="8">
        <v>2016</v>
      </c>
      <c r="B21" s="9" t="s">
        <v>7377</v>
      </c>
      <c r="C21" s="9">
        <v>2013</v>
      </c>
      <c r="D21" s="388">
        <v>41333</v>
      </c>
      <c r="E21" s="9" t="s">
        <v>7378</v>
      </c>
      <c r="F21" s="9" t="s">
        <v>7379</v>
      </c>
      <c r="G21" s="9" t="s">
        <v>17</v>
      </c>
      <c r="H21" s="9" t="s">
        <v>100</v>
      </c>
      <c r="I21" s="388">
        <v>42437</v>
      </c>
      <c r="J21" s="12">
        <v>3</v>
      </c>
      <c r="K21" s="545" t="s">
        <v>295</v>
      </c>
      <c r="L21" s="9" t="s">
        <v>371</v>
      </c>
      <c r="M21" s="13">
        <f>I21-D21</f>
        <v>1104</v>
      </c>
      <c r="N21" s="243"/>
      <c r="O21" s="37" t="s">
        <v>7380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3.5" customHeight="1" r="22">
      <c r="A22" s="16">
        <v>2116</v>
      </c>
      <c r="B22" s="17" t="s">
        <v>7381</v>
      </c>
      <c r="C22" s="17">
        <v>2014</v>
      </c>
      <c r="D22" s="392">
        <v>41954</v>
      </c>
      <c r="E22" s="17" t="s">
        <v>7382</v>
      </c>
      <c r="F22" s="17" t="s">
        <v>7379</v>
      </c>
      <c r="G22" s="17" t="s">
        <v>17</v>
      </c>
      <c r="H22" s="17" t="s">
        <v>137</v>
      </c>
      <c r="I22" s="392">
        <v>42438</v>
      </c>
      <c r="J22" s="19">
        <v>3</v>
      </c>
      <c r="K22" s="545" t="s">
        <v>295</v>
      </c>
      <c r="L22" s="17" t="s">
        <v>371</v>
      </c>
      <c r="M22" s="21">
        <f>I22-D22</f>
        <v>484</v>
      </c>
      <c r="N22" s="243"/>
      <c r="O22" s="33" t="s">
        <v>7383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8">
        <v>2216</v>
      </c>
      <c r="B23" s="9" t="s">
        <v>7384</v>
      </c>
      <c r="C23" s="9">
        <v>2015</v>
      </c>
      <c r="D23" s="388">
        <v>42023</v>
      </c>
      <c r="E23" s="9" t="s">
        <v>7385</v>
      </c>
      <c r="F23" s="9" t="s">
        <v>1678</v>
      </c>
      <c r="G23" s="9" t="s">
        <v>17</v>
      </c>
      <c r="H23" s="9" t="s">
        <v>209</v>
      </c>
      <c r="I23" s="388">
        <v>42438</v>
      </c>
      <c r="J23" s="12">
        <v>3</v>
      </c>
      <c r="K23" s="542" t="s">
        <v>278</v>
      </c>
      <c r="L23" s="9" t="s">
        <v>376</v>
      </c>
      <c r="M23" s="13">
        <f>I23-D23</f>
        <v>415</v>
      </c>
      <c r="N23" s="243"/>
      <c r="O23" s="37" t="s">
        <v>7386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16">
        <v>2316</v>
      </c>
      <c r="B24" s="17" t="s">
        <v>7387</v>
      </c>
      <c r="C24" s="17">
        <v>2015</v>
      </c>
      <c r="D24" s="392">
        <v>42041</v>
      </c>
      <c r="E24" s="17" t="s">
        <v>7388</v>
      </c>
      <c r="F24" s="17" t="s">
        <v>1678</v>
      </c>
      <c r="G24" s="17" t="s">
        <v>17</v>
      </c>
      <c r="H24" s="17" t="s">
        <v>209</v>
      </c>
      <c r="I24" s="392">
        <v>42438</v>
      </c>
      <c r="J24" s="19">
        <v>3</v>
      </c>
      <c r="K24" s="542" t="s">
        <v>278</v>
      </c>
      <c r="L24" s="17" t="s">
        <v>376</v>
      </c>
      <c r="M24" s="21">
        <f>I24-D24</f>
        <v>397</v>
      </c>
      <c r="N24" s="243"/>
      <c r="O24" s="401" t="s">
        <v>7389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8">
        <v>2416</v>
      </c>
      <c r="B25" s="9" t="s">
        <v>7390</v>
      </c>
      <c r="C25" s="9">
        <v>2015</v>
      </c>
      <c r="D25" s="388">
        <v>42044</v>
      </c>
      <c r="E25" s="9" t="s">
        <v>7391</v>
      </c>
      <c r="F25" s="9" t="s">
        <v>1678</v>
      </c>
      <c r="G25" s="9" t="s">
        <v>17</v>
      </c>
      <c r="H25" s="9" t="s">
        <v>209</v>
      </c>
      <c r="I25" s="388">
        <v>42438</v>
      </c>
      <c r="J25" s="12">
        <v>3</v>
      </c>
      <c r="K25" s="542" t="s">
        <v>278</v>
      </c>
      <c r="L25" s="9" t="s">
        <v>376</v>
      </c>
      <c r="M25" s="13">
        <f>I25-D25</f>
        <v>394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16">
        <v>2516</v>
      </c>
      <c r="B26" s="17" t="s">
        <v>7392</v>
      </c>
      <c r="C26" s="17">
        <v>2014</v>
      </c>
      <c r="D26" s="392">
        <v>41914</v>
      </c>
      <c r="E26" s="17" t="s">
        <v>7393</v>
      </c>
      <c r="F26" s="17" t="s">
        <v>370</v>
      </c>
      <c r="G26" s="17" t="s">
        <v>17</v>
      </c>
      <c r="H26" s="17" t="s">
        <v>209</v>
      </c>
      <c r="I26" s="392">
        <v>42438</v>
      </c>
      <c r="J26" s="19">
        <v>3</v>
      </c>
      <c r="K26" s="543" t="s">
        <v>308</v>
      </c>
      <c r="L26" s="17" t="s">
        <v>371</v>
      </c>
      <c r="M26" s="21">
        <f>I26-D26</f>
        <v>524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8">
        <v>2616</v>
      </c>
      <c r="B27" s="9" t="s">
        <v>7394</v>
      </c>
      <c r="C27" s="9">
        <v>2010</v>
      </c>
      <c r="D27" s="388">
        <v>40500</v>
      </c>
      <c r="E27" s="9" t="s">
        <v>7395</v>
      </c>
      <c r="F27" s="9" t="s">
        <v>1005</v>
      </c>
      <c r="G27" s="9" t="s">
        <v>17</v>
      </c>
      <c r="H27" s="9" t="s">
        <v>981</v>
      </c>
      <c r="I27" s="388">
        <v>42438</v>
      </c>
      <c r="J27" s="12">
        <v>3</v>
      </c>
      <c r="K27" s="545" t="s">
        <v>295</v>
      </c>
      <c r="L27" s="9" t="s">
        <v>376</v>
      </c>
      <c r="M27" s="13">
        <f>I27-D27</f>
        <v>1938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5" customHeight="1" r="28">
      <c r="A28" s="16">
        <v>2716</v>
      </c>
      <c r="B28" s="17" t="s">
        <v>7396</v>
      </c>
      <c r="C28" s="17">
        <v>2010</v>
      </c>
      <c r="D28" s="392">
        <v>40347</v>
      </c>
      <c r="E28" s="17" t="s">
        <v>7397</v>
      </c>
      <c r="F28" s="17" t="s">
        <v>5307</v>
      </c>
      <c r="G28" s="17" t="s">
        <v>17</v>
      </c>
      <c r="H28" s="17" t="s">
        <v>4243</v>
      </c>
      <c r="I28" s="392">
        <v>42443</v>
      </c>
      <c r="J28" s="19">
        <v>3</v>
      </c>
      <c r="K28" s="545" t="s">
        <v>295</v>
      </c>
      <c r="L28" s="17" t="s">
        <v>371</v>
      </c>
      <c r="M28" s="21">
        <f>I28-D28</f>
        <v>2096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3.5" customHeight="1" r="29">
      <c r="A29" s="8">
        <v>2816</v>
      </c>
      <c r="B29" s="9" t="s">
        <v>7398</v>
      </c>
      <c r="C29" s="9">
        <v>2009</v>
      </c>
      <c r="D29" s="388">
        <v>40147</v>
      </c>
      <c r="E29" s="9" t="s">
        <v>7399</v>
      </c>
      <c r="F29" s="9" t="s">
        <v>5307</v>
      </c>
      <c r="G29" s="9" t="s">
        <v>17</v>
      </c>
      <c r="H29" s="9" t="s">
        <v>363</v>
      </c>
      <c r="I29" s="388">
        <v>42443</v>
      </c>
      <c r="J29" s="12">
        <v>3</v>
      </c>
      <c r="K29" s="545" t="s">
        <v>295</v>
      </c>
      <c r="L29" s="9" t="s">
        <v>371</v>
      </c>
      <c r="M29" s="13">
        <f>I29-D29</f>
        <v>2296</v>
      </c>
      <c r="N29" s="243"/>
      <c r="O29" s="24">
        <v>2004</v>
      </c>
      <c r="P29" s="62">
        <f>COUNTIF($C$2:$C$505,"2004")</f>
        <v>0</v>
      </c>
      <c r="Q29" s="34"/>
      <c r="R29" s="35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3.5" customHeight="1" r="30">
      <c r="A30" s="16">
        <v>2916</v>
      </c>
      <c r="B30" s="17" t="s">
        <v>7400</v>
      </c>
      <c r="C30" s="17">
        <v>2010</v>
      </c>
      <c r="D30" s="392">
        <v>40340</v>
      </c>
      <c r="E30" s="17" t="s">
        <v>7401</v>
      </c>
      <c r="F30" s="17" t="s">
        <v>370</v>
      </c>
      <c r="G30" s="17" t="s">
        <v>17</v>
      </c>
      <c r="H30" s="17" t="s">
        <v>209</v>
      </c>
      <c r="I30" s="392">
        <v>42444</v>
      </c>
      <c r="J30" s="19">
        <v>3</v>
      </c>
      <c r="K30" s="543" t="s">
        <v>308</v>
      </c>
      <c r="L30" s="17" t="s">
        <v>371</v>
      </c>
      <c r="M30" s="21">
        <f>I30-D30</f>
        <v>2104</v>
      </c>
      <c r="N30" s="243"/>
      <c r="O30" s="23">
        <v>2005</v>
      </c>
      <c r="P30" s="64">
        <f>COUNTIF($C$2:$C$505,"2005")</f>
        <v>0</v>
      </c>
      <c r="Q30" s="34"/>
      <c r="R30" s="35"/>
      <c r="S30" s="61">
        <f>P30/P42</f>
        <v>0</v>
      </c>
      <c r="T30" s="22"/>
      <c r="U30" s="243"/>
      <c r="V30" s="243"/>
      <c r="W30" s="243"/>
      <c r="X30" s="243"/>
      <c r="Y30" s="243"/>
      <c r="Z30" s="243"/>
    </row>
    <row ht="13.5" customHeight="1" r="31">
      <c r="A31" s="8">
        <v>3016</v>
      </c>
      <c r="B31" s="9" t="s">
        <v>7402</v>
      </c>
      <c r="C31" s="9">
        <v>2010</v>
      </c>
      <c r="D31" s="388">
        <v>40190</v>
      </c>
      <c r="E31" s="9" t="s">
        <v>7403</v>
      </c>
      <c r="F31" s="9" t="s">
        <v>5830</v>
      </c>
      <c r="G31" s="9" t="s">
        <v>17</v>
      </c>
      <c r="H31" s="9" t="s">
        <v>981</v>
      </c>
      <c r="I31" s="388">
        <v>42445</v>
      </c>
      <c r="J31" s="12">
        <v>3</v>
      </c>
      <c r="K31" s="543" t="s">
        <v>308</v>
      </c>
      <c r="L31" s="9" t="s">
        <v>376</v>
      </c>
      <c r="M31" s="13">
        <f>I31-D31</f>
        <v>2255</v>
      </c>
      <c r="N31" s="243"/>
      <c r="O31" s="24">
        <v>2006</v>
      </c>
      <c r="P31" s="62">
        <f>COUNTIF($C$2:$C$505,"2006")</f>
        <v>0</v>
      </c>
      <c r="Q31" s="34"/>
      <c r="R31" s="35"/>
      <c r="S31" s="63">
        <f>P31/P42</f>
        <v>0</v>
      </c>
      <c r="T31" s="22"/>
      <c r="U31" s="243"/>
      <c r="V31" s="243"/>
      <c r="W31" s="243"/>
      <c r="X31" s="243"/>
      <c r="Y31" s="243"/>
      <c r="Z31" s="243"/>
    </row>
    <row ht="13.5" customHeight="1" r="32">
      <c r="A32" s="16">
        <v>3116</v>
      </c>
      <c r="B32" s="17" t="s">
        <v>7404</v>
      </c>
      <c r="C32" s="17">
        <v>2010</v>
      </c>
      <c r="D32" s="392">
        <v>40301</v>
      </c>
      <c r="E32" s="17" t="s">
        <v>7405</v>
      </c>
      <c r="F32" s="17" t="s">
        <v>3141</v>
      </c>
      <c r="G32" s="17" t="s">
        <v>844</v>
      </c>
      <c r="H32" s="17" t="s">
        <v>965</v>
      </c>
      <c r="I32" s="392">
        <v>42445</v>
      </c>
      <c r="J32" s="19">
        <v>3</v>
      </c>
      <c r="K32" s="543" t="s">
        <v>308</v>
      </c>
      <c r="L32" s="17" t="s">
        <v>376</v>
      </c>
      <c r="M32" s="21">
        <f>I32-D32</f>
        <v>2144</v>
      </c>
      <c r="N32" s="243"/>
      <c r="O32" s="23">
        <v>2007</v>
      </c>
      <c r="P32" s="64">
        <f>COUNTIF($C$2:$C$505,"2007")</f>
        <v>1</v>
      </c>
      <c r="Q32" s="34"/>
      <c r="R32" s="35"/>
      <c r="S32" s="61">
        <f>(P32/P42)</f>
        <v>0.0036101083032491</v>
      </c>
      <c r="T32" s="22"/>
      <c r="U32" s="243"/>
      <c r="V32" s="243"/>
      <c r="W32" s="243"/>
      <c r="X32" s="243"/>
      <c r="Y32" s="243"/>
      <c r="Z32" s="243"/>
    </row>
    <row ht="13.5" customHeight="1" r="33">
      <c r="A33" s="8">
        <v>3216</v>
      </c>
      <c r="B33" s="9" t="s">
        <v>7406</v>
      </c>
      <c r="C33" s="9">
        <v>2015</v>
      </c>
      <c r="D33" s="388">
        <v>42045</v>
      </c>
      <c r="E33" s="9" t="s">
        <v>7407</v>
      </c>
      <c r="F33" s="9" t="s">
        <v>1678</v>
      </c>
      <c r="G33" s="9" t="s">
        <v>17</v>
      </c>
      <c r="H33" s="9" t="s">
        <v>209</v>
      </c>
      <c r="I33" s="388">
        <v>42445</v>
      </c>
      <c r="J33" s="12">
        <v>3</v>
      </c>
      <c r="K33" s="542" t="s">
        <v>278</v>
      </c>
      <c r="L33" s="9" t="s">
        <v>376</v>
      </c>
      <c r="M33" s="13">
        <f>I33-D33</f>
        <v>400</v>
      </c>
      <c r="N33" s="243"/>
      <c r="O33" s="24">
        <v>2008</v>
      </c>
      <c r="P33" s="62">
        <f>COUNTIF($C$2:$C$505,"2008")</f>
        <v>4</v>
      </c>
      <c r="Q33" s="34"/>
      <c r="R33" s="35"/>
      <c r="S33" s="63">
        <f>(P33/P42)</f>
        <v>0.0144404332129964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16">
        <v>3316</v>
      </c>
      <c r="B34" s="17" t="s">
        <v>7408</v>
      </c>
      <c r="C34" s="17">
        <v>2015</v>
      </c>
      <c r="D34" s="392">
        <v>42046</v>
      </c>
      <c r="E34" s="17" t="s">
        <v>7409</v>
      </c>
      <c r="F34" s="17" t="s">
        <v>1678</v>
      </c>
      <c r="G34" s="17" t="s">
        <v>17</v>
      </c>
      <c r="H34" s="17" t="s">
        <v>209</v>
      </c>
      <c r="I34" s="392">
        <v>42445</v>
      </c>
      <c r="J34" s="19">
        <v>3</v>
      </c>
      <c r="K34" s="542" t="s">
        <v>278</v>
      </c>
      <c r="L34" s="17" t="s">
        <v>376</v>
      </c>
      <c r="M34" s="21">
        <f>I34-D34</f>
        <v>399</v>
      </c>
      <c r="N34" s="243"/>
      <c r="O34" s="23">
        <v>2009</v>
      </c>
      <c r="P34" s="64">
        <f>COUNTIF($C$2:$C$505,"2009")</f>
        <v>15</v>
      </c>
      <c r="Q34" s="34"/>
      <c r="R34" s="35"/>
      <c r="S34" s="61">
        <f>(P34/P42)</f>
        <v>0.0541516245487365</v>
      </c>
      <c r="T34" s="22"/>
      <c r="U34" s="243"/>
      <c r="V34" s="243"/>
      <c r="W34" s="243"/>
      <c r="X34" s="243"/>
      <c r="Y34" s="243"/>
      <c r="Z34" s="243"/>
    </row>
    <row ht="13.5" customHeight="1" r="35">
      <c r="A35" s="8">
        <v>3416</v>
      </c>
      <c r="B35" s="9" t="s">
        <v>7410</v>
      </c>
      <c r="C35" s="9">
        <v>2010</v>
      </c>
      <c r="D35" s="388">
        <v>40434</v>
      </c>
      <c r="E35" s="9" t="s">
        <v>7411</v>
      </c>
      <c r="F35" s="9" t="s">
        <v>154</v>
      </c>
      <c r="G35" s="9" t="s">
        <v>860</v>
      </c>
      <c r="H35" s="9" t="s">
        <v>25</v>
      </c>
      <c r="I35" s="388">
        <v>42457</v>
      </c>
      <c r="J35" s="12">
        <v>3</v>
      </c>
      <c r="K35" s="542" t="s">
        <v>278</v>
      </c>
      <c r="L35" s="9" t="s">
        <v>376</v>
      </c>
      <c r="M35" s="13">
        <f>I35-D35</f>
        <v>2023</v>
      </c>
      <c r="N35" s="243"/>
      <c r="O35" s="24">
        <v>2010</v>
      </c>
      <c r="P35" s="62">
        <f>COUNTIF($C$2:$C$505,"2010")</f>
        <v>46</v>
      </c>
      <c r="Q35" s="34"/>
      <c r="R35" s="35"/>
      <c r="S35" s="63">
        <f>(P35/P42)</f>
        <v>0.166064981949458</v>
      </c>
      <c r="T35" s="22"/>
      <c r="U35" s="243"/>
      <c r="V35" s="243"/>
      <c r="W35" s="243"/>
      <c r="X35" s="243"/>
      <c r="Y35" s="243"/>
      <c r="Z35" s="243"/>
    </row>
    <row ht="14.25" customHeight="1" r="36">
      <c r="A36" s="16">
        <v>3516</v>
      </c>
      <c r="B36" s="17" t="s">
        <v>7412</v>
      </c>
      <c r="C36" s="17">
        <v>2011</v>
      </c>
      <c r="D36" s="392">
        <v>40652</v>
      </c>
      <c r="E36" s="17" t="s">
        <v>7413</v>
      </c>
      <c r="F36" s="17" t="s">
        <v>7379</v>
      </c>
      <c r="G36" s="17" t="s">
        <v>860</v>
      </c>
      <c r="H36" s="17" t="s">
        <v>209</v>
      </c>
      <c r="I36" s="392">
        <v>42458</v>
      </c>
      <c r="J36" s="19">
        <v>3</v>
      </c>
      <c r="K36" s="542" t="s">
        <v>278</v>
      </c>
      <c r="L36" s="17" t="s">
        <v>371</v>
      </c>
      <c r="M36" s="21">
        <f>I36-D36</f>
        <v>1806</v>
      </c>
      <c r="N36" s="243"/>
      <c r="O36" s="23">
        <v>2011</v>
      </c>
      <c r="P36" s="64">
        <f>COUNTIF($C$2:$C$505,"2011")</f>
        <v>35</v>
      </c>
      <c r="Q36" s="34"/>
      <c r="R36" s="35"/>
      <c r="S36" s="61">
        <f>(P36/P42)</f>
        <v>0.126353790613718</v>
      </c>
      <c r="T36" s="22"/>
      <c r="U36" s="243"/>
      <c r="V36" s="243"/>
      <c r="W36" s="243"/>
      <c r="X36" s="243"/>
      <c r="Y36" s="243"/>
      <c r="Z36" s="243"/>
    </row>
    <row ht="13.5" customHeight="1" r="37">
      <c r="A37" s="8">
        <v>3616</v>
      </c>
      <c r="B37" s="9" t="s">
        <v>7414</v>
      </c>
      <c r="C37" s="9">
        <v>2012</v>
      </c>
      <c r="D37" s="388">
        <v>41002</v>
      </c>
      <c r="E37" s="9" t="s">
        <v>7415</v>
      </c>
      <c r="F37" s="9" t="s">
        <v>7034</v>
      </c>
      <c r="G37" s="9" t="s">
        <v>844</v>
      </c>
      <c r="H37" s="9" t="s">
        <v>870</v>
      </c>
      <c r="I37" s="388">
        <v>42459</v>
      </c>
      <c r="J37" s="12">
        <v>3</v>
      </c>
      <c r="K37" s="542" t="s">
        <v>278</v>
      </c>
      <c r="L37" s="9" t="s">
        <v>371</v>
      </c>
      <c r="M37" s="13">
        <f>I37-D37</f>
        <v>1457</v>
      </c>
      <c r="N37" s="243"/>
      <c r="O37" s="24">
        <v>2012</v>
      </c>
      <c r="P37" s="62">
        <f>COUNTIF($C$2:$C$505,"2012")</f>
        <v>28</v>
      </c>
      <c r="Q37" s="34"/>
      <c r="R37" s="35"/>
      <c r="S37" s="63">
        <f>(P37/P42)</f>
        <v>0.101083032490975</v>
      </c>
      <c r="T37" s="22"/>
      <c r="U37" s="243"/>
      <c r="V37" s="243"/>
      <c r="W37" s="243"/>
      <c r="X37" s="243"/>
      <c r="Y37" s="243"/>
      <c r="Z37" s="243"/>
    </row>
    <row ht="13.5" customHeight="1" r="38">
      <c r="A38" s="16">
        <v>3716</v>
      </c>
      <c r="B38" s="17" t="s">
        <v>7416</v>
      </c>
      <c r="C38" s="17">
        <v>2015</v>
      </c>
      <c r="D38" s="392">
        <v>42278</v>
      </c>
      <c r="E38" s="17" t="s">
        <v>7417</v>
      </c>
      <c r="F38" s="547" t="s">
        <v>2139</v>
      </c>
      <c r="G38" s="17" t="s">
        <v>871</v>
      </c>
      <c r="H38" s="17" t="s">
        <v>1177</v>
      </c>
      <c r="I38" s="392">
        <v>42459</v>
      </c>
      <c r="J38" s="19">
        <v>3</v>
      </c>
      <c r="K38" s="546" t="s">
        <v>324</v>
      </c>
      <c r="L38" s="17" t="s">
        <v>380</v>
      </c>
      <c r="M38" s="21">
        <f>I38-D38</f>
        <v>181</v>
      </c>
      <c r="N38" s="243"/>
      <c r="O38" s="23">
        <v>2013</v>
      </c>
      <c r="P38" s="64">
        <f>COUNTIF($C$2:$C$505,"2013")</f>
        <v>54</v>
      </c>
      <c r="Q38" s="34"/>
      <c r="R38" s="35"/>
      <c r="S38" s="61">
        <f>(P38/P42)</f>
        <v>0.194945848375451</v>
      </c>
      <c r="T38" s="22"/>
      <c r="U38" s="243"/>
      <c r="V38" s="243"/>
      <c r="W38" s="243"/>
      <c r="X38" s="243"/>
      <c r="Y38" s="243"/>
      <c r="Z38" s="243"/>
    </row>
    <row ht="14.25" customHeight="1" r="39">
      <c r="A39" s="8">
        <v>3816</v>
      </c>
      <c r="B39" s="9" t="s">
        <v>7418</v>
      </c>
      <c r="C39" s="9">
        <v>2015</v>
      </c>
      <c r="D39" s="388">
        <v>42095</v>
      </c>
      <c r="E39" s="9" t="s">
        <v>7419</v>
      </c>
      <c r="F39" s="548" t="s">
        <v>2336</v>
      </c>
      <c r="G39" s="9" t="s">
        <v>871</v>
      </c>
      <c r="H39" s="9" t="s">
        <v>1177</v>
      </c>
      <c r="I39" s="388">
        <v>42459</v>
      </c>
      <c r="J39" s="12">
        <v>3</v>
      </c>
      <c r="K39" s="546" t="s">
        <v>324</v>
      </c>
      <c r="L39" s="9" t="s">
        <v>380</v>
      </c>
      <c r="M39" s="13">
        <f>I39-D39</f>
        <v>364</v>
      </c>
      <c r="N39" s="544"/>
      <c r="O39" s="24">
        <v>2014</v>
      </c>
      <c r="P39" s="62">
        <f>COUNTIF($C$2:$C$505,"2014")</f>
        <v>55</v>
      </c>
      <c r="Q39" s="34"/>
      <c r="R39" s="35"/>
      <c r="S39" s="63">
        <f>(P39/P42)</f>
        <v>0.1985559566787</v>
      </c>
      <c r="T39" s="22"/>
      <c r="U39" s="243"/>
      <c r="V39" s="243"/>
      <c r="W39" s="243"/>
      <c r="X39" s="243"/>
      <c r="Y39" s="243"/>
      <c r="Z39" s="243"/>
    </row>
    <row ht="14.25" customHeight="1" r="40">
      <c r="A40" s="16">
        <v>3916</v>
      </c>
      <c r="B40" s="17" t="s">
        <v>7420</v>
      </c>
      <c r="C40" s="17">
        <v>2010</v>
      </c>
      <c r="D40" s="392">
        <v>40511</v>
      </c>
      <c r="E40" s="17" t="s">
        <v>7421</v>
      </c>
      <c r="F40" s="17" t="s">
        <v>7422</v>
      </c>
      <c r="G40" s="17" t="s">
        <v>850</v>
      </c>
      <c r="H40" s="17" t="s">
        <v>870</v>
      </c>
      <c r="I40" s="392">
        <v>42459</v>
      </c>
      <c r="J40" s="19">
        <v>3</v>
      </c>
      <c r="K40" s="545" t="s">
        <v>295</v>
      </c>
      <c r="L40" s="17" t="s">
        <v>371</v>
      </c>
      <c r="M40" s="21">
        <f>I40-D40</f>
        <v>1948</v>
      </c>
      <c r="N40" s="243"/>
      <c r="O40" s="23">
        <v>2015</v>
      </c>
      <c r="P40" s="64">
        <f>COUNTIF($C$2:$C$505,"2015")</f>
        <v>34</v>
      </c>
      <c r="Q40" s="34"/>
      <c r="R40" s="35"/>
      <c r="S40" s="61">
        <f>(P40/P42)</f>
        <v>0.122743682310469</v>
      </c>
      <c r="T40" s="22"/>
      <c r="U40" s="243"/>
      <c r="V40" s="243"/>
      <c r="W40" s="243"/>
      <c r="X40" s="243"/>
      <c r="Y40" s="243"/>
      <c r="Z40" s="243"/>
    </row>
    <row ht="14.25" customHeight="1" r="41">
      <c r="A41" s="8">
        <v>4016</v>
      </c>
      <c r="B41" s="9" t="s">
        <v>7423</v>
      </c>
      <c r="C41" s="9">
        <v>2010</v>
      </c>
      <c r="D41" s="388">
        <v>40379</v>
      </c>
      <c r="E41" s="9" t="s">
        <v>7424</v>
      </c>
      <c r="F41" s="9" t="s">
        <v>154</v>
      </c>
      <c r="G41" s="9" t="s">
        <v>860</v>
      </c>
      <c r="H41" s="9" t="s">
        <v>1006</v>
      </c>
      <c r="I41" s="388">
        <v>42471</v>
      </c>
      <c r="J41" s="12">
        <v>4</v>
      </c>
      <c r="K41" s="542" t="s">
        <v>278</v>
      </c>
      <c r="L41" s="9" t="s">
        <v>376</v>
      </c>
      <c r="M41" s="13">
        <f>I41-D41</f>
        <v>2092</v>
      </c>
      <c r="N41" s="243"/>
      <c r="O41" s="24">
        <v>2016</v>
      </c>
      <c r="P41" s="62">
        <f>COUNTIF($C$2:$C$505,"2016")</f>
        <v>5</v>
      </c>
      <c r="Q41" s="34"/>
      <c r="R41" s="35"/>
      <c r="S41" s="63">
        <f>(P41/P42)</f>
        <v>0.0180505415162455</v>
      </c>
      <c r="T41" s="22"/>
      <c r="U41" s="243"/>
      <c r="V41" s="243"/>
      <c r="W41" s="243"/>
      <c r="X41" s="243"/>
      <c r="Y41" s="243"/>
      <c r="Z41" s="243"/>
    </row>
    <row ht="13.5" customHeight="1" r="42">
      <c r="A42" s="16">
        <v>4116</v>
      </c>
      <c r="B42" s="17" t="s">
        <v>7425</v>
      </c>
      <c r="C42" s="17">
        <v>2010</v>
      </c>
      <c r="D42" s="392">
        <v>40499</v>
      </c>
      <c r="E42" s="17" t="s">
        <v>7426</v>
      </c>
      <c r="F42" s="17" t="s">
        <v>5830</v>
      </c>
      <c r="G42" s="17" t="s">
        <v>860</v>
      </c>
      <c r="H42" s="17" t="s">
        <v>25</v>
      </c>
      <c r="I42" s="392">
        <v>42471</v>
      </c>
      <c r="J42" s="19">
        <v>4</v>
      </c>
      <c r="K42" s="543" t="s">
        <v>308</v>
      </c>
      <c r="L42" s="17" t="s">
        <v>376</v>
      </c>
      <c r="M42" s="21">
        <f>I42-D42</f>
        <v>1972</v>
      </c>
      <c r="N42" s="243"/>
      <c r="O42" s="407" t="s">
        <v>166</v>
      </c>
      <c r="P42" s="408">
        <f>SUM(P29:R41)</f>
        <v>277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3.5" customHeight="1" r="43">
      <c r="A43" s="8">
        <v>4216</v>
      </c>
      <c r="B43" s="9" t="s">
        <v>7427</v>
      </c>
      <c r="C43" s="9">
        <v>2007</v>
      </c>
      <c r="D43" s="388">
        <v>39307</v>
      </c>
      <c r="E43" s="9" t="s">
        <v>7428</v>
      </c>
      <c r="F43" s="9" t="s">
        <v>1282</v>
      </c>
      <c r="G43" s="9" t="s">
        <v>850</v>
      </c>
      <c r="H43" s="9" t="s">
        <v>1358</v>
      </c>
      <c r="I43" s="388">
        <v>42473</v>
      </c>
      <c r="J43" s="12">
        <v>4</v>
      </c>
      <c r="K43" s="542" t="s">
        <v>278</v>
      </c>
      <c r="L43" s="9" t="s">
        <v>376</v>
      </c>
      <c r="M43" s="13">
        <f>I43-D43</f>
        <v>3166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2.75" customHeight="1" r="44">
      <c r="A44" s="16">
        <v>4316</v>
      </c>
      <c r="B44" s="17" t="s">
        <v>7429</v>
      </c>
      <c r="C44" s="17">
        <v>2011</v>
      </c>
      <c r="D44" s="392">
        <v>40745</v>
      </c>
      <c r="E44" s="17" t="s">
        <v>7430</v>
      </c>
      <c r="F44" s="17" t="s">
        <v>154</v>
      </c>
      <c r="G44" s="17" t="s">
        <v>850</v>
      </c>
      <c r="H44" s="17" t="s">
        <v>2462</v>
      </c>
      <c r="I44" s="392">
        <v>42473</v>
      </c>
      <c r="J44" s="19">
        <v>4</v>
      </c>
      <c r="K44" s="542" t="s">
        <v>278</v>
      </c>
      <c r="L44" s="17" t="s">
        <v>376</v>
      </c>
      <c r="M44" s="21">
        <f>I44-D44</f>
        <v>1728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8">
        <v>4416</v>
      </c>
      <c r="B45" s="9" t="s">
        <v>7431</v>
      </c>
      <c r="C45" s="9">
        <v>2011</v>
      </c>
      <c r="D45" s="388">
        <v>40634</v>
      </c>
      <c r="E45" s="9" t="s">
        <v>7432</v>
      </c>
      <c r="F45" s="9" t="s">
        <v>3141</v>
      </c>
      <c r="G45" s="9" t="s">
        <v>844</v>
      </c>
      <c r="H45" s="9" t="s">
        <v>965</v>
      </c>
      <c r="I45" s="388">
        <v>42473</v>
      </c>
      <c r="J45" s="12">
        <v>4</v>
      </c>
      <c r="K45" s="543" t="s">
        <v>308</v>
      </c>
      <c r="L45" s="9" t="s">
        <v>376</v>
      </c>
      <c r="M45" s="13">
        <f>I45-D45</f>
        <v>1839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4.25" customHeight="1" r="46">
      <c r="A46" s="16">
        <v>4516</v>
      </c>
      <c r="B46" s="17" t="s">
        <v>7433</v>
      </c>
      <c r="C46" s="17">
        <v>2010</v>
      </c>
      <c r="D46" s="392">
        <v>40535</v>
      </c>
      <c r="E46" s="17" t="s">
        <v>7434</v>
      </c>
      <c r="F46" s="17" t="s">
        <v>430</v>
      </c>
      <c r="G46" s="17" t="s">
        <v>860</v>
      </c>
      <c r="H46" s="17" t="s">
        <v>55</v>
      </c>
      <c r="I46" s="392">
        <v>42474</v>
      </c>
      <c r="J46" s="19">
        <v>4</v>
      </c>
      <c r="K46" s="542" t="s">
        <v>278</v>
      </c>
      <c r="L46" s="17" t="s">
        <v>371</v>
      </c>
      <c r="M46" s="21">
        <f>I46-D46</f>
        <v>1939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3.5" customHeight="1" r="47">
      <c r="A47" s="8">
        <v>4616</v>
      </c>
      <c r="B47" s="9" t="s">
        <v>7435</v>
      </c>
      <c r="C47" s="9">
        <v>2009</v>
      </c>
      <c r="D47" s="388">
        <v>39990</v>
      </c>
      <c r="E47" s="9" t="s">
        <v>7436</v>
      </c>
      <c r="F47" s="9" t="s">
        <v>136</v>
      </c>
      <c r="G47" s="9" t="s">
        <v>17</v>
      </c>
      <c r="H47" s="9" t="s">
        <v>4624</v>
      </c>
      <c r="I47" s="388">
        <v>42474</v>
      </c>
      <c r="J47" s="12">
        <v>4</v>
      </c>
      <c r="K47" s="543" t="s">
        <v>308</v>
      </c>
      <c r="L47" s="9" t="s">
        <v>376</v>
      </c>
      <c r="M47" s="13">
        <f>I47-D47</f>
        <v>2484</v>
      </c>
      <c r="N47" s="243"/>
      <c r="O47" s="410" t="s">
        <v>188</v>
      </c>
      <c r="P47" s="62">
        <f>COUNTIF($J$2:$J$478,"1")</f>
        <v>7</v>
      </c>
      <c r="Q47" s="34"/>
      <c r="R47" s="35"/>
      <c r="S47" s="411">
        <f>(P47/P59)</f>
        <v>0.0252707581227437</v>
      </c>
      <c r="T47" s="22"/>
      <c r="U47" s="243"/>
      <c r="V47" s="243"/>
      <c r="W47" s="243"/>
      <c r="X47" s="243"/>
      <c r="Y47" s="243"/>
      <c r="Z47" s="243"/>
    </row>
    <row ht="15.75" customHeight="1" r="48">
      <c r="A48" s="16">
        <v>4716</v>
      </c>
      <c r="B48" s="17" t="s">
        <v>7437</v>
      </c>
      <c r="C48" s="17">
        <v>2014</v>
      </c>
      <c r="D48" s="392">
        <v>41954</v>
      </c>
      <c r="E48" s="17" t="s">
        <v>7438</v>
      </c>
      <c r="F48" s="547" t="s">
        <v>2336</v>
      </c>
      <c r="G48" s="17" t="s">
        <v>871</v>
      </c>
      <c r="H48" s="17" t="s">
        <v>7439</v>
      </c>
      <c r="I48" s="392">
        <v>42480</v>
      </c>
      <c r="J48" s="19">
        <v>4</v>
      </c>
      <c r="K48" s="546" t="s">
        <v>324</v>
      </c>
      <c r="L48" s="17" t="s">
        <v>380</v>
      </c>
      <c r="M48" s="21">
        <f>I48-D48</f>
        <v>526</v>
      </c>
      <c r="N48" s="544"/>
      <c r="O48" s="23" t="s">
        <v>193</v>
      </c>
      <c r="P48" s="64">
        <f>COUNTIF($J$2:$J$478,"2")</f>
        <v>8</v>
      </c>
      <c r="Q48" s="34"/>
      <c r="R48" s="35"/>
      <c r="S48" s="61">
        <f>(P48/P59)</f>
        <v>0.0288808664259928</v>
      </c>
      <c r="T48" s="22"/>
      <c r="U48" s="243"/>
      <c r="V48" s="243"/>
      <c r="W48" s="243"/>
      <c r="X48" s="243"/>
      <c r="Y48" s="243"/>
      <c r="Z48" s="243"/>
    </row>
    <row ht="13.5" customHeight="1" r="49">
      <c r="A49" s="8">
        <v>4816</v>
      </c>
      <c r="B49" s="9" t="s">
        <v>7440</v>
      </c>
      <c r="C49" s="9">
        <v>2014</v>
      </c>
      <c r="D49" s="388">
        <v>41978</v>
      </c>
      <c r="E49" s="9" t="s">
        <v>7441</v>
      </c>
      <c r="F49" s="548" t="s">
        <v>2133</v>
      </c>
      <c r="G49" s="9" t="s">
        <v>865</v>
      </c>
      <c r="H49" s="9" t="s">
        <v>1177</v>
      </c>
      <c r="I49" s="388">
        <v>42480</v>
      </c>
      <c r="J49" s="12">
        <v>4</v>
      </c>
      <c r="K49" s="546" t="s">
        <v>324</v>
      </c>
      <c r="L49" s="9" t="s">
        <v>380</v>
      </c>
      <c r="M49" s="13">
        <f>I49-D49</f>
        <v>502</v>
      </c>
      <c r="N49" s="243"/>
      <c r="O49" s="24" t="s">
        <v>197</v>
      </c>
      <c r="P49" s="62">
        <f>COUNTIF($J$2:$J$478,"3")</f>
        <v>24</v>
      </c>
      <c r="Q49" s="34"/>
      <c r="R49" s="35"/>
      <c r="S49" s="63">
        <f>(P49/P59)</f>
        <v>0.0866425992779783</v>
      </c>
      <c r="T49" s="22"/>
      <c r="U49" s="243"/>
      <c r="V49" s="243"/>
      <c r="W49" s="243"/>
      <c r="X49" s="243"/>
      <c r="Y49" s="243"/>
      <c r="Z49" s="243"/>
    </row>
    <row ht="14.25" customHeight="1" r="50">
      <c r="A50" s="16">
        <v>4916</v>
      </c>
      <c r="B50" s="17" t="s">
        <v>7442</v>
      </c>
      <c r="C50" s="17">
        <v>2011</v>
      </c>
      <c r="D50" s="392">
        <v>40903</v>
      </c>
      <c r="E50" s="17" t="s">
        <v>7443</v>
      </c>
      <c r="F50" s="17" t="s">
        <v>442</v>
      </c>
      <c r="G50" s="17" t="s">
        <v>850</v>
      </c>
      <c r="H50" s="17" t="s">
        <v>1358</v>
      </c>
      <c r="I50" s="392">
        <v>42480</v>
      </c>
      <c r="J50" s="19">
        <v>4</v>
      </c>
      <c r="K50" s="543" t="s">
        <v>308</v>
      </c>
      <c r="L50" s="17" t="s">
        <v>376</v>
      </c>
      <c r="M50" s="21">
        <f>I50-D50</f>
        <v>1577</v>
      </c>
      <c r="N50" s="243"/>
      <c r="O50" s="23" t="s">
        <v>204</v>
      </c>
      <c r="P50" s="64">
        <f>COUNTIF($J$2:$J$478,"4")</f>
        <v>14</v>
      </c>
      <c r="Q50" s="34"/>
      <c r="R50" s="35"/>
      <c r="S50" s="61">
        <f>(P50/P59)</f>
        <v>0.0505415162454874</v>
      </c>
      <c r="T50" s="22"/>
      <c r="U50" s="243"/>
      <c r="V50" s="243"/>
      <c r="W50" s="243"/>
      <c r="X50" s="243"/>
      <c r="Y50" s="243"/>
      <c r="Z50" s="243"/>
    </row>
    <row ht="14.25" customHeight="1" r="51">
      <c r="A51" s="8">
        <v>5016</v>
      </c>
      <c r="B51" s="9" t="s">
        <v>7444</v>
      </c>
      <c r="C51" s="9">
        <v>2011</v>
      </c>
      <c r="D51" s="388">
        <v>40906</v>
      </c>
      <c r="E51" s="9" t="s">
        <v>7445</v>
      </c>
      <c r="F51" s="9" t="s">
        <v>1129</v>
      </c>
      <c r="G51" s="9" t="s">
        <v>850</v>
      </c>
      <c r="H51" s="9" t="s">
        <v>2387</v>
      </c>
      <c r="I51" s="388">
        <v>42485</v>
      </c>
      <c r="J51" s="12">
        <v>4</v>
      </c>
      <c r="K51" s="542" t="s">
        <v>278</v>
      </c>
      <c r="L51" s="9" t="s">
        <v>371</v>
      </c>
      <c r="M51" s="13">
        <f>I51-D51</f>
        <v>1579</v>
      </c>
      <c r="N51" s="243"/>
      <c r="O51" s="24" t="s">
        <v>211</v>
      </c>
      <c r="P51" s="62">
        <f>COUNTIF($J$2:$J$478,"5")</f>
        <v>25</v>
      </c>
      <c r="Q51" s="34"/>
      <c r="R51" s="35"/>
      <c r="S51" s="63">
        <f>(P51/P59)</f>
        <v>0.0902527075812274</v>
      </c>
      <c r="T51" s="22"/>
      <c r="U51" s="243"/>
      <c r="V51" s="243"/>
      <c r="W51" s="243"/>
      <c r="X51" s="243"/>
      <c r="Y51" s="243"/>
      <c r="Z51" s="243"/>
    </row>
    <row ht="13.5" customHeight="1" r="52">
      <c r="A52" s="16">
        <v>5116</v>
      </c>
      <c r="B52" s="17" t="s">
        <v>7446</v>
      </c>
      <c r="C52" s="17">
        <v>2012</v>
      </c>
      <c r="D52" s="392">
        <v>40917</v>
      </c>
      <c r="E52" s="17" t="s">
        <v>7447</v>
      </c>
      <c r="F52" s="17" t="s">
        <v>7448</v>
      </c>
      <c r="G52" s="17" t="s">
        <v>850</v>
      </c>
      <c r="H52" s="17" t="s">
        <v>2387</v>
      </c>
      <c r="I52" s="392">
        <v>42485</v>
      </c>
      <c r="J52" s="19">
        <v>4</v>
      </c>
      <c r="K52" s="542" t="s">
        <v>278</v>
      </c>
      <c r="L52" s="17" t="s">
        <v>371</v>
      </c>
      <c r="M52" s="21">
        <f>I52-D52</f>
        <v>1568</v>
      </c>
      <c r="N52" s="243"/>
      <c r="O52" s="23" t="s">
        <v>216</v>
      </c>
      <c r="P52" s="64">
        <f>COUNTIF($J$2:$J$478,"6")</f>
        <v>25</v>
      </c>
      <c r="Q52" s="34"/>
      <c r="R52" s="35"/>
      <c r="S52" s="61">
        <f>(P52/P59)</f>
        <v>0.0902527075812274</v>
      </c>
      <c r="T52" s="22"/>
      <c r="U52" s="243"/>
      <c r="V52" s="243"/>
      <c r="W52" s="243"/>
      <c r="X52" s="243"/>
      <c r="Y52" s="243"/>
      <c r="Z52" s="243"/>
    </row>
    <row ht="13.5" customHeight="1" r="53">
      <c r="A53" s="8">
        <v>5216</v>
      </c>
      <c r="B53" s="9" t="s">
        <v>7449</v>
      </c>
      <c r="C53" s="9">
        <v>2009</v>
      </c>
      <c r="D53" s="388">
        <v>39951</v>
      </c>
      <c r="E53" s="9" t="s">
        <v>7450</v>
      </c>
      <c r="F53" s="9" t="s">
        <v>2004</v>
      </c>
      <c r="G53" s="9" t="s">
        <v>17</v>
      </c>
      <c r="H53" s="9" t="s">
        <v>7451</v>
      </c>
      <c r="I53" s="388">
        <v>42488</v>
      </c>
      <c r="J53" s="12">
        <v>4</v>
      </c>
      <c r="K53" s="545" t="s">
        <v>295</v>
      </c>
      <c r="L53" s="9" t="s">
        <v>371</v>
      </c>
      <c r="M53" s="13">
        <f>I53-D53</f>
        <v>2537</v>
      </c>
      <c r="N53" s="243"/>
      <c r="O53" s="24" t="s">
        <v>221</v>
      </c>
      <c r="P53" s="62">
        <f>COUNTIF($J$2:$J$478,"7")</f>
        <v>3</v>
      </c>
      <c r="Q53" s="34"/>
      <c r="R53" s="35"/>
      <c r="S53" s="63">
        <f>(P53/P59)</f>
        <v>0.0108303249097473</v>
      </c>
      <c r="T53" s="22"/>
      <c r="U53" s="243"/>
      <c r="V53" s="243"/>
      <c r="W53" s="243"/>
      <c r="X53" s="243"/>
      <c r="Y53" s="243"/>
      <c r="Z53" s="243"/>
    </row>
    <row ht="13.5" customHeight="1" r="54">
      <c r="A54" s="16">
        <v>5316</v>
      </c>
      <c r="B54" s="17" t="s">
        <v>7452</v>
      </c>
      <c r="C54" s="17">
        <v>2011</v>
      </c>
      <c r="D54" s="392">
        <v>40756</v>
      </c>
      <c r="E54" s="17" t="s">
        <v>7453</v>
      </c>
      <c r="F54" s="17" t="s">
        <v>2186</v>
      </c>
      <c r="G54" s="17" t="s">
        <v>844</v>
      </c>
      <c r="H54" s="17" t="s">
        <v>3804</v>
      </c>
      <c r="I54" s="392">
        <v>42488</v>
      </c>
      <c r="J54" s="19">
        <v>4</v>
      </c>
      <c r="K54" s="546" t="s">
        <v>324</v>
      </c>
      <c r="L54" s="17" t="s">
        <v>376</v>
      </c>
      <c r="M54" s="21">
        <f>I54-D54</f>
        <v>1732</v>
      </c>
      <c r="N54" s="243"/>
      <c r="O54" s="23" t="s">
        <v>226</v>
      </c>
      <c r="P54" s="64">
        <f>COUNTIF($J$2:$J$478,"8")</f>
        <v>20</v>
      </c>
      <c r="Q54" s="34"/>
      <c r="R54" s="35"/>
      <c r="S54" s="61">
        <f>(P54/P59)</f>
        <v>0.0722021660649819</v>
      </c>
      <c r="T54" s="22"/>
      <c r="U54" s="243"/>
      <c r="V54" s="243"/>
      <c r="W54" s="243"/>
      <c r="X54" s="243"/>
      <c r="Y54" s="243"/>
      <c r="Z54" s="243"/>
    </row>
    <row ht="14.25" customHeight="1" r="55">
      <c r="A55" s="8">
        <v>5416</v>
      </c>
      <c r="B55" s="9" t="s">
        <v>7454</v>
      </c>
      <c r="C55" s="9">
        <v>2009</v>
      </c>
      <c r="D55" s="388">
        <v>40042</v>
      </c>
      <c r="E55" s="9" t="s">
        <v>7455</v>
      </c>
      <c r="F55" s="9" t="s">
        <v>1081</v>
      </c>
      <c r="G55" s="9" t="s">
        <v>860</v>
      </c>
      <c r="H55" s="9" t="s">
        <v>181</v>
      </c>
      <c r="I55" s="388">
        <v>42496</v>
      </c>
      <c r="J55" s="12">
        <v>5</v>
      </c>
      <c r="K55" s="545" t="s">
        <v>295</v>
      </c>
      <c r="L55" s="9" t="s">
        <v>371</v>
      </c>
      <c r="M55" s="13">
        <f>I55-D55</f>
        <v>2454</v>
      </c>
      <c r="N55" s="243"/>
      <c r="O55" s="24" t="s">
        <v>231</v>
      </c>
      <c r="P55" s="62">
        <f>COUNTIF($J$2:$J$478,"9")</f>
        <v>25</v>
      </c>
      <c r="Q55" s="34"/>
      <c r="R55" s="35"/>
      <c r="S55" s="63">
        <f>(P55/P59)</f>
        <v>0.0902527075812274</v>
      </c>
      <c r="T55" s="22"/>
      <c r="U55" s="243"/>
      <c r="V55" s="243"/>
      <c r="W55" s="243"/>
      <c r="X55" s="243"/>
      <c r="Y55" s="243"/>
      <c r="Z55" s="243"/>
    </row>
    <row ht="14.25" customHeight="1" r="56">
      <c r="A56" s="16">
        <v>5516</v>
      </c>
      <c r="B56" s="17" t="s">
        <v>7456</v>
      </c>
      <c r="C56" s="17">
        <v>2010</v>
      </c>
      <c r="D56" s="392">
        <v>40535</v>
      </c>
      <c r="E56" s="17" t="s">
        <v>7457</v>
      </c>
      <c r="F56" s="17" t="s">
        <v>916</v>
      </c>
      <c r="G56" s="17" t="s">
        <v>17</v>
      </c>
      <c r="H56" s="17" t="s">
        <v>132</v>
      </c>
      <c r="I56" s="392">
        <v>42496</v>
      </c>
      <c r="J56" s="19">
        <v>5</v>
      </c>
      <c r="K56" s="543" t="s">
        <v>308</v>
      </c>
      <c r="L56" s="17" t="s">
        <v>371</v>
      </c>
      <c r="M56" s="21">
        <f>I56-D56</f>
        <v>1961</v>
      </c>
      <c r="N56" s="243"/>
      <c r="O56" s="23" t="s">
        <v>237</v>
      </c>
      <c r="P56" s="64">
        <f>COUNTIF($J$2:$J$478,"10")</f>
        <v>32</v>
      </c>
      <c r="Q56" s="34"/>
      <c r="R56" s="35"/>
      <c r="S56" s="61">
        <f>(P56/P59)</f>
        <v>0.115523465703971</v>
      </c>
      <c r="T56" s="22"/>
      <c r="U56" s="243"/>
      <c r="V56" s="243"/>
      <c r="W56" s="243"/>
      <c r="X56" s="243"/>
      <c r="Y56" s="243"/>
      <c r="Z56" s="243"/>
    </row>
    <row ht="14.25" customHeight="1" r="57">
      <c r="A57" s="8">
        <v>5616</v>
      </c>
      <c r="B57" s="9" t="s">
        <v>7458</v>
      </c>
      <c r="C57" s="9">
        <v>2013</v>
      </c>
      <c r="D57" s="388">
        <v>41572</v>
      </c>
      <c r="E57" s="9" t="s">
        <v>7459</v>
      </c>
      <c r="F57" s="9" t="s">
        <v>6765</v>
      </c>
      <c r="G57" s="9" t="s">
        <v>860</v>
      </c>
      <c r="H57" s="9" t="s">
        <v>465</v>
      </c>
      <c r="I57" s="388">
        <v>42496</v>
      </c>
      <c r="J57" s="12">
        <v>5</v>
      </c>
      <c r="K57" s="542" t="s">
        <v>278</v>
      </c>
      <c r="L57" s="9" t="s">
        <v>376</v>
      </c>
      <c r="M57" s="13">
        <f>I57-D57</f>
        <v>924</v>
      </c>
      <c r="N57" s="243"/>
      <c r="O57" s="24" t="s">
        <v>243</v>
      </c>
      <c r="P57" s="62">
        <f>COUNTIF($J$2:$J$478,"11")</f>
        <v>23</v>
      </c>
      <c r="Q57" s="34"/>
      <c r="R57" s="35"/>
      <c r="S57" s="63">
        <f>(P57/P59)</f>
        <v>0.0830324909747292</v>
      </c>
      <c r="T57" s="22"/>
      <c r="U57" s="243"/>
      <c r="V57" s="243"/>
      <c r="W57" s="243"/>
      <c r="X57" s="243"/>
      <c r="Y57" s="243"/>
      <c r="Z57" s="243"/>
    </row>
    <row ht="14.25" customHeight="1" r="58">
      <c r="A58" s="16">
        <v>5716</v>
      </c>
      <c r="B58" s="17" t="s">
        <v>7460</v>
      </c>
      <c r="C58" s="17">
        <v>2014</v>
      </c>
      <c r="D58" s="392">
        <v>41704</v>
      </c>
      <c r="E58" s="17" t="s">
        <v>7461</v>
      </c>
      <c r="F58" s="17" t="s">
        <v>916</v>
      </c>
      <c r="G58" s="17" t="s">
        <v>17</v>
      </c>
      <c r="H58" s="17" t="s">
        <v>363</v>
      </c>
      <c r="I58" s="392">
        <v>42499</v>
      </c>
      <c r="J58" s="19">
        <v>5</v>
      </c>
      <c r="K58" s="543" t="s">
        <v>308</v>
      </c>
      <c r="L58" s="17" t="s">
        <v>371</v>
      </c>
      <c r="M58" s="21">
        <f>I58-D58</f>
        <v>795</v>
      </c>
      <c r="N58" s="243"/>
      <c r="O58" s="413" t="s">
        <v>248</v>
      </c>
      <c r="P58" s="64">
        <f>COUNTIF($J$2:$J$478,"12")</f>
        <v>71</v>
      </c>
      <c r="Q58" s="34"/>
      <c r="R58" s="35"/>
      <c r="S58" s="414">
        <f>(P58/P59)</f>
        <v>0.256317689530686</v>
      </c>
      <c r="T58" s="22"/>
      <c r="U58" s="243"/>
      <c r="V58" s="243"/>
      <c r="W58" s="243"/>
      <c r="X58" s="243"/>
      <c r="Y58" s="243"/>
      <c r="Z58" s="243"/>
    </row>
    <row ht="14.25" customHeight="1" r="59">
      <c r="A59" s="8">
        <v>5816</v>
      </c>
      <c r="B59" s="9" t="s">
        <v>7462</v>
      </c>
      <c r="C59" s="9">
        <v>2014</v>
      </c>
      <c r="D59" s="388">
        <v>41705</v>
      </c>
      <c r="E59" s="9" t="s">
        <v>7463</v>
      </c>
      <c r="F59" s="548" t="s">
        <v>4350</v>
      </c>
      <c r="G59" s="9" t="s">
        <v>865</v>
      </c>
      <c r="H59" s="9" t="s">
        <v>7464</v>
      </c>
      <c r="I59" s="388">
        <v>42500</v>
      </c>
      <c r="J59" s="12">
        <v>5</v>
      </c>
      <c r="K59" s="543" t="s">
        <v>308</v>
      </c>
      <c r="L59" s="9" t="s">
        <v>380</v>
      </c>
      <c r="M59" s="13">
        <f>I59-D59</f>
        <v>795</v>
      </c>
      <c r="N59" s="243"/>
      <c r="O59" s="407" t="s">
        <v>253</v>
      </c>
      <c r="P59" s="408">
        <f>SUM(P47:R58)</f>
        <v>277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4.25" customHeight="1" r="60">
      <c r="A60" s="16">
        <v>5916</v>
      </c>
      <c r="B60" s="17" t="s">
        <v>7465</v>
      </c>
      <c r="C60" s="17">
        <v>2010</v>
      </c>
      <c r="D60" s="392">
        <v>40266</v>
      </c>
      <c r="E60" s="17" t="s">
        <v>7466</v>
      </c>
      <c r="F60" s="17" t="s">
        <v>7467</v>
      </c>
      <c r="G60" s="17" t="s">
        <v>850</v>
      </c>
      <c r="H60" s="17" t="s">
        <v>1358</v>
      </c>
      <c r="I60" s="392">
        <v>42500</v>
      </c>
      <c r="J60" s="19">
        <v>5</v>
      </c>
      <c r="K60" s="542" t="s">
        <v>278</v>
      </c>
      <c r="L60" s="17" t="s">
        <v>371</v>
      </c>
      <c r="M60" s="21">
        <f>I60-D60</f>
        <v>2234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5" customHeight="1" r="61">
      <c r="A61" s="8">
        <v>6016</v>
      </c>
      <c r="B61" s="9" t="s">
        <v>7468</v>
      </c>
      <c r="C61" s="9">
        <v>2010</v>
      </c>
      <c r="D61" s="388">
        <v>40479</v>
      </c>
      <c r="E61" s="9" t="s">
        <v>7469</v>
      </c>
      <c r="F61" s="9" t="s">
        <v>3188</v>
      </c>
      <c r="G61" s="9" t="s">
        <v>17</v>
      </c>
      <c r="H61" s="9" t="s">
        <v>465</v>
      </c>
      <c r="I61" s="388">
        <v>42501</v>
      </c>
      <c r="J61" s="12">
        <v>5</v>
      </c>
      <c r="K61" s="543" t="s">
        <v>308</v>
      </c>
      <c r="L61" s="9" t="s">
        <v>376</v>
      </c>
      <c r="M61" s="13">
        <f>I61-D61</f>
        <v>2022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4.25" customHeight="1" r="62">
      <c r="A62" s="16">
        <v>6116</v>
      </c>
      <c r="B62" s="17" t="s">
        <v>7470</v>
      </c>
      <c r="C62" s="17">
        <v>2010</v>
      </c>
      <c r="D62" s="392">
        <v>40486</v>
      </c>
      <c r="E62" s="17" t="s">
        <v>7471</v>
      </c>
      <c r="F62" s="17" t="s">
        <v>3188</v>
      </c>
      <c r="G62" s="17" t="s">
        <v>17</v>
      </c>
      <c r="H62" s="17" t="s">
        <v>3637</v>
      </c>
      <c r="I62" s="392">
        <v>42501</v>
      </c>
      <c r="J62" s="19">
        <v>5</v>
      </c>
      <c r="K62" s="543" t="s">
        <v>308</v>
      </c>
      <c r="L62" s="17" t="s">
        <v>376</v>
      </c>
      <c r="M62" s="21">
        <f>I62-D62</f>
        <v>2015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4.25" customHeight="1" r="63">
      <c r="A63" s="8">
        <v>6216</v>
      </c>
      <c r="B63" s="9" t="s">
        <v>7472</v>
      </c>
      <c r="C63" s="9">
        <v>2012</v>
      </c>
      <c r="D63" s="388">
        <v>41241</v>
      </c>
      <c r="E63" s="9" t="s">
        <v>7473</v>
      </c>
      <c r="F63" s="9" t="s">
        <v>3188</v>
      </c>
      <c r="G63" s="9" t="s">
        <v>17</v>
      </c>
      <c r="H63" s="9" t="s">
        <v>100</v>
      </c>
      <c r="I63" s="388">
        <v>42501</v>
      </c>
      <c r="J63" s="12">
        <v>5</v>
      </c>
      <c r="K63" s="543" t="s">
        <v>308</v>
      </c>
      <c r="L63" s="9" t="s">
        <v>376</v>
      </c>
      <c r="M63" s="13">
        <f>I63-D63</f>
        <v>1260</v>
      </c>
      <c r="N63" s="243"/>
      <c r="O63" s="549" t="s">
        <v>270</v>
      </c>
      <c r="P63" s="550"/>
      <c r="Q63" s="550"/>
      <c r="R63" s="551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4.25" customHeight="1" r="64">
      <c r="A64" s="16">
        <v>6316</v>
      </c>
      <c r="B64" s="17" t="s">
        <v>7474</v>
      </c>
      <c r="C64" s="17">
        <v>2012</v>
      </c>
      <c r="D64" s="392">
        <v>40636</v>
      </c>
      <c r="E64" s="17" t="s">
        <v>7475</v>
      </c>
      <c r="F64" s="17" t="s">
        <v>3188</v>
      </c>
      <c r="G64" s="17" t="s">
        <v>17</v>
      </c>
      <c r="H64" s="17" t="s">
        <v>277</v>
      </c>
      <c r="I64" s="392">
        <v>42501</v>
      </c>
      <c r="J64" s="19">
        <v>5</v>
      </c>
      <c r="K64" s="543" t="s">
        <v>308</v>
      </c>
      <c r="L64" s="17" t="s">
        <v>376</v>
      </c>
      <c r="M64" s="21">
        <f>I64-D64</f>
        <v>1865</v>
      </c>
      <c r="N64" s="243"/>
      <c r="O64" s="552" t="s">
        <v>278</v>
      </c>
      <c r="P64" s="553"/>
      <c r="Q64" s="553"/>
      <c r="R64" s="554"/>
      <c r="S64" s="421">
        <f>COUNTIF($K$2:$K$478,"I - Extremamente tóxico")</f>
        <v>105</v>
      </c>
      <c r="T64" s="422">
        <f>(S64/S76)</f>
        <v>0.379061371841155</v>
      </c>
      <c r="U64" s="243"/>
      <c r="V64" s="243"/>
      <c r="W64" s="243"/>
      <c r="X64" s="243"/>
      <c r="Y64" s="243"/>
      <c r="Z64" s="243"/>
    </row>
    <row ht="15.75" customHeight="1" r="65">
      <c r="A65" s="8">
        <v>6416</v>
      </c>
      <c r="B65" s="9" t="s">
        <v>7476</v>
      </c>
      <c r="C65" s="9">
        <v>2012</v>
      </c>
      <c r="D65" s="388">
        <v>41236</v>
      </c>
      <c r="E65" s="9" t="s">
        <v>7477</v>
      </c>
      <c r="F65" s="9" t="s">
        <v>3188</v>
      </c>
      <c r="G65" s="9" t="s">
        <v>17</v>
      </c>
      <c r="H65" s="9" t="s">
        <v>7478</v>
      </c>
      <c r="I65" s="388">
        <v>42502</v>
      </c>
      <c r="J65" s="12">
        <v>5</v>
      </c>
      <c r="K65" s="543" t="s">
        <v>308</v>
      </c>
      <c r="L65" s="9" t="s">
        <v>376</v>
      </c>
      <c r="M65" s="13">
        <f>I65-D65</f>
        <v>1266</v>
      </c>
      <c r="N65" s="243"/>
      <c r="O65" s="552" t="s">
        <v>284</v>
      </c>
      <c r="P65" s="553"/>
      <c r="Q65" s="553"/>
      <c r="R65" s="554"/>
      <c r="S65" s="424">
        <f>COUNTIF($K$2:$K$478,"Categoria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3.5" customHeight="1" r="66">
      <c r="A66" s="16">
        <v>6516</v>
      </c>
      <c r="B66" s="17" t="s">
        <v>7479</v>
      </c>
      <c r="C66" s="17">
        <v>2012</v>
      </c>
      <c r="D66" s="392">
        <v>41038</v>
      </c>
      <c r="E66" s="17" t="s">
        <v>7480</v>
      </c>
      <c r="F66" s="17" t="s">
        <v>3188</v>
      </c>
      <c r="G66" s="17" t="s">
        <v>17</v>
      </c>
      <c r="H66" s="17" t="s">
        <v>25</v>
      </c>
      <c r="I66" s="392">
        <v>42502</v>
      </c>
      <c r="J66" s="19">
        <v>5</v>
      </c>
      <c r="K66" s="543" t="s">
        <v>308</v>
      </c>
      <c r="L66" s="17" t="s">
        <v>376</v>
      </c>
      <c r="M66" s="21">
        <f>I66-D66</f>
        <v>1464</v>
      </c>
      <c r="N66" s="243"/>
      <c r="O66" s="552" t="s">
        <v>289</v>
      </c>
      <c r="P66" s="553"/>
      <c r="Q66" s="553"/>
      <c r="R66" s="554"/>
      <c r="S66" s="424">
        <f>COUNTIF($K$2:$K$478,"Categoria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4.25" customHeight="1" r="67">
      <c r="A67" s="8">
        <v>6616</v>
      </c>
      <c r="B67" s="9" t="s">
        <v>7481</v>
      </c>
      <c r="C67" s="9">
        <v>2013</v>
      </c>
      <c r="D67" s="388">
        <v>41554</v>
      </c>
      <c r="E67" s="9" t="s">
        <v>7482</v>
      </c>
      <c r="F67" s="9" t="s">
        <v>3188</v>
      </c>
      <c r="G67" s="9" t="s">
        <v>17</v>
      </c>
      <c r="H67" s="9" t="s">
        <v>60</v>
      </c>
      <c r="I67" s="388">
        <v>42502</v>
      </c>
      <c r="J67" s="12">
        <v>5</v>
      </c>
      <c r="K67" s="543" t="s">
        <v>308</v>
      </c>
      <c r="L67" s="9" t="s">
        <v>376</v>
      </c>
      <c r="M67" s="13">
        <f>I67-D67</f>
        <v>948</v>
      </c>
      <c r="N67" s="243"/>
      <c r="O67" s="555" t="s">
        <v>295</v>
      </c>
      <c r="P67" s="419"/>
      <c r="Q67" s="419"/>
      <c r="R67" s="420"/>
      <c r="S67" s="427">
        <f>COUNTIF($K$2:$K$478,"II - Altamente tóxico")</f>
        <v>35</v>
      </c>
      <c r="T67" s="428">
        <f>(S67/S76)</f>
        <v>0.126353790613718</v>
      </c>
      <c r="U67" s="243"/>
      <c r="V67" s="243"/>
      <c r="W67" s="243"/>
      <c r="X67" s="243"/>
      <c r="Y67" s="243"/>
      <c r="Z67" s="243"/>
    </row>
    <row ht="13.5" customHeight="1" r="68">
      <c r="A68" s="16">
        <v>6716</v>
      </c>
      <c r="B68" s="17" t="s">
        <v>7483</v>
      </c>
      <c r="C68" s="17">
        <v>2010</v>
      </c>
      <c r="D68" s="392">
        <v>40210</v>
      </c>
      <c r="E68" s="17" t="s">
        <v>7484</v>
      </c>
      <c r="F68" s="17" t="s">
        <v>88</v>
      </c>
      <c r="G68" s="17" t="s">
        <v>17</v>
      </c>
      <c r="H68" s="17" t="s">
        <v>5629</v>
      </c>
      <c r="I68" s="392">
        <v>42502</v>
      </c>
      <c r="J68" s="19">
        <v>5</v>
      </c>
      <c r="K68" s="543" t="s">
        <v>308</v>
      </c>
      <c r="L68" s="17" t="s">
        <v>376</v>
      </c>
      <c r="M68" s="21">
        <f>I68-D68</f>
        <v>2292</v>
      </c>
      <c r="N68" s="243"/>
      <c r="O68" s="426" t="s">
        <v>301</v>
      </c>
      <c r="P68" s="340"/>
      <c r="Q68" s="340"/>
      <c r="R68" s="341"/>
      <c r="S68" s="427">
        <f>COUNTIF($K$2:$K$478,"Categoria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3.5" customHeight="1" r="69">
      <c r="A69" s="8">
        <v>6816</v>
      </c>
      <c r="B69" s="9" t="s">
        <v>7485</v>
      </c>
      <c r="C69" s="9">
        <v>2012</v>
      </c>
      <c r="D69" s="388">
        <v>41019</v>
      </c>
      <c r="E69" s="9" t="s">
        <v>7486</v>
      </c>
      <c r="F69" s="9" t="s">
        <v>1045</v>
      </c>
      <c r="G69" s="9" t="s">
        <v>17</v>
      </c>
      <c r="H69" s="9" t="s">
        <v>3637</v>
      </c>
      <c r="I69" s="388">
        <v>42502</v>
      </c>
      <c r="J69" s="12">
        <v>5</v>
      </c>
      <c r="K69" s="542" t="s">
        <v>278</v>
      </c>
      <c r="L69" s="9" t="s">
        <v>371</v>
      </c>
      <c r="M69" s="13">
        <f>I69-D69</f>
        <v>1483</v>
      </c>
      <c r="N69" s="243"/>
      <c r="O69" s="429" t="s">
        <v>308</v>
      </c>
      <c r="P69" s="340"/>
      <c r="Q69" s="340"/>
      <c r="R69" s="341"/>
      <c r="S69" s="430">
        <f>COUNTIF($K$2:$K$478,"III - Medianamente tóxico")</f>
        <v>89</v>
      </c>
      <c r="T69" s="431">
        <f>(S69/S76)</f>
        <v>0.32129963898917</v>
      </c>
      <c r="U69" s="243"/>
      <c r="V69" s="243"/>
      <c r="W69" s="243"/>
      <c r="X69" s="243"/>
      <c r="Y69" s="243"/>
      <c r="Z69" s="243"/>
    </row>
    <row ht="13.5" customHeight="1" r="70">
      <c r="A70" s="16">
        <v>6916</v>
      </c>
      <c r="B70" s="17" t="s">
        <v>7487</v>
      </c>
      <c r="C70" s="17">
        <v>2011</v>
      </c>
      <c r="D70" s="392">
        <v>40709</v>
      </c>
      <c r="E70" s="17" t="s">
        <v>7488</v>
      </c>
      <c r="F70" s="17" t="s">
        <v>7489</v>
      </c>
      <c r="G70" s="17" t="s">
        <v>17</v>
      </c>
      <c r="H70" s="17" t="s">
        <v>100</v>
      </c>
      <c r="I70" s="392">
        <v>42502</v>
      </c>
      <c r="J70" s="19">
        <v>5</v>
      </c>
      <c r="K70" s="542" t="s">
        <v>278</v>
      </c>
      <c r="L70" s="17" t="s">
        <v>376</v>
      </c>
      <c r="M70" s="21">
        <f>I70-D70</f>
        <v>1793</v>
      </c>
      <c r="N70" s="243"/>
      <c r="O70" s="429" t="s">
        <v>313</v>
      </c>
      <c r="P70" s="340"/>
      <c r="Q70" s="340"/>
      <c r="R70" s="341"/>
      <c r="S70" s="430">
        <f>COUNTIF($K$2:$K$478,"Categoria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3.5" customHeight="1" r="71">
      <c r="A71" s="8">
        <v>7016</v>
      </c>
      <c r="B71" s="9" t="s">
        <v>7490</v>
      </c>
      <c r="C71" s="9">
        <v>2010</v>
      </c>
      <c r="D71" s="388">
        <v>40532</v>
      </c>
      <c r="E71" s="9" t="s">
        <v>7491</v>
      </c>
      <c r="F71" s="9" t="s">
        <v>7492</v>
      </c>
      <c r="G71" s="9" t="s">
        <v>17</v>
      </c>
      <c r="H71" s="9" t="s">
        <v>7493</v>
      </c>
      <c r="I71" s="388">
        <v>42503</v>
      </c>
      <c r="J71" s="12">
        <v>5</v>
      </c>
      <c r="K71" s="543" t="s">
        <v>308</v>
      </c>
      <c r="L71" s="9" t="s">
        <v>376</v>
      </c>
      <c r="M71" s="13">
        <f>I71-D71</f>
        <v>1971</v>
      </c>
      <c r="N71" s="243"/>
      <c r="O71" s="429" t="s">
        <v>319</v>
      </c>
      <c r="P71" s="340"/>
      <c r="Q71" s="340"/>
      <c r="R71" s="341"/>
      <c r="S71" s="430">
        <f>COUNTIF($K$2:$K$478,"Categoria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3.5" customHeight="1" r="72">
      <c r="A72" s="16">
        <v>7116</v>
      </c>
      <c r="B72" s="17" t="s">
        <v>7494</v>
      </c>
      <c r="C72" s="17">
        <v>2011</v>
      </c>
      <c r="D72" s="392">
        <v>40809</v>
      </c>
      <c r="E72" s="17" t="s">
        <v>7495</v>
      </c>
      <c r="F72" s="17" t="s">
        <v>2186</v>
      </c>
      <c r="G72" s="17" t="s">
        <v>844</v>
      </c>
      <c r="H72" s="17" t="s">
        <v>870</v>
      </c>
      <c r="I72" s="392">
        <v>42503</v>
      </c>
      <c r="J72" s="19">
        <v>5</v>
      </c>
      <c r="K72" s="542" t="s">
        <v>278</v>
      </c>
      <c r="L72" s="17" t="s">
        <v>376</v>
      </c>
      <c r="M72" s="21">
        <f>I72-D72</f>
        <v>1694</v>
      </c>
      <c r="N72" s="243"/>
      <c r="O72" s="432" t="s">
        <v>324</v>
      </c>
      <c r="P72" s="340"/>
      <c r="Q72" s="340"/>
      <c r="R72" s="341"/>
      <c r="S72" s="433">
        <f>COUNTIF($K$2:$K$478,"IV - Pouco tóxico")</f>
        <v>44</v>
      </c>
      <c r="T72" s="434">
        <f>(S72/S76)</f>
        <v>0.15884476534296</v>
      </c>
      <c r="U72" s="243"/>
      <c r="V72" s="243"/>
      <c r="W72" s="243"/>
      <c r="X72" s="243"/>
      <c r="Y72" s="243"/>
      <c r="Z72" s="243"/>
    </row>
    <row ht="13.5" customHeight="1" r="73">
      <c r="A73" s="8">
        <v>7216</v>
      </c>
      <c r="B73" s="9" t="s">
        <v>7496</v>
      </c>
      <c r="C73" s="9">
        <v>2014</v>
      </c>
      <c r="D73" s="388">
        <v>41886</v>
      </c>
      <c r="E73" s="9" t="s">
        <v>7497</v>
      </c>
      <c r="F73" s="9" t="s">
        <v>370</v>
      </c>
      <c r="G73" s="9" t="s">
        <v>17</v>
      </c>
      <c r="H73" s="9" t="s">
        <v>25</v>
      </c>
      <c r="I73" s="388">
        <v>42506</v>
      </c>
      <c r="J73" s="12">
        <v>5</v>
      </c>
      <c r="K73" s="543" t="s">
        <v>308</v>
      </c>
      <c r="L73" s="9" t="s">
        <v>371</v>
      </c>
      <c r="M73" s="13">
        <f>I73-D73</f>
        <v>620</v>
      </c>
      <c r="N73" s="243"/>
      <c r="O73" s="432" t="s">
        <v>1398</v>
      </c>
      <c r="P73" s="340"/>
      <c r="Q73" s="340"/>
      <c r="R73" s="341"/>
      <c r="S73" s="433">
        <f>COUNTIF($K$2:$K$478,"Não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3.5" customHeight="1" r="74">
      <c r="A74" s="16">
        <v>7316</v>
      </c>
      <c r="B74" s="17" t="s">
        <v>7498</v>
      </c>
      <c r="C74" s="17">
        <v>2010</v>
      </c>
      <c r="D74" s="392">
        <v>40448</v>
      </c>
      <c r="E74" s="17" t="s">
        <v>7499</v>
      </c>
      <c r="F74" s="17" t="s">
        <v>154</v>
      </c>
      <c r="G74" s="17" t="s">
        <v>860</v>
      </c>
      <c r="H74" s="17" t="s">
        <v>25</v>
      </c>
      <c r="I74" s="392">
        <v>42513</v>
      </c>
      <c r="J74" s="19">
        <v>5</v>
      </c>
      <c r="K74" s="543" t="s">
        <v>308</v>
      </c>
      <c r="L74" s="17" t="s">
        <v>376</v>
      </c>
      <c r="M74" s="21">
        <f>I74-D74</f>
        <v>2065</v>
      </c>
      <c r="N74" s="243"/>
      <c r="O74" s="432" t="s">
        <v>1679</v>
      </c>
      <c r="P74" s="340"/>
      <c r="Q74" s="340"/>
      <c r="R74" s="341"/>
      <c r="S74" s="433">
        <f>COUNTIF($K$2:$K$478,"Não determinada devido à natureza do produto (Inimigos naturais)")</f>
        <v>4</v>
      </c>
      <c r="T74" s="434">
        <f>(S74/S76)</f>
        <v>0.0144404332129964</v>
      </c>
      <c r="U74" s="243"/>
      <c r="V74" s="243"/>
      <c r="W74" s="243"/>
      <c r="X74" s="243"/>
      <c r="Y74" s="243"/>
      <c r="Z74" s="243"/>
    </row>
    <row ht="12.75" customHeight="1" r="75">
      <c r="A75" s="8">
        <v>7416</v>
      </c>
      <c r="B75" s="9" t="s">
        <v>7500</v>
      </c>
      <c r="C75" s="9">
        <v>2014</v>
      </c>
      <c r="D75" s="388">
        <v>41821</v>
      </c>
      <c r="E75" s="9" t="s">
        <v>7501</v>
      </c>
      <c r="F75" s="9" t="s">
        <v>154</v>
      </c>
      <c r="G75" s="9" t="s">
        <v>17</v>
      </c>
      <c r="H75" s="9" t="s">
        <v>209</v>
      </c>
      <c r="I75" s="388">
        <v>42513</v>
      </c>
      <c r="J75" s="12">
        <v>5</v>
      </c>
      <c r="K75" s="542" t="s">
        <v>278</v>
      </c>
      <c r="L75" s="9" t="s">
        <v>376</v>
      </c>
      <c r="M75" s="13">
        <f>I75-D75</f>
        <v>692</v>
      </c>
      <c r="N75" s="243"/>
      <c r="O75" s="435" t="s">
        <v>336</v>
      </c>
      <c r="P75" s="436"/>
      <c r="Q75" s="436"/>
      <c r="R75" s="437"/>
      <c r="S75" s="438">
        <f>COUNTIF($K$2:$K$478,"O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3.5" customHeight="1" r="76">
      <c r="A76" s="16">
        <v>7516</v>
      </c>
      <c r="B76" s="17" t="s">
        <v>7502</v>
      </c>
      <c r="C76" s="17">
        <v>2014</v>
      </c>
      <c r="D76" s="392">
        <v>41978</v>
      </c>
      <c r="E76" s="17" t="s">
        <v>7503</v>
      </c>
      <c r="F76" s="17" t="s">
        <v>7348</v>
      </c>
      <c r="G76" s="17" t="s">
        <v>865</v>
      </c>
      <c r="H76" s="17" t="s">
        <v>6064</v>
      </c>
      <c r="I76" s="392">
        <v>42514</v>
      </c>
      <c r="J76" s="19">
        <v>5</v>
      </c>
      <c r="K76" s="543" t="s">
        <v>308</v>
      </c>
      <c r="L76" s="17" t="s">
        <v>380</v>
      </c>
      <c r="M76" s="21">
        <f>I76-D76</f>
        <v>536</v>
      </c>
      <c r="N76" s="243"/>
      <c r="O76" s="310" t="s">
        <v>253</v>
      </c>
      <c r="P76" s="59"/>
      <c r="Q76" s="59"/>
      <c r="R76" s="117"/>
      <c r="S76" s="440">
        <f>SUM(S64:S75)</f>
        <v>277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4.25" customHeight="1" r="77">
      <c r="A77" s="8">
        <v>7616</v>
      </c>
      <c r="B77" s="9" t="s">
        <v>7504</v>
      </c>
      <c r="C77" s="9">
        <v>2015</v>
      </c>
      <c r="D77" s="388">
        <v>42037</v>
      </c>
      <c r="E77" s="9" t="s">
        <v>7505</v>
      </c>
      <c r="F77" s="9" t="s">
        <v>916</v>
      </c>
      <c r="G77" s="9" t="s">
        <v>17</v>
      </c>
      <c r="H77" s="9" t="s">
        <v>25</v>
      </c>
      <c r="I77" s="388">
        <v>42514</v>
      </c>
      <c r="J77" s="12">
        <v>5</v>
      </c>
      <c r="K77" s="543" t="s">
        <v>308</v>
      </c>
      <c r="L77" s="9" t="s">
        <v>371</v>
      </c>
      <c r="M77" s="13">
        <f>I77-D77</f>
        <v>477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5" customHeight="1" r="78">
      <c r="A78" s="16">
        <v>7716</v>
      </c>
      <c r="B78" s="17" t="s">
        <v>7506</v>
      </c>
      <c r="C78" s="17">
        <v>2014</v>
      </c>
      <c r="D78" s="392">
        <v>41954</v>
      </c>
      <c r="E78" s="17" t="s">
        <v>7507</v>
      </c>
      <c r="F78" s="547" t="s">
        <v>2139</v>
      </c>
      <c r="G78" s="17" t="s">
        <v>871</v>
      </c>
      <c r="H78" s="17" t="s">
        <v>7439</v>
      </c>
      <c r="I78" s="392">
        <v>42521</v>
      </c>
      <c r="J78" s="19">
        <v>5</v>
      </c>
      <c r="K78" s="546" t="s">
        <v>324</v>
      </c>
      <c r="L78" s="17" t="s">
        <v>380</v>
      </c>
      <c r="M78" s="21">
        <f>I78-D78</f>
        <v>567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3.5" customHeight="1" r="79">
      <c r="A79" s="8">
        <v>7816</v>
      </c>
      <c r="B79" s="9" t="s">
        <v>7508</v>
      </c>
      <c r="C79" s="9">
        <v>2014</v>
      </c>
      <c r="D79" s="388">
        <v>41887</v>
      </c>
      <c r="E79" s="9" t="s">
        <v>7509</v>
      </c>
      <c r="F79" s="548" t="s">
        <v>2336</v>
      </c>
      <c r="G79" s="9" t="s">
        <v>871</v>
      </c>
      <c r="H79" s="9" t="s">
        <v>7358</v>
      </c>
      <c r="I79" s="388">
        <v>42521</v>
      </c>
      <c r="J79" s="12">
        <v>5</v>
      </c>
      <c r="K79" s="546" t="s">
        <v>324</v>
      </c>
      <c r="L79" s="9" t="s">
        <v>380</v>
      </c>
      <c r="M79" s="13">
        <f>I79-D79</f>
        <v>634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4.25" customHeight="1" r="80">
      <c r="A80" s="16">
        <v>7916</v>
      </c>
      <c r="B80" s="17" t="s">
        <v>7510</v>
      </c>
      <c r="C80" s="17">
        <v>2013</v>
      </c>
      <c r="D80" s="392">
        <v>41625</v>
      </c>
      <c r="E80" s="17" t="s">
        <v>7511</v>
      </c>
      <c r="F80" s="547" t="s">
        <v>2139</v>
      </c>
      <c r="G80" s="17" t="s">
        <v>871</v>
      </c>
      <c r="H80" s="17" t="s">
        <v>7512</v>
      </c>
      <c r="I80" s="392">
        <v>42523</v>
      </c>
      <c r="J80" s="19">
        <v>6</v>
      </c>
      <c r="K80" s="546" t="s">
        <v>324</v>
      </c>
      <c r="L80" s="17" t="s">
        <v>380</v>
      </c>
      <c r="M80" s="21">
        <f>I80-D80</f>
        <v>898</v>
      </c>
      <c r="N80" s="243"/>
      <c r="O80" s="549" t="s">
        <v>270</v>
      </c>
      <c r="P80" s="550"/>
      <c r="Q80" s="550"/>
      <c r="R80" s="551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4.25" customHeight="1" r="81">
      <c r="A81" s="8">
        <v>8016</v>
      </c>
      <c r="B81" s="9" t="s">
        <v>7513</v>
      </c>
      <c r="C81" s="9">
        <v>2015</v>
      </c>
      <c r="D81" s="388">
        <v>42146</v>
      </c>
      <c r="E81" s="9" t="s">
        <v>7514</v>
      </c>
      <c r="F81" s="9" t="s">
        <v>7348</v>
      </c>
      <c r="G81" s="9" t="s">
        <v>865</v>
      </c>
      <c r="H81" s="9" t="s">
        <v>7515</v>
      </c>
      <c r="I81" s="388">
        <v>42523</v>
      </c>
      <c r="J81" s="12">
        <v>6</v>
      </c>
      <c r="K81" s="546" t="s">
        <v>324</v>
      </c>
      <c r="L81" s="9" t="s">
        <v>380</v>
      </c>
      <c r="M81" s="13">
        <f>I81-D81</f>
        <v>377</v>
      </c>
      <c r="N81" s="243"/>
      <c r="O81" s="556" t="s">
        <v>365</v>
      </c>
      <c r="P81" s="557"/>
      <c r="Q81" s="557"/>
      <c r="R81" s="558"/>
      <c r="S81" s="11">
        <f>COUNTIF($L$2:$L$478,"I - Produto altamente perigoso ao meio ambiente")</f>
        <v>14</v>
      </c>
      <c r="T81" s="121">
        <f>(S81/S85)</f>
        <v>0.0505415162454874</v>
      </c>
      <c r="U81" s="243"/>
      <c r="V81" s="243"/>
      <c r="W81" s="243"/>
      <c r="X81" s="243"/>
      <c r="Y81" s="243"/>
      <c r="Z81" s="243"/>
    </row>
    <row ht="15" customHeight="1" r="82">
      <c r="A82" s="16">
        <v>8116</v>
      </c>
      <c r="B82" s="17" t="s">
        <v>7516</v>
      </c>
      <c r="C82" s="17">
        <v>2010</v>
      </c>
      <c r="D82" s="392">
        <v>40210</v>
      </c>
      <c r="E82" s="17" t="s">
        <v>7517</v>
      </c>
      <c r="F82" s="17" t="s">
        <v>88</v>
      </c>
      <c r="G82" s="17" t="s">
        <v>17</v>
      </c>
      <c r="H82" s="17" t="s">
        <v>100</v>
      </c>
      <c r="I82" s="392">
        <v>42529</v>
      </c>
      <c r="J82" s="19">
        <v>6</v>
      </c>
      <c r="K82" s="542" t="s">
        <v>278</v>
      </c>
      <c r="L82" s="17" t="s">
        <v>371</v>
      </c>
      <c r="M82" s="21">
        <f>I82-D82</f>
        <v>2319</v>
      </c>
      <c r="N82" s="243"/>
      <c r="O82" s="122" t="s">
        <v>371</v>
      </c>
      <c r="P82" s="34"/>
      <c r="Q82" s="34"/>
      <c r="R82" s="35"/>
      <c r="S82" s="20">
        <f>COUNTIF($L$2:$L$478,"II - Produto muito perigoso ao meio ambiente")</f>
        <v>122</v>
      </c>
      <c r="T82" s="123">
        <f>(S82/S85)</f>
        <v>0.44043321299639</v>
      </c>
      <c r="U82" s="243"/>
      <c r="V82" s="243"/>
      <c r="W82" s="243"/>
      <c r="X82" s="243"/>
      <c r="Y82" s="243"/>
      <c r="Z82" s="243"/>
    </row>
    <row ht="13.5" customHeight="1" r="83">
      <c r="A83" s="8">
        <v>8216</v>
      </c>
      <c r="B83" s="9" t="s">
        <v>7518</v>
      </c>
      <c r="C83" s="9">
        <v>2011</v>
      </c>
      <c r="D83" s="388">
        <v>40676</v>
      </c>
      <c r="E83" s="9" t="s">
        <v>7519</v>
      </c>
      <c r="F83" s="9" t="s">
        <v>534</v>
      </c>
      <c r="G83" s="9" t="s">
        <v>860</v>
      </c>
      <c r="H83" s="9" t="s">
        <v>7520</v>
      </c>
      <c r="I83" s="388">
        <v>42529</v>
      </c>
      <c r="J83" s="12">
        <v>6</v>
      </c>
      <c r="K83" s="542" t="s">
        <v>278</v>
      </c>
      <c r="L83" s="9" t="s">
        <v>371</v>
      </c>
      <c r="M83" s="13">
        <f>I83-D83</f>
        <v>1853</v>
      </c>
      <c r="N83" s="243"/>
      <c r="O83" s="124" t="s">
        <v>376</v>
      </c>
      <c r="P83" s="34"/>
      <c r="Q83" s="34"/>
      <c r="R83" s="35"/>
      <c r="S83" s="11">
        <f>COUNTIF($L$2:$L$478,"III - Produto perigoso ao meio ambiente")</f>
        <v>102</v>
      </c>
      <c r="T83" s="121">
        <f>(S83/S85)</f>
        <v>0.368231046931408</v>
      </c>
      <c r="U83" s="243"/>
      <c r="V83" s="243"/>
      <c r="W83" s="243"/>
      <c r="X83" s="243"/>
      <c r="Y83" s="243"/>
      <c r="Z83" s="243"/>
    </row>
    <row ht="13.5" customHeight="1" r="84">
      <c r="A84" s="16">
        <v>8316</v>
      </c>
      <c r="B84" s="17" t="s">
        <v>7521</v>
      </c>
      <c r="C84" s="17">
        <v>2011</v>
      </c>
      <c r="D84" s="392">
        <v>40904</v>
      </c>
      <c r="E84" s="17" t="s">
        <v>7522</v>
      </c>
      <c r="F84" s="17" t="s">
        <v>154</v>
      </c>
      <c r="G84" s="17" t="s">
        <v>860</v>
      </c>
      <c r="H84" s="17" t="s">
        <v>100</v>
      </c>
      <c r="I84" s="392">
        <v>42530</v>
      </c>
      <c r="J84" s="19">
        <v>6</v>
      </c>
      <c r="K84" s="542" t="s">
        <v>278</v>
      </c>
      <c r="L84" s="17" t="s">
        <v>376</v>
      </c>
      <c r="M84" s="21">
        <f>I84-D84</f>
        <v>1626</v>
      </c>
      <c r="N84" s="243"/>
      <c r="O84" s="122" t="s">
        <v>380</v>
      </c>
      <c r="P84" s="34"/>
      <c r="Q84" s="34"/>
      <c r="R84" s="35"/>
      <c r="S84" s="20">
        <f>COUNTIF($L$2:$L$478,"IV - Produto pouco perigoso ao meio ambiente")</f>
        <v>39</v>
      </c>
      <c r="T84" s="123">
        <f>(S84/S85)</f>
        <v>0.140794223826715</v>
      </c>
      <c r="U84" s="243"/>
      <c r="V84" s="243"/>
      <c r="W84" s="243"/>
      <c r="X84" s="243"/>
      <c r="Y84" s="243"/>
      <c r="Z84" s="243"/>
    </row>
    <row ht="13.5" customHeight="1" r="85">
      <c r="A85" s="8">
        <v>8416</v>
      </c>
      <c r="B85" s="9" t="s">
        <v>7523</v>
      </c>
      <c r="C85" s="9">
        <v>2013</v>
      </c>
      <c r="D85" s="388">
        <v>41339</v>
      </c>
      <c r="E85" s="9" t="s">
        <v>7524</v>
      </c>
      <c r="F85" s="548" t="s">
        <v>2139</v>
      </c>
      <c r="G85" s="9" t="s">
        <v>871</v>
      </c>
      <c r="H85" s="9" t="s">
        <v>7525</v>
      </c>
      <c r="I85" s="388">
        <v>42530</v>
      </c>
      <c r="J85" s="12">
        <v>6</v>
      </c>
      <c r="K85" s="546" t="s">
        <v>324</v>
      </c>
      <c r="L85" s="9" t="s">
        <v>380</v>
      </c>
      <c r="M85" s="13">
        <f>I85-D85</f>
        <v>1191</v>
      </c>
      <c r="N85" s="243"/>
      <c r="O85" s="310" t="s">
        <v>253</v>
      </c>
      <c r="P85" s="59"/>
      <c r="Q85" s="59"/>
      <c r="R85" s="117"/>
      <c r="S85" s="440">
        <f>SUM(S81:S84)</f>
        <v>277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3.5" customHeight="1" r="86">
      <c r="A86" s="16">
        <v>8516</v>
      </c>
      <c r="B86" s="17" t="s">
        <v>7526</v>
      </c>
      <c r="C86" s="17">
        <v>2015</v>
      </c>
      <c r="D86" s="392">
        <v>42209</v>
      </c>
      <c r="E86" s="17" t="s">
        <v>7527</v>
      </c>
      <c r="F86" s="547" t="s">
        <v>3960</v>
      </c>
      <c r="G86" s="17" t="s">
        <v>871</v>
      </c>
      <c r="H86" s="17" t="s">
        <v>7528</v>
      </c>
      <c r="I86" s="392">
        <v>42530</v>
      </c>
      <c r="J86" s="19">
        <v>6</v>
      </c>
      <c r="K86" s="546" t="s">
        <v>1679</v>
      </c>
      <c r="L86" s="17" t="s">
        <v>380</v>
      </c>
      <c r="M86" s="21">
        <f>I86-D86</f>
        <v>321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5" customHeight="1" r="87">
      <c r="A87" s="8">
        <v>8616</v>
      </c>
      <c r="B87" s="9" t="s">
        <v>7529</v>
      </c>
      <c r="C87" s="9">
        <v>2013</v>
      </c>
      <c r="D87" s="388">
        <v>41303</v>
      </c>
      <c r="E87" s="9" t="s">
        <v>7530</v>
      </c>
      <c r="F87" s="9" t="s">
        <v>1183</v>
      </c>
      <c r="G87" s="9" t="s">
        <v>17</v>
      </c>
      <c r="H87" s="9" t="s">
        <v>181</v>
      </c>
      <c r="I87" s="388">
        <v>42530</v>
      </c>
      <c r="J87" s="12">
        <v>6</v>
      </c>
      <c r="K87" s="543" t="s">
        <v>308</v>
      </c>
      <c r="L87" s="9" t="s">
        <v>371</v>
      </c>
      <c r="M87" s="13">
        <f>I87-D87</f>
        <v>1227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4.25" customHeight="1" r="88">
      <c r="A88" s="16">
        <v>8716</v>
      </c>
      <c r="B88" s="17" t="s">
        <v>7531</v>
      </c>
      <c r="C88" s="17">
        <v>2014</v>
      </c>
      <c r="D88" s="392">
        <v>41851</v>
      </c>
      <c r="E88" s="17" t="s">
        <v>7532</v>
      </c>
      <c r="F88" s="17" t="s">
        <v>49</v>
      </c>
      <c r="G88" s="17" t="s">
        <v>17</v>
      </c>
      <c r="H88" s="17" t="s">
        <v>363</v>
      </c>
      <c r="I88" s="392">
        <v>42531</v>
      </c>
      <c r="J88" s="19">
        <v>6</v>
      </c>
      <c r="K88" s="545" t="s">
        <v>295</v>
      </c>
      <c r="L88" s="17" t="s">
        <v>371</v>
      </c>
      <c r="M88" s="21">
        <f>I88-D88</f>
        <v>680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3.5" customHeight="1" r="89">
      <c r="A89" s="8">
        <v>8816</v>
      </c>
      <c r="B89" s="9" t="s">
        <v>7533</v>
      </c>
      <c r="C89" s="9">
        <v>2012</v>
      </c>
      <c r="D89" s="388">
        <v>41271</v>
      </c>
      <c r="E89" s="9" t="s">
        <v>7534</v>
      </c>
      <c r="F89" s="9" t="s">
        <v>1183</v>
      </c>
      <c r="G89" s="9" t="s">
        <v>17</v>
      </c>
      <c r="H89" s="9" t="s">
        <v>363</v>
      </c>
      <c r="I89" s="388">
        <v>42535</v>
      </c>
      <c r="J89" s="12">
        <v>6</v>
      </c>
      <c r="K89" s="543" t="s">
        <v>308</v>
      </c>
      <c r="L89" s="9" t="s">
        <v>371</v>
      </c>
      <c r="M89" s="13">
        <f>I89-D89</f>
        <v>1264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3.5" customHeight="1" r="90">
      <c r="A90" s="16">
        <v>8916</v>
      </c>
      <c r="B90" s="17" t="s">
        <v>7535</v>
      </c>
      <c r="C90" s="17">
        <v>2013</v>
      </c>
      <c r="D90" s="392">
        <v>41394</v>
      </c>
      <c r="E90" s="17" t="s">
        <v>7536</v>
      </c>
      <c r="F90" s="17" t="s">
        <v>1183</v>
      </c>
      <c r="G90" s="17" t="s">
        <v>17</v>
      </c>
      <c r="H90" s="17" t="s">
        <v>1487</v>
      </c>
      <c r="I90" s="392">
        <v>42535</v>
      </c>
      <c r="J90" s="19">
        <v>6</v>
      </c>
      <c r="K90" s="543" t="s">
        <v>308</v>
      </c>
      <c r="L90" s="17" t="s">
        <v>371</v>
      </c>
      <c r="M90" s="21">
        <f>I90-D90</f>
        <v>1141</v>
      </c>
      <c r="N90" s="243"/>
      <c r="O90" s="454" t="s">
        <v>407</v>
      </c>
      <c r="P90" s="455">
        <f>AVERAGEIF(G2:G478,"PT",M2:M478)</f>
        <v>3108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5" customHeight="1" r="91">
      <c r="A91" s="8">
        <v>9016</v>
      </c>
      <c r="B91" s="9" t="s">
        <v>7537</v>
      </c>
      <c r="C91" s="9">
        <v>2011</v>
      </c>
      <c r="D91" s="388">
        <v>40659</v>
      </c>
      <c r="E91" s="9" t="s">
        <v>7538</v>
      </c>
      <c r="F91" s="9" t="s">
        <v>1005</v>
      </c>
      <c r="G91" s="9" t="s">
        <v>17</v>
      </c>
      <c r="H91" s="9" t="s">
        <v>89</v>
      </c>
      <c r="I91" s="388">
        <v>42535</v>
      </c>
      <c r="J91" s="12">
        <v>6</v>
      </c>
      <c r="K91" s="545" t="s">
        <v>295</v>
      </c>
      <c r="L91" s="9" t="s">
        <v>376</v>
      </c>
      <c r="M91" s="13">
        <f>I91-D91</f>
        <v>1876</v>
      </c>
      <c r="N91" s="243"/>
      <c r="O91" s="456" t="s">
        <v>30</v>
      </c>
      <c r="P91" s="457">
        <f>AVERAGEIF(G2:G479,"PTN",M2:M479)</f>
        <v>2393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3.5" customHeight="1" r="92">
      <c r="A92" s="16">
        <v>9116</v>
      </c>
      <c r="B92" s="17" t="s">
        <v>7539</v>
      </c>
      <c r="C92" s="17">
        <v>2015</v>
      </c>
      <c r="D92" s="392">
        <v>42128</v>
      </c>
      <c r="E92" s="17" t="s">
        <v>7540</v>
      </c>
      <c r="F92" s="17" t="s">
        <v>49</v>
      </c>
      <c r="G92" s="17" t="s">
        <v>17</v>
      </c>
      <c r="H92" s="17" t="s">
        <v>277</v>
      </c>
      <c r="I92" s="392">
        <v>42550</v>
      </c>
      <c r="J92" s="19">
        <v>6</v>
      </c>
      <c r="K92" s="545" t="s">
        <v>295</v>
      </c>
      <c r="L92" s="17" t="s">
        <v>371</v>
      </c>
      <c r="M92" s="21">
        <f>I92-D92</f>
        <v>422</v>
      </c>
      <c r="N92" s="243"/>
      <c r="O92" s="454" t="s">
        <v>17</v>
      </c>
      <c r="P92" s="455">
        <f>AVERAGEIF(G2:G478,"PTE",M2:M478)</f>
        <v>1369.55625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3.5" customHeight="1" r="93">
      <c r="A93" s="8">
        <v>9216</v>
      </c>
      <c r="B93" s="9" t="s">
        <v>7541</v>
      </c>
      <c r="C93" s="9">
        <v>2011</v>
      </c>
      <c r="D93" s="388">
        <v>40827</v>
      </c>
      <c r="E93" s="9" t="s">
        <v>7542</v>
      </c>
      <c r="F93" s="9" t="s">
        <v>49</v>
      </c>
      <c r="G93" s="9" t="s">
        <v>17</v>
      </c>
      <c r="H93" s="9" t="s">
        <v>83</v>
      </c>
      <c r="I93" s="388">
        <v>42550</v>
      </c>
      <c r="J93" s="12">
        <v>6</v>
      </c>
      <c r="K93" s="545" t="s">
        <v>295</v>
      </c>
      <c r="L93" s="9" t="s">
        <v>371</v>
      </c>
      <c r="M93" s="13">
        <f>I93-D93</f>
        <v>1723</v>
      </c>
      <c r="N93" s="243"/>
      <c r="O93" s="456" t="s">
        <v>40</v>
      </c>
      <c r="P93" s="457">
        <f>AVERAGEIF(G2:G478,"Pré-Mistura",M2:M478)</f>
        <v>1692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16">
        <v>9316</v>
      </c>
      <c r="B94" s="17" t="s">
        <v>7543</v>
      </c>
      <c r="C94" s="17">
        <v>2012</v>
      </c>
      <c r="D94" s="392">
        <v>41120</v>
      </c>
      <c r="E94" s="17" t="s">
        <v>7544</v>
      </c>
      <c r="F94" s="17" t="s">
        <v>961</v>
      </c>
      <c r="G94" s="17" t="s">
        <v>17</v>
      </c>
      <c r="H94" s="17" t="s">
        <v>100</v>
      </c>
      <c r="I94" s="392">
        <v>42550</v>
      </c>
      <c r="J94" s="19">
        <v>6</v>
      </c>
      <c r="K94" s="543" t="s">
        <v>308</v>
      </c>
      <c r="L94" s="17" t="s">
        <v>371</v>
      </c>
      <c r="M94" s="21">
        <f>I94-D94</f>
        <v>1430</v>
      </c>
      <c r="N94" s="243"/>
      <c r="O94" s="454" t="s">
        <v>850</v>
      </c>
      <c r="P94" s="455">
        <f>AVERAGEIF(G2:G478,"PF",M2:M478)</f>
        <v>1505.10526315789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8">
        <v>9416</v>
      </c>
      <c r="B95" s="9" t="s">
        <v>7545</v>
      </c>
      <c r="C95" s="9">
        <v>2010</v>
      </c>
      <c r="D95" s="388">
        <v>40519</v>
      </c>
      <c r="E95" s="9" t="s">
        <v>7546</v>
      </c>
      <c r="F95" s="9" t="s">
        <v>961</v>
      </c>
      <c r="G95" s="9" t="s">
        <v>17</v>
      </c>
      <c r="H95" s="9" t="s">
        <v>363</v>
      </c>
      <c r="I95" s="388">
        <v>42550</v>
      </c>
      <c r="J95" s="12">
        <v>6</v>
      </c>
      <c r="K95" s="545" t="s">
        <v>295</v>
      </c>
      <c r="L95" s="9" t="s">
        <v>371</v>
      </c>
      <c r="M95" s="13">
        <f>I95-D95</f>
        <v>2031</v>
      </c>
      <c r="N95" s="243"/>
      <c r="O95" s="456" t="s">
        <v>844</v>
      </c>
      <c r="P95" s="457">
        <f>AVERAGEIF(G2:G478,"PFN",M2:M478)</f>
        <v>1786.1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16">
        <v>9516</v>
      </c>
      <c r="B96" s="17" t="s">
        <v>7547</v>
      </c>
      <c r="C96" s="17">
        <v>2014</v>
      </c>
      <c r="D96" s="392">
        <v>41712</v>
      </c>
      <c r="E96" s="17" t="s">
        <v>7548</v>
      </c>
      <c r="F96" s="17" t="s">
        <v>961</v>
      </c>
      <c r="G96" s="17" t="s">
        <v>17</v>
      </c>
      <c r="H96" s="17" t="s">
        <v>6552</v>
      </c>
      <c r="I96" s="392">
        <v>42550</v>
      </c>
      <c r="J96" s="19">
        <v>6</v>
      </c>
      <c r="K96" s="543" t="s">
        <v>308</v>
      </c>
      <c r="L96" s="17" t="s">
        <v>371</v>
      </c>
      <c r="M96" s="21">
        <f>I96-D96</f>
        <v>838</v>
      </c>
      <c r="N96" s="243"/>
      <c r="O96" s="454" t="s">
        <v>860</v>
      </c>
      <c r="P96" s="455">
        <f>AVERAGEIF(G2:G478,"PF/PTE",M2:M478)</f>
        <v>1775.63043478261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8">
        <v>9616</v>
      </c>
      <c r="B97" s="9" t="s">
        <v>7549</v>
      </c>
      <c r="C97" s="9">
        <v>2013</v>
      </c>
      <c r="D97" s="388">
        <v>41430</v>
      </c>
      <c r="E97" s="9" t="s">
        <v>7550</v>
      </c>
      <c r="F97" s="9" t="s">
        <v>961</v>
      </c>
      <c r="G97" s="9" t="s">
        <v>17</v>
      </c>
      <c r="H97" s="9" t="s">
        <v>83</v>
      </c>
      <c r="I97" s="388">
        <v>42550</v>
      </c>
      <c r="J97" s="12">
        <v>6</v>
      </c>
      <c r="K97" s="543" t="s">
        <v>308</v>
      </c>
      <c r="L97" s="9" t="s">
        <v>371</v>
      </c>
      <c r="M97" s="13">
        <f>I97-D97</f>
        <v>1120</v>
      </c>
      <c r="N97" s="243"/>
      <c r="O97" s="456" t="s">
        <v>865</v>
      </c>
      <c r="P97" s="457">
        <f>AVERAGEIF(G2:G478,"Bio",M2:M478)</f>
        <v>689.666666666667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16">
        <v>9716</v>
      </c>
      <c r="B98" s="17" t="s">
        <v>7551</v>
      </c>
      <c r="C98" s="17">
        <v>2012</v>
      </c>
      <c r="D98" s="392">
        <v>41116</v>
      </c>
      <c r="E98" s="17" t="s">
        <v>7552</v>
      </c>
      <c r="F98" s="17" t="s">
        <v>961</v>
      </c>
      <c r="G98" s="17" t="s">
        <v>17</v>
      </c>
      <c r="H98" s="17" t="s">
        <v>7553</v>
      </c>
      <c r="I98" s="392">
        <v>42551</v>
      </c>
      <c r="J98" s="19">
        <v>6</v>
      </c>
      <c r="K98" s="543" t="s">
        <v>308</v>
      </c>
      <c r="L98" s="17" t="s">
        <v>371</v>
      </c>
      <c r="M98" s="21">
        <f>I98-D98</f>
        <v>1435</v>
      </c>
      <c r="N98" s="243"/>
      <c r="O98" s="454" t="s">
        <v>871</v>
      </c>
      <c r="P98" s="455">
        <f>AVERAGEIF(G2:G478,"Bio/Org",M2:M478)</f>
        <v>517.541666666667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8">
        <v>9816</v>
      </c>
      <c r="B99" s="9" t="s">
        <v>7554</v>
      </c>
      <c r="C99" s="9">
        <v>2012</v>
      </c>
      <c r="D99" s="388">
        <v>41151</v>
      </c>
      <c r="E99" s="9" t="s">
        <v>7555</v>
      </c>
      <c r="F99" s="9" t="s">
        <v>961</v>
      </c>
      <c r="G99" s="9" t="s">
        <v>17</v>
      </c>
      <c r="H99" s="9" t="s">
        <v>3637</v>
      </c>
      <c r="I99" s="388">
        <v>42551</v>
      </c>
      <c r="J99" s="12">
        <v>6</v>
      </c>
      <c r="K99" s="543" t="s">
        <v>308</v>
      </c>
      <c r="L99" s="9" t="s">
        <v>371</v>
      </c>
      <c r="M99" s="13">
        <f>I99-D99</f>
        <v>1400</v>
      </c>
      <c r="N99" s="243"/>
      <c r="O99" s="458" t="s">
        <v>426</v>
      </c>
      <c r="P99" s="459">
        <f>AVERAGE(M2:M496)</f>
        <v>1361.82310469314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16">
        <v>9916</v>
      </c>
      <c r="B100" s="17" t="s">
        <v>7556</v>
      </c>
      <c r="C100" s="17">
        <v>2012</v>
      </c>
      <c r="D100" s="392">
        <v>41186</v>
      </c>
      <c r="E100" s="17" t="s">
        <v>7557</v>
      </c>
      <c r="F100" s="17" t="s">
        <v>6765</v>
      </c>
      <c r="G100" s="17" t="s">
        <v>860</v>
      </c>
      <c r="H100" s="17" t="s">
        <v>1435</v>
      </c>
      <c r="I100" s="392">
        <v>42551</v>
      </c>
      <c r="J100" s="19">
        <v>6</v>
      </c>
      <c r="K100" s="542" t="s">
        <v>278</v>
      </c>
      <c r="L100" s="17" t="s">
        <v>376</v>
      </c>
      <c r="M100" s="21">
        <f>I100-D100</f>
        <v>1365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8">
        <v>10016</v>
      </c>
      <c r="B101" s="9" t="s">
        <v>7558</v>
      </c>
      <c r="C101" s="9">
        <v>2015</v>
      </c>
      <c r="D101" s="388">
        <v>42030</v>
      </c>
      <c r="E101" s="9" t="s">
        <v>7559</v>
      </c>
      <c r="F101" s="9" t="s">
        <v>430</v>
      </c>
      <c r="G101" s="9" t="s">
        <v>17</v>
      </c>
      <c r="H101" s="9" t="s">
        <v>209</v>
      </c>
      <c r="I101" s="388">
        <v>42551</v>
      </c>
      <c r="J101" s="12">
        <v>6</v>
      </c>
      <c r="K101" s="542" t="s">
        <v>278</v>
      </c>
      <c r="L101" s="9" t="s">
        <v>371</v>
      </c>
      <c r="M101" s="13">
        <f>I101-D101</f>
        <v>521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16">
        <v>10116</v>
      </c>
      <c r="B102" s="17" t="s">
        <v>7560</v>
      </c>
      <c r="C102" s="17">
        <v>2010</v>
      </c>
      <c r="D102" s="392">
        <v>40297</v>
      </c>
      <c r="E102" s="17" t="s">
        <v>7561</v>
      </c>
      <c r="F102" s="17" t="s">
        <v>1678</v>
      </c>
      <c r="G102" s="17" t="s">
        <v>17</v>
      </c>
      <c r="H102" s="17" t="s">
        <v>209</v>
      </c>
      <c r="I102" s="392">
        <v>42551</v>
      </c>
      <c r="J102" s="19">
        <v>6</v>
      </c>
      <c r="K102" s="542" t="s">
        <v>278</v>
      </c>
      <c r="L102" s="17" t="s">
        <v>376</v>
      </c>
      <c r="M102" s="21">
        <f>I102-D102</f>
        <v>2254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8">
        <v>10216</v>
      </c>
      <c r="B103" s="9" t="s">
        <v>7562</v>
      </c>
      <c r="C103" s="9">
        <v>2009</v>
      </c>
      <c r="D103" s="388">
        <v>40029</v>
      </c>
      <c r="E103" s="9" t="s">
        <v>7563</v>
      </c>
      <c r="F103" s="9" t="s">
        <v>154</v>
      </c>
      <c r="G103" s="9" t="s">
        <v>17</v>
      </c>
      <c r="H103" s="9" t="s">
        <v>100</v>
      </c>
      <c r="I103" s="388">
        <v>42533</v>
      </c>
      <c r="J103" s="12">
        <v>6</v>
      </c>
      <c r="K103" s="542" t="s">
        <v>278</v>
      </c>
      <c r="L103" s="9" t="s">
        <v>376</v>
      </c>
      <c r="M103" s="13">
        <f>I103-D103</f>
        <v>2504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16">
        <v>10316</v>
      </c>
      <c r="B104" s="17" t="s">
        <v>7564</v>
      </c>
      <c r="C104" s="17">
        <v>2009</v>
      </c>
      <c r="D104" s="392">
        <v>40029</v>
      </c>
      <c r="E104" s="17" t="s">
        <v>7565</v>
      </c>
      <c r="F104" s="17" t="s">
        <v>154</v>
      </c>
      <c r="G104" s="17" t="s">
        <v>17</v>
      </c>
      <c r="H104" s="17" t="s">
        <v>5629</v>
      </c>
      <c r="I104" s="392">
        <v>42533</v>
      </c>
      <c r="J104" s="19">
        <v>6</v>
      </c>
      <c r="K104" s="542" t="s">
        <v>278</v>
      </c>
      <c r="L104" s="17" t="s">
        <v>376</v>
      </c>
      <c r="M104" s="21">
        <f>I104-D104</f>
        <v>2504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8">
        <v>10416</v>
      </c>
      <c r="B105" s="9" t="s">
        <v>7566</v>
      </c>
      <c r="C105" s="9">
        <v>2014</v>
      </c>
      <c r="D105" s="388">
        <v>41934</v>
      </c>
      <c r="E105" s="9" t="s">
        <v>7567</v>
      </c>
      <c r="F105" s="9" t="s">
        <v>7568</v>
      </c>
      <c r="G105" s="9" t="s">
        <v>850</v>
      </c>
      <c r="H105" s="9" t="s">
        <v>3637</v>
      </c>
      <c r="I105" s="388">
        <v>42578</v>
      </c>
      <c r="J105" s="12">
        <v>7</v>
      </c>
      <c r="K105" s="543" t="s">
        <v>308</v>
      </c>
      <c r="L105" s="9" t="s">
        <v>376</v>
      </c>
      <c r="M105" s="13">
        <f>I105-D105</f>
        <v>644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16">
        <v>10516</v>
      </c>
      <c r="B106" s="17" t="s">
        <v>7569</v>
      </c>
      <c r="C106" s="17">
        <v>2010</v>
      </c>
      <c r="D106" s="392">
        <v>40186</v>
      </c>
      <c r="E106" s="17" t="s">
        <v>7570</v>
      </c>
      <c r="F106" s="17" t="s">
        <v>154</v>
      </c>
      <c r="G106" s="17" t="s">
        <v>17</v>
      </c>
      <c r="H106" s="17" t="s">
        <v>465</v>
      </c>
      <c r="I106" s="392">
        <v>42580</v>
      </c>
      <c r="J106" s="19">
        <v>7</v>
      </c>
      <c r="K106" s="542" t="s">
        <v>278</v>
      </c>
      <c r="L106" s="17" t="s">
        <v>376</v>
      </c>
      <c r="M106" s="21">
        <f>I106-D106</f>
        <v>2394</v>
      </c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8">
        <v>10616</v>
      </c>
      <c r="B107" s="9" t="s">
        <v>7571</v>
      </c>
      <c r="C107" s="9">
        <v>2013</v>
      </c>
      <c r="D107" s="388">
        <v>41619</v>
      </c>
      <c r="E107" s="9" t="s">
        <v>7572</v>
      </c>
      <c r="F107" s="9" t="s">
        <v>1070</v>
      </c>
      <c r="G107" s="9" t="s">
        <v>860</v>
      </c>
      <c r="H107" s="9" t="s">
        <v>3637</v>
      </c>
      <c r="I107" s="388">
        <v>42578</v>
      </c>
      <c r="J107" s="12">
        <v>7</v>
      </c>
      <c r="K107" s="542" t="s">
        <v>278</v>
      </c>
      <c r="L107" s="9" t="s">
        <v>365</v>
      </c>
      <c r="M107" s="13">
        <f>I107-D107</f>
        <v>959</v>
      </c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16">
        <v>10716</v>
      </c>
      <c r="B108" s="17" t="s">
        <v>7573</v>
      </c>
      <c r="C108" s="17">
        <v>2013</v>
      </c>
      <c r="D108" s="392">
        <v>41632</v>
      </c>
      <c r="E108" s="17" t="s">
        <v>7574</v>
      </c>
      <c r="F108" s="17" t="s">
        <v>4113</v>
      </c>
      <c r="G108" s="17" t="s">
        <v>860</v>
      </c>
      <c r="H108" s="17" t="s">
        <v>181</v>
      </c>
      <c r="I108" s="392">
        <v>42583</v>
      </c>
      <c r="J108" s="19">
        <v>8</v>
      </c>
      <c r="K108" s="543" t="s">
        <v>308</v>
      </c>
      <c r="L108" s="17" t="s">
        <v>371</v>
      </c>
      <c r="M108" s="21">
        <f>I108-D108</f>
        <v>951</v>
      </c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8">
        <v>10816</v>
      </c>
      <c r="B109" s="9" t="s">
        <v>7575</v>
      </c>
      <c r="C109" s="9">
        <v>2014</v>
      </c>
      <c r="D109" s="388">
        <v>41726</v>
      </c>
      <c r="E109" s="9" t="s">
        <v>7576</v>
      </c>
      <c r="F109" s="9" t="s">
        <v>1081</v>
      </c>
      <c r="G109" s="9" t="s">
        <v>860</v>
      </c>
      <c r="H109" s="9" t="s">
        <v>3637</v>
      </c>
      <c r="I109" s="388">
        <v>42591</v>
      </c>
      <c r="J109" s="12">
        <v>8</v>
      </c>
      <c r="K109" s="543" t="s">
        <v>308</v>
      </c>
      <c r="L109" s="9" t="s">
        <v>371</v>
      </c>
      <c r="M109" s="13">
        <f>I109-D109</f>
        <v>865</v>
      </c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16">
        <v>10916</v>
      </c>
      <c r="B110" s="17" t="s">
        <v>7577</v>
      </c>
      <c r="C110" s="17">
        <v>2013</v>
      </c>
      <c r="D110" s="392">
        <v>41397</v>
      </c>
      <c r="E110" s="17" t="s">
        <v>7578</v>
      </c>
      <c r="F110" s="17" t="s">
        <v>2163</v>
      </c>
      <c r="G110" s="17" t="s">
        <v>17</v>
      </c>
      <c r="H110" s="17" t="s">
        <v>5629</v>
      </c>
      <c r="I110" s="392">
        <v>42600</v>
      </c>
      <c r="J110" s="19">
        <v>8</v>
      </c>
      <c r="K110" s="543" t="s">
        <v>308</v>
      </c>
      <c r="L110" s="17" t="s">
        <v>371</v>
      </c>
      <c r="M110" s="21">
        <f>I110-D110</f>
        <v>1203</v>
      </c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8">
        <v>11016</v>
      </c>
      <c r="B111" s="9" t="s">
        <v>7579</v>
      </c>
      <c r="C111" s="9">
        <v>2013</v>
      </c>
      <c r="D111" s="388">
        <v>41576</v>
      </c>
      <c r="E111" s="9" t="s">
        <v>7580</v>
      </c>
      <c r="F111" s="9" t="s">
        <v>2163</v>
      </c>
      <c r="G111" s="9" t="s">
        <v>17</v>
      </c>
      <c r="H111" s="9" t="s">
        <v>137</v>
      </c>
      <c r="I111" s="388">
        <v>42600</v>
      </c>
      <c r="J111" s="12">
        <v>8</v>
      </c>
      <c r="K111" s="543" t="s">
        <v>308</v>
      </c>
      <c r="L111" s="9" t="s">
        <v>371</v>
      </c>
      <c r="M111" s="13">
        <f>I111-D111</f>
        <v>1024</v>
      </c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16">
        <v>11116</v>
      </c>
      <c r="B112" s="17" t="s">
        <v>7581</v>
      </c>
      <c r="C112" s="17">
        <v>2010</v>
      </c>
      <c r="D112" s="392">
        <v>40539</v>
      </c>
      <c r="E112" s="17" t="s">
        <v>7582</v>
      </c>
      <c r="F112" s="17" t="s">
        <v>7583</v>
      </c>
      <c r="G112" s="17" t="s">
        <v>17</v>
      </c>
      <c r="H112" s="17" t="s">
        <v>363</v>
      </c>
      <c r="I112" s="392">
        <v>42598</v>
      </c>
      <c r="J112" s="19">
        <v>8</v>
      </c>
      <c r="K112" s="543" t="s">
        <v>308</v>
      </c>
      <c r="L112" s="17" t="s">
        <v>376</v>
      </c>
      <c r="M112" s="21">
        <f>I112-D112</f>
        <v>2059</v>
      </c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8">
        <v>11216</v>
      </c>
      <c r="B113" s="9" t="s">
        <v>7584</v>
      </c>
      <c r="C113" s="9">
        <v>2011</v>
      </c>
      <c r="D113" s="388">
        <v>40904</v>
      </c>
      <c r="E113" s="9" t="s">
        <v>7585</v>
      </c>
      <c r="F113" s="9" t="s">
        <v>7467</v>
      </c>
      <c r="G113" s="9" t="s">
        <v>850</v>
      </c>
      <c r="H113" s="9" t="s">
        <v>1358</v>
      </c>
      <c r="I113" s="388">
        <v>42607</v>
      </c>
      <c r="J113" s="12">
        <v>8</v>
      </c>
      <c r="K113" s="542" t="s">
        <v>278</v>
      </c>
      <c r="L113" s="9" t="s">
        <v>371</v>
      </c>
      <c r="M113" s="13">
        <f>I113-D113</f>
        <v>1703</v>
      </c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16">
        <v>11316</v>
      </c>
      <c r="B114" s="17" t="s">
        <v>7586</v>
      </c>
      <c r="C114" s="17">
        <v>2010</v>
      </c>
      <c r="D114" s="392">
        <v>40501</v>
      </c>
      <c r="E114" s="17" t="s">
        <v>7587</v>
      </c>
      <c r="F114" s="17" t="s">
        <v>2561</v>
      </c>
      <c r="G114" s="17" t="s">
        <v>17</v>
      </c>
      <c r="H114" s="17" t="s">
        <v>3637</v>
      </c>
      <c r="I114" s="392">
        <v>42607</v>
      </c>
      <c r="J114" s="19">
        <v>8</v>
      </c>
      <c r="K114" s="545" t="s">
        <v>295</v>
      </c>
      <c r="L114" s="17" t="s">
        <v>365</v>
      </c>
      <c r="M114" s="21">
        <f>I114-D114</f>
        <v>2106</v>
      </c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8">
        <v>11416</v>
      </c>
      <c r="B115" s="9" t="s">
        <v>7588</v>
      </c>
      <c r="C115" s="9">
        <v>2011</v>
      </c>
      <c r="D115" s="388">
        <v>40708</v>
      </c>
      <c r="E115" s="9" t="s">
        <v>7589</v>
      </c>
      <c r="F115" s="9" t="s">
        <v>2561</v>
      </c>
      <c r="G115" s="9" t="s">
        <v>17</v>
      </c>
      <c r="H115" s="9" t="s">
        <v>3637</v>
      </c>
      <c r="I115" s="388">
        <v>42622</v>
      </c>
      <c r="J115" s="12">
        <v>8</v>
      </c>
      <c r="K115" s="545" t="s">
        <v>295</v>
      </c>
      <c r="L115" s="9" t="s">
        <v>365</v>
      </c>
      <c r="M115" s="13">
        <f>I115-D115</f>
        <v>1914</v>
      </c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16">
        <v>11516</v>
      </c>
      <c r="B116" s="17" t="s">
        <v>7590</v>
      </c>
      <c r="C116" s="17">
        <v>2012</v>
      </c>
      <c r="D116" s="392">
        <v>41057</v>
      </c>
      <c r="E116" s="17" t="s">
        <v>7591</v>
      </c>
      <c r="F116" s="17" t="s">
        <v>7114</v>
      </c>
      <c r="G116" s="17" t="s">
        <v>850</v>
      </c>
      <c r="H116" s="17" t="s">
        <v>2462</v>
      </c>
      <c r="I116" s="392">
        <v>42607</v>
      </c>
      <c r="J116" s="19">
        <v>8</v>
      </c>
      <c r="K116" s="543" t="s">
        <v>308</v>
      </c>
      <c r="L116" s="17" t="s">
        <v>371</v>
      </c>
      <c r="M116" s="21">
        <f>I116-D116</f>
        <v>1550</v>
      </c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8">
        <v>11616</v>
      </c>
      <c r="B117" s="9" t="s">
        <v>7592</v>
      </c>
      <c r="C117" s="9">
        <v>2012</v>
      </c>
      <c r="D117" s="388">
        <v>41120</v>
      </c>
      <c r="E117" s="9" t="s">
        <v>7593</v>
      </c>
      <c r="F117" s="9" t="s">
        <v>2561</v>
      </c>
      <c r="G117" s="9" t="s">
        <v>17</v>
      </c>
      <c r="H117" s="9" t="s">
        <v>7553</v>
      </c>
      <c r="I117" s="388">
        <v>42607</v>
      </c>
      <c r="J117" s="12">
        <v>8</v>
      </c>
      <c r="K117" s="545" t="s">
        <v>295</v>
      </c>
      <c r="L117" s="9" t="s">
        <v>365</v>
      </c>
      <c r="M117" s="13">
        <f>I117-D117</f>
        <v>1487</v>
      </c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16">
        <v>11716</v>
      </c>
      <c r="B118" s="17" t="s">
        <v>7594</v>
      </c>
      <c r="C118" s="17">
        <v>2013</v>
      </c>
      <c r="D118" s="392">
        <v>41515</v>
      </c>
      <c r="E118" s="17" t="s">
        <v>7595</v>
      </c>
      <c r="F118" s="17" t="s">
        <v>2561</v>
      </c>
      <c r="G118" s="17" t="s">
        <v>17</v>
      </c>
      <c r="H118" s="17" t="s">
        <v>5430</v>
      </c>
      <c r="I118" s="392">
        <v>42607</v>
      </c>
      <c r="J118" s="19">
        <v>8</v>
      </c>
      <c r="K118" s="545" t="s">
        <v>295</v>
      </c>
      <c r="L118" s="17" t="s">
        <v>365</v>
      </c>
      <c r="M118" s="21">
        <f>I118-D118</f>
        <v>1092</v>
      </c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8">
        <v>11816</v>
      </c>
      <c r="B119" s="9" t="s">
        <v>7596</v>
      </c>
      <c r="C119" s="9">
        <v>2014</v>
      </c>
      <c r="D119" s="388">
        <v>41885</v>
      </c>
      <c r="E119" s="9" t="s">
        <v>7597</v>
      </c>
      <c r="F119" s="9" t="s">
        <v>49</v>
      </c>
      <c r="G119" s="9" t="s">
        <v>17</v>
      </c>
      <c r="H119" s="9" t="s">
        <v>6608</v>
      </c>
      <c r="I119" s="388">
        <v>42607</v>
      </c>
      <c r="J119" s="12">
        <v>8</v>
      </c>
      <c r="K119" s="545" t="s">
        <v>295</v>
      </c>
      <c r="L119" s="9" t="s">
        <v>371</v>
      </c>
      <c r="M119" s="13">
        <f>I119-D119</f>
        <v>722</v>
      </c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16">
        <v>11916</v>
      </c>
      <c r="B120" s="17" t="s">
        <v>7598</v>
      </c>
      <c r="C120" s="17">
        <v>2013</v>
      </c>
      <c r="D120" s="392">
        <v>41635</v>
      </c>
      <c r="E120" s="17" t="s">
        <v>7599</v>
      </c>
      <c r="F120" s="17" t="s">
        <v>7467</v>
      </c>
      <c r="G120" s="17" t="s">
        <v>850</v>
      </c>
      <c r="H120" s="17" t="s">
        <v>1358</v>
      </c>
      <c r="I120" s="392">
        <v>42607</v>
      </c>
      <c r="J120" s="19">
        <v>8</v>
      </c>
      <c r="K120" s="542" t="s">
        <v>278</v>
      </c>
      <c r="L120" s="17" t="s">
        <v>371</v>
      </c>
      <c r="M120" s="21">
        <f>I120-D120</f>
        <v>972</v>
      </c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8">
        <v>12016</v>
      </c>
      <c r="B121" s="9" t="s">
        <v>7600</v>
      </c>
      <c r="C121" s="9">
        <v>2014</v>
      </c>
      <c r="D121" s="388">
        <v>41873</v>
      </c>
      <c r="E121" s="9" t="s">
        <v>7601</v>
      </c>
      <c r="F121" s="548" t="s">
        <v>2243</v>
      </c>
      <c r="G121" s="9" t="s">
        <v>865</v>
      </c>
      <c r="H121" s="9" t="s">
        <v>1177</v>
      </c>
      <c r="I121" s="388">
        <v>42608</v>
      </c>
      <c r="J121" s="12">
        <v>8</v>
      </c>
      <c r="K121" s="543" t="s">
        <v>308</v>
      </c>
      <c r="L121" s="9" t="s">
        <v>380</v>
      </c>
      <c r="M121" s="13">
        <f>I121-D121</f>
        <v>735</v>
      </c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16">
        <v>12116</v>
      </c>
      <c r="B122" s="17" t="s">
        <v>7602</v>
      </c>
      <c r="C122" s="17">
        <v>2014</v>
      </c>
      <c r="D122" s="392">
        <v>41667</v>
      </c>
      <c r="E122" s="17" t="s">
        <v>7603</v>
      </c>
      <c r="F122" s="17" t="s">
        <v>2561</v>
      </c>
      <c r="G122" s="17" t="s">
        <v>17</v>
      </c>
      <c r="H122" s="17" t="s">
        <v>209</v>
      </c>
      <c r="I122" s="392">
        <v>42608</v>
      </c>
      <c r="J122" s="19">
        <v>8</v>
      </c>
      <c r="K122" s="545" t="s">
        <v>295</v>
      </c>
      <c r="L122" s="17" t="s">
        <v>365</v>
      </c>
      <c r="M122" s="21">
        <f>I122-D122</f>
        <v>941</v>
      </c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8">
        <v>12216</v>
      </c>
      <c r="B123" s="9" t="s">
        <v>7604</v>
      </c>
      <c r="C123" s="9">
        <v>2014</v>
      </c>
      <c r="D123" s="388">
        <v>41764</v>
      </c>
      <c r="E123" s="9" t="s">
        <v>7605</v>
      </c>
      <c r="F123" s="548" t="s">
        <v>2139</v>
      </c>
      <c r="G123" s="9" t="s">
        <v>871</v>
      </c>
      <c r="H123" s="9" t="s">
        <v>7606</v>
      </c>
      <c r="I123" s="388">
        <v>42611</v>
      </c>
      <c r="J123" s="12">
        <v>8</v>
      </c>
      <c r="K123" s="546" t="s">
        <v>324</v>
      </c>
      <c r="L123" s="9" t="s">
        <v>380</v>
      </c>
      <c r="M123" s="13">
        <f>I123-D123</f>
        <v>847</v>
      </c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16">
        <v>12316</v>
      </c>
      <c r="B124" s="17" t="s">
        <v>7607</v>
      </c>
      <c r="C124" s="17">
        <v>2015</v>
      </c>
      <c r="D124" s="392">
        <v>42223</v>
      </c>
      <c r="E124" s="17" t="s">
        <v>7608</v>
      </c>
      <c r="F124" s="547" t="s">
        <v>7609</v>
      </c>
      <c r="G124" s="17" t="s">
        <v>871</v>
      </c>
      <c r="H124" s="17" t="s">
        <v>2111</v>
      </c>
      <c r="I124" s="392">
        <v>42612</v>
      </c>
      <c r="J124" s="19">
        <v>8</v>
      </c>
      <c r="K124" s="546" t="s">
        <v>1679</v>
      </c>
      <c r="L124" s="17" t="s">
        <v>380</v>
      </c>
      <c r="M124" s="21">
        <f>I124-D124</f>
        <v>389</v>
      </c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8">
        <v>12416</v>
      </c>
      <c r="B125" s="9" t="s">
        <v>7610</v>
      </c>
      <c r="C125" s="9">
        <v>2014</v>
      </c>
      <c r="D125" s="388">
        <v>41927</v>
      </c>
      <c r="E125" s="9" t="s">
        <v>7611</v>
      </c>
      <c r="F125" s="548" t="s">
        <v>2139</v>
      </c>
      <c r="G125" s="9" t="s">
        <v>871</v>
      </c>
      <c r="H125" s="9" t="s">
        <v>7612</v>
      </c>
      <c r="I125" s="388">
        <v>42612</v>
      </c>
      <c r="J125" s="12">
        <v>8</v>
      </c>
      <c r="K125" s="546" t="s">
        <v>324</v>
      </c>
      <c r="L125" s="9" t="s">
        <v>380</v>
      </c>
      <c r="M125" s="13">
        <f>I125-D125</f>
        <v>685</v>
      </c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16">
        <v>12516</v>
      </c>
      <c r="B126" s="17" t="s">
        <v>7613</v>
      </c>
      <c r="C126" s="17">
        <v>2015</v>
      </c>
      <c r="D126" s="392">
        <v>42356</v>
      </c>
      <c r="E126" s="17" t="s">
        <v>7614</v>
      </c>
      <c r="F126" s="547" t="s">
        <v>2336</v>
      </c>
      <c r="G126" s="17" t="s">
        <v>871</v>
      </c>
      <c r="H126" s="17" t="s">
        <v>2399</v>
      </c>
      <c r="I126" s="392">
        <v>42612</v>
      </c>
      <c r="J126" s="19">
        <v>8</v>
      </c>
      <c r="K126" s="546" t="s">
        <v>324</v>
      </c>
      <c r="L126" s="17" t="s">
        <v>380</v>
      </c>
      <c r="M126" s="21">
        <f>I126-D126</f>
        <v>256</v>
      </c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8">
        <v>12616</v>
      </c>
      <c r="B127" s="9" t="s">
        <v>7615</v>
      </c>
      <c r="C127" s="9">
        <v>2015</v>
      </c>
      <c r="D127" s="388">
        <v>42181</v>
      </c>
      <c r="E127" s="9" t="s">
        <v>7616</v>
      </c>
      <c r="F127" s="548" t="s">
        <v>2360</v>
      </c>
      <c r="G127" s="9" t="s">
        <v>871</v>
      </c>
      <c r="H127" s="9" t="s">
        <v>7606</v>
      </c>
      <c r="I127" s="388">
        <v>42612</v>
      </c>
      <c r="J127" s="12">
        <v>8</v>
      </c>
      <c r="K127" s="546" t="s">
        <v>324</v>
      </c>
      <c r="L127" s="9" t="s">
        <v>380</v>
      </c>
      <c r="M127" s="13">
        <f>I127-D127</f>
        <v>431</v>
      </c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16">
        <v>12716</v>
      </c>
      <c r="B128" s="17" t="s">
        <v>7617</v>
      </c>
      <c r="C128" s="17">
        <v>2011</v>
      </c>
      <c r="D128" s="392">
        <v>40876</v>
      </c>
      <c r="E128" s="17" t="s">
        <v>7618</v>
      </c>
      <c r="F128" s="17" t="s">
        <v>7114</v>
      </c>
      <c r="G128" s="17" t="s">
        <v>850</v>
      </c>
      <c r="H128" s="17" t="s">
        <v>2462</v>
      </c>
      <c r="I128" s="392">
        <v>42615</v>
      </c>
      <c r="J128" s="19">
        <v>9</v>
      </c>
      <c r="K128" s="542" t="s">
        <v>278</v>
      </c>
      <c r="L128" s="17" t="s">
        <v>371</v>
      </c>
      <c r="M128" s="21">
        <f>I128-D128</f>
        <v>1739</v>
      </c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8">
        <v>12816</v>
      </c>
      <c r="B129" s="9" t="s">
        <v>7619</v>
      </c>
      <c r="C129" s="9">
        <v>2015</v>
      </c>
      <c r="D129" s="388">
        <v>42356</v>
      </c>
      <c r="E129" s="9" t="s">
        <v>7620</v>
      </c>
      <c r="F129" s="548" t="s">
        <v>2139</v>
      </c>
      <c r="G129" s="9" t="s">
        <v>871</v>
      </c>
      <c r="H129" s="9" t="s">
        <v>2399</v>
      </c>
      <c r="I129" s="388">
        <v>42615</v>
      </c>
      <c r="J129" s="12">
        <v>9</v>
      </c>
      <c r="K129" s="546" t="s">
        <v>324</v>
      </c>
      <c r="L129" s="9" t="s">
        <v>380</v>
      </c>
      <c r="M129" s="13">
        <f>I129-D129</f>
        <v>259</v>
      </c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16">
        <v>12916</v>
      </c>
      <c r="B130" s="17" t="s">
        <v>7621</v>
      </c>
      <c r="C130" s="17">
        <v>2014</v>
      </c>
      <c r="D130" s="392">
        <v>41858</v>
      </c>
      <c r="E130" s="17" t="s">
        <v>7622</v>
      </c>
      <c r="F130" s="17" t="s">
        <v>1123</v>
      </c>
      <c r="G130" s="17" t="s">
        <v>850</v>
      </c>
      <c r="H130" s="17" t="s">
        <v>866</v>
      </c>
      <c r="I130" s="392">
        <v>42619</v>
      </c>
      <c r="J130" s="19">
        <v>9</v>
      </c>
      <c r="K130" s="543" t="s">
        <v>308</v>
      </c>
      <c r="L130" s="17" t="s">
        <v>371</v>
      </c>
      <c r="M130" s="21">
        <f>I130-D130</f>
        <v>761</v>
      </c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8">
        <v>13016</v>
      </c>
      <c r="B131" s="9" t="s">
        <v>7623</v>
      </c>
      <c r="C131" s="9">
        <v>2010</v>
      </c>
      <c r="D131" s="388">
        <v>40206</v>
      </c>
      <c r="E131" s="9" t="s">
        <v>7624</v>
      </c>
      <c r="F131" s="9" t="s">
        <v>154</v>
      </c>
      <c r="G131" s="9" t="s">
        <v>17</v>
      </c>
      <c r="H131" s="9" t="s">
        <v>55</v>
      </c>
      <c r="I131" s="388">
        <v>42619</v>
      </c>
      <c r="J131" s="12">
        <v>9</v>
      </c>
      <c r="K131" s="542" t="s">
        <v>278</v>
      </c>
      <c r="L131" s="9" t="s">
        <v>376</v>
      </c>
      <c r="M131" s="13">
        <f>I131-D131</f>
        <v>2413</v>
      </c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16">
        <v>13116</v>
      </c>
      <c r="B132" s="17" t="s">
        <v>7625</v>
      </c>
      <c r="C132" s="17">
        <v>2010</v>
      </c>
      <c r="D132" s="392">
        <v>40437</v>
      </c>
      <c r="E132" s="17" t="s">
        <v>7626</v>
      </c>
      <c r="F132" s="17" t="s">
        <v>154</v>
      </c>
      <c r="G132" s="17" t="s">
        <v>17</v>
      </c>
      <c r="H132" s="17" t="s">
        <v>7627</v>
      </c>
      <c r="I132" s="392">
        <v>42646</v>
      </c>
      <c r="J132" s="19">
        <v>10</v>
      </c>
      <c r="K132" s="542" t="s">
        <v>278</v>
      </c>
      <c r="L132" s="17" t="s">
        <v>376</v>
      </c>
      <c r="M132" s="21">
        <f>I132-D132</f>
        <v>2209</v>
      </c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8">
        <v>13216</v>
      </c>
      <c r="B133" s="9" t="s">
        <v>7628</v>
      </c>
      <c r="C133" s="9">
        <v>2011</v>
      </c>
      <c r="D133" s="388">
        <v>40582</v>
      </c>
      <c r="E133" s="9" t="s">
        <v>7629</v>
      </c>
      <c r="F133" s="9" t="s">
        <v>154</v>
      </c>
      <c r="G133" s="9" t="s">
        <v>17</v>
      </c>
      <c r="H133" s="9" t="s">
        <v>7630</v>
      </c>
      <c r="I133" s="388">
        <v>42646</v>
      </c>
      <c r="J133" s="12">
        <v>10</v>
      </c>
      <c r="K133" s="542" t="s">
        <v>278</v>
      </c>
      <c r="L133" s="9" t="s">
        <v>376</v>
      </c>
      <c r="M133" s="13">
        <f>I133-D133</f>
        <v>2064</v>
      </c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16">
        <v>13316</v>
      </c>
      <c r="B134" s="17" t="s">
        <v>7631</v>
      </c>
      <c r="C134" s="17">
        <v>2012</v>
      </c>
      <c r="D134" s="392">
        <v>41044</v>
      </c>
      <c r="E134" s="17" t="s">
        <v>7632</v>
      </c>
      <c r="F134" s="17" t="s">
        <v>154</v>
      </c>
      <c r="G134" s="17" t="s">
        <v>17</v>
      </c>
      <c r="H134" s="17" t="s">
        <v>1006</v>
      </c>
      <c r="I134" s="392">
        <v>42619</v>
      </c>
      <c r="J134" s="19">
        <v>9</v>
      </c>
      <c r="K134" s="542" t="s">
        <v>278</v>
      </c>
      <c r="L134" s="17" t="s">
        <v>376</v>
      </c>
      <c r="M134" s="21">
        <f>I134-D134</f>
        <v>1575</v>
      </c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8">
        <v>13416</v>
      </c>
      <c r="B135" s="9" t="s">
        <v>7633</v>
      </c>
      <c r="C135" s="9">
        <v>2010</v>
      </c>
      <c r="D135" s="388">
        <v>40457</v>
      </c>
      <c r="E135" s="9" t="s">
        <v>7634</v>
      </c>
      <c r="F135" s="9" t="s">
        <v>7635</v>
      </c>
      <c r="G135" s="9" t="s">
        <v>17</v>
      </c>
      <c r="H135" s="9" t="s">
        <v>363</v>
      </c>
      <c r="I135" s="388">
        <v>42622</v>
      </c>
      <c r="J135" s="12">
        <v>9</v>
      </c>
      <c r="K135" s="545" t="s">
        <v>295</v>
      </c>
      <c r="L135" s="9" t="s">
        <v>371</v>
      </c>
      <c r="M135" s="13">
        <f>I135-D135</f>
        <v>2165</v>
      </c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16">
        <v>13516</v>
      </c>
      <c r="B136" s="17" t="s">
        <v>7636</v>
      </c>
      <c r="C136" s="17">
        <v>2010</v>
      </c>
      <c r="D136" s="392">
        <v>40259</v>
      </c>
      <c r="E136" s="17" t="s">
        <v>7637</v>
      </c>
      <c r="F136" s="17" t="s">
        <v>7638</v>
      </c>
      <c r="G136" s="17" t="s">
        <v>860</v>
      </c>
      <c r="H136" s="17" t="s">
        <v>181</v>
      </c>
      <c r="I136" s="392">
        <v>42622</v>
      </c>
      <c r="J136" s="19">
        <v>9</v>
      </c>
      <c r="K136" s="542" t="s">
        <v>278</v>
      </c>
      <c r="L136" s="17" t="s">
        <v>371</v>
      </c>
      <c r="M136" s="21">
        <f>I136-D136</f>
        <v>2363</v>
      </c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8">
        <v>13616</v>
      </c>
      <c r="B137" s="9" t="s">
        <v>7639</v>
      </c>
      <c r="C137" s="9">
        <v>2009</v>
      </c>
      <c r="D137" s="388">
        <v>39925</v>
      </c>
      <c r="E137" s="9" t="s">
        <v>7640</v>
      </c>
      <c r="F137" s="9" t="s">
        <v>7641</v>
      </c>
      <c r="G137" s="9" t="s">
        <v>844</v>
      </c>
      <c r="H137" s="9" t="s">
        <v>1358</v>
      </c>
      <c r="I137" s="388">
        <v>42622</v>
      </c>
      <c r="J137" s="12">
        <v>9</v>
      </c>
      <c r="K137" s="543" t="s">
        <v>308</v>
      </c>
      <c r="L137" s="9" t="s">
        <v>371</v>
      </c>
      <c r="M137" s="13">
        <f>I137-D137</f>
        <v>2697</v>
      </c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16">
        <v>13716</v>
      </c>
      <c r="B138" s="17" t="s">
        <v>7642</v>
      </c>
      <c r="C138" s="17">
        <v>2011</v>
      </c>
      <c r="D138" s="392">
        <v>40578</v>
      </c>
      <c r="E138" s="17" t="s">
        <v>7643</v>
      </c>
      <c r="F138" s="17" t="s">
        <v>430</v>
      </c>
      <c r="G138" s="17" t="s">
        <v>860</v>
      </c>
      <c r="H138" s="17" t="s">
        <v>1487</v>
      </c>
      <c r="I138" s="392">
        <v>42622</v>
      </c>
      <c r="J138" s="19">
        <v>9</v>
      </c>
      <c r="K138" s="542" t="s">
        <v>278</v>
      </c>
      <c r="L138" s="17" t="s">
        <v>371</v>
      </c>
      <c r="M138" s="21">
        <f>I138-D138</f>
        <v>2044</v>
      </c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8">
        <v>13816</v>
      </c>
      <c r="B139" s="9" t="s">
        <v>7644</v>
      </c>
      <c r="C139" s="9">
        <v>2012</v>
      </c>
      <c r="D139" s="388">
        <v>41271</v>
      </c>
      <c r="E139" s="9" t="s">
        <v>7645</v>
      </c>
      <c r="F139" s="9" t="s">
        <v>154</v>
      </c>
      <c r="G139" s="9" t="s">
        <v>17</v>
      </c>
      <c r="H139" s="9" t="s">
        <v>2387</v>
      </c>
      <c r="I139" s="388">
        <v>42622</v>
      </c>
      <c r="J139" s="12">
        <v>9</v>
      </c>
      <c r="K139" s="542" t="s">
        <v>278</v>
      </c>
      <c r="L139" s="9" t="s">
        <v>376</v>
      </c>
      <c r="M139" s="13">
        <f>I139-D139</f>
        <v>1351</v>
      </c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16">
        <v>13916</v>
      </c>
      <c r="B140" s="17" t="s">
        <v>7646</v>
      </c>
      <c r="C140" s="17">
        <v>2013</v>
      </c>
      <c r="D140" s="392">
        <v>41361</v>
      </c>
      <c r="E140" s="17" t="s">
        <v>7647</v>
      </c>
      <c r="F140" s="17" t="s">
        <v>2561</v>
      </c>
      <c r="G140" s="17" t="s">
        <v>17</v>
      </c>
      <c r="H140" s="17" t="s">
        <v>100</v>
      </c>
      <c r="I140" s="392">
        <v>42622</v>
      </c>
      <c r="J140" s="19">
        <v>9</v>
      </c>
      <c r="K140" s="545" t="s">
        <v>295</v>
      </c>
      <c r="L140" s="17" t="s">
        <v>365</v>
      </c>
      <c r="M140" s="21">
        <f>I140-D140</f>
        <v>1261</v>
      </c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8">
        <v>14016</v>
      </c>
      <c r="B141" s="9" t="s">
        <v>7648</v>
      </c>
      <c r="C141" s="9">
        <v>2013</v>
      </c>
      <c r="D141" s="388">
        <v>41361</v>
      </c>
      <c r="E141" s="9" t="s">
        <v>7649</v>
      </c>
      <c r="F141" s="9" t="s">
        <v>2561</v>
      </c>
      <c r="G141" s="9" t="s">
        <v>17</v>
      </c>
      <c r="H141" s="9" t="s">
        <v>5629</v>
      </c>
      <c r="I141" s="388">
        <v>42622</v>
      </c>
      <c r="J141" s="12">
        <v>9</v>
      </c>
      <c r="K141" s="545" t="s">
        <v>295</v>
      </c>
      <c r="L141" s="9" t="s">
        <v>365</v>
      </c>
      <c r="M141" s="13">
        <f>I141-D141</f>
        <v>1261</v>
      </c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16">
        <v>14116</v>
      </c>
      <c r="B142" s="17" t="s">
        <v>7650</v>
      </c>
      <c r="C142" s="17">
        <v>2013</v>
      </c>
      <c r="D142" s="392">
        <v>41390</v>
      </c>
      <c r="E142" s="17" t="s">
        <v>7651</v>
      </c>
      <c r="F142" s="17" t="s">
        <v>869</v>
      </c>
      <c r="G142" s="17" t="s">
        <v>17</v>
      </c>
      <c r="H142" s="17" t="s">
        <v>100</v>
      </c>
      <c r="I142" s="392">
        <v>42625</v>
      </c>
      <c r="J142" s="19">
        <v>9</v>
      </c>
      <c r="K142" s="546" t="s">
        <v>324</v>
      </c>
      <c r="L142" s="17" t="s">
        <v>376</v>
      </c>
      <c r="M142" s="21">
        <f>I142-D142</f>
        <v>1235</v>
      </c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8">
        <v>14216</v>
      </c>
      <c r="B143" s="9" t="s">
        <v>7652</v>
      </c>
      <c r="C143" s="9">
        <v>2013</v>
      </c>
      <c r="D143" s="388">
        <v>41564</v>
      </c>
      <c r="E143" s="9" t="s">
        <v>7653</v>
      </c>
      <c r="F143" s="9" t="s">
        <v>869</v>
      </c>
      <c r="G143" s="9" t="s">
        <v>17</v>
      </c>
      <c r="H143" s="9" t="s">
        <v>5430</v>
      </c>
      <c r="I143" s="388">
        <v>42625</v>
      </c>
      <c r="J143" s="12">
        <v>9</v>
      </c>
      <c r="K143" s="546" t="s">
        <v>324</v>
      </c>
      <c r="L143" s="9" t="s">
        <v>376</v>
      </c>
      <c r="M143" s="13">
        <f>I143-D143</f>
        <v>1061</v>
      </c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16">
        <v>14316</v>
      </c>
      <c r="B144" s="17" t="s">
        <v>7654</v>
      </c>
      <c r="C144" s="17">
        <v>2013</v>
      </c>
      <c r="D144" s="392">
        <v>41320</v>
      </c>
      <c r="E144" s="17" t="s">
        <v>7655</v>
      </c>
      <c r="F144" s="17" t="s">
        <v>869</v>
      </c>
      <c r="G144" s="17" t="s">
        <v>17</v>
      </c>
      <c r="H144" s="17" t="s">
        <v>7553</v>
      </c>
      <c r="I144" s="392">
        <v>42625</v>
      </c>
      <c r="J144" s="19">
        <v>9</v>
      </c>
      <c r="K144" s="546" t="s">
        <v>324</v>
      </c>
      <c r="L144" s="17" t="s">
        <v>376</v>
      </c>
      <c r="M144" s="21">
        <f>I144-D144</f>
        <v>1305</v>
      </c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8">
        <v>14416</v>
      </c>
      <c r="B145" s="9" t="s">
        <v>7656</v>
      </c>
      <c r="C145" s="9">
        <v>2014</v>
      </c>
      <c r="D145" s="388">
        <v>41991</v>
      </c>
      <c r="E145" s="9" t="s">
        <v>7657</v>
      </c>
      <c r="F145" s="9" t="s">
        <v>2163</v>
      </c>
      <c r="G145" s="9" t="s">
        <v>17</v>
      </c>
      <c r="H145" s="9" t="s">
        <v>3637</v>
      </c>
      <c r="I145" s="388">
        <v>42626</v>
      </c>
      <c r="J145" s="12">
        <v>9</v>
      </c>
      <c r="K145" s="543" t="s">
        <v>308</v>
      </c>
      <c r="L145" s="9" t="s">
        <v>371</v>
      </c>
      <c r="M145" s="13">
        <f>I145-D145</f>
        <v>635</v>
      </c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16">
        <v>14516</v>
      </c>
      <c r="B146" s="17" t="s">
        <v>7658</v>
      </c>
      <c r="C146" s="17">
        <v>2014</v>
      </c>
      <c r="D146" s="392">
        <v>41905</v>
      </c>
      <c r="E146" s="17" t="s">
        <v>7659</v>
      </c>
      <c r="F146" s="17" t="s">
        <v>154</v>
      </c>
      <c r="G146" s="17" t="s">
        <v>17</v>
      </c>
      <c r="H146" s="17" t="s">
        <v>89</v>
      </c>
      <c r="I146" s="392">
        <v>42626</v>
      </c>
      <c r="J146" s="19">
        <v>9</v>
      </c>
      <c r="K146" s="542" t="s">
        <v>278</v>
      </c>
      <c r="L146" s="17" t="s">
        <v>376</v>
      </c>
      <c r="M146" s="21">
        <f>I146-D146</f>
        <v>721</v>
      </c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8">
        <v>14616</v>
      </c>
      <c r="B147" s="9" t="s">
        <v>7660</v>
      </c>
      <c r="C147" s="9">
        <v>2014</v>
      </c>
      <c r="D147" s="388">
        <v>41891</v>
      </c>
      <c r="E147" s="9" t="s">
        <v>7661</v>
      </c>
      <c r="F147" s="9" t="s">
        <v>154</v>
      </c>
      <c r="G147" s="9" t="s">
        <v>17</v>
      </c>
      <c r="H147" s="9" t="s">
        <v>209</v>
      </c>
      <c r="I147" s="388">
        <v>42633</v>
      </c>
      <c r="J147" s="12">
        <v>9</v>
      </c>
      <c r="K147" s="542" t="s">
        <v>278</v>
      </c>
      <c r="L147" s="9" t="s">
        <v>376</v>
      </c>
      <c r="M147" s="13">
        <f>I147-D147</f>
        <v>742</v>
      </c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16">
        <v>14716</v>
      </c>
      <c r="B148" s="17" t="s">
        <v>7662</v>
      </c>
      <c r="C148" s="17">
        <v>2015</v>
      </c>
      <c r="D148" s="392">
        <v>42353</v>
      </c>
      <c r="E148" s="17" t="s">
        <v>7663</v>
      </c>
      <c r="F148" s="17" t="s">
        <v>1963</v>
      </c>
      <c r="G148" s="17" t="s">
        <v>17</v>
      </c>
      <c r="H148" s="17" t="s">
        <v>294</v>
      </c>
      <c r="I148" s="392">
        <v>42627</v>
      </c>
      <c r="J148" s="19">
        <v>9</v>
      </c>
      <c r="K148" s="543" t="s">
        <v>308</v>
      </c>
      <c r="L148" s="17" t="s">
        <v>371</v>
      </c>
      <c r="M148" s="21">
        <f>I148-D148</f>
        <v>274</v>
      </c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8">
        <v>14816</v>
      </c>
      <c r="B149" s="9" t="s">
        <v>7664</v>
      </c>
      <c r="C149" s="9">
        <v>2014</v>
      </c>
      <c r="D149" s="388">
        <v>41977</v>
      </c>
      <c r="E149" s="9" t="s">
        <v>7665</v>
      </c>
      <c r="F149" s="9" t="s">
        <v>430</v>
      </c>
      <c r="G149" s="9" t="s">
        <v>860</v>
      </c>
      <c r="H149" s="9" t="s">
        <v>1487</v>
      </c>
      <c r="I149" s="388">
        <v>42627</v>
      </c>
      <c r="J149" s="12">
        <v>9</v>
      </c>
      <c r="K149" s="542" t="s">
        <v>278</v>
      </c>
      <c r="L149" s="9" t="s">
        <v>371</v>
      </c>
      <c r="M149" s="13">
        <f>I149-D149</f>
        <v>650</v>
      </c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16">
        <v>14916</v>
      </c>
      <c r="B150" s="17" t="s">
        <v>7666</v>
      </c>
      <c r="C150" s="17">
        <v>2008</v>
      </c>
      <c r="D150" s="392">
        <v>39742</v>
      </c>
      <c r="E150" s="17" t="s">
        <v>7667</v>
      </c>
      <c r="F150" s="17" t="s">
        <v>1667</v>
      </c>
      <c r="G150" s="17" t="s">
        <v>860</v>
      </c>
      <c r="H150" s="17" t="s">
        <v>137</v>
      </c>
      <c r="I150" s="392">
        <v>42632</v>
      </c>
      <c r="J150" s="19">
        <v>9</v>
      </c>
      <c r="K150" s="546" t="s">
        <v>324</v>
      </c>
      <c r="L150" s="17" t="s">
        <v>376</v>
      </c>
      <c r="M150" s="21">
        <f>I150-D150</f>
        <v>2890</v>
      </c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8">
        <v>15016</v>
      </c>
      <c r="B151" s="9" t="s">
        <v>7668</v>
      </c>
      <c r="C151" s="9">
        <v>2011</v>
      </c>
      <c r="D151" s="388">
        <v>40737</v>
      </c>
      <c r="E151" s="9" t="s">
        <v>7669</v>
      </c>
      <c r="F151" s="9" t="s">
        <v>1005</v>
      </c>
      <c r="G151" s="9" t="s">
        <v>860</v>
      </c>
      <c r="H151" s="9" t="s">
        <v>981</v>
      </c>
      <c r="I151" s="388">
        <v>42632</v>
      </c>
      <c r="J151" s="12">
        <v>9</v>
      </c>
      <c r="K151" s="546" t="s">
        <v>324</v>
      </c>
      <c r="L151" s="9" t="s">
        <v>371</v>
      </c>
      <c r="M151" s="13">
        <f>I151-D151</f>
        <v>1895</v>
      </c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16">
        <v>15116</v>
      </c>
      <c r="B152" s="17" t="s">
        <v>7670</v>
      </c>
      <c r="C152" s="17">
        <v>2015</v>
      </c>
      <c r="D152" s="392">
        <v>42368</v>
      </c>
      <c r="E152" s="17" t="s">
        <v>5719</v>
      </c>
      <c r="F152" s="547" t="s">
        <v>2322</v>
      </c>
      <c r="G152" s="17" t="s">
        <v>871</v>
      </c>
      <c r="H152" s="17" t="s">
        <v>7606</v>
      </c>
      <c r="I152" s="392">
        <v>42639</v>
      </c>
      <c r="J152" s="19">
        <v>9</v>
      </c>
      <c r="K152" s="546" t="s">
        <v>324</v>
      </c>
      <c r="L152" s="17" t="s">
        <v>380</v>
      </c>
      <c r="M152" s="21">
        <f>I152-D152</f>
        <v>271</v>
      </c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8">
        <v>15216</v>
      </c>
      <c r="B153" s="9" t="s">
        <v>7671</v>
      </c>
      <c r="C153" s="9">
        <v>2015</v>
      </c>
      <c r="D153" s="388">
        <v>42368</v>
      </c>
      <c r="E153" s="9" t="s">
        <v>5739</v>
      </c>
      <c r="F153" s="548" t="s">
        <v>5740</v>
      </c>
      <c r="G153" s="9" t="s">
        <v>871</v>
      </c>
      <c r="H153" s="9" t="s">
        <v>7606</v>
      </c>
      <c r="I153" s="388">
        <v>42632</v>
      </c>
      <c r="J153" s="12">
        <v>9</v>
      </c>
      <c r="K153" s="546" t="s">
        <v>324</v>
      </c>
      <c r="L153" s="9" t="s">
        <v>380</v>
      </c>
      <c r="M153" s="13">
        <f>I153-D153</f>
        <v>264</v>
      </c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16">
        <v>15316</v>
      </c>
      <c r="B154" s="17" t="s">
        <v>7672</v>
      </c>
      <c r="C154" s="17">
        <v>2011</v>
      </c>
      <c r="D154" s="392">
        <v>40574</v>
      </c>
      <c r="E154" s="17" t="s">
        <v>7673</v>
      </c>
      <c r="F154" s="17" t="s">
        <v>5830</v>
      </c>
      <c r="G154" s="17" t="s">
        <v>860</v>
      </c>
      <c r="H154" s="17" t="s">
        <v>18</v>
      </c>
      <c r="I154" s="392">
        <v>42639</v>
      </c>
      <c r="J154" s="19">
        <v>9</v>
      </c>
      <c r="K154" s="543" t="s">
        <v>308</v>
      </c>
      <c r="L154" s="17" t="s">
        <v>376</v>
      </c>
      <c r="M154" s="21">
        <f>I154-D154</f>
        <v>2065</v>
      </c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8">
        <v>15416</v>
      </c>
      <c r="B155" s="9" t="s">
        <v>7674</v>
      </c>
      <c r="C155" s="9">
        <v>2013</v>
      </c>
      <c r="D155" s="388">
        <v>41306</v>
      </c>
      <c r="E155" s="9" t="s">
        <v>7675</v>
      </c>
      <c r="F155" s="9" t="s">
        <v>154</v>
      </c>
      <c r="G155" s="9" t="s">
        <v>17</v>
      </c>
      <c r="H155" s="9" t="s">
        <v>465</v>
      </c>
      <c r="I155" s="388">
        <v>42647</v>
      </c>
      <c r="J155" s="12">
        <v>10</v>
      </c>
      <c r="K155" s="542" t="s">
        <v>278</v>
      </c>
      <c r="L155" s="9" t="s">
        <v>376</v>
      </c>
      <c r="M155" s="13">
        <f>I155-D155</f>
        <v>1341</v>
      </c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16">
        <v>15516</v>
      </c>
      <c r="B156" s="17" t="s">
        <v>7676</v>
      </c>
      <c r="C156" s="17">
        <v>2010</v>
      </c>
      <c r="D156" s="392">
        <v>40410</v>
      </c>
      <c r="E156" s="17" t="s">
        <v>7677</v>
      </c>
      <c r="F156" s="17" t="s">
        <v>2561</v>
      </c>
      <c r="G156" s="17" t="s">
        <v>860</v>
      </c>
      <c r="H156" s="17" t="s">
        <v>83</v>
      </c>
      <c r="I156" s="392">
        <v>42649</v>
      </c>
      <c r="J156" s="19">
        <v>10</v>
      </c>
      <c r="K156" s="542" t="s">
        <v>278</v>
      </c>
      <c r="L156" s="17" t="s">
        <v>371</v>
      </c>
      <c r="M156" s="21">
        <f>I156-D156</f>
        <v>2239</v>
      </c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8">
        <v>15616</v>
      </c>
      <c r="B157" s="9" t="s">
        <v>7678</v>
      </c>
      <c r="C157" s="9">
        <v>2008</v>
      </c>
      <c r="D157" s="388">
        <v>39697</v>
      </c>
      <c r="E157" s="9" t="s">
        <v>7679</v>
      </c>
      <c r="F157" s="9" t="s">
        <v>953</v>
      </c>
      <c r="G157" s="9" t="s">
        <v>860</v>
      </c>
      <c r="H157" s="9" t="s">
        <v>137</v>
      </c>
      <c r="I157" s="388">
        <v>42649</v>
      </c>
      <c r="J157" s="12">
        <v>10</v>
      </c>
      <c r="K157" s="543" t="s">
        <v>308</v>
      </c>
      <c r="L157" s="9" t="s">
        <v>376</v>
      </c>
      <c r="M157" s="13">
        <f>I157-D157</f>
        <v>2952</v>
      </c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16">
        <v>15716</v>
      </c>
      <c r="B158" s="17" t="s">
        <v>7680</v>
      </c>
      <c r="C158" s="17">
        <v>2010</v>
      </c>
      <c r="D158" s="392">
        <v>40353</v>
      </c>
      <c r="E158" s="17" t="s">
        <v>7681</v>
      </c>
      <c r="F158" s="17" t="s">
        <v>968</v>
      </c>
      <c r="G158" s="17" t="s">
        <v>860</v>
      </c>
      <c r="H158" s="17" t="s">
        <v>7682</v>
      </c>
      <c r="I158" s="392">
        <v>42649</v>
      </c>
      <c r="J158" s="19">
        <v>10</v>
      </c>
      <c r="K158" s="542" t="s">
        <v>278</v>
      </c>
      <c r="L158" s="17" t="s">
        <v>371</v>
      </c>
      <c r="M158" s="21">
        <f>I158-D158</f>
        <v>2296</v>
      </c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8">
        <v>15816</v>
      </c>
      <c r="B159" s="9" t="s">
        <v>7683</v>
      </c>
      <c r="C159" s="9">
        <v>2010</v>
      </c>
      <c r="D159" s="388">
        <v>40449</v>
      </c>
      <c r="E159" s="9" t="s">
        <v>7684</v>
      </c>
      <c r="F159" s="9" t="s">
        <v>5830</v>
      </c>
      <c r="G159" s="9" t="s">
        <v>860</v>
      </c>
      <c r="H159" s="9" t="s">
        <v>981</v>
      </c>
      <c r="I159" s="388">
        <v>42649</v>
      </c>
      <c r="J159" s="12">
        <v>10</v>
      </c>
      <c r="K159" s="543" t="s">
        <v>308</v>
      </c>
      <c r="L159" s="9" t="s">
        <v>376</v>
      </c>
      <c r="M159" s="13">
        <f>I159-D159</f>
        <v>2200</v>
      </c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16">
        <v>15916</v>
      </c>
      <c r="B160" s="17" t="s">
        <v>7685</v>
      </c>
      <c r="C160" s="17">
        <v>2012</v>
      </c>
      <c r="D160" s="392">
        <v>41124</v>
      </c>
      <c r="E160" s="17" t="s">
        <v>7686</v>
      </c>
      <c r="F160" s="17" t="s">
        <v>1070</v>
      </c>
      <c r="G160" s="17" t="s">
        <v>17</v>
      </c>
      <c r="H160" s="17" t="s">
        <v>870</v>
      </c>
      <c r="I160" s="392">
        <v>42649</v>
      </c>
      <c r="J160" s="19">
        <v>10</v>
      </c>
      <c r="K160" s="543" t="s">
        <v>308</v>
      </c>
      <c r="L160" s="17" t="s">
        <v>365</v>
      </c>
      <c r="M160" s="21">
        <f>I160-D160</f>
        <v>1525</v>
      </c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8">
        <v>16016</v>
      </c>
      <c r="B161" s="9" t="s">
        <v>7687</v>
      </c>
      <c r="C161" s="9">
        <v>2011</v>
      </c>
      <c r="D161" s="388">
        <v>40585</v>
      </c>
      <c r="E161" s="9" t="s">
        <v>7688</v>
      </c>
      <c r="F161" s="9" t="s">
        <v>953</v>
      </c>
      <c r="G161" s="9" t="s">
        <v>17</v>
      </c>
      <c r="H161" s="9" t="s">
        <v>121</v>
      </c>
      <c r="I161" s="388">
        <v>42649</v>
      </c>
      <c r="J161" s="12">
        <v>10</v>
      </c>
      <c r="K161" s="543" t="s">
        <v>308</v>
      </c>
      <c r="L161" s="9" t="s">
        <v>371</v>
      </c>
      <c r="M161" s="13">
        <f>I161-D161</f>
        <v>2064</v>
      </c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16">
        <v>16116</v>
      </c>
      <c r="B162" s="17" t="s">
        <v>7689</v>
      </c>
      <c r="C162" s="17">
        <v>2013</v>
      </c>
      <c r="D162" s="392">
        <v>41396</v>
      </c>
      <c r="E162" s="17" t="s">
        <v>7690</v>
      </c>
      <c r="F162" s="17" t="s">
        <v>2163</v>
      </c>
      <c r="G162" s="17" t="s">
        <v>17</v>
      </c>
      <c r="H162" s="17" t="s">
        <v>100</v>
      </c>
      <c r="I162" s="392">
        <v>42653</v>
      </c>
      <c r="J162" s="19">
        <v>10</v>
      </c>
      <c r="K162" s="543" t="s">
        <v>308</v>
      </c>
      <c r="L162" s="17" t="s">
        <v>371</v>
      </c>
      <c r="M162" s="21">
        <f>I162-D162</f>
        <v>1257</v>
      </c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8">
        <v>16216</v>
      </c>
      <c r="B163" s="9" t="s">
        <v>7691</v>
      </c>
      <c r="C163" s="9">
        <v>2013</v>
      </c>
      <c r="D163" s="388">
        <v>41506</v>
      </c>
      <c r="E163" s="9" t="s">
        <v>7692</v>
      </c>
      <c r="F163" s="9" t="s">
        <v>370</v>
      </c>
      <c r="G163" s="9" t="s">
        <v>17</v>
      </c>
      <c r="H163" s="9" t="s">
        <v>132</v>
      </c>
      <c r="I163" s="388">
        <v>42653</v>
      </c>
      <c r="J163" s="12">
        <v>10</v>
      </c>
      <c r="K163" s="543" t="s">
        <v>308</v>
      </c>
      <c r="L163" s="9" t="s">
        <v>371</v>
      </c>
      <c r="M163" s="13">
        <f>I163-D163</f>
        <v>1147</v>
      </c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16">
        <v>16316</v>
      </c>
      <c r="B164" s="17" t="s">
        <v>7693</v>
      </c>
      <c r="C164" s="17">
        <v>2013</v>
      </c>
      <c r="D164" s="392">
        <v>41564</v>
      </c>
      <c r="E164" s="17" t="s">
        <v>7694</v>
      </c>
      <c r="F164" s="17" t="s">
        <v>370</v>
      </c>
      <c r="G164" s="17" t="s">
        <v>17</v>
      </c>
      <c r="H164" s="17" t="s">
        <v>1522</v>
      </c>
      <c r="I164" s="392">
        <v>42653</v>
      </c>
      <c r="J164" s="19">
        <v>10</v>
      </c>
      <c r="K164" s="543" t="s">
        <v>308</v>
      </c>
      <c r="L164" s="17" t="s">
        <v>371</v>
      </c>
      <c r="M164" s="21">
        <f>I164-D164</f>
        <v>1089</v>
      </c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8">
        <v>16416</v>
      </c>
      <c r="B165" s="9" t="s">
        <v>7695</v>
      </c>
      <c r="C165" s="9">
        <v>2013</v>
      </c>
      <c r="D165" s="388">
        <v>41634</v>
      </c>
      <c r="E165" s="9" t="s">
        <v>7696</v>
      </c>
      <c r="F165" s="9" t="s">
        <v>7467</v>
      </c>
      <c r="G165" s="9" t="s">
        <v>850</v>
      </c>
      <c r="H165" s="9" t="s">
        <v>1358</v>
      </c>
      <c r="I165" s="388">
        <v>42653</v>
      </c>
      <c r="J165" s="12">
        <v>10</v>
      </c>
      <c r="K165" s="542" t="s">
        <v>278</v>
      </c>
      <c r="L165" s="9" t="s">
        <v>371</v>
      </c>
      <c r="M165" s="13">
        <f>I165-D165</f>
        <v>1019</v>
      </c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16">
        <v>16516</v>
      </c>
      <c r="B166" s="17" t="s">
        <v>7697</v>
      </c>
      <c r="C166" s="17">
        <v>2010</v>
      </c>
      <c r="D166" s="392">
        <v>40331</v>
      </c>
      <c r="E166" s="17" t="s">
        <v>7698</v>
      </c>
      <c r="F166" s="17" t="s">
        <v>5830</v>
      </c>
      <c r="G166" s="17" t="s">
        <v>860</v>
      </c>
      <c r="H166" s="17" t="s">
        <v>981</v>
      </c>
      <c r="I166" s="392">
        <v>42654</v>
      </c>
      <c r="J166" s="19">
        <v>10</v>
      </c>
      <c r="K166" s="543" t="s">
        <v>308</v>
      </c>
      <c r="L166" s="17" t="s">
        <v>376</v>
      </c>
      <c r="M166" s="21">
        <f>I166-D166</f>
        <v>2323</v>
      </c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8">
        <v>16616</v>
      </c>
      <c r="B167" s="9" t="s">
        <v>7699</v>
      </c>
      <c r="C167" s="9">
        <v>2012</v>
      </c>
      <c r="D167" s="388">
        <v>41141</v>
      </c>
      <c r="E167" s="9" t="s">
        <v>7700</v>
      </c>
      <c r="F167" s="9" t="s">
        <v>1451</v>
      </c>
      <c r="G167" s="9" t="s">
        <v>17</v>
      </c>
      <c r="H167" s="9" t="s">
        <v>25</v>
      </c>
      <c r="I167" s="388">
        <v>42654</v>
      </c>
      <c r="J167" s="12">
        <v>10</v>
      </c>
      <c r="K167" s="542" t="s">
        <v>278</v>
      </c>
      <c r="L167" s="9" t="s">
        <v>376</v>
      </c>
      <c r="M167" s="13">
        <f>I167-D167</f>
        <v>1513</v>
      </c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16">
        <v>16716</v>
      </c>
      <c r="B168" s="17" t="s">
        <v>7701</v>
      </c>
      <c r="C168" s="17">
        <v>2013</v>
      </c>
      <c r="D168" s="392">
        <v>41486</v>
      </c>
      <c r="E168" s="17" t="s">
        <v>7702</v>
      </c>
      <c r="F168" s="17" t="s">
        <v>1070</v>
      </c>
      <c r="G168" s="17" t="s">
        <v>17</v>
      </c>
      <c r="H168" s="17" t="s">
        <v>7703</v>
      </c>
      <c r="I168" s="392">
        <v>42654</v>
      </c>
      <c r="J168" s="19">
        <v>10</v>
      </c>
      <c r="K168" s="543" t="s">
        <v>308</v>
      </c>
      <c r="L168" s="17" t="s">
        <v>365</v>
      </c>
      <c r="M168" s="21">
        <f>I168-D168</f>
        <v>1168</v>
      </c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8">
        <v>16816</v>
      </c>
      <c r="B169" s="9" t="s">
        <v>7704</v>
      </c>
      <c r="C169" s="9">
        <v>2013</v>
      </c>
      <c r="D169" s="388">
        <v>41618</v>
      </c>
      <c r="E169" s="9" t="s">
        <v>7705</v>
      </c>
      <c r="F169" s="9" t="s">
        <v>1070</v>
      </c>
      <c r="G169" s="9" t="s">
        <v>17</v>
      </c>
      <c r="H169" s="9" t="s">
        <v>3637</v>
      </c>
      <c r="I169" s="388">
        <v>42654</v>
      </c>
      <c r="J169" s="12">
        <v>10</v>
      </c>
      <c r="K169" s="543" t="s">
        <v>308</v>
      </c>
      <c r="L169" s="9" t="s">
        <v>365</v>
      </c>
      <c r="M169" s="13">
        <f>I169-D169</f>
        <v>1036</v>
      </c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16">
        <v>16916</v>
      </c>
      <c r="B170" s="17" t="s">
        <v>7706</v>
      </c>
      <c r="C170" s="17">
        <v>2015</v>
      </c>
      <c r="D170" s="392">
        <v>42293</v>
      </c>
      <c r="E170" s="17" t="s">
        <v>7707</v>
      </c>
      <c r="F170" s="547" t="s">
        <v>2139</v>
      </c>
      <c r="G170" s="17" t="s">
        <v>871</v>
      </c>
      <c r="H170" s="17" t="s">
        <v>2919</v>
      </c>
      <c r="I170" s="392">
        <v>42656</v>
      </c>
      <c r="J170" s="19">
        <v>10</v>
      </c>
      <c r="K170" s="546" t="s">
        <v>324</v>
      </c>
      <c r="L170" s="17" t="s">
        <v>380</v>
      </c>
      <c r="M170" s="21">
        <f>I170-D170</f>
        <v>363</v>
      </c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8">
        <v>17016</v>
      </c>
      <c r="B171" s="9" t="s">
        <v>7708</v>
      </c>
      <c r="C171" s="9">
        <v>2015</v>
      </c>
      <c r="D171" s="388">
        <v>42320</v>
      </c>
      <c r="E171" s="9" t="s">
        <v>7709</v>
      </c>
      <c r="F171" s="548" t="s">
        <v>3960</v>
      </c>
      <c r="G171" s="9" t="s">
        <v>871</v>
      </c>
      <c r="H171" s="9" t="s">
        <v>7710</v>
      </c>
      <c r="I171" s="388">
        <v>42660</v>
      </c>
      <c r="J171" s="12">
        <v>10</v>
      </c>
      <c r="K171" s="546" t="s">
        <v>1679</v>
      </c>
      <c r="L171" s="9" t="s">
        <v>380</v>
      </c>
      <c r="M171" s="13">
        <f>I171-D171</f>
        <v>340</v>
      </c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16">
        <v>17116</v>
      </c>
      <c r="B172" s="17" t="s">
        <v>7711</v>
      </c>
      <c r="C172" s="17">
        <v>2014</v>
      </c>
      <c r="D172" s="392">
        <v>41808</v>
      </c>
      <c r="E172" s="17" t="s">
        <v>7712</v>
      </c>
      <c r="F172" s="17" t="s">
        <v>1963</v>
      </c>
      <c r="G172" s="17" t="s">
        <v>17</v>
      </c>
      <c r="H172" s="17" t="s">
        <v>83</v>
      </c>
      <c r="I172" s="392">
        <v>42668</v>
      </c>
      <c r="J172" s="19">
        <v>10</v>
      </c>
      <c r="K172" s="543" t="s">
        <v>308</v>
      </c>
      <c r="L172" s="17" t="s">
        <v>371</v>
      </c>
      <c r="M172" s="21">
        <f>I172-D172</f>
        <v>860</v>
      </c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8">
        <v>17216</v>
      </c>
      <c r="B173" s="9" t="s">
        <v>7713</v>
      </c>
      <c r="C173" s="9">
        <v>2014</v>
      </c>
      <c r="D173" s="388">
        <v>41696</v>
      </c>
      <c r="E173" s="9" t="s">
        <v>7714</v>
      </c>
      <c r="F173" s="9" t="s">
        <v>1070</v>
      </c>
      <c r="G173" s="9" t="s">
        <v>17</v>
      </c>
      <c r="H173" s="9" t="s">
        <v>137</v>
      </c>
      <c r="I173" s="388">
        <v>42656</v>
      </c>
      <c r="J173" s="12">
        <v>10</v>
      </c>
      <c r="K173" s="543" t="s">
        <v>308</v>
      </c>
      <c r="L173" s="9" t="s">
        <v>365</v>
      </c>
      <c r="M173" s="13">
        <f>I173-D173</f>
        <v>960</v>
      </c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16">
        <v>17316</v>
      </c>
      <c r="B174" s="17" t="s">
        <v>7715</v>
      </c>
      <c r="C174" s="17">
        <v>2014</v>
      </c>
      <c r="D174" s="392">
        <v>41684</v>
      </c>
      <c r="E174" s="17" t="s">
        <v>7716</v>
      </c>
      <c r="F174" s="17" t="s">
        <v>370</v>
      </c>
      <c r="G174" s="17" t="s">
        <v>17</v>
      </c>
      <c r="H174" s="17" t="s">
        <v>89</v>
      </c>
      <c r="I174" s="392">
        <v>42656</v>
      </c>
      <c r="J174" s="19">
        <v>10</v>
      </c>
      <c r="K174" s="543" t="s">
        <v>308</v>
      </c>
      <c r="L174" s="17" t="s">
        <v>371</v>
      </c>
      <c r="M174" s="21">
        <f>I174-D174</f>
        <v>972</v>
      </c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8">
        <v>17416</v>
      </c>
      <c r="B175" s="9" t="s">
        <v>7717</v>
      </c>
      <c r="C175" s="9">
        <v>2013</v>
      </c>
      <c r="D175" s="388">
        <v>41508</v>
      </c>
      <c r="E175" s="9" t="s">
        <v>7718</v>
      </c>
      <c r="F175" s="9" t="s">
        <v>1451</v>
      </c>
      <c r="G175" s="9" t="s">
        <v>17</v>
      </c>
      <c r="H175" s="9" t="s">
        <v>83</v>
      </c>
      <c r="I175" s="388">
        <v>42663</v>
      </c>
      <c r="J175" s="12">
        <v>10</v>
      </c>
      <c r="K175" s="542" t="s">
        <v>278</v>
      </c>
      <c r="L175" s="9" t="s">
        <v>376</v>
      </c>
      <c r="M175" s="13">
        <f>I175-D175</f>
        <v>1155</v>
      </c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16">
        <v>17516</v>
      </c>
      <c r="B176" s="17" t="s">
        <v>7719</v>
      </c>
      <c r="C176" s="17">
        <v>2013</v>
      </c>
      <c r="D176" s="392">
        <v>41523</v>
      </c>
      <c r="E176" s="17" t="s">
        <v>7720</v>
      </c>
      <c r="F176" s="17" t="s">
        <v>1451</v>
      </c>
      <c r="G176" s="17" t="s">
        <v>17</v>
      </c>
      <c r="H176" s="17" t="s">
        <v>132</v>
      </c>
      <c r="I176" s="392">
        <v>42663</v>
      </c>
      <c r="J176" s="19">
        <v>10</v>
      </c>
      <c r="K176" s="542" t="s">
        <v>278</v>
      </c>
      <c r="L176" s="17" t="s">
        <v>376</v>
      </c>
      <c r="M176" s="21">
        <f>I176-D176</f>
        <v>1140</v>
      </c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8">
        <v>17616</v>
      </c>
      <c r="B177" s="9" t="s">
        <v>7721</v>
      </c>
      <c r="C177" s="9">
        <v>2012</v>
      </c>
      <c r="D177" s="388">
        <v>41241</v>
      </c>
      <c r="E177" s="9" t="s">
        <v>7722</v>
      </c>
      <c r="F177" s="9" t="s">
        <v>1451</v>
      </c>
      <c r="G177" s="9" t="s">
        <v>17</v>
      </c>
      <c r="H177" s="9" t="s">
        <v>100</v>
      </c>
      <c r="I177" s="388">
        <v>42663</v>
      </c>
      <c r="J177" s="12">
        <v>10</v>
      </c>
      <c r="K177" s="542" t="s">
        <v>278</v>
      </c>
      <c r="L177" s="9" t="s">
        <v>376</v>
      </c>
      <c r="M177" s="13">
        <f>I177-D177</f>
        <v>1422</v>
      </c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16">
        <v>17716</v>
      </c>
      <c r="B178" s="17" t="s">
        <v>7723</v>
      </c>
      <c r="C178" s="17">
        <v>2014</v>
      </c>
      <c r="D178" s="392">
        <v>41823</v>
      </c>
      <c r="E178" s="17" t="s">
        <v>7724</v>
      </c>
      <c r="F178" s="17" t="s">
        <v>1451</v>
      </c>
      <c r="G178" s="17" t="s">
        <v>17</v>
      </c>
      <c r="H178" s="17" t="s">
        <v>137</v>
      </c>
      <c r="I178" s="392">
        <v>42663</v>
      </c>
      <c r="J178" s="19">
        <v>10</v>
      </c>
      <c r="K178" s="542" t="s">
        <v>278</v>
      </c>
      <c r="L178" s="17" t="s">
        <v>376</v>
      </c>
      <c r="M178" s="21">
        <f>I178-D178</f>
        <v>840</v>
      </c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8">
        <v>17816</v>
      </c>
      <c r="B179" s="9" t="s">
        <v>7725</v>
      </c>
      <c r="C179" s="9">
        <v>2011</v>
      </c>
      <c r="D179" s="388">
        <v>40583</v>
      </c>
      <c r="E179" s="9" t="s">
        <v>7726</v>
      </c>
      <c r="F179" s="9" t="s">
        <v>442</v>
      </c>
      <c r="G179" s="9" t="s">
        <v>850</v>
      </c>
      <c r="H179" s="9" t="s">
        <v>1358</v>
      </c>
      <c r="I179" s="388">
        <v>42668</v>
      </c>
      <c r="J179" s="12">
        <v>10</v>
      </c>
      <c r="K179" s="545" t="s">
        <v>295</v>
      </c>
      <c r="L179" s="9" t="s">
        <v>376</v>
      </c>
      <c r="M179" s="13">
        <f>I179-D179</f>
        <v>2085</v>
      </c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16">
        <v>17916</v>
      </c>
      <c r="B180" s="17" t="s">
        <v>7727</v>
      </c>
      <c r="C180" s="17">
        <v>2014</v>
      </c>
      <c r="D180" s="392">
        <v>41894</v>
      </c>
      <c r="E180" s="17" t="s">
        <v>7728</v>
      </c>
      <c r="F180" s="17" t="s">
        <v>2163</v>
      </c>
      <c r="G180" s="17" t="s">
        <v>17</v>
      </c>
      <c r="H180" s="17" t="s">
        <v>277</v>
      </c>
      <c r="I180" s="392">
        <v>42668</v>
      </c>
      <c r="J180" s="19">
        <v>10</v>
      </c>
      <c r="K180" s="545" t="s">
        <v>295</v>
      </c>
      <c r="L180" s="17" t="s">
        <v>371</v>
      </c>
      <c r="M180" s="21">
        <f>I180-D180</f>
        <v>774</v>
      </c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8">
        <v>18016</v>
      </c>
      <c r="B181" s="9" t="s">
        <v>7729</v>
      </c>
      <c r="C181" s="9">
        <v>2011</v>
      </c>
      <c r="D181" s="388">
        <v>40702</v>
      </c>
      <c r="E181" s="9" t="s">
        <v>7730</v>
      </c>
      <c r="F181" s="9" t="s">
        <v>180</v>
      </c>
      <c r="G181" s="9" t="s">
        <v>17</v>
      </c>
      <c r="H181" s="9" t="s">
        <v>18</v>
      </c>
      <c r="I181" s="388">
        <v>42668</v>
      </c>
      <c r="J181" s="12">
        <v>10</v>
      </c>
      <c r="K181" s="543" t="s">
        <v>308</v>
      </c>
      <c r="L181" s="9" t="s">
        <v>371</v>
      </c>
      <c r="M181" s="13">
        <f>I181-D181</f>
        <v>1966</v>
      </c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16">
        <v>18116</v>
      </c>
      <c r="B182" s="17" t="s">
        <v>7731</v>
      </c>
      <c r="C182" s="17">
        <v>2012</v>
      </c>
      <c r="D182" s="392">
        <v>41012</v>
      </c>
      <c r="E182" s="17" t="s">
        <v>7732</v>
      </c>
      <c r="F182" s="17" t="s">
        <v>953</v>
      </c>
      <c r="G182" s="17" t="s">
        <v>17</v>
      </c>
      <c r="H182" s="17" t="s">
        <v>18</v>
      </c>
      <c r="I182" s="392">
        <v>42668</v>
      </c>
      <c r="J182" s="19">
        <v>10</v>
      </c>
      <c r="K182" s="543" t="s">
        <v>308</v>
      </c>
      <c r="L182" s="17" t="s">
        <v>371</v>
      </c>
      <c r="M182" s="21">
        <f>I182-D182</f>
        <v>1656</v>
      </c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8">
        <v>18216</v>
      </c>
      <c r="B183" s="9" t="s">
        <v>7733</v>
      </c>
      <c r="C183" s="9">
        <v>2012</v>
      </c>
      <c r="D183" s="388">
        <v>41219</v>
      </c>
      <c r="E183" s="9" t="s">
        <v>7734</v>
      </c>
      <c r="F183" s="9" t="s">
        <v>1963</v>
      </c>
      <c r="G183" s="9" t="s">
        <v>17</v>
      </c>
      <c r="H183" s="9" t="s">
        <v>18</v>
      </c>
      <c r="I183" s="388">
        <v>42668</v>
      </c>
      <c r="J183" s="12">
        <v>10</v>
      </c>
      <c r="K183" s="543" t="s">
        <v>308</v>
      </c>
      <c r="L183" s="9" t="s">
        <v>371</v>
      </c>
      <c r="M183" s="13">
        <f>I183-D183</f>
        <v>1449</v>
      </c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16">
        <v>18316</v>
      </c>
      <c r="B184" s="17" t="s">
        <v>7735</v>
      </c>
      <c r="C184" s="17">
        <v>2015</v>
      </c>
      <c r="D184" s="392">
        <v>42293</v>
      </c>
      <c r="E184" s="17" t="s">
        <v>7736</v>
      </c>
      <c r="F184" s="547" t="s">
        <v>2336</v>
      </c>
      <c r="G184" s="17" t="s">
        <v>871</v>
      </c>
      <c r="H184" s="17" t="s">
        <v>2919</v>
      </c>
      <c r="I184" s="392">
        <v>42669</v>
      </c>
      <c r="J184" s="19">
        <v>10</v>
      </c>
      <c r="K184" s="546" t="s">
        <v>324</v>
      </c>
      <c r="L184" s="17" t="s">
        <v>380</v>
      </c>
      <c r="M184" s="21">
        <f>I184-D184</f>
        <v>376</v>
      </c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8">
        <v>18416</v>
      </c>
      <c r="B185" s="9" t="s">
        <v>7737</v>
      </c>
      <c r="C185" s="9">
        <v>2014</v>
      </c>
      <c r="D185" s="388">
        <v>41884</v>
      </c>
      <c r="E185" s="9" t="s">
        <v>7738</v>
      </c>
      <c r="F185" s="9" t="s">
        <v>7739</v>
      </c>
      <c r="G185" s="9" t="s">
        <v>860</v>
      </c>
      <c r="H185" s="9" t="s">
        <v>363</v>
      </c>
      <c r="I185" s="388">
        <v>42675</v>
      </c>
      <c r="J185" s="12">
        <v>11</v>
      </c>
      <c r="K185" s="543" t="s">
        <v>308</v>
      </c>
      <c r="L185" s="9" t="s">
        <v>376</v>
      </c>
      <c r="M185" s="13">
        <f>I185-D185</f>
        <v>791</v>
      </c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16">
        <v>18516</v>
      </c>
      <c r="B186" s="17" t="s">
        <v>7740</v>
      </c>
      <c r="C186" s="17">
        <v>2013</v>
      </c>
      <c r="D186" s="392">
        <v>41324</v>
      </c>
      <c r="E186" s="17" t="s">
        <v>7741</v>
      </c>
      <c r="F186" s="17" t="s">
        <v>3896</v>
      </c>
      <c r="G186" s="17" t="s">
        <v>17</v>
      </c>
      <c r="H186" s="17" t="s">
        <v>18</v>
      </c>
      <c r="I186" s="392">
        <v>42675</v>
      </c>
      <c r="J186" s="19">
        <v>11</v>
      </c>
      <c r="K186" s="546" t="s">
        <v>324</v>
      </c>
      <c r="L186" s="17" t="s">
        <v>376</v>
      </c>
      <c r="M186" s="21">
        <f>I186-D186</f>
        <v>1351</v>
      </c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8">
        <v>18616</v>
      </c>
      <c r="B187" s="9" t="s">
        <v>7742</v>
      </c>
      <c r="C187" s="9">
        <v>2014</v>
      </c>
      <c r="D187" s="388">
        <v>41978</v>
      </c>
      <c r="E187" s="9" t="s">
        <v>7743</v>
      </c>
      <c r="F187" s="9" t="s">
        <v>961</v>
      </c>
      <c r="G187" s="9" t="s">
        <v>17</v>
      </c>
      <c r="H187" s="9" t="s">
        <v>866</v>
      </c>
      <c r="I187" s="388">
        <v>42677</v>
      </c>
      <c r="J187" s="12">
        <v>11</v>
      </c>
      <c r="K187" s="543" t="s">
        <v>308</v>
      </c>
      <c r="L187" s="9" t="s">
        <v>371</v>
      </c>
      <c r="M187" s="13">
        <f>I187-D187</f>
        <v>699</v>
      </c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16">
        <v>18716</v>
      </c>
      <c r="B188" s="17" t="s">
        <v>7744</v>
      </c>
      <c r="C188" s="17">
        <v>2009</v>
      </c>
      <c r="D188" s="392">
        <v>39994</v>
      </c>
      <c r="E188" s="17" t="s">
        <v>7745</v>
      </c>
      <c r="F188" s="17" t="s">
        <v>869</v>
      </c>
      <c r="G188" s="17" t="s">
        <v>17</v>
      </c>
      <c r="H188" s="17" t="s">
        <v>866</v>
      </c>
      <c r="I188" s="392">
        <v>42677</v>
      </c>
      <c r="J188" s="19">
        <v>11</v>
      </c>
      <c r="K188" s="546" t="s">
        <v>324</v>
      </c>
      <c r="L188" s="17" t="s">
        <v>376</v>
      </c>
      <c r="M188" s="21">
        <f>I188-D188</f>
        <v>2683</v>
      </c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8">
        <v>18816</v>
      </c>
      <c r="B189" s="9" t="s">
        <v>7746</v>
      </c>
      <c r="C189" s="9">
        <v>2013</v>
      </c>
      <c r="D189" s="388">
        <v>41320</v>
      </c>
      <c r="E189" s="9" t="s">
        <v>7747</v>
      </c>
      <c r="F189" s="9" t="s">
        <v>154</v>
      </c>
      <c r="G189" s="9" t="s">
        <v>17</v>
      </c>
      <c r="H189" s="9" t="s">
        <v>5341</v>
      </c>
      <c r="I189" s="388">
        <v>42685</v>
      </c>
      <c r="J189" s="12">
        <v>11</v>
      </c>
      <c r="K189" s="542" t="s">
        <v>278</v>
      </c>
      <c r="L189" s="9" t="s">
        <v>376</v>
      </c>
      <c r="M189" s="13">
        <f>I189-D189</f>
        <v>1365</v>
      </c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16">
        <v>18916</v>
      </c>
      <c r="B190" s="17" t="s">
        <v>7748</v>
      </c>
      <c r="C190" s="17">
        <v>2012</v>
      </c>
      <c r="D190" s="392">
        <v>40996</v>
      </c>
      <c r="E190" s="17" t="s">
        <v>7749</v>
      </c>
      <c r="F190" s="17" t="s">
        <v>1678</v>
      </c>
      <c r="G190" s="17" t="s">
        <v>40</v>
      </c>
      <c r="H190" s="17" t="s">
        <v>2387</v>
      </c>
      <c r="I190" s="392">
        <v>42688</v>
      </c>
      <c r="J190" s="19">
        <v>11</v>
      </c>
      <c r="K190" s="542" t="s">
        <v>278</v>
      </c>
      <c r="L190" s="17" t="s">
        <v>376</v>
      </c>
      <c r="M190" s="21">
        <f>I190-D190</f>
        <v>1692</v>
      </c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8">
        <v>19016</v>
      </c>
      <c r="B191" s="9" t="s">
        <v>7750</v>
      </c>
      <c r="C191" s="9">
        <v>2015</v>
      </c>
      <c r="D191" s="388">
        <v>42244</v>
      </c>
      <c r="E191" s="9" t="s">
        <v>7751</v>
      </c>
      <c r="F191" s="9" t="s">
        <v>7752</v>
      </c>
      <c r="G191" s="9" t="s">
        <v>860</v>
      </c>
      <c r="H191" s="9" t="s">
        <v>137</v>
      </c>
      <c r="I191" s="388">
        <v>42692</v>
      </c>
      <c r="J191" s="12">
        <v>11</v>
      </c>
      <c r="K191" s="542" t="s">
        <v>278</v>
      </c>
      <c r="L191" s="9" t="s">
        <v>376</v>
      </c>
      <c r="M191" s="13">
        <f>I191-D191</f>
        <v>448</v>
      </c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16">
        <v>19116</v>
      </c>
      <c r="B192" s="17" t="s">
        <v>7753</v>
      </c>
      <c r="C192" s="17">
        <v>2008</v>
      </c>
      <c r="D192" s="392">
        <v>39584</v>
      </c>
      <c r="E192" s="17" t="s">
        <v>7754</v>
      </c>
      <c r="F192" s="17" t="s">
        <v>7755</v>
      </c>
      <c r="G192" s="17" t="s">
        <v>407</v>
      </c>
      <c r="H192" s="17" t="s">
        <v>2387</v>
      </c>
      <c r="I192" s="392">
        <v>42692</v>
      </c>
      <c r="J192" s="19">
        <v>11</v>
      </c>
      <c r="K192" s="543" t="s">
        <v>308</v>
      </c>
      <c r="L192" s="17" t="s">
        <v>371</v>
      </c>
      <c r="M192" s="21">
        <f>I192-D192</f>
        <v>3108</v>
      </c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8">
        <v>19216</v>
      </c>
      <c r="B193" s="9" t="s">
        <v>7756</v>
      </c>
      <c r="C193" s="9">
        <v>2013</v>
      </c>
      <c r="D193" s="388">
        <v>41635</v>
      </c>
      <c r="E193" s="9" t="s">
        <v>7757</v>
      </c>
      <c r="F193" s="9" t="s">
        <v>351</v>
      </c>
      <c r="G193" s="9" t="s">
        <v>17</v>
      </c>
      <c r="H193" s="9" t="s">
        <v>137</v>
      </c>
      <c r="I193" s="388">
        <v>42696</v>
      </c>
      <c r="J193" s="12">
        <v>11</v>
      </c>
      <c r="K193" s="542" t="s">
        <v>278</v>
      </c>
      <c r="L193" s="9" t="s">
        <v>371</v>
      </c>
      <c r="M193" s="13">
        <f>I193-D193</f>
        <v>1061</v>
      </c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16">
        <v>19316</v>
      </c>
      <c r="B194" s="17" t="s">
        <v>7758</v>
      </c>
      <c r="C194" s="17">
        <v>2009</v>
      </c>
      <c r="D194" s="392">
        <v>40093</v>
      </c>
      <c r="E194" s="17" t="s">
        <v>7759</v>
      </c>
      <c r="F194" s="17" t="s">
        <v>154</v>
      </c>
      <c r="G194" s="17" t="s">
        <v>17</v>
      </c>
      <c r="H194" s="17" t="s">
        <v>77</v>
      </c>
      <c r="I194" s="392">
        <v>42698</v>
      </c>
      <c r="J194" s="19">
        <v>11</v>
      </c>
      <c r="K194" s="542" t="s">
        <v>278</v>
      </c>
      <c r="L194" s="17" t="s">
        <v>376</v>
      </c>
      <c r="M194" s="21">
        <f>I194-D194</f>
        <v>2605</v>
      </c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8">
        <v>19416</v>
      </c>
      <c r="B195" s="9" t="s">
        <v>7760</v>
      </c>
      <c r="C195" s="9">
        <v>2010</v>
      </c>
      <c r="D195" s="388">
        <v>40238</v>
      </c>
      <c r="E195" s="9" t="s">
        <v>7761</v>
      </c>
      <c r="F195" s="9" t="s">
        <v>7762</v>
      </c>
      <c r="G195" s="9" t="s">
        <v>17</v>
      </c>
      <c r="H195" s="9" t="s">
        <v>981</v>
      </c>
      <c r="I195" s="388">
        <v>42698</v>
      </c>
      <c r="J195" s="12">
        <v>11</v>
      </c>
      <c r="K195" s="543" t="s">
        <v>308</v>
      </c>
      <c r="L195" s="9" t="s">
        <v>371</v>
      </c>
      <c r="M195" s="13">
        <f>I195-D195</f>
        <v>2460</v>
      </c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16">
        <v>19516</v>
      </c>
      <c r="B196" s="17" t="s">
        <v>7763</v>
      </c>
      <c r="C196" s="17">
        <v>2009</v>
      </c>
      <c r="D196" s="392">
        <v>40029</v>
      </c>
      <c r="E196" s="17" t="s">
        <v>7764</v>
      </c>
      <c r="F196" s="17" t="s">
        <v>154</v>
      </c>
      <c r="G196" s="17" t="s">
        <v>17</v>
      </c>
      <c r="H196" s="17" t="s">
        <v>4459</v>
      </c>
      <c r="I196" s="392">
        <v>42699</v>
      </c>
      <c r="J196" s="19">
        <v>11</v>
      </c>
      <c r="K196" s="542" t="s">
        <v>278</v>
      </c>
      <c r="L196" s="17" t="s">
        <v>376</v>
      </c>
      <c r="M196" s="21">
        <f>I196-D196</f>
        <v>2670</v>
      </c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8">
        <v>19616</v>
      </c>
      <c r="B197" s="9" t="s">
        <v>7765</v>
      </c>
      <c r="C197" s="9">
        <v>2010</v>
      </c>
      <c r="D197" s="388">
        <v>40402</v>
      </c>
      <c r="E197" s="9" t="s">
        <v>7766</v>
      </c>
      <c r="F197" s="9" t="s">
        <v>154</v>
      </c>
      <c r="G197" s="9" t="s">
        <v>17</v>
      </c>
      <c r="H197" s="9" t="s">
        <v>4459</v>
      </c>
      <c r="I197" s="388">
        <v>42699</v>
      </c>
      <c r="J197" s="12">
        <v>11</v>
      </c>
      <c r="K197" s="542" t="s">
        <v>278</v>
      </c>
      <c r="L197" s="9" t="s">
        <v>376</v>
      </c>
      <c r="M197" s="13">
        <f>I197-D197</f>
        <v>2297</v>
      </c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16">
        <v>19716</v>
      </c>
      <c r="B198" s="17" t="s">
        <v>7767</v>
      </c>
      <c r="C198" s="17">
        <v>2014</v>
      </c>
      <c r="D198" s="392">
        <v>41918</v>
      </c>
      <c r="E198" s="17" t="s">
        <v>7768</v>
      </c>
      <c r="F198" s="17" t="s">
        <v>7348</v>
      </c>
      <c r="G198" s="17" t="s">
        <v>865</v>
      </c>
      <c r="H198" s="17" t="s">
        <v>2951</v>
      </c>
      <c r="I198" s="392">
        <v>42699</v>
      </c>
      <c r="J198" s="19">
        <v>11</v>
      </c>
      <c r="K198" s="546" t="s">
        <v>324</v>
      </c>
      <c r="L198" s="17" t="s">
        <v>380</v>
      </c>
      <c r="M198" s="21">
        <f>I198-D198</f>
        <v>781</v>
      </c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8">
        <v>19816</v>
      </c>
      <c r="B199" s="9" t="s">
        <v>6547</v>
      </c>
      <c r="C199" s="9">
        <v>2011</v>
      </c>
      <c r="D199" s="388">
        <v>40841</v>
      </c>
      <c r="E199" s="9" t="s">
        <v>7769</v>
      </c>
      <c r="F199" s="9" t="s">
        <v>968</v>
      </c>
      <c r="G199" s="9" t="s">
        <v>17</v>
      </c>
      <c r="H199" s="9" t="s">
        <v>981</v>
      </c>
      <c r="I199" s="388">
        <v>42702</v>
      </c>
      <c r="J199" s="12">
        <v>11</v>
      </c>
      <c r="K199" s="542" t="s">
        <v>278</v>
      </c>
      <c r="L199" s="9" t="s">
        <v>371</v>
      </c>
      <c r="M199" s="13">
        <f>I199-D199</f>
        <v>1861</v>
      </c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16">
        <v>19916</v>
      </c>
      <c r="B200" s="17" t="s">
        <v>7770</v>
      </c>
      <c r="C200" s="17">
        <v>2015</v>
      </c>
      <c r="D200" s="392">
        <v>42094</v>
      </c>
      <c r="E200" s="17" t="s">
        <v>7771</v>
      </c>
      <c r="F200" s="17" t="s">
        <v>7772</v>
      </c>
      <c r="G200" s="17" t="s">
        <v>844</v>
      </c>
      <c r="H200" s="17" t="s">
        <v>1358</v>
      </c>
      <c r="I200" s="392">
        <v>42702</v>
      </c>
      <c r="J200" s="19">
        <v>11</v>
      </c>
      <c r="K200" s="543" t="s">
        <v>308</v>
      </c>
      <c r="L200" s="17" t="s">
        <v>371</v>
      </c>
      <c r="M200" s="21">
        <f>I200-D200</f>
        <v>608</v>
      </c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8">
        <v>20016</v>
      </c>
      <c r="B201" s="9" t="s">
        <v>7773</v>
      </c>
      <c r="C201" s="9">
        <v>2010</v>
      </c>
      <c r="D201" s="388">
        <v>40301</v>
      </c>
      <c r="E201" s="9" t="s">
        <v>7774</v>
      </c>
      <c r="F201" s="9" t="s">
        <v>1430</v>
      </c>
      <c r="G201" s="9" t="s">
        <v>17</v>
      </c>
      <c r="H201" s="9" t="s">
        <v>25</v>
      </c>
      <c r="I201" s="388">
        <v>42680</v>
      </c>
      <c r="J201" s="12">
        <v>11</v>
      </c>
      <c r="K201" s="543" t="s">
        <v>308</v>
      </c>
      <c r="L201" s="9" t="s">
        <v>371</v>
      </c>
      <c r="M201" s="13">
        <f>I201-D201</f>
        <v>2379</v>
      </c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16">
        <v>20116</v>
      </c>
      <c r="B202" s="17" t="s">
        <v>7775</v>
      </c>
      <c r="C202" s="17">
        <v>2010</v>
      </c>
      <c r="D202" s="392">
        <v>40350</v>
      </c>
      <c r="E202" s="17" t="s">
        <v>7776</v>
      </c>
      <c r="F202" s="17" t="s">
        <v>6765</v>
      </c>
      <c r="G202" s="17" t="s">
        <v>17</v>
      </c>
      <c r="H202" s="17" t="s">
        <v>5341</v>
      </c>
      <c r="I202" s="392">
        <v>42703</v>
      </c>
      <c r="J202" s="19">
        <v>11</v>
      </c>
      <c r="K202" s="542" t="s">
        <v>278</v>
      </c>
      <c r="L202" s="17" t="s">
        <v>371</v>
      </c>
      <c r="M202" s="21">
        <f>I202-D202</f>
        <v>2353</v>
      </c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8">
        <v>20216</v>
      </c>
      <c r="B203" s="9" t="s">
        <v>7777</v>
      </c>
      <c r="C203" s="9">
        <v>2010</v>
      </c>
      <c r="D203" s="388">
        <v>40520</v>
      </c>
      <c r="E203" s="9" t="s">
        <v>7778</v>
      </c>
      <c r="F203" s="9" t="s">
        <v>6765</v>
      </c>
      <c r="G203" s="9" t="s">
        <v>17</v>
      </c>
      <c r="H203" s="9" t="s">
        <v>55</v>
      </c>
      <c r="I203" s="388">
        <v>42703</v>
      </c>
      <c r="J203" s="12">
        <v>11</v>
      </c>
      <c r="K203" s="542" t="s">
        <v>278</v>
      </c>
      <c r="L203" s="9" t="s">
        <v>371</v>
      </c>
      <c r="M203" s="13">
        <f>I203-D203</f>
        <v>2183</v>
      </c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16">
        <v>20316</v>
      </c>
      <c r="B204" s="17" t="s">
        <v>7779</v>
      </c>
      <c r="C204" s="17">
        <v>2012</v>
      </c>
      <c r="D204" s="392">
        <v>41204</v>
      </c>
      <c r="E204" s="17" t="s">
        <v>7780</v>
      </c>
      <c r="F204" s="17" t="s">
        <v>6765</v>
      </c>
      <c r="G204" s="17" t="s">
        <v>17</v>
      </c>
      <c r="H204" s="17" t="s">
        <v>5168</v>
      </c>
      <c r="I204" s="392">
        <v>42703</v>
      </c>
      <c r="J204" s="19">
        <v>11</v>
      </c>
      <c r="K204" s="542" t="s">
        <v>278</v>
      </c>
      <c r="L204" s="17" t="s">
        <v>371</v>
      </c>
      <c r="M204" s="21">
        <f>I204-D204</f>
        <v>1499</v>
      </c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8">
        <v>20416</v>
      </c>
      <c r="B205" s="9" t="s">
        <v>7781</v>
      </c>
      <c r="C205" s="9">
        <v>2013</v>
      </c>
      <c r="D205" s="388">
        <v>41408</v>
      </c>
      <c r="E205" s="9" t="s">
        <v>7782</v>
      </c>
      <c r="F205" s="9" t="s">
        <v>6460</v>
      </c>
      <c r="G205" s="9" t="s">
        <v>17</v>
      </c>
      <c r="H205" s="9" t="s">
        <v>465</v>
      </c>
      <c r="I205" s="388">
        <v>42703</v>
      </c>
      <c r="J205" s="12">
        <v>11</v>
      </c>
      <c r="K205" s="542" t="s">
        <v>278</v>
      </c>
      <c r="L205" s="9" t="s">
        <v>371</v>
      </c>
      <c r="M205" s="13">
        <f>I205-D205</f>
        <v>1295</v>
      </c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16">
        <v>20516</v>
      </c>
      <c r="B206" s="17" t="s">
        <v>7783</v>
      </c>
      <c r="C206" s="17">
        <v>2014</v>
      </c>
      <c r="D206" s="392">
        <v>41689</v>
      </c>
      <c r="E206" s="17" t="s">
        <v>7784</v>
      </c>
      <c r="F206" s="17" t="s">
        <v>1430</v>
      </c>
      <c r="G206" s="17" t="s">
        <v>17</v>
      </c>
      <c r="H206" s="17" t="s">
        <v>132</v>
      </c>
      <c r="I206" s="392">
        <v>42704</v>
      </c>
      <c r="J206" s="19">
        <v>11</v>
      </c>
      <c r="K206" s="543" t="s">
        <v>308</v>
      </c>
      <c r="L206" s="17" t="s">
        <v>371</v>
      </c>
      <c r="M206" s="21">
        <f>I206-D206</f>
        <v>1015</v>
      </c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8">
        <v>20616</v>
      </c>
      <c r="B207" s="9" t="s">
        <v>7785</v>
      </c>
      <c r="C207" s="9">
        <v>2013</v>
      </c>
      <c r="D207" s="388">
        <v>41283</v>
      </c>
      <c r="E207" s="9" t="s">
        <v>7786</v>
      </c>
      <c r="F207" s="9" t="s">
        <v>6460</v>
      </c>
      <c r="G207" s="9" t="s">
        <v>17</v>
      </c>
      <c r="H207" s="9" t="s">
        <v>89</v>
      </c>
      <c r="I207" s="388">
        <v>42704</v>
      </c>
      <c r="J207" s="12">
        <v>11</v>
      </c>
      <c r="K207" s="542" t="s">
        <v>278</v>
      </c>
      <c r="L207" s="9" t="s">
        <v>371</v>
      </c>
      <c r="M207" s="13">
        <f>I207-D207</f>
        <v>1421</v>
      </c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16">
        <v>20716</v>
      </c>
      <c r="B208" s="17" t="s">
        <v>7787</v>
      </c>
      <c r="C208" s="17">
        <v>2011</v>
      </c>
      <c r="D208" s="392">
        <v>40695</v>
      </c>
      <c r="E208" s="17" t="s">
        <v>7788</v>
      </c>
      <c r="F208" s="17" t="s">
        <v>1430</v>
      </c>
      <c r="G208" s="17" t="s">
        <v>860</v>
      </c>
      <c r="H208" s="17" t="s">
        <v>18</v>
      </c>
      <c r="I208" s="392">
        <v>42705</v>
      </c>
      <c r="J208" s="19">
        <v>12</v>
      </c>
      <c r="K208" s="542" t="s">
        <v>278</v>
      </c>
      <c r="L208" s="17" t="s">
        <v>371</v>
      </c>
      <c r="M208" s="21">
        <f>I208-D208</f>
        <v>2010</v>
      </c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8">
        <v>20816</v>
      </c>
      <c r="B209" s="9" t="s">
        <v>7789</v>
      </c>
      <c r="C209" s="9">
        <v>2010</v>
      </c>
      <c r="D209" s="388">
        <v>40500</v>
      </c>
      <c r="E209" s="9" t="s">
        <v>7790</v>
      </c>
      <c r="F209" s="9" t="s">
        <v>1678</v>
      </c>
      <c r="G209" s="9" t="s">
        <v>860</v>
      </c>
      <c r="H209" s="9" t="s">
        <v>209</v>
      </c>
      <c r="I209" s="388">
        <v>42706</v>
      </c>
      <c r="J209" s="12">
        <v>12</v>
      </c>
      <c r="K209" s="542" t="s">
        <v>278</v>
      </c>
      <c r="L209" s="9" t="s">
        <v>376</v>
      </c>
      <c r="M209" s="13">
        <f>I209-D209</f>
        <v>2206</v>
      </c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16">
        <v>20916</v>
      </c>
      <c r="B210" s="17" t="s">
        <v>7791</v>
      </c>
      <c r="C210" s="17">
        <v>2014</v>
      </c>
      <c r="D210" s="392">
        <v>41995</v>
      </c>
      <c r="E210" s="17" t="s">
        <v>7792</v>
      </c>
      <c r="F210" s="17" t="s">
        <v>1678</v>
      </c>
      <c r="G210" s="17" t="s">
        <v>860</v>
      </c>
      <c r="H210" s="17" t="s">
        <v>181</v>
      </c>
      <c r="I210" s="392">
        <v>42706</v>
      </c>
      <c r="J210" s="19">
        <v>12</v>
      </c>
      <c r="K210" s="542" t="s">
        <v>278</v>
      </c>
      <c r="L210" s="17" t="s">
        <v>376</v>
      </c>
      <c r="M210" s="21">
        <f>I210-D210</f>
        <v>711</v>
      </c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8">
        <v>21016</v>
      </c>
      <c r="B211" s="9" t="s">
        <v>7793</v>
      </c>
      <c r="C211" s="9">
        <v>2011</v>
      </c>
      <c r="D211" s="388">
        <v>40652</v>
      </c>
      <c r="E211" s="9" t="s">
        <v>7794</v>
      </c>
      <c r="F211" s="9" t="s">
        <v>7795</v>
      </c>
      <c r="G211" s="9" t="s">
        <v>844</v>
      </c>
      <c r="H211" s="9" t="s">
        <v>965</v>
      </c>
      <c r="I211" s="388">
        <v>42706</v>
      </c>
      <c r="J211" s="12">
        <v>12</v>
      </c>
      <c r="K211" s="543" t="s">
        <v>308</v>
      </c>
      <c r="L211" s="9" t="s">
        <v>371</v>
      </c>
      <c r="M211" s="13">
        <f>I211-D211</f>
        <v>2054</v>
      </c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16">
        <v>21116</v>
      </c>
      <c r="B212" s="17" t="s">
        <v>7796</v>
      </c>
      <c r="C212" s="17">
        <v>2013</v>
      </c>
      <c r="D212" s="392">
        <v>41534</v>
      </c>
      <c r="E212" s="17" t="s">
        <v>7797</v>
      </c>
      <c r="F212" s="17" t="s">
        <v>7798</v>
      </c>
      <c r="G212" s="17" t="s">
        <v>850</v>
      </c>
      <c r="H212" s="17" t="s">
        <v>866</v>
      </c>
      <c r="I212" s="392">
        <v>42710</v>
      </c>
      <c r="J212" s="19">
        <v>12</v>
      </c>
      <c r="K212" s="542" t="s">
        <v>278</v>
      </c>
      <c r="L212" s="17" t="s">
        <v>365</v>
      </c>
      <c r="M212" s="21">
        <f>I212-D212</f>
        <v>1176</v>
      </c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8">
        <v>21216</v>
      </c>
      <c r="B213" s="9" t="s">
        <v>7799</v>
      </c>
      <c r="C213" s="9">
        <v>2011</v>
      </c>
      <c r="D213" s="388">
        <v>40694</v>
      </c>
      <c r="E213" s="9" t="s">
        <v>7800</v>
      </c>
      <c r="F213" s="9" t="s">
        <v>1678</v>
      </c>
      <c r="G213" s="9" t="s">
        <v>860</v>
      </c>
      <c r="H213" s="9" t="s">
        <v>209</v>
      </c>
      <c r="I213" s="388">
        <v>42710</v>
      </c>
      <c r="J213" s="12">
        <v>12</v>
      </c>
      <c r="K213" s="542" t="s">
        <v>278</v>
      </c>
      <c r="L213" s="9" t="s">
        <v>376</v>
      </c>
      <c r="M213" s="13">
        <f>I213-D213</f>
        <v>2016</v>
      </c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16">
        <v>21316</v>
      </c>
      <c r="B214" s="17" t="s">
        <v>7801</v>
      </c>
      <c r="C214" s="17">
        <v>2011</v>
      </c>
      <c r="D214" s="392">
        <v>40700</v>
      </c>
      <c r="E214" s="17" t="s">
        <v>7802</v>
      </c>
      <c r="F214" s="17" t="s">
        <v>1678</v>
      </c>
      <c r="G214" s="17" t="s">
        <v>860</v>
      </c>
      <c r="H214" s="17" t="s">
        <v>209</v>
      </c>
      <c r="I214" s="392">
        <v>42710</v>
      </c>
      <c r="J214" s="19">
        <v>12</v>
      </c>
      <c r="K214" s="542" t="s">
        <v>278</v>
      </c>
      <c r="L214" s="17" t="s">
        <v>376</v>
      </c>
      <c r="M214" s="21">
        <f>I214-D214</f>
        <v>2010</v>
      </c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8">
        <v>21416</v>
      </c>
      <c r="B215" s="9" t="s">
        <v>7803</v>
      </c>
      <c r="C215" s="9">
        <v>2013</v>
      </c>
      <c r="D215" s="388">
        <v>41548</v>
      </c>
      <c r="E215" s="9" t="s">
        <v>7804</v>
      </c>
      <c r="F215" s="9" t="s">
        <v>1509</v>
      </c>
      <c r="G215" s="9" t="s">
        <v>850</v>
      </c>
      <c r="H215" s="9" t="s">
        <v>6422</v>
      </c>
      <c r="I215" s="388">
        <v>42710</v>
      </c>
      <c r="J215" s="12">
        <v>12</v>
      </c>
      <c r="K215" s="542" t="s">
        <v>278</v>
      </c>
      <c r="L215" s="9" t="s">
        <v>371</v>
      </c>
      <c r="M215" s="13">
        <f>I215-D215</f>
        <v>1162</v>
      </c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16">
        <v>21516</v>
      </c>
      <c r="B216" s="17" t="s">
        <v>7805</v>
      </c>
      <c r="C216" s="17">
        <v>2013</v>
      </c>
      <c r="D216" s="392">
        <v>41498</v>
      </c>
      <c r="E216" s="17" t="s">
        <v>7806</v>
      </c>
      <c r="F216" s="17" t="s">
        <v>6765</v>
      </c>
      <c r="G216" s="17" t="s">
        <v>860</v>
      </c>
      <c r="H216" s="17" t="s">
        <v>209</v>
      </c>
      <c r="I216" s="392">
        <v>42710</v>
      </c>
      <c r="J216" s="19">
        <v>12</v>
      </c>
      <c r="K216" s="542" t="s">
        <v>278</v>
      </c>
      <c r="L216" s="17" t="s">
        <v>371</v>
      </c>
      <c r="M216" s="21">
        <f>I216-D216</f>
        <v>1212</v>
      </c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8">
        <v>21616</v>
      </c>
      <c r="B217" s="9" t="s">
        <v>7807</v>
      </c>
      <c r="C217" s="9">
        <v>2010</v>
      </c>
      <c r="D217" s="388">
        <v>40470</v>
      </c>
      <c r="E217" s="9" t="s">
        <v>7808</v>
      </c>
      <c r="F217" s="9" t="s">
        <v>7809</v>
      </c>
      <c r="G217" s="9" t="s">
        <v>860</v>
      </c>
      <c r="H217" s="9" t="s">
        <v>981</v>
      </c>
      <c r="I217" s="388">
        <v>42723</v>
      </c>
      <c r="J217" s="12">
        <v>12</v>
      </c>
      <c r="K217" s="542" t="s">
        <v>278</v>
      </c>
      <c r="L217" s="9" t="s">
        <v>376</v>
      </c>
      <c r="M217" s="13">
        <f>I217-D217</f>
        <v>2253</v>
      </c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16">
        <v>21716</v>
      </c>
      <c r="B218" s="17" t="s">
        <v>7810</v>
      </c>
      <c r="C218" s="17">
        <v>2010</v>
      </c>
      <c r="D218" s="392">
        <v>40358</v>
      </c>
      <c r="E218" s="17" t="s">
        <v>7811</v>
      </c>
      <c r="F218" s="17" t="s">
        <v>7809</v>
      </c>
      <c r="G218" s="17" t="s">
        <v>860</v>
      </c>
      <c r="H218" s="17" t="s">
        <v>981</v>
      </c>
      <c r="I218" s="392">
        <v>42723</v>
      </c>
      <c r="J218" s="19">
        <v>12</v>
      </c>
      <c r="K218" s="543" t="s">
        <v>308</v>
      </c>
      <c r="L218" s="17" t="s">
        <v>376</v>
      </c>
      <c r="M218" s="21">
        <f>I218-D218</f>
        <v>2365</v>
      </c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8">
        <v>21816</v>
      </c>
      <c r="B219" s="9" t="s">
        <v>7812</v>
      </c>
      <c r="C219" s="9">
        <v>2011</v>
      </c>
      <c r="D219" s="388">
        <v>40568</v>
      </c>
      <c r="E219" s="9" t="s">
        <v>7813</v>
      </c>
      <c r="F219" s="9" t="s">
        <v>7814</v>
      </c>
      <c r="G219" s="9" t="s">
        <v>860</v>
      </c>
      <c r="H219" s="9" t="s">
        <v>465</v>
      </c>
      <c r="I219" s="388">
        <v>42723</v>
      </c>
      <c r="J219" s="12">
        <v>12</v>
      </c>
      <c r="K219" s="542" t="s">
        <v>278</v>
      </c>
      <c r="L219" s="9" t="s">
        <v>376</v>
      </c>
      <c r="M219" s="13">
        <f>I219-D219</f>
        <v>2155</v>
      </c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16">
        <v>21916</v>
      </c>
      <c r="B220" s="17" t="s">
        <v>7815</v>
      </c>
      <c r="C220" s="17">
        <v>2011</v>
      </c>
      <c r="D220" s="392">
        <v>40616</v>
      </c>
      <c r="E220" s="17" t="s">
        <v>7816</v>
      </c>
      <c r="F220" s="17" t="s">
        <v>1154</v>
      </c>
      <c r="G220" s="17" t="s">
        <v>860</v>
      </c>
      <c r="H220" s="17" t="s">
        <v>125</v>
      </c>
      <c r="I220" s="392">
        <v>42723</v>
      </c>
      <c r="J220" s="19">
        <v>12</v>
      </c>
      <c r="K220" s="542" t="s">
        <v>278</v>
      </c>
      <c r="L220" s="17" t="s">
        <v>376</v>
      </c>
      <c r="M220" s="21">
        <f>I220-D220</f>
        <v>2107</v>
      </c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8">
        <v>22016</v>
      </c>
      <c r="B221" s="9" t="s">
        <v>7817</v>
      </c>
      <c r="C221" s="9">
        <v>2011</v>
      </c>
      <c r="D221" s="388">
        <v>40743</v>
      </c>
      <c r="E221" s="9" t="s">
        <v>7818</v>
      </c>
      <c r="F221" s="9" t="s">
        <v>1154</v>
      </c>
      <c r="G221" s="9" t="s">
        <v>860</v>
      </c>
      <c r="H221" s="9" t="s">
        <v>125</v>
      </c>
      <c r="I221" s="388">
        <v>42723</v>
      </c>
      <c r="J221" s="12">
        <v>12</v>
      </c>
      <c r="K221" s="542" t="s">
        <v>278</v>
      </c>
      <c r="L221" s="9" t="s">
        <v>376</v>
      </c>
      <c r="M221" s="13">
        <f>I221-D221</f>
        <v>1980</v>
      </c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16">
        <v>22116</v>
      </c>
      <c r="B222" s="17" t="s">
        <v>7819</v>
      </c>
      <c r="C222" s="17">
        <v>2012</v>
      </c>
      <c r="D222" s="392">
        <v>41068</v>
      </c>
      <c r="E222" s="17" t="s">
        <v>7820</v>
      </c>
      <c r="F222" s="17" t="s">
        <v>7821</v>
      </c>
      <c r="G222" s="17" t="s">
        <v>865</v>
      </c>
      <c r="H222" s="17" t="s">
        <v>60</v>
      </c>
      <c r="I222" s="392">
        <v>42723</v>
      </c>
      <c r="J222" s="19">
        <v>12</v>
      </c>
      <c r="K222" s="542" t="s">
        <v>278</v>
      </c>
      <c r="L222" s="17" t="s">
        <v>380</v>
      </c>
      <c r="M222" s="21">
        <f>I222-D222</f>
        <v>1655</v>
      </c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8">
        <v>22216</v>
      </c>
      <c r="B223" s="9" t="s">
        <v>7822</v>
      </c>
      <c r="C223" s="9">
        <v>2014</v>
      </c>
      <c r="D223" s="388">
        <v>41978</v>
      </c>
      <c r="E223" s="9" t="s">
        <v>7823</v>
      </c>
      <c r="F223" s="548" t="s">
        <v>2133</v>
      </c>
      <c r="G223" s="9" t="s">
        <v>865</v>
      </c>
      <c r="H223" s="9" t="s">
        <v>7606</v>
      </c>
      <c r="I223" s="388">
        <v>42724</v>
      </c>
      <c r="J223" s="12">
        <v>12</v>
      </c>
      <c r="K223" s="546" t="s">
        <v>324</v>
      </c>
      <c r="L223" s="9" t="s">
        <v>380</v>
      </c>
      <c r="M223" s="13">
        <f>I223-D223</f>
        <v>746</v>
      </c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16">
        <v>22316</v>
      </c>
      <c r="B224" s="17" t="s">
        <v>7824</v>
      </c>
      <c r="C224" s="17">
        <v>2014</v>
      </c>
      <c r="D224" s="392">
        <v>41978</v>
      </c>
      <c r="E224" s="17" t="s">
        <v>7825</v>
      </c>
      <c r="F224" s="547" t="s">
        <v>2133</v>
      </c>
      <c r="G224" s="17" t="s">
        <v>865</v>
      </c>
      <c r="H224" s="17" t="s">
        <v>2462</v>
      </c>
      <c r="I224" s="392">
        <v>42724</v>
      </c>
      <c r="J224" s="19">
        <v>12</v>
      </c>
      <c r="K224" s="542" t="s">
        <v>278</v>
      </c>
      <c r="L224" s="17" t="s">
        <v>380</v>
      </c>
      <c r="M224" s="21">
        <f>I224-D224</f>
        <v>746</v>
      </c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8">
        <v>22416</v>
      </c>
      <c r="B225" s="9" t="s">
        <v>7826</v>
      </c>
      <c r="C225" s="9">
        <v>2014</v>
      </c>
      <c r="D225" s="388">
        <v>41927</v>
      </c>
      <c r="E225" s="9" t="s">
        <v>7827</v>
      </c>
      <c r="F225" s="548" t="s">
        <v>2336</v>
      </c>
      <c r="G225" s="9" t="s">
        <v>871</v>
      </c>
      <c r="H225" s="9" t="s">
        <v>7612</v>
      </c>
      <c r="I225" s="388">
        <v>42724</v>
      </c>
      <c r="J225" s="12">
        <v>12</v>
      </c>
      <c r="K225" s="546" t="s">
        <v>324</v>
      </c>
      <c r="L225" s="9" t="s">
        <v>380</v>
      </c>
      <c r="M225" s="13">
        <f>I225-D225</f>
        <v>797</v>
      </c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16">
        <v>22516</v>
      </c>
      <c r="B226" s="17" t="s">
        <v>7828</v>
      </c>
      <c r="C226" s="17">
        <v>2014</v>
      </c>
      <c r="D226" s="392">
        <v>41991</v>
      </c>
      <c r="E226" s="17" t="s">
        <v>7829</v>
      </c>
      <c r="F226" s="547" t="s">
        <v>2493</v>
      </c>
      <c r="G226" s="17" t="s">
        <v>865</v>
      </c>
      <c r="H226" s="17" t="s">
        <v>1177</v>
      </c>
      <c r="I226" s="392">
        <v>42724</v>
      </c>
      <c r="J226" s="19">
        <v>12</v>
      </c>
      <c r="K226" s="543" t="s">
        <v>308</v>
      </c>
      <c r="L226" s="17" t="s">
        <v>380</v>
      </c>
      <c r="M226" s="21">
        <f>I226-D226</f>
        <v>733</v>
      </c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8">
        <v>22616</v>
      </c>
      <c r="B227" s="9" t="s">
        <v>7830</v>
      </c>
      <c r="C227" s="9">
        <v>2011</v>
      </c>
      <c r="D227" s="388">
        <v>40758</v>
      </c>
      <c r="E227" s="9" t="s">
        <v>7831</v>
      </c>
      <c r="F227" s="9" t="s">
        <v>1005</v>
      </c>
      <c r="G227" s="9" t="s">
        <v>860</v>
      </c>
      <c r="H227" s="9" t="s">
        <v>981</v>
      </c>
      <c r="I227" s="388">
        <v>42724</v>
      </c>
      <c r="J227" s="12">
        <v>12</v>
      </c>
      <c r="K227" s="542" t="s">
        <v>278</v>
      </c>
      <c r="L227" s="9" t="s">
        <v>371</v>
      </c>
      <c r="M227" s="13">
        <f>I227-D227</f>
        <v>1966</v>
      </c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16">
        <v>22716</v>
      </c>
      <c r="B228" s="17" t="s">
        <v>7832</v>
      </c>
      <c r="C228" s="17">
        <v>2014</v>
      </c>
      <c r="D228" s="392">
        <v>41992</v>
      </c>
      <c r="E228" s="17" t="s">
        <v>7833</v>
      </c>
      <c r="F228" s="17" t="s">
        <v>6765</v>
      </c>
      <c r="G228" s="17" t="s">
        <v>860</v>
      </c>
      <c r="H228" s="17" t="s">
        <v>60</v>
      </c>
      <c r="I228" s="392">
        <v>42724</v>
      </c>
      <c r="J228" s="19">
        <v>12</v>
      </c>
      <c r="K228" s="542" t="s">
        <v>278</v>
      </c>
      <c r="L228" s="17" t="s">
        <v>371</v>
      </c>
      <c r="M228" s="21">
        <f>I228-D228</f>
        <v>732</v>
      </c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8">
        <v>22816</v>
      </c>
      <c r="B229" s="9" t="s">
        <v>7834</v>
      </c>
      <c r="C229" s="9">
        <v>2014</v>
      </c>
      <c r="D229" s="388">
        <v>41971</v>
      </c>
      <c r="E229" s="9" t="s">
        <v>7835</v>
      </c>
      <c r="F229" s="548" t="s">
        <v>6502</v>
      </c>
      <c r="G229" s="9" t="s">
        <v>865</v>
      </c>
      <c r="H229" s="9" t="s">
        <v>965</v>
      </c>
      <c r="I229" s="388">
        <v>42724</v>
      </c>
      <c r="J229" s="12">
        <v>12</v>
      </c>
      <c r="K229" s="542" t="s">
        <v>278</v>
      </c>
      <c r="L229" s="9" t="s">
        <v>380</v>
      </c>
      <c r="M229" s="13">
        <f>I229-D229</f>
        <v>753</v>
      </c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16">
        <v>22916</v>
      </c>
      <c r="B230" s="17" t="s">
        <v>7836</v>
      </c>
      <c r="C230" s="17">
        <v>2013</v>
      </c>
      <c r="D230" s="392">
        <v>41521</v>
      </c>
      <c r="E230" s="17" t="s">
        <v>7837</v>
      </c>
      <c r="F230" s="17" t="s">
        <v>542</v>
      </c>
      <c r="G230" s="17" t="s">
        <v>17</v>
      </c>
      <c r="H230" s="17" t="s">
        <v>100</v>
      </c>
      <c r="I230" s="392">
        <v>42725</v>
      </c>
      <c r="J230" s="19">
        <v>12</v>
      </c>
      <c r="K230" s="545" t="s">
        <v>295</v>
      </c>
      <c r="L230" s="17" t="s">
        <v>376</v>
      </c>
      <c r="M230" s="21">
        <f>I230-D230</f>
        <v>1204</v>
      </c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8">
        <v>23016</v>
      </c>
      <c r="B231" s="9" t="s">
        <v>7838</v>
      </c>
      <c r="C231" s="9">
        <v>2014</v>
      </c>
      <c r="D231" s="388">
        <v>41730</v>
      </c>
      <c r="E231" s="9" t="s">
        <v>7839</v>
      </c>
      <c r="F231" s="9" t="s">
        <v>370</v>
      </c>
      <c r="G231" s="9" t="s">
        <v>860</v>
      </c>
      <c r="H231" s="9" t="s">
        <v>209</v>
      </c>
      <c r="I231" s="388">
        <v>42725</v>
      </c>
      <c r="J231" s="12">
        <v>12</v>
      </c>
      <c r="K231" s="543" t="s">
        <v>308</v>
      </c>
      <c r="L231" s="9" t="s">
        <v>371</v>
      </c>
      <c r="M231" s="13">
        <f>I231-D231</f>
        <v>995</v>
      </c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16">
        <v>23116</v>
      </c>
      <c r="B232" s="17" t="s">
        <v>7840</v>
      </c>
      <c r="C232" s="17">
        <v>2013</v>
      </c>
      <c r="D232" s="392">
        <v>41521</v>
      </c>
      <c r="E232" s="17" t="s">
        <v>7841</v>
      </c>
      <c r="F232" s="17" t="s">
        <v>542</v>
      </c>
      <c r="G232" s="17" t="s">
        <v>17</v>
      </c>
      <c r="H232" s="17" t="s">
        <v>5629</v>
      </c>
      <c r="I232" s="392">
        <v>42725</v>
      </c>
      <c r="J232" s="19">
        <v>12</v>
      </c>
      <c r="K232" s="545" t="s">
        <v>295</v>
      </c>
      <c r="L232" s="17" t="s">
        <v>376</v>
      </c>
      <c r="M232" s="21">
        <f>I232-D232</f>
        <v>1204</v>
      </c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8">
        <v>23216</v>
      </c>
      <c r="B233" s="9" t="s">
        <v>7842</v>
      </c>
      <c r="C233" s="9">
        <v>2013</v>
      </c>
      <c r="D233" s="388">
        <v>41562</v>
      </c>
      <c r="E233" s="9" t="s">
        <v>7843</v>
      </c>
      <c r="F233" s="9" t="s">
        <v>542</v>
      </c>
      <c r="G233" s="9" t="s">
        <v>17</v>
      </c>
      <c r="H233" s="9" t="s">
        <v>363</v>
      </c>
      <c r="I233" s="388">
        <v>42725</v>
      </c>
      <c r="J233" s="12">
        <v>12</v>
      </c>
      <c r="K233" s="545" t="s">
        <v>295</v>
      </c>
      <c r="L233" s="9" t="s">
        <v>376</v>
      </c>
      <c r="M233" s="13">
        <f>I233-D233</f>
        <v>1163</v>
      </c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16">
        <v>23316</v>
      </c>
      <c r="B234" s="17" t="s">
        <v>7844</v>
      </c>
      <c r="C234" s="17">
        <v>2013</v>
      </c>
      <c r="D234" s="392">
        <v>41508</v>
      </c>
      <c r="E234" s="17" t="s">
        <v>7845</v>
      </c>
      <c r="F234" s="17" t="s">
        <v>2064</v>
      </c>
      <c r="G234" s="17" t="s">
        <v>17</v>
      </c>
      <c r="H234" s="17" t="s">
        <v>5430</v>
      </c>
      <c r="I234" s="392">
        <v>42725</v>
      </c>
      <c r="J234" s="19">
        <v>12</v>
      </c>
      <c r="K234" s="546" t="s">
        <v>324</v>
      </c>
      <c r="L234" s="17" t="s">
        <v>376</v>
      </c>
      <c r="M234" s="21">
        <f>I234-D234</f>
        <v>1217</v>
      </c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8">
        <v>23416</v>
      </c>
      <c r="B235" s="9" t="s">
        <v>7846</v>
      </c>
      <c r="C235" s="9">
        <v>2011</v>
      </c>
      <c r="D235" s="388">
        <v>40764</v>
      </c>
      <c r="E235" s="9" t="s">
        <v>7847</v>
      </c>
      <c r="F235" s="9" t="s">
        <v>953</v>
      </c>
      <c r="G235" s="9" t="s">
        <v>17</v>
      </c>
      <c r="H235" s="9" t="s">
        <v>7553</v>
      </c>
      <c r="I235" s="388">
        <v>42725</v>
      </c>
      <c r="J235" s="12">
        <v>12</v>
      </c>
      <c r="K235" s="543" t="s">
        <v>308</v>
      </c>
      <c r="L235" s="9" t="s">
        <v>371</v>
      </c>
      <c r="M235" s="13">
        <f>I235-D235</f>
        <v>1961</v>
      </c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16">
        <v>23516</v>
      </c>
      <c r="B236" s="17" t="s">
        <v>7848</v>
      </c>
      <c r="C236" s="17">
        <v>2009</v>
      </c>
      <c r="D236" s="392">
        <v>40175</v>
      </c>
      <c r="E236" s="17" t="s">
        <v>7849</v>
      </c>
      <c r="F236" s="17" t="s">
        <v>88</v>
      </c>
      <c r="G236" s="17" t="s">
        <v>17</v>
      </c>
      <c r="H236" s="17" t="s">
        <v>181</v>
      </c>
      <c r="I236" s="392">
        <v>42725</v>
      </c>
      <c r="J236" s="19">
        <v>12</v>
      </c>
      <c r="K236" s="542" t="s">
        <v>278</v>
      </c>
      <c r="L236" s="17" t="s">
        <v>371</v>
      </c>
      <c r="M236" s="21">
        <f>I236-D236</f>
        <v>2550</v>
      </c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8">
        <v>23616</v>
      </c>
      <c r="B237" s="9" t="s">
        <v>7850</v>
      </c>
      <c r="C237" s="9">
        <v>2012</v>
      </c>
      <c r="D237" s="388">
        <v>41236</v>
      </c>
      <c r="E237" s="9" t="s">
        <v>7851</v>
      </c>
      <c r="F237" s="9" t="s">
        <v>154</v>
      </c>
      <c r="G237" s="9" t="s">
        <v>17</v>
      </c>
      <c r="H237" s="9" t="s">
        <v>77</v>
      </c>
      <c r="I237" s="388">
        <v>42730</v>
      </c>
      <c r="J237" s="12">
        <v>12</v>
      </c>
      <c r="K237" s="542" t="s">
        <v>278</v>
      </c>
      <c r="L237" s="9" t="s">
        <v>376</v>
      </c>
      <c r="M237" s="13">
        <f>I237-D237</f>
        <v>1494</v>
      </c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16">
        <v>23716</v>
      </c>
      <c r="B238" s="17" t="s">
        <v>7852</v>
      </c>
      <c r="C238" s="17">
        <v>2013</v>
      </c>
      <c r="D238" s="392">
        <v>41386</v>
      </c>
      <c r="E238" s="17" t="s">
        <v>7853</v>
      </c>
      <c r="F238" s="17" t="s">
        <v>885</v>
      </c>
      <c r="G238" s="17" t="s">
        <v>17</v>
      </c>
      <c r="H238" s="17" t="s">
        <v>181</v>
      </c>
      <c r="I238" s="392">
        <v>42726</v>
      </c>
      <c r="J238" s="19">
        <v>12</v>
      </c>
      <c r="K238" s="542" t="s">
        <v>278</v>
      </c>
      <c r="L238" s="17" t="s">
        <v>371</v>
      </c>
      <c r="M238" s="21">
        <f>I238-D238</f>
        <v>1340</v>
      </c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8">
        <v>23816</v>
      </c>
      <c r="B239" s="9" t="s">
        <v>7854</v>
      </c>
      <c r="C239" s="9">
        <v>2013</v>
      </c>
      <c r="D239" s="388">
        <v>41386</v>
      </c>
      <c r="E239" s="9" t="s">
        <v>7855</v>
      </c>
      <c r="F239" s="9" t="s">
        <v>542</v>
      </c>
      <c r="G239" s="9" t="s">
        <v>17</v>
      </c>
      <c r="H239" s="9" t="s">
        <v>25</v>
      </c>
      <c r="I239" s="388">
        <v>42726</v>
      </c>
      <c r="J239" s="12">
        <v>12</v>
      </c>
      <c r="K239" s="545" t="s">
        <v>295</v>
      </c>
      <c r="L239" s="9" t="s">
        <v>376</v>
      </c>
      <c r="M239" s="13">
        <f>I239-D239</f>
        <v>1340</v>
      </c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16">
        <v>23916</v>
      </c>
      <c r="B240" s="17" t="s">
        <v>7856</v>
      </c>
      <c r="C240" s="17">
        <v>2014</v>
      </c>
      <c r="D240" s="392">
        <v>41829</v>
      </c>
      <c r="E240" s="17" t="s">
        <v>7857</v>
      </c>
      <c r="F240" s="17" t="s">
        <v>1034</v>
      </c>
      <c r="G240" s="17" t="s">
        <v>17</v>
      </c>
      <c r="H240" s="17" t="s">
        <v>6608</v>
      </c>
      <c r="I240" s="392">
        <v>42726</v>
      </c>
      <c r="J240" s="19">
        <v>12</v>
      </c>
      <c r="K240" s="546" t="s">
        <v>324</v>
      </c>
      <c r="L240" s="17" t="s">
        <v>376</v>
      </c>
      <c r="M240" s="21">
        <f>I240-D240</f>
        <v>897</v>
      </c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8">
        <v>24016</v>
      </c>
      <c r="B241" s="9" t="s">
        <v>7858</v>
      </c>
      <c r="C241" s="9">
        <v>2014</v>
      </c>
      <c r="D241" s="388">
        <v>41985</v>
      </c>
      <c r="E241" s="9" t="s">
        <v>7859</v>
      </c>
      <c r="F241" s="9" t="s">
        <v>885</v>
      </c>
      <c r="G241" s="9" t="s">
        <v>17</v>
      </c>
      <c r="H241" s="9" t="s">
        <v>181</v>
      </c>
      <c r="I241" s="388">
        <v>42726</v>
      </c>
      <c r="J241" s="12">
        <v>12</v>
      </c>
      <c r="K241" s="542" t="s">
        <v>278</v>
      </c>
      <c r="L241" s="9" t="s">
        <v>371</v>
      </c>
      <c r="M241" s="13">
        <f>I241-D241</f>
        <v>741</v>
      </c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16">
        <v>24116</v>
      </c>
      <c r="B242" s="17" t="s">
        <v>7860</v>
      </c>
      <c r="C242" s="17">
        <v>2014</v>
      </c>
      <c r="D242" s="392">
        <v>41948</v>
      </c>
      <c r="E242" s="17" t="s">
        <v>7861</v>
      </c>
      <c r="F242" s="17" t="s">
        <v>885</v>
      </c>
      <c r="G242" s="17" t="s">
        <v>17</v>
      </c>
      <c r="H242" s="17" t="s">
        <v>209</v>
      </c>
      <c r="I242" s="392">
        <v>42726</v>
      </c>
      <c r="J242" s="19">
        <v>12</v>
      </c>
      <c r="K242" s="542" t="s">
        <v>278</v>
      </c>
      <c r="L242" s="17" t="s">
        <v>371</v>
      </c>
      <c r="M242" s="21">
        <f>I242-D242</f>
        <v>778</v>
      </c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8">
        <v>24216</v>
      </c>
      <c r="B243" s="9" t="s">
        <v>7862</v>
      </c>
      <c r="C243" s="9">
        <v>2009</v>
      </c>
      <c r="D243" s="388">
        <v>40168</v>
      </c>
      <c r="E243" s="9" t="s">
        <v>7863</v>
      </c>
      <c r="F243" s="9" t="s">
        <v>154</v>
      </c>
      <c r="G243" s="9" t="s">
        <v>17</v>
      </c>
      <c r="H243" s="9" t="s">
        <v>209</v>
      </c>
      <c r="I243" s="388">
        <v>42726</v>
      </c>
      <c r="J243" s="12">
        <v>12</v>
      </c>
      <c r="K243" s="542" t="s">
        <v>278</v>
      </c>
      <c r="L243" s="9" t="s">
        <v>376</v>
      </c>
      <c r="M243" s="13">
        <f>I243-D243</f>
        <v>2558</v>
      </c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16">
        <v>24316</v>
      </c>
      <c r="B244" s="17" t="s">
        <v>7864</v>
      </c>
      <c r="C244" s="17">
        <v>2015</v>
      </c>
      <c r="D244" s="392">
        <v>42123</v>
      </c>
      <c r="E244" s="17" t="s">
        <v>7865</v>
      </c>
      <c r="F244" s="17" t="s">
        <v>885</v>
      </c>
      <c r="G244" s="17" t="s">
        <v>17</v>
      </c>
      <c r="H244" s="17" t="s">
        <v>294</v>
      </c>
      <c r="I244" s="392">
        <v>42727</v>
      </c>
      <c r="J244" s="19">
        <v>12</v>
      </c>
      <c r="K244" s="542" t="s">
        <v>278</v>
      </c>
      <c r="L244" s="17" t="s">
        <v>371</v>
      </c>
      <c r="M244" s="21">
        <f>I244-D244</f>
        <v>604</v>
      </c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8">
        <v>24416</v>
      </c>
      <c r="B245" s="9" t="s">
        <v>7866</v>
      </c>
      <c r="C245" s="9">
        <v>2015</v>
      </c>
      <c r="D245" s="388">
        <v>42215</v>
      </c>
      <c r="E245" s="9" t="s">
        <v>7867</v>
      </c>
      <c r="F245" s="9" t="s">
        <v>885</v>
      </c>
      <c r="G245" s="9" t="s">
        <v>17</v>
      </c>
      <c r="H245" s="9" t="s">
        <v>886</v>
      </c>
      <c r="I245" s="388">
        <v>42727</v>
      </c>
      <c r="J245" s="12">
        <v>12</v>
      </c>
      <c r="K245" s="542" t="s">
        <v>278</v>
      </c>
      <c r="L245" s="9" t="s">
        <v>371</v>
      </c>
      <c r="M245" s="13">
        <f>I245-D245</f>
        <v>512</v>
      </c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16">
        <v>24516</v>
      </c>
      <c r="B246" s="17" t="s">
        <v>7868</v>
      </c>
      <c r="C246" s="17">
        <v>2015</v>
      </c>
      <c r="D246" s="392">
        <v>42347</v>
      </c>
      <c r="E246" s="17" t="s">
        <v>7869</v>
      </c>
      <c r="F246" s="17" t="s">
        <v>885</v>
      </c>
      <c r="G246" s="17" t="s">
        <v>17</v>
      </c>
      <c r="H246" s="17" t="s">
        <v>137</v>
      </c>
      <c r="I246" s="392">
        <v>42727</v>
      </c>
      <c r="J246" s="19">
        <v>12</v>
      </c>
      <c r="K246" s="542" t="s">
        <v>278</v>
      </c>
      <c r="L246" s="17" t="s">
        <v>371</v>
      </c>
      <c r="M246" s="21">
        <f>I246-D246</f>
        <v>380</v>
      </c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8">
        <v>24616</v>
      </c>
      <c r="B247" s="9" t="s">
        <v>7870</v>
      </c>
      <c r="C247" s="9">
        <v>2015</v>
      </c>
      <c r="D247" s="388">
        <v>42356</v>
      </c>
      <c r="E247" s="9" t="s">
        <v>7871</v>
      </c>
      <c r="F247" s="9" t="s">
        <v>885</v>
      </c>
      <c r="G247" s="9" t="s">
        <v>17</v>
      </c>
      <c r="H247" s="9" t="s">
        <v>83</v>
      </c>
      <c r="I247" s="388">
        <v>42727</v>
      </c>
      <c r="J247" s="12">
        <v>12</v>
      </c>
      <c r="K247" s="542" t="s">
        <v>278</v>
      </c>
      <c r="L247" s="9" t="s">
        <v>371</v>
      </c>
      <c r="M247" s="13">
        <f>I247-D247</f>
        <v>371</v>
      </c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16">
        <v>24716</v>
      </c>
      <c r="B248" s="17" t="s">
        <v>7872</v>
      </c>
      <c r="C248" s="17">
        <v>2016</v>
      </c>
      <c r="D248" s="392">
        <v>42506</v>
      </c>
      <c r="E248" s="17" t="s">
        <v>7873</v>
      </c>
      <c r="F248" s="17" t="s">
        <v>885</v>
      </c>
      <c r="G248" s="17" t="s">
        <v>17</v>
      </c>
      <c r="H248" s="17" t="s">
        <v>4459</v>
      </c>
      <c r="I248" s="392">
        <v>42727</v>
      </c>
      <c r="J248" s="19">
        <v>12</v>
      </c>
      <c r="K248" s="542" t="s">
        <v>278</v>
      </c>
      <c r="L248" s="17" t="s">
        <v>371</v>
      </c>
      <c r="M248" s="21">
        <f>I248-D248</f>
        <v>221</v>
      </c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8">
        <v>24816</v>
      </c>
      <c r="B249" s="9" t="s">
        <v>7874</v>
      </c>
      <c r="C249" s="9">
        <v>2016</v>
      </c>
      <c r="D249" s="388">
        <v>42543</v>
      </c>
      <c r="E249" s="9" t="s">
        <v>7875</v>
      </c>
      <c r="F249" s="9" t="s">
        <v>7489</v>
      </c>
      <c r="G249" s="9" t="s">
        <v>17</v>
      </c>
      <c r="H249" s="9" t="s">
        <v>137</v>
      </c>
      <c r="I249" s="388">
        <v>42727</v>
      </c>
      <c r="J249" s="12">
        <v>12</v>
      </c>
      <c r="K249" s="542" t="s">
        <v>278</v>
      </c>
      <c r="L249" s="9" t="s">
        <v>371</v>
      </c>
      <c r="M249" s="13">
        <f>I249-D249</f>
        <v>184</v>
      </c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16">
        <v>24916</v>
      </c>
      <c r="B250" s="17" t="s">
        <v>7876</v>
      </c>
      <c r="C250" s="17">
        <v>2016</v>
      </c>
      <c r="D250" s="392">
        <v>42538</v>
      </c>
      <c r="E250" s="17" t="s">
        <v>7877</v>
      </c>
      <c r="F250" s="17" t="s">
        <v>154</v>
      </c>
      <c r="G250" s="17" t="s">
        <v>17</v>
      </c>
      <c r="H250" s="17" t="s">
        <v>137</v>
      </c>
      <c r="I250" s="392">
        <v>42727</v>
      </c>
      <c r="J250" s="19">
        <v>12</v>
      </c>
      <c r="K250" s="542" t="s">
        <v>278</v>
      </c>
      <c r="L250" s="17" t="s">
        <v>376</v>
      </c>
      <c r="M250" s="21">
        <f>I250-D250</f>
        <v>189</v>
      </c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8">
        <v>25016</v>
      </c>
      <c r="B251" s="9" t="s">
        <v>7878</v>
      </c>
      <c r="C251" s="9">
        <v>2015</v>
      </c>
      <c r="D251" s="388">
        <v>42094</v>
      </c>
      <c r="E251" s="9" t="s">
        <v>7879</v>
      </c>
      <c r="F251" s="9" t="s">
        <v>7880</v>
      </c>
      <c r="G251" s="9" t="s">
        <v>850</v>
      </c>
      <c r="H251" s="9" t="s">
        <v>2462</v>
      </c>
      <c r="I251" s="388">
        <v>42727</v>
      </c>
      <c r="J251" s="12">
        <v>12</v>
      </c>
      <c r="K251" s="543" t="s">
        <v>308</v>
      </c>
      <c r="L251" s="9" t="s">
        <v>365</v>
      </c>
      <c r="M251" s="13">
        <f>I251-D251</f>
        <v>633</v>
      </c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16">
        <v>25116</v>
      </c>
      <c r="B252" s="17" t="s">
        <v>7881</v>
      </c>
      <c r="C252" s="17">
        <v>2008</v>
      </c>
      <c r="D252" s="392">
        <v>39506</v>
      </c>
      <c r="E252" s="17" t="s">
        <v>7882</v>
      </c>
      <c r="F252" s="17" t="s">
        <v>1721</v>
      </c>
      <c r="G252" s="17" t="s">
        <v>17</v>
      </c>
      <c r="H252" s="17" t="s">
        <v>104</v>
      </c>
      <c r="I252" s="392">
        <v>42730</v>
      </c>
      <c r="J252" s="19">
        <v>12</v>
      </c>
      <c r="K252" s="546" t="s">
        <v>324</v>
      </c>
      <c r="L252" s="17" t="s">
        <v>376</v>
      </c>
      <c r="M252" s="21">
        <f>I252-D252</f>
        <v>3224</v>
      </c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8">
        <v>25216</v>
      </c>
      <c r="B253" s="9" t="s">
        <v>7883</v>
      </c>
      <c r="C253" s="9">
        <v>2010</v>
      </c>
      <c r="D253" s="388">
        <v>40543</v>
      </c>
      <c r="E253" s="9" t="s">
        <v>7884</v>
      </c>
      <c r="F253" s="9" t="s">
        <v>1474</v>
      </c>
      <c r="G253" s="9" t="s">
        <v>860</v>
      </c>
      <c r="H253" s="9" t="s">
        <v>209</v>
      </c>
      <c r="I253" s="388">
        <v>42731</v>
      </c>
      <c r="J253" s="12">
        <v>12</v>
      </c>
      <c r="K253" s="542" t="s">
        <v>278</v>
      </c>
      <c r="L253" s="9" t="s">
        <v>371</v>
      </c>
      <c r="M253" s="13">
        <f>I253-D253</f>
        <v>2188</v>
      </c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16">
        <v>25316</v>
      </c>
      <c r="B254" s="17" t="s">
        <v>7885</v>
      </c>
      <c r="C254" s="17">
        <v>2011</v>
      </c>
      <c r="D254" s="392">
        <v>40737</v>
      </c>
      <c r="E254" s="17" t="s">
        <v>7886</v>
      </c>
      <c r="F254" s="17" t="s">
        <v>953</v>
      </c>
      <c r="G254" s="17" t="s">
        <v>17</v>
      </c>
      <c r="H254" s="17" t="s">
        <v>100</v>
      </c>
      <c r="I254" s="392">
        <v>42731</v>
      </c>
      <c r="J254" s="19">
        <v>12</v>
      </c>
      <c r="K254" s="543" t="s">
        <v>308</v>
      </c>
      <c r="L254" s="17" t="s">
        <v>371</v>
      </c>
      <c r="M254" s="21">
        <f>I254-D254</f>
        <v>1994</v>
      </c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8">
        <v>25416</v>
      </c>
      <c r="B255" s="9" t="s">
        <v>7887</v>
      </c>
      <c r="C255" s="9">
        <v>2013</v>
      </c>
      <c r="D255" s="388">
        <v>41618</v>
      </c>
      <c r="E255" s="9" t="s">
        <v>7888</v>
      </c>
      <c r="F255" s="9" t="s">
        <v>953</v>
      </c>
      <c r="G255" s="9" t="s">
        <v>17</v>
      </c>
      <c r="H255" s="9" t="s">
        <v>6552</v>
      </c>
      <c r="I255" s="388">
        <v>42731</v>
      </c>
      <c r="J255" s="12">
        <v>12</v>
      </c>
      <c r="K255" s="543" t="s">
        <v>308</v>
      </c>
      <c r="L255" s="9" t="s">
        <v>371</v>
      </c>
      <c r="M255" s="13">
        <f>I255-D255</f>
        <v>1113</v>
      </c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16">
        <v>25516</v>
      </c>
      <c r="B256" s="17" t="s">
        <v>7889</v>
      </c>
      <c r="C256" s="17">
        <v>2011</v>
      </c>
      <c r="D256" s="392">
        <v>40896</v>
      </c>
      <c r="E256" s="17" t="s">
        <v>7890</v>
      </c>
      <c r="F256" s="17" t="s">
        <v>885</v>
      </c>
      <c r="G256" s="17" t="s">
        <v>17</v>
      </c>
      <c r="H256" s="17" t="s">
        <v>209</v>
      </c>
      <c r="I256" s="392">
        <v>42731</v>
      </c>
      <c r="J256" s="19">
        <v>12</v>
      </c>
      <c r="K256" s="542" t="s">
        <v>278</v>
      </c>
      <c r="L256" s="17" t="s">
        <v>371</v>
      </c>
      <c r="M256" s="21">
        <f>I256-D256</f>
        <v>1835</v>
      </c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8">
        <v>25616</v>
      </c>
      <c r="B257" s="9" t="s">
        <v>7891</v>
      </c>
      <c r="C257" s="9">
        <v>2013</v>
      </c>
      <c r="D257" s="388">
        <v>41394</v>
      </c>
      <c r="E257" s="9" t="s">
        <v>7892</v>
      </c>
      <c r="F257" s="9" t="s">
        <v>2064</v>
      </c>
      <c r="G257" s="9" t="s">
        <v>17</v>
      </c>
      <c r="H257" s="9" t="s">
        <v>100</v>
      </c>
      <c r="I257" s="388">
        <v>42731</v>
      </c>
      <c r="J257" s="12">
        <v>12</v>
      </c>
      <c r="K257" s="546" t="s">
        <v>324</v>
      </c>
      <c r="L257" s="9" t="s">
        <v>376</v>
      </c>
      <c r="M257" s="13">
        <f>I257-D257</f>
        <v>1337</v>
      </c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16">
        <v>25716</v>
      </c>
      <c r="B258" s="17" t="s">
        <v>7893</v>
      </c>
      <c r="C258" s="17">
        <v>2012</v>
      </c>
      <c r="D258" s="392">
        <v>41002</v>
      </c>
      <c r="E258" s="17" t="s">
        <v>7894</v>
      </c>
      <c r="F258" s="17" t="s">
        <v>7895</v>
      </c>
      <c r="G258" s="17" t="s">
        <v>844</v>
      </c>
      <c r="H258" s="17" t="s">
        <v>870</v>
      </c>
      <c r="I258" s="392">
        <v>42732</v>
      </c>
      <c r="J258" s="19">
        <v>12</v>
      </c>
      <c r="K258" s="542" t="s">
        <v>278</v>
      </c>
      <c r="L258" s="17" t="s">
        <v>371</v>
      </c>
      <c r="M258" s="21">
        <f>I258-D258</f>
        <v>1730</v>
      </c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8">
        <v>25816</v>
      </c>
      <c r="B259" s="9" t="s">
        <v>7896</v>
      </c>
      <c r="C259" s="9">
        <v>2014</v>
      </c>
      <c r="D259" s="388">
        <v>41788</v>
      </c>
      <c r="E259" s="9" t="s">
        <v>7897</v>
      </c>
      <c r="F259" s="9" t="s">
        <v>1081</v>
      </c>
      <c r="G259" s="9" t="s">
        <v>17</v>
      </c>
      <c r="H259" s="9" t="s">
        <v>5812</v>
      </c>
      <c r="I259" s="388">
        <v>42732</v>
      </c>
      <c r="J259" s="12">
        <v>12</v>
      </c>
      <c r="K259" s="545" t="s">
        <v>295</v>
      </c>
      <c r="L259" s="9" t="s">
        <v>371</v>
      </c>
      <c r="M259" s="13">
        <f>I259-D259</f>
        <v>944</v>
      </c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16">
        <v>25916</v>
      </c>
      <c r="B260" s="17" t="s">
        <v>7898</v>
      </c>
      <c r="C260" s="17">
        <v>2014</v>
      </c>
      <c r="D260" s="392">
        <v>41879</v>
      </c>
      <c r="E260" s="17" t="s">
        <v>7899</v>
      </c>
      <c r="F260" s="17" t="s">
        <v>1081</v>
      </c>
      <c r="G260" s="17" t="s">
        <v>17</v>
      </c>
      <c r="H260" s="17" t="s">
        <v>137</v>
      </c>
      <c r="I260" s="392">
        <v>42732</v>
      </c>
      <c r="J260" s="19">
        <v>12</v>
      </c>
      <c r="K260" s="545" t="s">
        <v>295</v>
      </c>
      <c r="L260" s="17" t="s">
        <v>371</v>
      </c>
      <c r="M260" s="21">
        <f>I260-D260</f>
        <v>853</v>
      </c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8">
        <v>26016</v>
      </c>
      <c r="B261" s="9" t="s">
        <v>7900</v>
      </c>
      <c r="C261" s="9">
        <v>2014</v>
      </c>
      <c r="D261" s="388">
        <v>41767</v>
      </c>
      <c r="E261" s="9" t="s">
        <v>7901</v>
      </c>
      <c r="F261" s="9" t="s">
        <v>1081</v>
      </c>
      <c r="G261" s="9" t="s">
        <v>17</v>
      </c>
      <c r="H261" s="9" t="s">
        <v>137</v>
      </c>
      <c r="I261" s="388">
        <v>42732</v>
      </c>
      <c r="J261" s="12">
        <v>12</v>
      </c>
      <c r="K261" s="545" t="s">
        <v>295</v>
      </c>
      <c r="L261" s="9" t="s">
        <v>371</v>
      </c>
      <c r="M261" s="13">
        <f>I261-D261</f>
        <v>965</v>
      </c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16">
        <v>26116</v>
      </c>
      <c r="B262" s="17" t="s">
        <v>7902</v>
      </c>
      <c r="C262" s="17">
        <v>2015</v>
      </c>
      <c r="D262" s="392">
        <v>42081</v>
      </c>
      <c r="E262" s="17" t="s">
        <v>7903</v>
      </c>
      <c r="F262" s="17" t="s">
        <v>6765</v>
      </c>
      <c r="G262" s="17" t="s">
        <v>17</v>
      </c>
      <c r="H262" s="17" t="s">
        <v>132</v>
      </c>
      <c r="I262" s="392">
        <v>42732</v>
      </c>
      <c r="J262" s="19">
        <v>12</v>
      </c>
      <c r="K262" s="542" t="s">
        <v>278</v>
      </c>
      <c r="L262" s="17" t="s">
        <v>371</v>
      </c>
      <c r="M262" s="21">
        <f>I262-D262</f>
        <v>651</v>
      </c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8">
        <v>26216</v>
      </c>
      <c r="B263" s="9" t="s">
        <v>7904</v>
      </c>
      <c r="C263" s="9">
        <v>2015</v>
      </c>
      <c r="D263" s="388">
        <v>42290</v>
      </c>
      <c r="E263" s="9" t="s">
        <v>7905</v>
      </c>
      <c r="F263" s="9" t="s">
        <v>542</v>
      </c>
      <c r="G263" s="9" t="s">
        <v>17</v>
      </c>
      <c r="H263" s="9" t="s">
        <v>886</v>
      </c>
      <c r="I263" s="388">
        <v>42732</v>
      </c>
      <c r="J263" s="12">
        <v>12</v>
      </c>
      <c r="K263" s="545" t="s">
        <v>295</v>
      </c>
      <c r="L263" s="9" t="s">
        <v>376</v>
      </c>
      <c r="M263" s="13">
        <f>I263-D263</f>
        <v>442</v>
      </c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16">
        <v>26316</v>
      </c>
      <c r="B264" s="17" t="s">
        <v>7906</v>
      </c>
      <c r="C264" s="17">
        <v>2012</v>
      </c>
      <c r="D264" s="392">
        <v>41212</v>
      </c>
      <c r="E264" s="17" t="s">
        <v>7907</v>
      </c>
      <c r="F264" s="17" t="s">
        <v>953</v>
      </c>
      <c r="G264" s="17" t="s">
        <v>17</v>
      </c>
      <c r="H264" s="17" t="s">
        <v>5430</v>
      </c>
      <c r="I264" s="392">
        <v>42732</v>
      </c>
      <c r="J264" s="19">
        <v>12</v>
      </c>
      <c r="K264" s="543" t="s">
        <v>308</v>
      </c>
      <c r="L264" s="17" t="s">
        <v>371</v>
      </c>
      <c r="M264" s="21">
        <f>I264-D264</f>
        <v>1520</v>
      </c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8">
        <v>26416</v>
      </c>
      <c r="B265" s="9" t="s">
        <v>7908</v>
      </c>
      <c r="C265" s="9">
        <v>2013</v>
      </c>
      <c r="D265" s="388">
        <v>41473</v>
      </c>
      <c r="E265" s="9" t="s">
        <v>7909</v>
      </c>
      <c r="F265" s="9" t="s">
        <v>1081</v>
      </c>
      <c r="G265" s="9" t="s">
        <v>17</v>
      </c>
      <c r="H265" s="9" t="s">
        <v>77</v>
      </c>
      <c r="I265" s="388">
        <v>42732</v>
      </c>
      <c r="J265" s="12">
        <v>12</v>
      </c>
      <c r="K265" s="545" t="s">
        <v>295</v>
      </c>
      <c r="L265" s="9" t="s">
        <v>371</v>
      </c>
      <c r="M265" s="13">
        <f>I265-D265</f>
        <v>1259</v>
      </c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16">
        <v>26516</v>
      </c>
      <c r="B266" s="17" t="s">
        <v>7910</v>
      </c>
      <c r="C266" s="17">
        <v>2015</v>
      </c>
      <c r="D266" s="392">
        <v>42124</v>
      </c>
      <c r="E266" s="17" t="s">
        <v>7911</v>
      </c>
      <c r="F266" s="17" t="s">
        <v>885</v>
      </c>
      <c r="G266" s="17" t="s">
        <v>17</v>
      </c>
      <c r="H266" s="17" t="s">
        <v>363</v>
      </c>
      <c r="I266" s="392">
        <v>42732</v>
      </c>
      <c r="J266" s="19">
        <v>12</v>
      </c>
      <c r="K266" s="542" t="s">
        <v>278</v>
      </c>
      <c r="L266" s="17" t="s">
        <v>371</v>
      </c>
      <c r="M266" s="21">
        <f>I266-D266</f>
        <v>608</v>
      </c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8">
        <v>26616</v>
      </c>
      <c r="B267" s="9" t="s">
        <v>7912</v>
      </c>
      <c r="C267" s="9">
        <v>2014</v>
      </c>
      <c r="D267" s="388">
        <v>42003</v>
      </c>
      <c r="E267" s="9" t="s">
        <v>7913</v>
      </c>
      <c r="F267" s="548" t="s">
        <v>2243</v>
      </c>
      <c r="G267" s="9" t="s">
        <v>865</v>
      </c>
      <c r="H267" s="9" t="s">
        <v>2462</v>
      </c>
      <c r="I267" s="388">
        <v>42732</v>
      </c>
      <c r="J267" s="12">
        <v>12</v>
      </c>
      <c r="K267" s="543" t="s">
        <v>308</v>
      </c>
      <c r="L267" s="9" t="s">
        <v>380</v>
      </c>
      <c r="M267" s="13">
        <f>I267-D267</f>
        <v>729</v>
      </c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16">
        <v>26716</v>
      </c>
      <c r="B268" s="17" t="s">
        <v>7914</v>
      </c>
      <c r="C268" s="17">
        <v>2014</v>
      </c>
      <c r="D268" s="392">
        <v>41905</v>
      </c>
      <c r="E268" s="17" t="s">
        <v>7915</v>
      </c>
      <c r="F268" s="17" t="s">
        <v>6765</v>
      </c>
      <c r="G268" s="17" t="s">
        <v>860</v>
      </c>
      <c r="H268" s="17" t="s">
        <v>181</v>
      </c>
      <c r="I268" s="392">
        <v>42732</v>
      </c>
      <c r="J268" s="19">
        <v>12</v>
      </c>
      <c r="K268" s="542" t="s">
        <v>278</v>
      </c>
      <c r="L268" s="17" t="s">
        <v>376</v>
      </c>
      <c r="M268" s="21">
        <f>I268-D268</f>
        <v>827</v>
      </c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8">
        <v>26816</v>
      </c>
      <c r="B269" s="9" t="s">
        <v>7916</v>
      </c>
      <c r="C269" s="9">
        <v>2015</v>
      </c>
      <c r="D269" s="388">
        <v>42334</v>
      </c>
      <c r="E269" s="9" t="s">
        <v>7917</v>
      </c>
      <c r="F269" s="548" t="s">
        <v>2322</v>
      </c>
      <c r="G269" s="9" t="s">
        <v>865</v>
      </c>
      <c r="H269" s="9" t="s">
        <v>4459</v>
      </c>
      <c r="I269" s="388">
        <v>42732</v>
      </c>
      <c r="J269" s="12">
        <v>12</v>
      </c>
      <c r="K269" s="546" t="s">
        <v>324</v>
      </c>
      <c r="L269" s="9" t="s">
        <v>380</v>
      </c>
      <c r="M269" s="13">
        <f>I269-D269</f>
        <v>398</v>
      </c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16">
        <v>26916</v>
      </c>
      <c r="B270" s="17" t="s">
        <v>7918</v>
      </c>
      <c r="C270" s="17">
        <v>2013</v>
      </c>
      <c r="D270" s="392">
        <v>41626</v>
      </c>
      <c r="E270" s="17" t="s">
        <v>7919</v>
      </c>
      <c r="F270" s="17" t="s">
        <v>2064</v>
      </c>
      <c r="G270" s="17" t="s">
        <v>17</v>
      </c>
      <c r="H270" s="17" t="s">
        <v>60</v>
      </c>
      <c r="I270" s="392">
        <v>42732</v>
      </c>
      <c r="J270" s="19">
        <v>12</v>
      </c>
      <c r="K270" s="546" t="s">
        <v>324</v>
      </c>
      <c r="L270" s="17" t="s">
        <v>376</v>
      </c>
      <c r="M270" s="21">
        <f>I270-D270</f>
        <v>1106</v>
      </c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8">
        <v>27016</v>
      </c>
      <c r="B271" s="9" t="s">
        <v>7920</v>
      </c>
      <c r="C271" s="9">
        <v>2010</v>
      </c>
      <c r="D271" s="388">
        <v>40371</v>
      </c>
      <c r="E271" s="9" t="s">
        <v>7921</v>
      </c>
      <c r="F271" s="9" t="s">
        <v>6765</v>
      </c>
      <c r="G271" s="9" t="s">
        <v>17</v>
      </c>
      <c r="H271" s="9" t="s">
        <v>2259</v>
      </c>
      <c r="I271" s="388">
        <v>42733</v>
      </c>
      <c r="J271" s="12">
        <v>12</v>
      </c>
      <c r="K271" s="542" t="s">
        <v>278</v>
      </c>
      <c r="L271" s="9" t="s">
        <v>371</v>
      </c>
      <c r="M271" s="13">
        <f>I271-D271</f>
        <v>2362</v>
      </c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16">
        <v>27116</v>
      </c>
      <c r="B272" s="17" t="s">
        <v>7922</v>
      </c>
      <c r="C272" s="17">
        <v>2014</v>
      </c>
      <c r="D272" s="392">
        <v>41810</v>
      </c>
      <c r="E272" s="17" t="s">
        <v>7923</v>
      </c>
      <c r="F272" s="17" t="s">
        <v>2064</v>
      </c>
      <c r="G272" s="17" t="s">
        <v>17</v>
      </c>
      <c r="H272" s="17" t="s">
        <v>77</v>
      </c>
      <c r="I272" s="392">
        <v>42733</v>
      </c>
      <c r="J272" s="19">
        <v>12</v>
      </c>
      <c r="K272" s="546" t="s">
        <v>324</v>
      </c>
      <c r="L272" s="17" t="s">
        <v>376</v>
      </c>
      <c r="M272" s="21">
        <f>I272-D272</f>
        <v>923</v>
      </c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8">
        <v>27216</v>
      </c>
      <c r="B273" s="9" t="s">
        <v>7924</v>
      </c>
      <c r="C273" s="9">
        <v>2013</v>
      </c>
      <c r="D273" s="388">
        <v>41325</v>
      </c>
      <c r="E273" s="9" t="s">
        <v>7925</v>
      </c>
      <c r="F273" s="9" t="s">
        <v>2064</v>
      </c>
      <c r="G273" s="9" t="s">
        <v>17</v>
      </c>
      <c r="H273" s="9" t="s">
        <v>132</v>
      </c>
      <c r="I273" s="388">
        <v>42733</v>
      </c>
      <c r="J273" s="12">
        <v>12</v>
      </c>
      <c r="K273" s="546" t="s">
        <v>324</v>
      </c>
      <c r="L273" s="9" t="s">
        <v>376</v>
      </c>
      <c r="M273" s="13">
        <f>I273-D273</f>
        <v>1408</v>
      </c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16">
        <v>27316</v>
      </c>
      <c r="B274" s="17" t="s">
        <v>7926</v>
      </c>
      <c r="C274" s="17">
        <v>2013</v>
      </c>
      <c r="D274" s="392">
        <v>41618</v>
      </c>
      <c r="E274" s="17" t="s">
        <v>7927</v>
      </c>
      <c r="F274" s="17" t="s">
        <v>2064</v>
      </c>
      <c r="G274" s="17" t="s">
        <v>17</v>
      </c>
      <c r="H274" s="17" t="s">
        <v>6552</v>
      </c>
      <c r="I274" s="392">
        <v>42733</v>
      </c>
      <c r="J274" s="19">
        <v>12</v>
      </c>
      <c r="K274" s="546" t="s">
        <v>324</v>
      </c>
      <c r="L274" s="17" t="s">
        <v>376</v>
      </c>
      <c r="M274" s="21">
        <f>I274-D274</f>
        <v>1115</v>
      </c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8">
        <v>27416</v>
      </c>
      <c r="B275" s="9" t="s">
        <v>7928</v>
      </c>
      <c r="C275" s="9">
        <v>2013</v>
      </c>
      <c r="D275" s="388">
        <v>41543</v>
      </c>
      <c r="E275" s="9" t="s">
        <v>7929</v>
      </c>
      <c r="F275" s="9" t="s">
        <v>7930</v>
      </c>
      <c r="G275" s="9" t="s">
        <v>17</v>
      </c>
      <c r="H275" s="9" t="s">
        <v>363</v>
      </c>
      <c r="I275" s="388">
        <v>42733</v>
      </c>
      <c r="J275" s="12">
        <v>12</v>
      </c>
      <c r="K275" s="543" t="s">
        <v>308</v>
      </c>
      <c r="L275" s="9" t="s">
        <v>371</v>
      </c>
      <c r="M275" s="13">
        <f>I275-D275</f>
        <v>1190</v>
      </c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16">
        <v>27516</v>
      </c>
      <c r="B276" s="17" t="s">
        <v>7931</v>
      </c>
      <c r="C276" s="17">
        <v>2015</v>
      </c>
      <c r="D276" s="392">
        <v>42132</v>
      </c>
      <c r="E276" s="17" t="s">
        <v>7932</v>
      </c>
      <c r="F276" s="17" t="s">
        <v>6765</v>
      </c>
      <c r="G276" s="17" t="s">
        <v>17</v>
      </c>
      <c r="H276" s="17" t="s">
        <v>1006</v>
      </c>
      <c r="I276" s="392">
        <v>42733</v>
      </c>
      <c r="J276" s="19">
        <v>12</v>
      </c>
      <c r="K276" s="542" t="s">
        <v>278</v>
      </c>
      <c r="L276" s="17" t="s">
        <v>371</v>
      </c>
      <c r="M276" s="21">
        <f>I276-D276</f>
        <v>601</v>
      </c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8">
        <v>27616</v>
      </c>
      <c r="B277" s="9" t="s">
        <v>7933</v>
      </c>
      <c r="C277" s="9">
        <v>2016</v>
      </c>
      <c r="D277" s="388">
        <v>42529</v>
      </c>
      <c r="E277" s="9" t="s">
        <v>7934</v>
      </c>
      <c r="F277" s="9" t="s">
        <v>3896</v>
      </c>
      <c r="G277" s="9" t="s">
        <v>17</v>
      </c>
      <c r="H277" s="9" t="s">
        <v>25</v>
      </c>
      <c r="I277" s="388">
        <v>42733</v>
      </c>
      <c r="J277" s="12">
        <v>12</v>
      </c>
      <c r="K277" s="546" t="s">
        <v>324</v>
      </c>
      <c r="L277" s="9" t="s">
        <v>376</v>
      </c>
      <c r="M277" s="13">
        <f>I277-D277</f>
        <v>204</v>
      </c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16">
        <v>27716</v>
      </c>
      <c r="B278" s="17" t="s">
        <v>7935</v>
      </c>
      <c r="C278" s="17">
        <v>2016</v>
      </c>
      <c r="D278" s="392">
        <v>42433</v>
      </c>
      <c r="E278" s="17" t="s">
        <v>7936</v>
      </c>
      <c r="F278" s="547" t="s">
        <v>2336</v>
      </c>
      <c r="G278" s="17" t="s">
        <v>871</v>
      </c>
      <c r="H278" s="17" t="s">
        <v>4019</v>
      </c>
      <c r="I278" s="392">
        <v>42733</v>
      </c>
      <c r="J278" s="19">
        <v>12</v>
      </c>
      <c r="K278" s="546" t="s">
        <v>324</v>
      </c>
      <c r="L278" s="17" t="s">
        <v>380</v>
      </c>
      <c r="M278" s="21">
        <f>I278-D278</f>
        <v>300</v>
      </c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243"/>
      <c r="B279" s="243"/>
      <c r="C279" s="243"/>
      <c r="D279" s="540"/>
      <c r="E279" s="243"/>
      <c r="F279" s="243"/>
      <c r="G279" s="243"/>
      <c r="H279" s="243"/>
      <c r="I279" s="540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243"/>
      <c r="B280" s="243"/>
      <c r="C280" s="243"/>
      <c r="D280" s="540"/>
      <c r="E280" s="243"/>
      <c r="F280" s="243"/>
      <c r="G280" s="243"/>
      <c r="H280" s="243"/>
      <c r="I280" s="540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243"/>
      <c r="D281" s="540"/>
      <c r="E281" s="243"/>
      <c r="F281" s="243"/>
      <c r="G281" s="243"/>
      <c r="H281" s="243"/>
      <c r="I281" s="540"/>
      <c r="J281" s="539"/>
      <c r="K281" s="539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243"/>
      <c r="D282" s="540"/>
      <c r="E282" s="243"/>
      <c r="F282" s="243"/>
      <c r="G282" s="243"/>
      <c r="H282" s="243"/>
      <c r="I282" s="540"/>
      <c r="J282" s="539"/>
      <c r="K282" s="539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243"/>
      <c r="D283" s="540"/>
      <c r="E283" s="243"/>
      <c r="F283" s="243"/>
      <c r="G283" s="243"/>
      <c r="H283" s="243"/>
      <c r="I283" s="540"/>
      <c r="J283" s="539"/>
      <c r="K283" s="539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243"/>
      <c r="D284" s="540"/>
      <c r="E284" s="243"/>
      <c r="F284" s="243"/>
      <c r="G284" s="243"/>
      <c r="H284" s="243"/>
      <c r="I284" s="540"/>
      <c r="J284" s="539"/>
      <c r="K284" s="539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243"/>
      <c r="D285" s="540"/>
      <c r="E285" s="243"/>
      <c r="F285" s="243"/>
      <c r="G285" s="243"/>
      <c r="H285" s="243"/>
      <c r="I285" s="540"/>
      <c r="J285" s="539"/>
      <c r="K285" s="539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243"/>
      <c r="D286" s="540"/>
      <c r="E286" s="243"/>
      <c r="F286" s="243"/>
      <c r="G286" s="243"/>
      <c r="H286" s="243"/>
      <c r="I286" s="540"/>
      <c r="J286" s="539"/>
      <c r="K286" s="539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243"/>
      <c r="D287" s="540"/>
      <c r="E287" s="243"/>
      <c r="F287" s="243"/>
      <c r="G287" s="243"/>
      <c r="H287" s="243"/>
      <c r="I287" s="540"/>
      <c r="J287" s="539"/>
      <c r="K287" s="539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243"/>
      <c r="D288" s="540"/>
      <c r="E288" s="243"/>
      <c r="F288" s="243"/>
      <c r="G288" s="243"/>
      <c r="H288" s="243"/>
      <c r="I288" s="540"/>
      <c r="J288" s="539"/>
      <c r="K288" s="539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243"/>
      <c r="D289" s="540"/>
      <c r="E289" s="243"/>
      <c r="F289" s="243"/>
      <c r="G289" s="243"/>
      <c r="H289" s="243"/>
      <c r="I289" s="540"/>
      <c r="J289" s="539"/>
      <c r="K289" s="539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243"/>
      <c r="D290" s="540"/>
      <c r="E290" s="243"/>
      <c r="F290" s="243"/>
      <c r="G290" s="243"/>
      <c r="H290" s="243"/>
      <c r="I290" s="540"/>
      <c r="J290" s="539"/>
      <c r="K290" s="539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243"/>
      <c r="D291" s="540"/>
      <c r="E291" s="243"/>
      <c r="F291" s="243"/>
      <c r="G291" s="243"/>
      <c r="H291" s="243"/>
      <c r="I291" s="540"/>
      <c r="J291" s="539"/>
      <c r="K291" s="539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243"/>
      <c r="D292" s="540"/>
      <c r="E292" s="243"/>
      <c r="F292" s="243"/>
      <c r="G292" s="243"/>
      <c r="H292" s="243"/>
      <c r="I292" s="540"/>
      <c r="J292" s="539"/>
      <c r="K292" s="539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243"/>
      <c r="D293" s="540"/>
      <c r="E293" s="243"/>
      <c r="F293" s="243"/>
      <c r="G293" s="243"/>
      <c r="H293" s="243"/>
      <c r="I293" s="540"/>
      <c r="J293" s="539"/>
      <c r="K293" s="539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243"/>
      <c r="D294" s="540"/>
      <c r="E294" s="243"/>
      <c r="F294" s="243"/>
      <c r="G294" s="243"/>
      <c r="H294" s="243"/>
      <c r="I294" s="540"/>
      <c r="J294" s="539"/>
      <c r="K294" s="539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243"/>
      <c r="D295" s="540"/>
      <c r="E295" s="243"/>
      <c r="F295" s="243"/>
      <c r="G295" s="243"/>
      <c r="H295" s="243"/>
      <c r="I295" s="540"/>
      <c r="J295" s="539"/>
      <c r="K295" s="539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243"/>
      <c r="D296" s="540"/>
      <c r="E296" s="243"/>
      <c r="F296" s="243"/>
      <c r="G296" s="243"/>
      <c r="H296" s="243"/>
      <c r="I296" s="540"/>
      <c r="J296" s="539"/>
      <c r="K296" s="539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243"/>
      <c r="D297" s="540"/>
      <c r="E297" s="243"/>
      <c r="F297" s="243"/>
      <c r="G297" s="243"/>
      <c r="H297" s="243"/>
      <c r="I297" s="540"/>
      <c r="J297" s="539"/>
      <c r="K297" s="539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243"/>
      <c r="D298" s="540"/>
      <c r="E298" s="243"/>
      <c r="F298" s="243"/>
      <c r="G298" s="243"/>
      <c r="H298" s="243"/>
      <c r="I298" s="540"/>
      <c r="J298" s="539"/>
      <c r="K298" s="539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243"/>
      <c r="D299" s="540"/>
      <c r="E299" s="243"/>
      <c r="F299" s="243"/>
      <c r="G299" s="243"/>
      <c r="H299" s="243"/>
      <c r="I299" s="540"/>
      <c r="J299" s="539"/>
      <c r="K299" s="539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243"/>
      <c r="D300" s="540"/>
      <c r="E300" s="243"/>
      <c r="F300" s="243"/>
      <c r="G300" s="243"/>
      <c r="H300" s="243"/>
      <c r="I300" s="540"/>
      <c r="J300" s="539"/>
      <c r="K300" s="539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243"/>
      <c r="D301" s="540"/>
      <c r="E301" s="243"/>
      <c r="F301" s="243"/>
      <c r="G301" s="243"/>
      <c r="H301" s="243"/>
      <c r="I301" s="540"/>
      <c r="J301" s="539"/>
      <c r="K301" s="539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243"/>
      <c r="D302" s="540"/>
      <c r="E302" s="243"/>
      <c r="F302" s="243"/>
      <c r="G302" s="243"/>
      <c r="H302" s="243"/>
      <c r="I302" s="540"/>
      <c r="J302" s="539"/>
      <c r="K302" s="539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243"/>
      <c r="D303" s="540"/>
      <c r="E303" s="243"/>
      <c r="F303" s="243"/>
      <c r="G303" s="243"/>
      <c r="H303" s="243"/>
      <c r="I303" s="540"/>
      <c r="J303" s="539"/>
      <c r="K303" s="539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243"/>
      <c r="D304" s="540"/>
      <c r="E304" s="243"/>
      <c r="F304" s="243"/>
      <c r="G304" s="243"/>
      <c r="H304" s="243"/>
      <c r="I304" s="540"/>
      <c r="J304" s="539"/>
      <c r="K304" s="539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243"/>
      <c r="D305" s="540"/>
      <c r="E305" s="243"/>
      <c r="F305" s="243"/>
      <c r="G305" s="243"/>
      <c r="H305" s="243"/>
      <c r="I305" s="540"/>
      <c r="J305" s="539"/>
      <c r="K305" s="539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243"/>
      <c r="D306" s="540"/>
      <c r="E306" s="243"/>
      <c r="F306" s="243"/>
      <c r="G306" s="243"/>
      <c r="H306" s="243"/>
      <c r="I306" s="540"/>
      <c r="J306" s="539"/>
      <c r="K306" s="539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243"/>
      <c r="D307" s="540"/>
      <c r="E307" s="243"/>
      <c r="F307" s="243"/>
      <c r="G307" s="243"/>
      <c r="H307" s="243"/>
      <c r="I307" s="540"/>
      <c r="J307" s="539"/>
      <c r="K307" s="539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243"/>
      <c r="D308" s="540"/>
      <c r="E308" s="243"/>
      <c r="F308" s="243"/>
      <c r="G308" s="243"/>
      <c r="H308" s="243"/>
      <c r="I308" s="540"/>
      <c r="J308" s="539"/>
      <c r="K308" s="539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243"/>
      <c r="D309" s="540"/>
      <c r="E309" s="243"/>
      <c r="F309" s="243"/>
      <c r="G309" s="243"/>
      <c r="H309" s="243"/>
      <c r="I309" s="540"/>
      <c r="J309" s="539"/>
      <c r="K309" s="539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243"/>
      <c r="D310" s="540"/>
      <c r="E310" s="243"/>
      <c r="F310" s="243"/>
      <c r="G310" s="243"/>
      <c r="H310" s="243"/>
      <c r="I310" s="540"/>
      <c r="J310" s="539"/>
      <c r="K310" s="539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243"/>
      <c r="D311" s="540"/>
      <c r="E311" s="243"/>
      <c r="F311" s="243"/>
      <c r="G311" s="243"/>
      <c r="H311" s="243"/>
      <c r="I311" s="540"/>
      <c r="J311" s="539"/>
      <c r="K311" s="539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243"/>
      <c r="D312" s="540"/>
      <c r="E312" s="243"/>
      <c r="F312" s="243"/>
      <c r="G312" s="243"/>
      <c r="H312" s="243"/>
      <c r="I312" s="540"/>
      <c r="J312" s="539"/>
      <c r="K312" s="539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243"/>
      <c r="D313" s="540"/>
      <c r="E313" s="243"/>
      <c r="F313" s="243"/>
      <c r="G313" s="243"/>
      <c r="H313" s="243"/>
      <c r="I313" s="540"/>
      <c r="J313" s="539"/>
      <c r="K313" s="539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243"/>
      <c r="D314" s="540"/>
      <c r="E314" s="243"/>
      <c r="F314" s="243"/>
      <c r="G314" s="243"/>
      <c r="H314" s="243"/>
      <c r="I314" s="540"/>
      <c r="J314" s="539"/>
      <c r="K314" s="539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243"/>
      <c r="D315" s="540"/>
      <c r="E315" s="243"/>
      <c r="F315" s="243"/>
      <c r="G315" s="243"/>
      <c r="H315" s="243"/>
      <c r="I315" s="540"/>
      <c r="J315" s="539"/>
      <c r="K315" s="539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243"/>
      <c r="D316" s="540"/>
      <c r="E316" s="243"/>
      <c r="F316" s="243"/>
      <c r="G316" s="243"/>
      <c r="H316" s="243"/>
      <c r="I316" s="540"/>
      <c r="J316" s="539"/>
      <c r="K316" s="539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243"/>
      <c r="D317" s="540"/>
      <c r="E317" s="243"/>
      <c r="F317" s="243"/>
      <c r="G317" s="243"/>
      <c r="H317" s="243"/>
      <c r="I317" s="540"/>
      <c r="J317" s="539"/>
      <c r="K317" s="539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243"/>
      <c r="D318" s="540"/>
      <c r="E318" s="243"/>
      <c r="F318" s="243"/>
      <c r="G318" s="243"/>
      <c r="H318" s="243"/>
      <c r="I318" s="540"/>
      <c r="J318" s="539"/>
      <c r="K318" s="539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243"/>
      <c r="D319" s="540"/>
      <c r="E319" s="243"/>
      <c r="F319" s="243"/>
      <c r="G319" s="243"/>
      <c r="H319" s="243"/>
      <c r="I319" s="540"/>
      <c r="J319" s="539"/>
      <c r="K319" s="539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243"/>
      <c r="D320" s="540"/>
      <c r="E320" s="243"/>
      <c r="F320" s="243"/>
      <c r="G320" s="243"/>
      <c r="H320" s="243"/>
      <c r="I320" s="540"/>
      <c r="J320" s="539"/>
      <c r="K320" s="539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243"/>
      <c r="D321" s="540"/>
      <c r="E321" s="243"/>
      <c r="F321" s="243"/>
      <c r="G321" s="243"/>
      <c r="H321" s="243"/>
      <c r="I321" s="540"/>
      <c r="J321" s="539"/>
      <c r="K321" s="539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243"/>
      <c r="D322" s="540"/>
      <c r="E322" s="243"/>
      <c r="F322" s="243"/>
      <c r="G322" s="243"/>
      <c r="H322" s="243"/>
      <c r="I322" s="540"/>
      <c r="J322" s="539"/>
      <c r="K322" s="539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243"/>
      <c r="D323" s="540"/>
      <c r="E323" s="243"/>
      <c r="F323" s="243"/>
      <c r="G323" s="243"/>
      <c r="H323" s="243"/>
      <c r="I323" s="540"/>
      <c r="J323" s="539"/>
      <c r="K323" s="539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243"/>
      <c r="D324" s="540"/>
      <c r="E324" s="243"/>
      <c r="F324" s="243"/>
      <c r="G324" s="243"/>
      <c r="H324" s="243"/>
      <c r="I324" s="540"/>
      <c r="J324" s="539"/>
      <c r="K324" s="539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243"/>
      <c r="D325" s="540"/>
      <c r="E325" s="243"/>
      <c r="F325" s="243"/>
      <c r="G325" s="243"/>
      <c r="H325" s="243"/>
      <c r="I325" s="540"/>
      <c r="J325" s="539"/>
      <c r="K325" s="539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243"/>
      <c r="D326" s="540"/>
      <c r="E326" s="243"/>
      <c r="F326" s="243"/>
      <c r="G326" s="243"/>
      <c r="H326" s="243"/>
      <c r="I326" s="540"/>
      <c r="J326" s="539"/>
      <c r="K326" s="539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243"/>
      <c r="D327" s="540"/>
      <c r="E327" s="243"/>
      <c r="F327" s="243"/>
      <c r="G327" s="243"/>
      <c r="H327" s="243"/>
      <c r="I327" s="540"/>
      <c r="J327" s="539"/>
      <c r="K327" s="539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243"/>
      <c r="D328" s="540"/>
      <c r="E328" s="243"/>
      <c r="F328" s="243"/>
      <c r="G328" s="243"/>
      <c r="H328" s="243"/>
      <c r="I328" s="540"/>
      <c r="J328" s="539"/>
      <c r="K328" s="539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243"/>
      <c r="D329" s="540"/>
      <c r="E329" s="243"/>
      <c r="F329" s="243"/>
      <c r="G329" s="243"/>
      <c r="H329" s="243"/>
      <c r="I329" s="540"/>
      <c r="J329" s="539"/>
      <c r="K329" s="539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243"/>
      <c r="D330" s="540"/>
      <c r="E330" s="243"/>
      <c r="F330" s="243"/>
      <c r="G330" s="243"/>
      <c r="H330" s="243"/>
      <c r="I330" s="540"/>
      <c r="J330" s="539"/>
      <c r="K330" s="539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243"/>
      <c r="D331" s="540"/>
      <c r="E331" s="243"/>
      <c r="F331" s="243"/>
      <c r="G331" s="243"/>
      <c r="H331" s="243"/>
      <c r="I331" s="540"/>
      <c r="J331" s="539"/>
      <c r="K331" s="539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243"/>
      <c r="D332" s="540"/>
      <c r="E332" s="243"/>
      <c r="F332" s="243"/>
      <c r="G332" s="243"/>
      <c r="H332" s="243"/>
      <c r="I332" s="540"/>
      <c r="J332" s="539"/>
      <c r="K332" s="539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243"/>
      <c r="D333" s="540"/>
      <c r="E333" s="243"/>
      <c r="F333" s="243"/>
      <c r="G333" s="243"/>
      <c r="H333" s="243"/>
      <c r="I333" s="540"/>
      <c r="J333" s="539"/>
      <c r="K333" s="539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243"/>
      <c r="D334" s="540"/>
      <c r="E334" s="243"/>
      <c r="F334" s="243"/>
      <c r="G334" s="243"/>
      <c r="H334" s="243"/>
      <c r="I334" s="540"/>
      <c r="J334" s="539"/>
      <c r="K334" s="539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243"/>
      <c r="D335" s="540"/>
      <c r="E335" s="243"/>
      <c r="F335" s="243"/>
      <c r="G335" s="243"/>
      <c r="H335" s="243"/>
      <c r="I335" s="540"/>
      <c r="J335" s="539"/>
      <c r="K335" s="539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243"/>
      <c r="D336" s="540"/>
      <c r="E336" s="243"/>
      <c r="F336" s="243"/>
      <c r="G336" s="243"/>
      <c r="H336" s="243"/>
      <c r="I336" s="540"/>
      <c r="J336" s="539"/>
      <c r="K336" s="539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243"/>
      <c r="D337" s="540"/>
      <c r="E337" s="243"/>
      <c r="F337" s="243"/>
      <c r="G337" s="243"/>
      <c r="H337" s="243"/>
      <c r="I337" s="540"/>
      <c r="J337" s="539"/>
      <c r="K337" s="539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243"/>
      <c r="D338" s="540"/>
      <c r="E338" s="243"/>
      <c r="F338" s="243"/>
      <c r="G338" s="243"/>
      <c r="H338" s="243"/>
      <c r="I338" s="540"/>
      <c r="J338" s="539"/>
      <c r="K338" s="539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243"/>
      <c r="D339" s="540"/>
      <c r="E339" s="243"/>
      <c r="F339" s="243"/>
      <c r="G339" s="243"/>
      <c r="H339" s="243"/>
      <c r="I339" s="540"/>
      <c r="J339" s="539"/>
      <c r="K339" s="539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243"/>
      <c r="D340" s="540"/>
      <c r="E340" s="243"/>
      <c r="F340" s="243"/>
      <c r="G340" s="243"/>
      <c r="H340" s="243"/>
      <c r="I340" s="540"/>
      <c r="J340" s="539"/>
      <c r="K340" s="539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243"/>
      <c r="D341" s="540"/>
      <c r="E341" s="243"/>
      <c r="F341" s="243"/>
      <c r="G341" s="243"/>
      <c r="H341" s="243"/>
      <c r="I341" s="540"/>
      <c r="J341" s="539"/>
      <c r="K341" s="539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243"/>
      <c r="D342" s="540"/>
      <c r="E342" s="243"/>
      <c r="F342" s="243"/>
      <c r="G342" s="243"/>
      <c r="H342" s="243"/>
      <c r="I342" s="540"/>
      <c r="J342" s="539"/>
      <c r="K342" s="539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243"/>
      <c r="D343" s="540"/>
      <c r="E343" s="243"/>
      <c r="F343" s="243"/>
      <c r="G343" s="243"/>
      <c r="H343" s="243"/>
      <c r="I343" s="540"/>
      <c r="J343" s="539"/>
      <c r="K343" s="539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243"/>
      <c r="D344" s="540"/>
      <c r="E344" s="243"/>
      <c r="F344" s="243"/>
      <c r="G344" s="243"/>
      <c r="H344" s="243"/>
      <c r="I344" s="540"/>
      <c r="J344" s="539"/>
      <c r="K344" s="539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243"/>
      <c r="D345" s="540"/>
      <c r="E345" s="243"/>
      <c r="F345" s="243"/>
      <c r="G345" s="243"/>
      <c r="H345" s="243"/>
      <c r="I345" s="540"/>
      <c r="J345" s="539"/>
      <c r="K345" s="539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243"/>
      <c r="D346" s="540"/>
      <c r="E346" s="243"/>
      <c r="F346" s="243"/>
      <c r="G346" s="243"/>
      <c r="H346" s="243"/>
      <c r="I346" s="540"/>
      <c r="J346" s="539"/>
      <c r="K346" s="539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243"/>
      <c r="D347" s="540"/>
      <c r="E347" s="243"/>
      <c r="F347" s="243"/>
      <c r="G347" s="243"/>
      <c r="H347" s="243"/>
      <c r="I347" s="540"/>
      <c r="J347" s="539"/>
      <c r="K347" s="539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243"/>
      <c r="D348" s="540"/>
      <c r="E348" s="243"/>
      <c r="F348" s="243"/>
      <c r="G348" s="243"/>
      <c r="H348" s="243"/>
      <c r="I348" s="540"/>
      <c r="J348" s="539"/>
      <c r="K348" s="539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243"/>
      <c r="D349" s="540"/>
      <c r="E349" s="243"/>
      <c r="F349" s="243"/>
      <c r="G349" s="243"/>
      <c r="H349" s="243"/>
      <c r="I349" s="540"/>
      <c r="J349" s="539"/>
      <c r="K349" s="539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243"/>
      <c r="D350" s="540"/>
      <c r="E350" s="243"/>
      <c r="F350" s="243"/>
      <c r="G350" s="243"/>
      <c r="H350" s="243"/>
      <c r="I350" s="540"/>
      <c r="J350" s="539"/>
      <c r="K350" s="539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243"/>
      <c r="D351" s="540"/>
      <c r="E351" s="243"/>
      <c r="F351" s="243"/>
      <c r="G351" s="243"/>
      <c r="H351" s="243"/>
      <c r="I351" s="540"/>
      <c r="J351" s="539"/>
      <c r="K351" s="539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243"/>
      <c r="D352" s="540"/>
      <c r="E352" s="243"/>
      <c r="F352" s="243"/>
      <c r="G352" s="243"/>
      <c r="H352" s="243"/>
      <c r="I352" s="540"/>
      <c r="J352" s="539"/>
      <c r="K352" s="539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243"/>
      <c r="D353" s="540"/>
      <c r="E353" s="243"/>
      <c r="F353" s="243"/>
      <c r="G353" s="243"/>
      <c r="H353" s="243"/>
      <c r="I353" s="540"/>
      <c r="J353" s="539"/>
      <c r="K353" s="539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243"/>
      <c r="D354" s="540"/>
      <c r="E354" s="243"/>
      <c r="F354" s="243"/>
      <c r="G354" s="243"/>
      <c r="H354" s="243"/>
      <c r="I354" s="540"/>
      <c r="J354" s="539"/>
      <c r="K354" s="539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243"/>
      <c r="D355" s="540"/>
      <c r="E355" s="243"/>
      <c r="F355" s="243"/>
      <c r="G355" s="243"/>
      <c r="H355" s="243"/>
      <c r="I355" s="540"/>
      <c r="J355" s="539"/>
      <c r="K355" s="539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243"/>
      <c r="D356" s="540"/>
      <c r="E356" s="243"/>
      <c r="F356" s="243"/>
      <c r="G356" s="243"/>
      <c r="H356" s="243"/>
      <c r="I356" s="540"/>
      <c r="J356" s="539"/>
      <c r="K356" s="539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243"/>
      <c r="D357" s="540"/>
      <c r="E357" s="243"/>
      <c r="F357" s="243"/>
      <c r="G357" s="243"/>
      <c r="H357" s="243"/>
      <c r="I357" s="540"/>
      <c r="J357" s="539"/>
      <c r="K357" s="539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243"/>
      <c r="D358" s="540"/>
      <c r="E358" s="243"/>
      <c r="F358" s="243"/>
      <c r="G358" s="243"/>
      <c r="H358" s="243"/>
      <c r="I358" s="540"/>
      <c r="J358" s="539"/>
      <c r="K358" s="539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243"/>
      <c r="D359" s="540"/>
      <c r="E359" s="243"/>
      <c r="F359" s="243"/>
      <c r="G359" s="243"/>
      <c r="H359" s="243"/>
      <c r="I359" s="540"/>
      <c r="J359" s="539"/>
      <c r="K359" s="539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243"/>
      <c r="D360" s="540"/>
      <c r="E360" s="243"/>
      <c r="F360" s="243"/>
      <c r="G360" s="243"/>
      <c r="H360" s="243"/>
      <c r="I360" s="540"/>
      <c r="J360" s="539"/>
      <c r="K360" s="539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243"/>
      <c r="D361" s="540"/>
      <c r="E361" s="243"/>
      <c r="F361" s="243"/>
      <c r="G361" s="243"/>
      <c r="H361" s="243"/>
      <c r="I361" s="540"/>
      <c r="J361" s="539"/>
      <c r="K361" s="539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243"/>
      <c r="D362" s="540"/>
      <c r="E362" s="243"/>
      <c r="F362" s="243"/>
      <c r="G362" s="243"/>
      <c r="H362" s="243"/>
      <c r="I362" s="540"/>
      <c r="J362" s="539"/>
      <c r="K362" s="539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243"/>
      <c r="D363" s="540"/>
      <c r="E363" s="243"/>
      <c r="F363" s="243"/>
      <c r="G363" s="243"/>
      <c r="H363" s="243"/>
      <c r="I363" s="540"/>
      <c r="J363" s="539"/>
      <c r="K363" s="539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243"/>
      <c r="D364" s="540"/>
      <c r="E364" s="243"/>
      <c r="F364" s="243"/>
      <c r="G364" s="243"/>
      <c r="H364" s="243"/>
      <c r="I364" s="540"/>
      <c r="J364" s="539"/>
      <c r="K364" s="539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243"/>
      <c r="D365" s="540"/>
      <c r="E365" s="243"/>
      <c r="F365" s="243"/>
      <c r="G365" s="243"/>
      <c r="H365" s="243"/>
      <c r="I365" s="540"/>
      <c r="J365" s="539"/>
      <c r="K365" s="539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243"/>
      <c r="D366" s="540"/>
      <c r="E366" s="243"/>
      <c r="F366" s="243"/>
      <c r="G366" s="243"/>
      <c r="H366" s="243"/>
      <c r="I366" s="540"/>
      <c r="J366" s="539"/>
      <c r="K366" s="539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243"/>
      <c r="D367" s="540"/>
      <c r="E367" s="243"/>
      <c r="F367" s="243"/>
      <c r="G367" s="243"/>
      <c r="H367" s="243"/>
      <c r="I367" s="540"/>
      <c r="J367" s="539"/>
      <c r="K367" s="539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243"/>
      <c r="D368" s="540"/>
      <c r="E368" s="243"/>
      <c r="F368" s="243"/>
      <c r="G368" s="243"/>
      <c r="H368" s="243"/>
      <c r="I368" s="540"/>
      <c r="J368" s="539"/>
      <c r="K368" s="539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243"/>
      <c r="D369" s="540"/>
      <c r="E369" s="243"/>
      <c r="F369" s="243"/>
      <c r="G369" s="243"/>
      <c r="H369" s="243"/>
      <c r="I369" s="540"/>
      <c r="J369" s="539"/>
      <c r="K369" s="539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243"/>
      <c r="D370" s="540"/>
      <c r="E370" s="243"/>
      <c r="F370" s="243"/>
      <c r="G370" s="243"/>
      <c r="H370" s="243"/>
      <c r="I370" s="540"/>
      <c r="J370" s="539"/>
      <c r="K370" s="539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243"/>
      <c r="D371" s="540"/>
      <c r="E371" s="243"/>
      <c r="F371" s="243"/>
      <c r="G371" s="243"/>
      <c r="H371" s="243"/>
      <c r="I371" s="540"/>
      <c r="J371" s="539"/>
      <c r="K371" s="539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243"/>
      <c r="D372" s="540"/>
      <c r="E372" s="243"/>
      <c r="F372" s="243"/>
      <c r="G372" s="243"/>
      <c r="H372" s="243"/>
      <c r="I372" s="540"/>
      <c r="J372" s="539"/>
      <c r="K372" s="539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243"/>
      <c r="D373" s="540"/>
      <c r="E373" s="243"/>
      <c r="F373" s="243"/>
      <c r="G373" s="243"/>
      <c r="H373" s="243"/>
      <c r="I373" s="540"/>
      <c r="J373" s="539"/>
      <c r="K373" s="539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243"/>
      <c r="D374" s="540"/>
      <c r="E374" s="243"/>
      <c r="F374" s="243"/>
      <c r="G374" s="243"/>
      <c r="H374" s="243"/>
      <c r="I374" s="540"/>
      <c r="J374" s="539"/>
      <c r="K374" s="539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243"/>
      <c r="D375" s="540"/>
      <c r="E375" s="243"/>
      <c r="F375" s="243"/>
      <c r="G375" s="243"/>
      <c r="H375" s="243"/>
      <c r="I375" s="540"/>
      <c r="J375" s="539"/>
      <c r="K375" s="539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243"/>
      <c r="D376" s="540"/>
      <c r="E376" s="243"/>
      <c r="F376" s="243"/>
      <c r="G376" s="243"/>
      <c r="H376" s="243"/>
      <c r="I376" s="540"/>
      <c r="J376" s="539"/>
      <c r="K376" s="539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243"/>
      <c r="D377" s="540"/>
      <c r="E377" s="243"/>
      <c r="F377" s="243"/>
      <c r="G377" s="243"/>
      <c r="H377" s="243"/>
      <c r="I377" s="540"/>
      <c r="J377" s="539"/>
      <c r="K377" s="539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243"/>
      <c r="D378" s="540"/>
      <c r="E378" s="243"/>
      <c r="F378" s="243"/>
      <c r="G378" s="243"/>
      <c r="H378" s="243"/>
      <c r="I378" s="540"/>
      <c r="J378" s="539"/>
      <c r="K378" s="539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243"/>
      <c r="D379" s="540"/>
      <c r="E379" s="243"/>
      <c r="F379" s="243"/>
      <c r="G379" s="243"/>
      <c r="H379" s="243"/>
      <c r="I379" s="540"/>
      <c r="J379" s="539"/>
      <c r="K379" s="539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243"/>
      <c r="D380" s="540"/>
      <c r="E380" s="243"/>
      <c r="F380" s="243"/>
      <c r="G380" s="243"/>
      <c r="H380" s="243"/>
      <c r="I380" s="540"/>
      <c r="J380" s="539"/>
      <c r="K380" s="539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243"/>
      <c r="D381" s="540"/>
      <c r="E381" s="243"/>
      <c r="F381" s="243"/>
      <c r="G381" s="243"/>
      <c r="H381" s="243"/>
      <c r="I381" s="540"/>
      <c r="J381" s="539"/>
      <c r="K381" s="539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243"/>
      <c r="D382" s="540"/>
      <c r="E382" s="243"/>
      <c r="F382" s="243"/>
      <c r="G382" s="243"/>
      <c r="H382" s="243"/>
      <c r="I382" s="540"/>
      <c r="J382" s="539"/>
      <c r="K382" s="539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243"/>
      <c r="D383" s="540"/>
      <c r="E383" s="243"/>
      <c r="F383" s="243"/>
      <c r="G383" s="243"/>
      <c r="H383" s="243"/>
      <c r="I383" s="540"/>
      <c r="J383" s="539"/>
      <c r="K383" s="539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243"/>
      <c r="D384" s="540"/>
      <c r="E384" s="243"/>
      <c r="F384" s="243"/>
      <c r="G384" s="243"/>
      <c r="H384" s="243"/>
      <c r="I384" s="540"/>
      <c r="J384" s="539"/>
      <c r="K384" s="539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243"/>
      <c r="D385" s="540"/>
      <c r="E385" s="243"/>
      <c r="F385" s="243"/>
      <c r="G385" s="243"/>
      <c r="H385" s="243"/>
      <c r="I385" s="540"/>
      <c r="J385" s="539"/>
      <c r="K385" s="539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243"/>
      <c r="D386" s="540"/>
      <c r="E386" s="243"/>
      <c r="F386" s="243"/>
      <c r="G386" s="243"/>
      <c r="H386" s="243"/>
      <c r="I386" s="540"/>
      <c r="J386" s="539"/>
      <c r="K386" s="539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243"/>
      <c r="D387" s="540"/>
      <c r="E387" s="243"/>
      <c r="F387" s="243"/>
      <c r="G387" s="243"/>
      <c r="H387" s="243"/>
      <c r="I387" s="540"/>
      <c r="J387" s="539"/>
      <c r="K387" s="539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243"/>
      <c r="D388" s="540"/>
      <c r="E388" s="243"/>
      <c r="F388" s="243"/>
      <c r="G388" s="243"/>
      <c r="H388" s="243"/>
      <c r="I388" s="540"/>
      <c r="J388" s="539"/>
      <c r="K388" s="539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243"/>
      <c r="D389" s="540"/>
      <c r="E389" s="243"/>
      <c r="F389" s="243"/>
      <c r="G389" s="243"/>
      <c r="H389" s="243"/>
      <c r="I389" s="540"/>
      <c r="J389" s="539"/>
      <c r="K389" s="539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243"/>
      <c r="D390" s="540"/>
      <c r="E390" s="243"/>
      <c r="F390" s="243"/>
      <c r="G390" s="243"/>
      <c r="H390" s="243"/>
      <c r="I390" s="540"/>
      <c r="J390" s="539"/>
      <c r="K390" s="539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243"/>
      <c r="D391" s="540"/>
      <c r="E391" s="243"/>
      <c r="F391" s="243"/>
      <c r="G391" s="243"/>
      <c r="H391" s="243"/>
      <c r="I391" s="540"/>
      <c r="J391" s="539"/>
      <c r="K391" s="539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243"/>
      <c r="D392" s="540"/>
      <c r="E392" s="243"/>
      <c r="F392" s="243"/>
      <c r="G392" s="243"/>
      <c r="H392" s="243"/>
      <c r="I392" s="540"/>
      <c r="J392" s="539"/>
      <c r="K392" s="539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243"/>
      <c r="D393" s="540"/>
      <c r="E393" s="243"/>
      <c r="F393" s="243"/>
      <c r="G393" s="243"/>
      <c r="H393" s="243"/>
      <c r="I393" s="540"/>
      <c r="J393" s="539"/>
      <c r="K393" s="539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243"/>
      <c r="D394" s="540"/>
      <c r="E394" s="243"/>
      <c r="F394" s="243"/>
      <c r="G394" s="243"/>
      <c r="H394" s="243"/>
      <c r="I394" s="540"/>
      <c r="J394" s="539"/>
      <c r="K394" s="539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243"/>
      <c r="D395" s="540"/>
      <c r="E395" s="243"/>
      <c r="F395" s="243"/>
      <c r="G395" s="243"/>
      <c r="H395" s="243"/>
      <c r="I395" s="540"/>
      <c r="J395" s="539"/>
      <c r="K395" s="539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243"/>
      <c r="D396" s="540"/>
      <c r="E396" s="243"/>
      <c r="F396" s="243"/>
      <c r="G396" s="243"/>
      <c r="H396" s="243"/>
      <c r="I396" s="540"/>
      <c r="J396" s="539"/>
      <c r="K396" s="539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243"/>
      <c r="D397" s="540"/>
      <c r="E397" s="243"/>
      <c r="F397" s="243"/>
      <c r="G397" s="243"/>
      <c r="H397" s="243"/>
      <c r="I397" s="540"/>
      <c r="J397" s="539"/>
      <c r="K397" s="539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243"/>
      <c r="D398" s="540"/>
      <c r="E398" s="243"/>
      <c r="F398" s="243"/>
      <c r="G398" s="243"/>
      <c r="H398" s="243"/>
      <c r="I398" s="540"/>
      <c r="J398" s="539"/>
      <c r="K398" s="539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243"/>
      <c r="D399" s="540"/>
      <c r="E399" s="243"/>
      <c r="F399" s="243"/>
      <c r="G399" s="243"/>
      <c r="H399" s="243"/>
      <c r="I399" s="540"/>
      <c r="J399" s="539"/>
      <c r="K399" s="539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243"/>
      <c r="D400" s="540"/>
      <c r="E400" s="243"/>
      <c r="F400" s="243"/>
      <c r="G400" s="243"/>
      <c r="H400" s="243"/>
      <c r="I400" s="540"/>
      <c r="J400" s="539"/>
      <c r="K400" s="539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243"/>
      <c r="D401" s="540"/>
      <c r="E401" s="243"/>
      <c r="F401" s="243"/>
      <c r="G401" s="243"/>
      <c r="H401" s="243"/>
      <c r="I401" s="540"/>
      <c r="J401" s="539"/>
      <c r="K401" s="539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243"/>
      <c r="D402" s="540"/>
      <c r="E402" s="243"/>
      <c r="F402" s="243"/>
      <c r="G402" s="243"/>
      <c r="H402" s="243"/>
      <c r="I402" s="540"/>
      <c r="J402" s="539"/>
      <c r="K402" s="539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243"/>
      <c r="D403" s="540"/>
      <c r="E403" s="243"/>
      <c r="F403" s="243"/>
      <c r="G403" s="243"/>
      <c r="H403" s="243"/>
      <c r="I403" s="540"/>
      <c r="J403" s="539"/>
      <c r="K403" s="539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243"/>
      <c r="D404" s="540"/>
      <c r="E404" s="243"/>
      <c r="F404" s="243"/>
      <c r="G404" s="243"/>
      <c r="H404" s="243"/>
      <c r="I404" s="540"/>
      <c r="J404" s="539"/>
      <c r="K404" s="539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243"/>
      <c r="D405" s="540"/>
      <c r="E405" s="243"/>
      <c r="F405" s="243"/>
      <c r="G405" s="243"/>
      <c r="H405" s="243"/>
      <c r="I405" s="540"/>
      <c r="J405" s="539"/>
      <c r="K405" s="539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243"/>
      <c r="D406" s="540"/>
      <c r="E406" s="243"/>
      <c r="F406" s="243"/>
      <c r="G406" s="243"/>
      <c r="H406" s="243"/>
      <c r="I406" s="540"/>
      <c r="J406" s="539"/>
      <c r="K406" s="539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243"/>
      <c r="D407" s="540"/>
      <c r="E407" s="243"/>
      <c r="F407" s="243"/>
      <c r="G407" s="243"/>
      <c r="H407" s="243"/>
      <c r="I407" s="540"/>
      <c r="J407" s="539"/>
      <c r="K407" s="539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243"/>
      <c r="D408" s="540"/>
      <c r="E408" s="243"/>
      <c r="F408" s="243"/>
      <c r="G408" s="243"/>
      <c r="H408" s="243"/>
      <c r="I408" s="540"/>
      <c r="J408" s="539"/>
      <c r="K408" s="539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243"/>
      <c r="D409" s="540"/>
      <c r="E409" s="243"/>
      <c r="F409" s="243"/>
      <c r="G409" s="243"/>
      <c r="H409" s="243"/>
      <c r="I409" s="540"/>
      <c r="J409" s="539"/>
      <c r="K409" s="539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243"/>
      <c r="D410" s="540"/>
      <c r="E410" s="243"/>
      <c r="F410" s="243"/>
      <c r="G410" s="243"/>
      <c r="H410" s="243"/>
      <c r="I410" s="540"/>
      <c r="J410" s="539"/>
      <c r="K410" s="539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243"/>
      <c r="D411" s="540"/>
      <c r="E411" s="243"/>
      <c r="F411" s="243"/>
      <c r="G411" s="243"/>
      <c r="H411" s="243"/>
      <c r="I411" s="540"/>
      <c r="J411" s="539"/>
      <c r="K411" s="539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243"/>
      <c r="D412" s="540"/>
      <c r="E412" s="243"/>
      <c r="F412" s="243"/>
      <c r="G412" s="243"/>
      <c r="H412" s="243"/>
      <c r="I412" s="540"/>
      <c r="J412" s="539"/>
      <c r="K412" s="539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243"/>
      <c r="D413" s="540"/>
      <c r="E413" s="243"/>
      <c r="F413" s="243"/>
      <c r="G413" s="243"/>
      <c r="H413" s="243"/>
      <c r="I413" s="540"/>
      <c r="J413" s="539"/>
      <c r="K413" s="539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243"/>
      <c r="D414" s="540"/>
      <c r="E414" s="243"/>
      <c r="F414" s="243"/>
      <c r="G414" s="243"/>
      <c r="H414" s="243"/>
      <c r="I414" s="540"/>
      <c r="J414" s="539"/>
      <c r="K414" s="539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243"/>
      <c r="D415" s="540"/>
      <c r="E415" s="243"/>
      <c r="F415" s="243"/>
      <c r="G415" s="243"/>
      <c r="H415" s="243"/>
      <c r="I415" s="540"/>
      <c r="J415" s="539"/>
      <c r="K415" s="539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243"/>
      <c r="D416" s="540"/>
      <c r="E416" s="243"/>
      <c r="F416" s="243"/>
      <c r="G416" s="243"/>
      <c r="H416" s="243"/>
      <c r="I416" s="540"/>
      <c r="J416" s="539"/>
      <c r="K416" s="539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243"/>
      <c r="D417" s="540"/>
      <c r="E417" s="243"/>
      <c r="F417" s="243"/>
      <c r="G417" s="243"/>
      <c r="H417" s="243"/>
      <c r="I417" s="540"/>
      <c r="J417" s="539"/>
      <c r="K417" s="539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243"/>
      <c r="D418" s="540"/>
      <c r="E418" s="243"/>
      <c r="F418" s="243"/>
      <c r="G418" s="243"/>
      <c r="H418" s="243"/>
      <c r="I418" s="540"/>
      <c r="J418" s="539"/>
      <c r="K418" s="539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243"/>
      <c r="D419" s="540"/>
      <c r="E419" s="243"/>
      <c r="F419" s="243"/>
      <c r="G419" s="243"/>
      <c r="H419" s="243"/>
      <c r="I419" s="540"/>
      <c r="J419" s="539"/>
      <c r="K419" s="539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243"/>
      <c r="D420" s="540"/>
      <c r="E420" s="243"/>
      <c r="F420" s="243"/>
      <c r="G420" s="243"/>
      <c r="H420" s="243"/>
      <c r="I420" s="540"/>
      <c r="J420" s="539"/>
      <c r="K420" s="539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243"/>
      <c r="D421" s="540"/>
      <c r="E421" s="243"/>
      <c r="F421" s="243"/>
      <c r="G421" s="243"/>
      <c r="H421" s="243"/>
      <c r="I421" s="540"/>
      <c r="J421" s="539"/>
      <c r="K421" s="539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243"/>
      <c r="D422" s="540"/>
      <c r="E422" s="243"/>
      <c r="F422" s="243"/>
      <c r="G422" s="243"/>
      <c r="H422" s="243"/>
      <c r="I422" s="540"/>
      <c r="J422" s="539"/>
      <c r="K422" s="539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243"/>
      <c r="D423" s="540"/>
      <c r="E423" s="243"/>
      <c r="F423" s="243"/>
      <c r="G423" s="243"/>
      <c r="H423" s="243"/>
      <c r="I423" s="540"/>
      <c r="J423" s="539"/>
      <c r="K423" s="539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243"/>
      <c r="D424" s="540"/>
      <c r="E424" s="243"/>
      <c r="F424" s="243"/>
      <c r="G424" s="243"/>
      <c r="H424" s="243"/>
      <c r="I424" s="540"/>
      <c r="J424" s="539"/>
      <c r="K424" s="539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243"/>
      <c r="D425" s="540"/>
      <c r="E425" s="243"/>
      <c r="F425" s="243"/>
      <c r="G425" s="243"/>
      <c r="H425" s="243"/>
      <c r="I425" s="540"/>
      <c r="J425" s="539"/>
      <c r="K425" s="539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243"/>
      <c r="D426" s="540"/>
      <c r="E426" s="243"/>
      <c r="F426" s="243"/>
      <c r="G426" s="243"/>
      <c r="H426" s="243"/>
      <c r="I426" s="540"/>
      <c r="J426" s="539"/>
      <c r="K426" s="539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243"/>
      <c r="D427" s="540"/>
      <c r="E427" s="243"/>
      <c r="F427" s="243"/>
      <c r="G427" s="243"/>
      <c r="H427" s="243"/>
      <c r="I427" s="540"/>
      <c r="J427" s="539"/>
      <c r="K427" s="539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243"/>
      <c r="D428" s="540"/>
      <c r="E428" s="243"/>
      <c r="F428" s="243"/>
      <c r="G428" s="243"/>
      <c r="H428" s="243"/>
      <c r="I428" s="540"/>
      <c r="J428" s="539"/>
      <c r="K428" s="539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243"/>
      <c r="D429" s="540"/>
      <c r="E429" s="243"/>
      <c r="F429" s="243"/>
      <c r="G429" s="243"/>
      <c r="H429" s="243"/>
      <c r="I429" s="540"/>
      <c r="J429" s="539"/>
      <c r="K429" s="539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243"/>
      <c r="D430" s="540"/>
      <c r="E430" s="243"/>
      <c r="F430" s="243"/>
      <c r="G430" s="243"/>
      <c r="H430" s="243"/>
      <c r="I430" s="540"/>
      <c r="J430" s="539"/>
      <c r="K430" s="539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243"/>
      <c r="D431" s="540"/>
      <c r="E431" s="243"/>
      <c r="F431" s="243"/>
      <c r="G431" s="243"/>
      <c r="H431" s="243"/>
      <c r="I431" s="540"/>
      <c r="J431" s="539"/>
      <c r="K431" s="539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243"/>
      <c r="D432" s="540"/>
      <c r="E432" s="243"/>
      <c r="F432" s="243"/>
      <c r="G432" s="243"/>
      <c r="H432" s="243"/>
      <c r="I432" s="540"/>
      <c r="J432" s="539"/>
      <c r="K432" s="539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243"/>
      <c r="D433" s="540"/>
      <c r="E433" s="243"/>
      <c r="F433" s="243"/>
      <c r="G433" s="243"/>
      <c r="H433" s="243"/>
      <c r="I433" s="540"/>
      <c r="J433" s="539"/>
      <c r="K433" s="539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243"/>
      <c r="D434" s="540"/>
      <c r="E434" s="243"/>
      <c r="F434" s="243"/>
      <c r="G434" s="243"/>
      <c r="H434" s="243"/>
      <c r="I434" s="540"/>
      <c r="J434" s="539"/>
      <c r="K434" s="539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243"/>
      <c r="D435" s="540"/>
      <c r="E435" s="243"/>
      <c r="F435" s="243"/>
      <c r="G435" s="243"/>
      <c r="H435" s="243"/>
      <c r="I435" s="540"/>
      <c r="J435" s="539"/>
      <c r="K435" s="539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243"/>
      <c r="D436" s="540"/>
      <c r="E436" s="243"/>
      <c r="F436" s="243"/>
      <c r="G436" s="243"/>
      <c r="H436" s="243"/>
      <c r="I436" s="540"/>
      <c r="J436" s="539"/>
      <c r="K436" s="539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243"/>
      <c r="D437" s="540"/>
      <c r="E437" s="243"/>
      <c r="F437" s="243"/>
      <c r="G437" s="243"/>
      <c r="H437" s="243"/>
      <c r="I437" s="540"/>
      <c r="J437" s="539"/>
      <c r="K437" s="539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243"/>
      <c r="D438" s="540"/>
      <c r="E438" s="243"/>
      <c r="F438" s="243"/>
      <c r="G438" s="243"/>
      <c r="H438" s="243"/>
      <c r="I438" s="540"/>
      <c r="J438" s="539"/>
      <c r="K438" s="539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243"/>
      <c r="D439" s="540"/>
      <c r="E439" s="243"/>
      <c r="F439" s="243"/>
      <c r="G439" s="243"/>
      <c r="H439" s="243"/>
      <c r="I439" s="540"/>
      <c r="J439" s="539"/>
      <c r="K439" s="539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243"/>
      <c r="D440" s="540"/>
      <c r="E440" s="243"/>
      <c r="F440" s="243"/>
      <c r="G440" s="243"/>
      <c r="H440" s="243"/>
      <c r="I440" s="540"/>
      <c r="J440" s="539"/>
      <c r="K440" s="539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243"/>
      <c r="D441" s="540"/>
      <c r="E441" s="243"/>
      <c r="F441" s="243"/>
      <c r="G441" s="243"/>
      <c r="H441" s="243"/>
      <c r="I441" s="540"/>
      <c r="J441" s="539"/>
      <c r="K441" s="539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243"/>
      <c r="D442" s="540"/>
      <c r="E442" s="243"/>
      <c r="F442" s="243"/>
      <c r="G442" s="243"/>
      <c r="H442" s="243"/>
      <c r="I442" s="540"/>
      <c r="J442" s="539"/>
      <c r="K442" s="539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243"/>
      <c r="D443" s="540"/>
      <c r="E443" s="243"/>
      <c r="F443" s="243"/>
      <c r="G443" s="243"/>
      <c r="H443" s="243"/>
      <c r="I443" s="540"/>
      <c r="J443" s="539"/>
      <c r="K443" s="539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243"/>
      <c r="D444" s="540"/>
      <c r="E444" s="243"/>
      <c r="F444" s="243"/>
      <c r="G444" s="243"/>
      <c r="H444" s="243"/>
      <c r="I444" s="540"/>
      <c r="J444" s="539"/>
      <c r="K444" s="539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243"/>
      <c r="D445" s="540"/>
      <c r="E445" s="243"/>
      <c r="F445" s="243"/>
      <c r="G445" s="243"/>
      <c r="H445" s="243"/>
      <c r="I445" s="540"/>
      <c r="J445" s="539"/>
      <c r="K445" s="539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243"/>
      <c r="D446" s="540"/>
      <c r="E446" s="243"/>
      <c r="F446" s="243"/>
      <c r="G446" s="243"/>
      <c r="H446" s="243"/>
      <c r="I446" s="540"/>
      <c r="J446" s="539"/>
      <c r="K446" s="539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243"/>
      <c r="D447" s="540"/>
      <c r="E447" s="243"/>
      <c r="F447" s="243"/>
      <c r="G447" s="243"/>
      <c r="H447" s="243"/>
      <c r="I447" s="540"/>
      <c r="J447" s="539"/>
      <c r="K447" s="539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243"/>
      <c r="D448" s="540"/>
      <c r="E448" s="243"/>
      <c r="F448" s="243"/>
      <c r="G448" s="243"/>
      <c r="H448" s="243"/>
      <c r="I448" s="540"/>
      <c r="J448" s="539"/>
      <c r="K448" s="539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243"/>
      <c r="D449" s="540"/>
      <c r="E449" s="243"/>
      <c r="F449" s="243"/>
      <c r="G449" s="243"/>
      <c r="H449" s="243"/>
      <c r="I449" s="540"/>
      <c r="J449" s="539"/>
      <c r="K449" s="539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243"/>
      <c r="D450" s="540"/>
      <c r="E450" s="243"/>
      <c r="F450" s="243"/>
      <c r="G450" s="243"/>
      <c r="H450" s="243"/>
      <c r="I450" s="540"/>
      <c r="J450" s="539"/>
      <c r="K450" s="539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243"/>
      <c r="D451" s="540"/>
      <c r="E451" s="243"/>
      <c r="F451" s="243"/>
      <c r="G451" s="243"/>
      <c r="H451" s="243"/>
      <c r="I451" s="540"/>
      <c r="J451" s="539"/>
      <c r="K451" s="539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243"/>
      <c r="D452" s="540"/>
      <c r="E452" s="243"/>
      <c r="F452" s="243"/>
      <c r="G452" s="243"/>
      <c r="H452" s="243"/>
      <c r="I452" s="540"/>
      <c r="J452" s="539"/>
      <c r="K452" s="539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243"/>
      <c r="D453" s="540"/>
      <c r="E453" s="243"/>
      <c r="F453" s="243"/>
      <c r="G453" s="243"/>
      <c r="H453" s="243"/>
      <c r="I453" s="540"/>
      <c r="J453" s="539"/>
      <c r="K453" s="539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243"/>
      <c r="D454" s="540"/>
      <c r="E454" s="243"/>
      <c r="F454" s="243"/>
      <c r="G454" s="243"/>
      <c r="H454" s="243"/>
      <c r="I454" s="540"/>
      <c r="J454" s="539"/>
      <c r="K454" s="539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243"/>
      <c r="D455" s="540"/>
      <c r="E455" s="243"/>
      <c r="F455" s="243"/>
      <c r="G455" s="243"/>
      <c r="H455" s="243"/>
      <c r="I455" s="540"/>
      <c r="J455" s="539"/>
      <c r="K455" s="539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243"/>
      <c r="D456" s="540"/>
      <c r="E456" s="243"/>
      <c r="F456" s="243"/>
      <c r="G456" s="243"/>
      <c r="H456" s="243"/>
      <c r="I456" s="540"/>
      <c r="J456" s="539"/>
      <c r="K456" s="539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243"/>
      <c r="D457" s="540"/>
      <c r="E457" s="243"/>
      <c r="F457" s="243"/>
      <c r="G457" s="243"/>
      <c r="H457" s="243"/>
      <c r="I457" s="540"/>
      <c r="J457" s="539"/>
      <c r="K457" s="539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243"/>
      <c r="D458" s="540"/>
      <c r="E458" s="243"/>
      <c r="F458" s="243"/>
      <c r="G458" s="243"/>
      <c r="H458" s="243"/>
      <c r="I458" s="540"/>
      <c r="J458" s="539"/>
      <c r="K458" s="539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243"/>
      <c r="D459" s="540"/>
      <c r="E459" s="243"/>
      <c r="F459" s="243"/>
      <c r="G459" s="243"/>
      <c r="H459" s="243"/>
      <c r="I459" s="540"/>
      <c r="J459" s="539"/>
      <c r="K459" s="539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243"/>
      <c r="D460" s="540"/>
      <c r="E460" s="243"/>
      <c r="F460" s="243"/>
      <c r="G460" s="243"/>
      <c r="H460" s="243"/>
      <c r="I460" s="540"/>
      <c r="J460" s="539"/>
      <c r="K460" s="539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243"/>
      <c r="D461" s="540"/>
      <c r="E461" s="243"/>
      <c r="F461" s="243"/>
      <c r="G461" s="243"/>
      <c r="H461" s="243"/>
      <c r="I461" s="540"/>
      <c r="J461" s="539"/>
      <c r="K461" s="539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243"/>
      <c r="D462" s="540"/>
      <c r="E462" s="243"/>
      <c r="F462" s="243"/>
      <c r="G462" s="243"/>
      <c r="H462" s="243"/>
      <c r="I462" s="540"/>
      <c r="J462" s="539"/>
      <c r="K462" s="539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243"/>
      <c r="D463" s="540"/>
      <c r="E463" s="243"/>
      <c r="F463" s="243"/>
      <c r="G463" s="243"/>
      <c r="H463" s="243"/>
      <c r="I463" s="540"/>
      <c r="J463" s="539"/>
      <c r="K463" s="539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243"/>
      <c r="D464" s="540"/>
      <c r="E464" s="243"/>
      <c r="F464" s="243"/>
      <c r="G464" s="243"/>
      <c r="H464" s="243"/>
      <c r="I464" s="540"/>
      <c r="J464" s="539"/>
      <c r="K464" s="539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243"/>
      <c r="D465" s="540"/>
      <c r="E465" s="243"/>
      <c r="F465" s="243"/>
      <c r="G465" s="243"/>
      <c r="H465" s="243"/>
      <c r="I465" s="540"/>
      <c r="J465" s="539"/>
      <c r="K465" s="539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243"/>
      <c r="D466" s="540"/>
      <c r="E466" s="243"/>
      <c r="F466" s="243"/>
      <c r="G466" s="243"/>
      <c r="H466" s="243"/>
      <c r="I466" s="540"/>
      <c r="J466" s="539"/>
      <c r="K466" s="539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243"/>
      <c r="D467" s="540"/>
      <c r="E467" s="243"/>
      <c r="F467" s="243"/>
      <c r="G467" s="243"/>
      <c r="H467" s="243"/>
      <c r="I467" s="540"/>
      <c r="J467" s="539"/>
      <c r="K467" s="539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243"/>
      <c r="D468" s="540"/>
      <c r="E468" s="243"/>
      <c r="F468" s="243"/>
      <c r="G468" s="243"/>
      <c r="H468" s="243"/>
      <c r="I468" s="540"/>
      <c r="J468" s="539"/>
      <c r="K468" s="539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243"/>
      <c r="D469" s="540"/>
      <c r="E469" s="243"/>
      <c r="F469" s="243"/>
      <c r="G469" s="243"/>
      <c r="H469" s="243"/>
      <c r="I469" s="540"/>
      <c r="J469" s="539"/>
      <c r="K469" s="539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243"/>
      <c r="D470" s="540"/>
      <c r="E470" s="243"/>
      <c r="F470" s="243"/>
      <c r="G470" s="243"/>
      <c r="H470" s="243"/>
      <c r="I470" s="540"/>
      <c r="J470" s="539"/>
      <c r="K470" s="539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243"/>
      <c r="D471" s="540"/>
      <c r="E471" s="243"/>
      <c r="F471" s="243"/>
      <c r="G471" s="243"/>
      <c r="H471" s="243"/>
      <c r="I471" s="540"/>
      <c r="J471" s="539"/>
      <c r="K471" s="539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243"/>
      <c r="D472" s="540"/>
      <c r="E472" s="243"/>
      <c r="F472" s="243"/>
      <c r="G472" s="243"/>
      <c r="H472" s="243"/>
      <c r="I472" s="540"/>
      <c r="J472" s="539"/>
      <c r="K472" s="539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243"/>
      <c r="D473" s="540"/>
      <c r="E473" s="243"/>
      <c r="F473" s="243"/>
      <c r="G473" s="243"/>
      <c r="H473" s="243"/>
      <c r="I473" s="540"/>
      <c r="J473" s="539"/>
      <c r="K473" s="539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243"/>
      <c r="D474" s="540"/>
      <c r="E474" s="243"/>
      <c r="F474" s="243"/>
      <c r="G474" s="243"/>
      <c r="H474" s="243"/>
      <c r="I474" s="540"/>
      <c r="J474" s="539"/>
      <c r="K474" s="539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243"/>
      <c r="D475" s="540"/>
      <c r="E475" s="243"/>
      <c r="F475" s="243"/>
      <c r="G475" s="243"/>
      <c r="H475" s="243"/>
      <c r="I475" s="540"/>
      <c r="J475" s="539"/>
      <c r="K475" s="539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243"/>
      <c r="D476" s="540"/>
      <c r="E476" s="243"/>
      <c r="F476" s="243"/>
      <c r="G476" s="243"/>
      <c r="H476" s="243"/>
      <c r="I476" s="540"/>
      <c r="J476" s="539"/>
      <c r="K476" s="539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243"/>
      <c r="D477" s="540"/>
      <c r="E477" s="243"/>
      <c r="F477" s="243"/>
      <c r="G477" s="243"/>
      <c r="H477" s="243"/>
      <c r="I477" s="540"/>
      <c r="J477" s="539"/>
      <c r="K477" s="539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243"/>
      <c r="D478" s="540"/>
      <c r="E478" s="243"/>
      <c r="F478" s="243"/>
      <c r="G478" s="243"/>
      <c r="H478" s="243"/>
      <c r="I478" s="540"/>
      <c r="J478" s="539"/>
      <c r="K478" s="539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243"/>
      <c r="D479" s="540"/>
      <c r="E479" s="243"/>
      <c r="F479" s="243"/>
      <c r="G479" s="243"/>
      <c r="H479" s="243"/>
      <c r="I479" s="540"/>
      <c r="J479" s="539"/>
      <c r="K479" s="539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243"/>
      <c r="D480" s="540"/>
      <c r="E480" s="243"/>
      <c r="F480" s="243"/>
      <c r="G480" s="243"/>
      <c r="H480" s="243"/>
      <c r="I480" s="540"/>
      <c r="J480" s="539"/>
      <c r="K480" s="539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243"/>
      <c r="D481" s="540"/>
      <c r="E481" s="243"/>
      <c r="F481" s="243"/>
      <c r="G481" s="243"/>
      <c r="H481" s="243"/>
      <c r="I481" s="540"/>
      <c r="J481" s="539"/>
      <c r="K481" s="539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243"/>
      <c r="D482" s="540"/>
      <c r="E482" s="243"/>
      <c r="F482" s="243"/>
      <c r="G482" s="243"/>
      <c r="H482" s="243"/>
      <c r="I482" s="540"/>
      <c r="J482" s="539"/>
      <c r="K482" s="539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243"/>
      <c r="D483" s="540"/>
      <c r="E483" s="243"/>
      <c r="F483" s="243"/>
      <c r="G483" s="243"/>
      <c r="H483" s="243"/>
      <c r="I483" s="540"/>
      <c r="J483" s="539"/>
      <c r="K483" s="539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243"/>
      <c r="D484" s="540"/>
      <c r="E484" s="243"/>
      <c r="F484" s="243"/>
      <c r="G484" s="243"/>
      <c r="H484" s="243"/>
      <c r="I484" s="540"/>
      <c r="J484" s="539"/>
      <c r="K484" s="539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243"/>
      <c r="D485" s="540"/>
      <c r="E485" s="243"/>
      <c r="F485" s="243"/>
      <c r="G485" s="243"/>
      <c r="H485" s="243"/>
      <c r="I485" s="540"/>
      <c r="J485" s="539"/>
      <c r="K485" s="539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243"/>
      <c r="D486" s="540"/>
      <c r="E486" s="243"/>
      <c r="F486" s="243"/>
      <c r="G486" s="243"/>
      <c r="H486" s="243"/>
      <c r="I486" s="540"/>
      <c r="J486" s="539"/>
      <c r="K486" s="539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243"/>
      <c r="D487" s="540"/>
      <c r="E487" s="243"/>
      <c r="F487" s="243"/>
      <c r="G487" s="243"/>
      <c r="H487" s="243"/>
      <c r="I487" s="540"/>
      <c r="J487" s="539"/>
      <c r="K487" s="539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243"/>
      <c r="D488" s="540"/>
      <c r="E488" s="243"/>
      <c r="F488" s="243"/>
      <c r="G488" s="243"/>
      <c r="H488" s="243"/>
      <c r="I488" s="540"/>
      <c r="J488" s="539"/>
      <c r="K488" s="539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243"/>
      <c r="D489" s="540"/>
      <c r="E489" s="243"/>
      <c r="F489" s="243"/>
      <c r="G489" s="243"/>
      <c r="H489" s="243"/>
      <c r="I489" s="540"/>
      <c r="J489" s="539"/>
      <c r="K489" s="539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243"/>
      <c r="D490" s="540"/>
      <c r="E490" s="243"/>
      <c r="F490" s="243"/>
      <c r="G490" s="243"/>
      <c r="H490" s="243"/>
      <c r="I490" s="540"/>
      <c r="J490" s="539"/>
      <c r="K490" s="539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243"/>
      <c r="D491" s="540"/>
      <c r="E491" s="243"/>
      <c r="F491" s="243"/>
      <c r="G491" s="243"/>
      <c r="H491" s="243"/>
      <c r="I491" s="540"/>
      <c r="J491" s="539"/>
      <c r="K491" s="539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243"/>
      <c r="D492" s="540"/>
      <c r="E492" s="243"/>
      <c r="F492" s="243"/>
      <c r="G492" s="243"/>
      <c r="H492" s="243"/>
      <c r="I492" s="540"/>
      <c r="J492" s="539"/>
      <c r="K492" s="539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243"/>
      <c r="D493" s="540"/>
      <c r="E493" s="243"/>
      <c r="F493" s="243"/>
      <c r="G493" s="243"/>
      <c r="H493" s="243"/>
      <c r="I493" s="540"/>
      <c r="J493" s="539"/>
      <c r="K493" s="539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243"/>
      <c r="D494" s="540"/>
      <c r="E494" s="243"/>
      <c r="F494" s="243"/>
      <c r="G494" s="243"/>
      <c r="H494" s="243"/>
      <c r="I494" s="540"/>
      <c r="J494" s="539"/>
      <c r="K494" s="539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243"/>
      <c r="D495" s="540"/>
      <c r="E495" s="243"/>
      <c r="F495" s="243"/>
      <c r="G495" s="243"/>
      <c r="H495" s="243"/>
      <c r="I495" s="540"/>
      <c r="J495" s="539"/>
      <c r="K495" s="539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243"/>
      <c r="D496" s="540"/>
      <c r="E496" s="243"/>
      <c r="F496" s="243"/>
      <c r="G496" s="243"/>
      <c r="H496" s="243"/>
      <c r="I496" s="540"/>
      <c r="J496" s="539"/>
      <c r="K496" s="539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243"/>
      <c r="D497" s="540"/>
      <c r="E497" s="243"/>
      <c r="F497" s="243"/>
      <c r="G497" s="243"/>
      <c r="H497" s="243"/>
      <c r="I497" s="540"/>
      <c r="J497" s="539"/>
      <c r="K497" s="539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243"/>
      <c r="D498" s="540"/>
      <c r="E498" s="243"/>
      <c r="F498" s="243"/>
      <c r="G498" s="243"/>
      <c r="H498" s="243"/>
      <c r="I498" s="540"/>
      <c r="J498" s="539"/>
      <c r="K498" s="539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243"/>
      <c r="D499" s="540"/>
      <c r="E499" s="243"/>
      <c r="F499" s="243"/>
      <c r="G499" s="243"/>
      <c r="H499" s="243"/>
      <c r="I499" s="540"/>
      <c r="J499" s="539"/>
      <c r="K499" s="539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243"/>
      <c r="D500" s="540"/>
      <c r="E500" s="243"/>
      <c r="F500" s="243"/>
      <c r="G500" s="243"/>
      <c r="H500" s="243"/>
      <c r="I500" s="540"/>
      <c r="J500" s="539"/>
      <c r="K500" s="539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243"/>
      <c r="D501" s="540"/>
      <c r="E501" s="243"/>
      <c r="F501" s="243"/>
      <c r="G501" s="243"/>
      <c r="H501" s="243"/>
      <c r="I501" s="540"/>
      <c r="J501" s="539"/>
      <c r="K501" s="539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243"/>
      <c r="D502" s="540"/>
      <c r="E502" s="243"/>
      <c r="F502" s="243"/>
      <c r="G502" s="243"/>
      <c r="H502" s="243"/>
      <c r="I502" s="540"/>
      <c r="J502" s="539"/>
      <c r="K502" s="539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243"/>
      <c r="D503" s="540"/>
      <c r="E503" s="243"/>
      <c r="F503" s="243"/>
      <c r="G503" s="243"/>
      <c r="H503" s="243"/>
      <c r="I503" s="540"/>
      <c r="J503" s="539"/>
      <c r="K503" s="539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243"/>
      <c r="D504" s="540"/>
      <c r="E504" s="243"/>
      <c r="F504" s="243"/>
      <c r="G504" s="243"/>
      <c r="H504" s="243"/>
      <c r="I504" s="540"/>
      <c r="J504" s="539"/>
      <c r="K504" s="539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243"/>
      <c r="D505" s="540"/>
      <c r="E505" s="243"/>
      <c r="F505" s="243"/>
      <c r="G505" s="243"/>
      <c r="H505" s="243"/>
      <c r="I505" s="540"/>
      <c r="J505" s="539"/>
      <c r="K505" s="539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243"/>
      <c r="D506" s="540"/>
      <c r="E506" s="243"/>
      <c r="F506" s="243"/>
      <c r="G506" s="243"/>
      <c r="H506" s="243"/>
      <c r="I506" s="540"/>
      <c r="J506" s="539"/>
      <c r="K506" s="539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243"/>
      <c r="D507" s="540"/>
      <c r="E507" s="243"/>
      <c r="F507" s="243"/>
      <c r="G507" s="243"/>
      <c r="H507" s="243"/>
      <c r="I507" s="540"/>
      <c r="J507" s="539"/>
      <c r="K507" s="539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243"/>
      <c r="D508" s="540"/>
      <c r="E508" s="243"/>
      <c r="F508" s="243"/>
      <c r="G508" s="243"/>
      <c r="H508" s="243"/>
      <c r="I508" s="540"/>
      <c r="J508" s="539"/>
      <c r="K508" s="539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243"/>
      <c r="D509" s="540"/>
      <c r="E509" s="243"/>
      <c r="F509" s="243"/>
      <c r="G509" s="243"/>
      <c r="H509" s="243"/>
      <c r="I509" s="540"/>
      <c r="J509" s="539"/>
      <c r="K509" s="539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243"/>
      <c r="D510" s="540"/>
      <c r="E510" s="243"/>
      <c r="F510" s="243"/>
      <c r="G510" s="243"/>
      <c r="H510" s="243"/>
      <c r="I510" s="540"/>
      <c r="J510" s="539"/>
      <c r="K510" s="539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243"/>
      <c r="D511" s="540"/>
      <c r="E511" s="243"/>
      <c r="F511" s="243"/>
      <c r="G511" s="243"/>
      <c r="H511" s="243"/>
      <c r="I511" s="540"/>
      <c r="J511" s="539"/>
      <c r="K511" s="539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243"/>
      <c r="D512" s="540"/>
      <c r="E512" s="243"/>
      <c r="F512" s="243"/>
      <c r="G512" s="243"/>
      <c r="H512" s="243"/>
      <c r="I512" s="540"/>
      <c r="J512" s="539"/>
      <c r="K512" s="539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243"/>
      <c r="D513" s="540"/>
      <c r="E513" s="243"/>
      <c r="F513" s="243"/>
      <c r="G513" s="243"/>
      <c r="H513" s="243"/>
      <c r="I513" s="540"/>
      <c r="J513" s="539"/>
      <c r="K513" s="539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243"/>
      <c r="D514" s="540"/>
      <c r="E514" s="243"/>
      <c r="F514" s="243"/>
      <c r="G514" s="243"/>
      <c r="H514" s="243"/>
      <c r="I514" s="540"/>
      <c r="J514" s="539"/>
      <c r="K514" s="539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243"/>
      <c r="D515" s="540"/>
      <c r="E515" s="243"/>
      <c r="F515" s="243"/>
      <c r="G515" s="243"/>
      <c r="H515" s="243"/>
      <c r="I515" s="540"/>
      <c r="J515" s="539"/>
      <c r="K515" s="539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243"/>
      <c r="D516" s="540"/>
      <c r="E516" s="243"/>
      <c r="F516" s="243"/>
      <c r="G516" s="243"/>
      <c r="H516" s="243"/>
      <c r="I516" s="540"/>
      <c r="J516" s="539"/>
      <c r="K516" s="539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243"/>
      <c r="D517" s="540"/>
      <c r="E517" s="243"/>
      <c r="F517" s="243"/>
      <c r="G517" s="243"/>
      <c r="H517" s="243"/>
      <c r="I517" s="540"/>
      <c r="J517" s="539"/>
      <c r="K517" s="539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243"/>
      <c r="D518" s="540"/>
      <c r="E518" s="243"/>
      <c r="F518" s="243"/>
      <c r="G518" s="243"/>
      <c r="H518" s="243"/>
      <c r="I518" s="540"/>
      <c r="J518" s="539"/>
      <c r="K518" s="539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243"/>
      <c r="D519" s="540"/>
      <c r="E519" s="243"/>
      <c r="F519" s="243"/>
      <c r="G519" s="243"/>
      <c r="H519" s="243"/>
      <c r="I519" s="540"/>
      <c r="J519" s="539"/>
      <c r="K519" s="539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243"/>
      <c r="D520" s="540"/>
      <c r="E520" s="243"/>
      <c r="F520" s="243"/>
      <c r="G520" s="243"/>
      <c r="H520" s="243"/>
      <c r="I520" s="540"/>
      <c r="J520" s="539"/>
      <c r="K520" s="539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243"/>
      <c r="D521" s="540"/>
      <c r="E521" s="243"/>
      <c r="F521" s="243"/>
      <c r="G521" s="243"/>
      <c r="H521" s="243"/>
      <c r="I521" s="540"/>
      <c r="J521" s="539"/>
      <c r="K521" s="539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243"/>
      <c r="D522" s="540"/>
      <c r="E522" s="243"/>
      <c r="F522" s="243"/>
      <c r="G522" s="243"/>
      <c r="H522" s="243"/>
      <c r="I522" s="540"/>
      <c r="J522" s="539"/>
      <c r="K522" s="539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243"/>
      <c r="D523" s="540"/>
      <c r="E523" s="243"/>
      <c r="F523" s="243"/>
      <c r="G523" s="243"/>
      <c r="H523" s="243"/>
      <c r="I523" s="540"/>
      <c r="J523" s="539"/>
      <c r="K523" s="539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243"/>
      <c r="D524" s="540"/>
      <c r="E524" s="243"/>
      <c r="F524" s="243"/>
      <c r="G524" s="243"/>
      <c r="H524" s="243"/>
      <c r="I524" s="540"/>
      <c r="J524" s="539"/>
      <c r="K524" s="539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243"/>
      <c r="D525" s="540"/>
      <c r="E525" s="243"/>
      <c r="F525" s="243"/>
      <c r="G525" s="243"/>
      <c r="H525" s="243"/>
      <c r="I525" s="540"/>
      <c r="J525" s="539"/>
      <c r="K525" s="539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243"/>
      <c r="D526" s="540"/>
      <c r="E526" s="243"/>
      <c r="F526" s="243"/>
      <c r="G526" s="243"/>
      <c r="H526" s="243"/>
      <c r="I526" s="540"/>
      <c r="J526" s="539"/>
      <c r="K526" s="539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243"/>
      <c r="D527" s="540"/>
      <c r="E527" s="243"/>
      <c r="F527" s="243"/>
      <c r="G527" s="243"/>
      <c r="H527" s="243"/>
      <c r="I527" s="540"/>
      <c r="J527" s="539"/>
      <c r="K527" s="539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243"/>
      <c r="D528" s="540"/>
      <c r="E528" s="243"/>
      <c r="F528" s="243"/>
      <c r="G528" s="243"/>
      <c r="H528" s="243"/>
      <c r="I528" s="540"/>
      <c r="J528" s="539"/>
      <c r="K528" s="539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243"/>
      <c r="D529" s="540"/>
      <c r="E529" s="243"/>
      <c r="F529" s="243"/>
      <c r="G529" s="243"/>
      <c r="H529" s="243"/>
      <c r="I529" s="540"/>
      <c r="J529" s="539"/>
      <c r="K529" s="539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243"/>
      <c r="D530" s="540"/>
      <c r="E530" s="243"/>
      <c r="F530" s="243"/>
      <c r="G530" s="243"/>
      <c r="H530" s="243"/>
      <c r="I530" s="540"/>
      <c r="J530" s="539"/>
      <c r="K530" s="539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243"/>
      <c r="D531" s="540"/>
      <c r="E531" s="243"/>
      <c r="F531" s="243"/>
      <c r="G531" s="243"/>
      <c r="H531" s="243"/>
      <c r="I531" s="540"/>
      <c r="J531" s="539"/>
      <c r="K531" s="539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243"/>
      <c r="D532" s="540"/>
      <c r="E532" s="243"/>
      <c r="F532" s="243"/>
      <c r="G532" s="243"/>
      <c r="H532" s="243"/>
      <c r="I532" s="540"/>
      <c r="J532" s="539"/>
      <c r="K532" s="539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243"/>
      <c r="D533" s="540"/>
      <c r="E533" s="243"/>
      <c r="F533" s="243"/>
      <c r="G533" s="243"/>
      <c r="H533" s="243"/>
      <c r="I533" s="540"/>
      <c r="J533" s="539"/>
      <c r="K533" s="539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243"/>
      <c r="D534" s="540"/>
      <c r="E534" s="243"/>
      <c r="F534" s="243"/>
      <c r="G534" s="243"/>
      <c r="H534" s="243"/>
      <c r="I534" s="540"/>
      <c r="J534" s="539"/>
      <c r="K534" s="539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243"/>
      <c r="D535" s="540"/>
      <c r="E535" s="243"/>
      <c r="F535" s="243"/>
      <c r="G535" s="243"/>
      <c r="H535" s="243"/>
      <c r="I535" s="540"/>
      <c r="J535" s="539"/>
      <c r="K535" s="539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243"/>
      <c r="D536" s="540"/>
      <c r="E536" s="243"/>
      <c r="F536" s="243"/>
      <c r="G536" s="243"/>
      <c r="H536" s="243"/>
      <c r="I536" s="540"/>
      <c r="J536" s="539"/>
      <c r="K536" s="539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243"/>
      <c r="D537" s="540"/>
      <c r="E537" s="243"/>
      <c r="F537" s="243"/>
      <c r="G537" s="243"/>
      <c r="H537" s="243"/>
      <c r="I537" s="540"/>
      <c r="J537" s="539"/>
      <c r="K537" s="539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243"/>
      <c r="D538" s="540"/>
      <c r="E538" s="243"/>
      <c r="F538" s="243"/>
      <c r="G538" s="243"/>
      <c r="H538" s="243"/>
      <c r="I538" s="540"/>
      <c r="J538" s="539"/>
      <c r="K538" s="539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243"/>
      <c r="D539" s="540"/>
      <c r="E539" s="243"/>
      <c r="F539" s="243"/>
      <c r="G539" s="243"/>
      <c r="H539" s="243"/>
      <c r="I539" s="540"/>
      <c r="J539" s="539"/>
      <c r="K539" s="539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243"/>
      <c r="D540" s="540"/>
      <c r="E540" s="243"/>
      <c r="F540" s="243"/>
      <c r="G540" s="243"/>
      <c r="H540" s="243"/>
      <c r="I540" s="540"/>
      <c r="J540" s="539"/>
      <c r="K540" s="539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243"/>
      <c r="D541" s="540"/>
      <c r="E541" s="243"/>
      <c r="F541" s="243"/>
      <c r="G541" s="243"/>
      <c r="H541" s="243"/>
      <c r="I541" s="540"/>
      <c r="J541" s="539"/>
      <c r="K541" s="539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243"/>
      <c r="D542" s="540"/>
      <c r="E542" s="243"/>
      <c r="F542" s="243"/>
      <c r="G542" s="243"/>
      <c r="H542" s="243"/>
      <c r="I542" s="540"/>
      <c r="J542" s="539"/>
      <c r="K542" s="539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243"/>
      <c r="D543" s="540"/>
      <c r="E543" s="243"/>
      <c r="F543" s="243"/>
      <c r="G543" s="243"/>
      <c r="H543" s="243"/>
      <c r="I543" s="540"/>
      <c r="J543" s="539"/>
      <c r="K543" s="539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243"/>
      <c r="D544" s="540"/>
      <c r="E544" s="243"/>
      <c r="F544" s="243"/>
      <c r="G544" s="243"/>
      <c r="H544" s="243"/>
      <c r="I544" s="540"/>
      <c r="J544" s="539"/>
      <c r="K544" s="539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243"/>
      <c r="D545" s="540"/>
      <c r="E545" s="243"/>
      <c r="F545" s="243"/>
      <c r="G545" s="243"/>
      <c r="H545" s="243"/>
      <c r="I545" s="540"/>
      <c r="J545" s="539"/>
      <c r="K545" s="539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243"/>
      <c r="D546" s="540"/>
      <c r="E546" s="243"/>
      <c r="F546" s="243"/>
      <c r="G546" s="243"/>
      <c r="H546" s="243"/>
      <c r="I546" s="540"/>
      <c r="J546" s="539"/>
      <c r="K546" s="539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243"/>
      <c r="D547" s="540"/>
      <c r="E547" s="243"/>
      <c r="F547" s="243"/>
      <c r="G547" s="243"/>
      <c r="H547" s="243"/>
      <c r="I547" s="540"/>
      <c r="J547" s="539"/>
      <c r="K547" s="539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243"/>
      <c r="D548" s="540"/>
      <c r="E548" s="243"/>
      <c r="F548" s="243"/>
      <c r="G548" s="243"/>
      <c r="H548" s="243"/>
      <c r="I548" s="540"/>
      <c r="J548" s="539"/>
      <c r="K548" s="539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243"/>
      <c r="D549" s="540"/>
      <c r="E549" s="243"/>
      <c r="F549" s="243"/>
      <c r="G549" s="243"/>
      <c r="H549" s="243"/>
      <c r="I549" s="540"/>
      <c r="J549" s="539"/>
      <c r="K549" s="539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243"/>
      <c r="D550" s="540"/>
      <c r="E550" s="243"/>
      <c r="F550" s="243"/>
      <c r="G550" s="243"/>
      <c r="H550" s="243"/>
      <c r="I550" s="540"/>
      <c r="J550" s="539"/>
      <c r="K550" s="539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243"/>
      <c r="D551" s="540"/>
      <c r="E551" s="243"/>
      <c r="F551" s="243"/>
      <c r="G551" s="243"/>
      <c r="H551" s="243"/>
      <c r="I551" s="540"/>
      <c r="J551" s="539"/>
      <c r="K551" s="539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243"/>
      <c r="D552" s="540"/>
      <c r="E552" s="243"/>
      <c r="F552" s="243"/>
      <c r="G552" s="243"/>
      <c r="H552" s="243"/>
      <c r="I552" s="540"/>
      <c r="J552" s="539"/>
      <c r="K552" s="539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243"/>
      <c r="D553" s="540"/>
      <c r="E553" s="243"/>
      <c r="F553" s="243"/>
      <c r="G553" s="243"/>
      <c r="H553" s="243"/>
      <c r="I553" s="540"/>
      <c r="J553" s="539"/>
      <c r="K553" s="539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243"/>
      <c r="D554" s="540"/>
      <c r="E554" s="243"/>
      <c r="F554" s="243"/>
      <c r="G554" s="243"/>
      <c r="H554" s="243"/>
      <c r="I554" s="540"/>
      <c r="J554" s="539"/>
      <c r="K554" s="539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243"/>
      <c r="D555" s="540"/>
      <c r="E555" s="243"/>
      <c r="F555" s="243"/>
      <c r="G555" s="243"/>
      <c r="H555" s="243"/>
      <c r="I555" s="540"/>
      <c r="J555" s="539"/>
      <c r="K555" s="539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243"/>
      <c r="D556" s="540"/>
      <c r="E556" s="243"/>
      <c r="F556" s="243"/>
      <c r="G556" s="243"/>
      <c r="H556" s="243"/>
      <c r="I556" s="540"/>
      <c r="J556" s="539"/>
      <c r="K556" s="539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243"/>
      <c r="D557" s="540"/>
      <c r="E557" s="243"/>
      <c r="F557" s="243"/>
      <c r="G557" s="243"/>
      <c r="H557" s="243"/>
      <c r="I557" s="540"/>
      <c r="J557" s="539"/>
      <c r="K557" s="539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243"/>
      <c r="D558" s="540"/>
      <c r="E558" s="243"/>
      <c r="F558" s="243"/>
      <c r="G558" s="243"/>
      <c r="H558" s="243"/>
      <c r="I558" s="540"/>
      <c r="J558" s="539"/>
      <c r="K558" s="539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243"/>
      <c r="D559" s="540"/>
      <c r="E559" s="243"/>
      <c r="F559" s="243"/>
      <c r="G559" s="243"/>
      <c r="H559" s="243"/>
      <c r="I559" s="540"/>
      <c r="J559" s="539"/>
      <c r="K559" s="539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243"/>
      <c r="D560" s="540"/>
      <c r="E560" s="243"/>
      <c r="F560" s="243"/>
      <c r="G560" s="243"/>
      <c r="H560" s="243"/>
      <c r="I560" s="540"/>
      <c r="J560" s="539"/>
      <c r="K560" s="539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243"/>
      <c r="D561" s="540"/>
      <c r="E561" s="243"/>
      <c r="F561" s="243"/>
      <c r="G561" s="243"/>
      <c r="H561" s="243"/>
      <c r="I561" s="540"/>
      <c r="J561" s="539"/>
      <c r="K561" s="539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243"/>
      <c r="D562" s="540"/>
      <c r="E562" s="243"/>
      <c r="F562" s="243"/>
      <c r="G562" s="243"/>
      <c r="H562" s="243"/>
      <c r="I562" s="540"/>
      <c r="J562" s="539"/>
      <c r="K562" s="539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243"/>
      <c r="D563" s="540"/>
      <c r="E563" s="243"/>
      <c r="F563" s="243"/>
      <c r="G563" s="243"/>
      <c r="H563" s="243"/>
      <c r="I563" s="540"/>
      <c r="J563" s="539"/>
      <c r="K563" s="539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243"/>
      <c r="D564" s="540"/>
      <c r="E564" s="243"/>
      <c r="F564" s="243"/>
      <c r="G564" s="243"/>
      <c r="H564" s="243"/>
      <c r="I564" s="540"/>
      <c r="J564" s="539"/>
      <c r="K564" s="539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243"/>
      <c r="D565" s="540"/>
      <c r="E565" s="243"/>
      <c r="F565" s="243"/>
      <c r="G565" s="243"/>
      <c r="H565" s="243"/>
      <c r="I565" s="540"/>
      <c r="J565" s="539"/>
      <c r="K565" s="539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243"/>
      <c r="D566" s="540"/>
      <c r="E566" s="243"/>
      <c r="F566" s="243"/>
      <c r="G566" s="243"/>
      <c r="H566" s="243"/>
      <c r="I566" s="540"/>
      <c r="J566" s="539"/>
      <c r="K566" s="539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243"/>
      <c r="D567" s="540"/>
      <c r="E567" s="243"/>
      <c r="F567" s="243"/>
      <c r="G567" s="243"/>
      <c r="H567" s="243"/>
      <c r="I567" s="540"/>
      <c r="J567" s="539"/>
      <c r="K567" s="539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243"/>
      <c r="D568" s="540"/>
      <c r="E568" s="243"/>
      <c r="F568" s="243"/>
      <c r="G568" s="243"/>
      <c r="H568" s="243"/>
      <c r="I568" s="540"/>
      <c r="J568" s="539"/>
      <c r="K568" s="539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243"/>
      <c r="D569" s="540"/>
      <c r="E569" s="243"/>
      <c r="F569" s="243"/>
      <c r="G569" s="243"/>
      <c r="H569" s="243"/>
      <c r="I569" s="540"/>
      <c r="J569" s="539"/>
      <c r="K569" s="539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243"/>
      <c r="D570" s="540"/>
      <c r="E570" s="243"/>
      <c r="F570" s="243"/>
      <c r="G570" s="243"/>
      <c r="H570" s="243"/>
      <c r="I570" s="540"/>
      <c r="J570" s="539"/>
      <c r="K570" s="539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243"/>
      <c r="D571" s="540"/>
      <c r="E571" s="243"/>
      <c r="F571" s="243"/>
      <c r="G571" s="243"/>
      <c r="H571" s="243"/>
      <c r="I571" s="540"/>
      <c r="J571" s="539"/>
      <c r="K571" s="539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243"/>
      <c r="D572" s="540"/>
      <c r="E572" s="243"/>
      <c r="F572" s="243"/>
      <c r="G572" s="243"/>
      <c r="H572" s="243"/>
      <c r="I572" s="540"/>
      <c r="J572" s="539"/>
      <c r="K572" s="539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243"/>
      <c r="D573" s="540"/>
      <c r="E573" s="243"/>
      <c r="F573" s="243"/>
      <c r="G573" s="243"/>
      <c r="H573" s="243"/>
      <c r="I573" s="540"/>
      <c r="J573" s="539"/>
      <c r="K573" s="539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243"/>
      <c r="D574" s="540"/>
      <c r="E574" s="243"/>
      <c r="F574" s="243"/>
      <c r="G574" s="243"/>
      <c r="H574" s="243"/>
      <c r="I574" s="540"/>
      <c r="J574" s="539"/>
      <c r="K574" s="539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243"/>
      <c r="D575" s="540"/>
      <c r="E575" s="243"/>
      <c r="F575" s="243"/>
      <c r="G575" s="243"/>
      <c r="H575" s="243"/>
      <c r="I575" s="540"/>
      <c r="J575" s="539"/>
      <c r="K575" s="539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243"/>
      <c r="D576" s="540"/>
      <c r="E576" s="243"/>
      <c r="F576" s="243"/>
      <c r="G576" s="243"/>
      <c r="H576" s="243"/>
      <c r="I576" s="540"/>
      <c r="J576" s="539"/>
      <c r="K576" s="539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243"/>
      <c r="D577" s="540"/>
      <c r="E577" s="243"/>
      <c r="F577" s="243"/>
      <c r="G577" s="243"/>
      <c r="H577" s="243"/>
      <c r="I577" s="540"/>
      <c r="J577" s="539"/>
      <c r="K577" s="539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243"/>
      <c r="D578" s="540"/>
      <c r="E578" s="243"/>
      <c r="F578" s="243"/>
      <c r="G578" s="243"/>
      <c r="H578" s="243"/>
      <c r="I578" s="540"/>
      <c r="J578" s="539"/>
      <c r="K578" s="539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243"/>
      <c r="D579" s="540"/>
      <c r="E579" s="243"/>
      <c r="F579" s="243"/>
      <c r="G579" s="243"/>
      <c r="H579" s="243"/>
      <c r="I579" s="540"/>
      <c r="J579" s="539"/>
      <c r="K579" s="539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243"/>
      <c r="D580" s="540"/>
      <c r="E580" s="243"/>
      <c r="F580" s="243"/>
      <c r="G580" s="243"/>
      <c r="H580" s="243"/>
      <c r="I580" s="540"/>
      <c r="J580" s="539"/>
      <c r="K580" s="539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243"/>
      <c r="D581" s="540"/>
      <c r="E581" s="243"/>
      <c r="F581" s="243"/>
      <c r="G581" s="243"/>
      <c r="H581" s="243"/>
      <c r="I581" s="540"/>
      <c r="J581" s="539"/>
      <c r="K581" s="539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243"/>
      <c r="D582" s="540"/>
      <c r="E582" s="243"/>
      <c r="F582" s="243"/>
      <c r="G582" s="243"/>
      <c r="H582" s="243"/>
      <c r="I582" s="540"/>
      <c r="J582" s="539"/>
      <c r="K582" s="539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243"/>
      <c r="D583" s="540"/>
      <c r="E583" s="243"/>
      <c r="F583" s="243"/>
      <c r="G583" s="243"/>
      <c r="H583" s="243"/>
      <c r="I583" s="540"/>
      <c r="J583" s="539"/>
      <c r="K583" s="539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243"/>
      <c r="D584" s="540"/>
      <c r="E584" s="243"/>
      <c r="F584" s="243"/>
      <c r="G584" s="243"/>
      <c r="H584" s="243"/>
      <c r="I584" s="540"/>
      <c r="J584" s="539"/>
      <c r="K584" s="539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243"/>
      <c r="D585" s="540"/>
      <c r="E585" s="243"/>
      <c r="F585" s="243"/>
      <c r="G585" s="243"/>
      <c r="H585" s="243"/>
      <c r="I585" s="540"/>
      <c r="J585" s="539"/>
      <c r="K585" s="539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243"/>
      <c r="D586" s="540"/>
      <c r="E586" s="243"/>
      <c r="F586" s="243"/>
      <c r="G586" s="243"/>
      <c r="H586" s="243"/>
      <c r="I586" s="540"/>
      <c r="J586" s="539"/>
      <c r="K586" s="539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243"/>
      <c r="D587" s="540"/>
      <c r="E587" s="243"/>
      <c r="F587" s="243"/>
      <c r="G587" s="243"/>
      <c r="H587" s="243"/>
      <c r="I587" s="540"/>
      <c r="J587" s="539"/>
      <c r="K587" s="539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243"/>
      <c r="D588" s="540"/>
      <c r="E588" s="243"/>
      <c r="F588" s="243"/>
      <c r="G588" s="243"/>
      <c r="H588" s="243"/>
      <c r="I588" s="540"/>
      <c r="J588" s="539"/>
      <c r="K588" s="539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243"/>
      <c r="D589" s="540"/>
      <c r="E589" s="243"/>
      <c r="F589" s="243"/>
      <c r="G589" s="243"/>
      <c r="H589" s="243"/>
      <c r="I589" s="540"/>
      <c r="J589" s="539"/>
      <c r="K589" s="539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243"/>
      <c r="D590" s="540"/>
      <c r="E590" s="243"/>
      <c r="F590" s="243"/>
      <c r="G590" s="243"/>
      <c r="H590" s="243"/>
      <c r="I590" s="540"/>
      <c r="J590" s="539"/>
      <c r="K590" s="539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243"/>
      <c r="D591" s="540"/>
      <c r="E591" s="243"/>
      <c r="F591" s="243"/>
      <c r="G591" s="243"/>
      <c r="H591" s="243"/>
      <c r="I591" s="540"/>
      <c r="J591" s="539"/>
      <c r="K591" s="539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243"/>
      <c r="D592" s="540"/>
      <c r="E592" s="243"/>
      <c r="F592" s="243"/>
      <c r="G592" s="243"/>
      <c r="H592" s="243"/>
      <c r="I592" s="540"/>
      <c r="J592" s="539"/>
      <c r="K592" s="539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243"/>
      <c r="D593" s="540"/>
      <c r="E593" s="243"/>
      <c r="F593" s="243"/>
      <c r="G593" s="243"/>
      <c r="H593" s="243"/>
      <c r="I593" s="540"/>
      <c r="J593" s="539"/>
      <c r="K593" s="539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243"/>
      <c r="D594" s="540"/>
      <c r="E594" s="243"/>
      <c r="F594" s="243"/>
      <c r="G594" s="243"/>
      <c r="H594" s="243"/>
      <c r="I594" s="540"/>
      <c r="J594" s="539"/>
      <c r="K594" s="539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243"/>
      <c r="D595" s="540"/>
      <c r="E595" s="243"/>
      <c r="F595" s="243"/>
      <c r="G595" s="243"/>
      <c r="H595" s="243"/>
      <c r="I595" s="540"/>
      <c r="J595" s="539"/>
      <c r="K595" s="539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243"/>
      <c r="D596" s="540"/>
      <c r="E596" s="243"/>
      <c r="F596" s="243"/>
      <c r="G596" s="243"/>
      <c r="H596" s="243"/>
      <c r="I596" s="540"/>
      <c r="J596" s="539"/>
      <c r="K596" s="539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243"/>
      <c r="D597" s="540"/>
      <c r="E597" s="243"/>
      <c r="F597" s="243"/>
      <c r="G597" s="243"/>
      <c r="H597" s="243"/>
      <c r="I597" s="540"/>
      <c r="J597" s="539"/>
      <c r="K597" s="539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243"/>
      <c r="D598" s="540"/>
      <c r="E598" s="243"/>
      <c r="F598" s="243"/>
      <c r="G598" s="243"/>
      <c r="H598" s="243"/>
      <c r="I598" s="540"/>
      <c r="J598" s="539"/>
      <c r="K598" s="539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243"/>
      <c r="D599" s="540"/>
      <c r="E599" s="243"/>
      <c r="F599" s="243"/>
      <c r="G599" s="243"/>
      <c r="H599" s="243"/>
      <c r="I599" s="540"/>
      <c r="J599" s="539"/>
      <c r="K599" s="539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243"/>
      <c r="D600" s="540"/>
      <c r="E600" s="243"/>
      <c r="F600" s="243"/>
      <c r="G600" s="243"/>
      <c r="H600" s="243"/>
      <c r="I600" s="540"/>
      <c r="J600" s="539"/>
      <c r="K600" s="539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243"/>
      <c r="D601" s="540"/>
      <c r="E601" s="243"/>
      <c r="F601" s="243"/>
      <c r="G601" s="243"/>
      <c r="H601" s="243"/>
      <c r="I601" s="540"/>
      <c r="J601" s="539"/>
      <c r="K601" s="539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243"/>
      <c r="D602" s="540"/>
      <c r="E602" s="243"/>
      <c r="F602" s="243"/>
      <c r="G602" s="243"/>
      <c r="H602" s="243"/>
      <c r="I602" s="540"/>
      <c r="J602" s="539"/>
      <c r="K602" s="539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243"/>
      <c r="D603" s="540"/>
      <c r="E603" s="243"/>
      <c r="F603" s="243"/>
      <c r="G603" s="243"/>
      <c r="H603" s="243"/>
      <c r="I603" s="540"/>
      <c r="J603" s="539"/>
      <c r="K603" s="539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243"/>
      <c r="D604" s="540"/>
      <c r="E604" s="243"/>
      <c r="F604" s="243"/>
      <c r="G604" s="243"/>
      <c r="H604" s="243"/>
      <c r="I604" s="540"/>
      <c r="J604" s="539"/>
      <c r="K604" s="539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243"/>
      <c r="D605" s="540"/>
      <c r="E605" s="243"/>
      <c r="F605" s="243"/>
      <c r="G605" s="243"/>
      <c r="H605" s="243"/>
      <c r="I605" s="540"/>
      <c r="J605" s="539"/>
      <c r="K605" s="539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243"/>
      <c r="D606" s="540"/>
      <c r="E606" s="243"/>
      <c r="F606" s="243"/>
      <c r="G606" s="243"/>
      <c r="H606" s="243"/>
      <c r="I606" s="540"/>
      <c r="J606" s="539"/>
      <c r="K606" s="539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243"/>
      <c r="D607" s="540"/>
      <c r="E607" s="243"/>
      <c r="F607" s="243"/>
      <c r="G607" s="243"/>
      <c r="H607" s="243"/>
      <c r="I607" s="540"/>
      <c r="J607" s="539"/>
      <c r="K607" s="539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243"/>
      <c r="D608" s="540"/>
      <c r="E608" s="243"/>
      <c r="F608" s="243"/>
      <c r="G608" s="243"/>
      <c r="H608" s="243"/>
      <c r="I608" s="540"/>
      <c r="J608" s="539"/>
      <c r="K608" s="539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243"/>
      <c r="D609" s="540"/>
      <c r="E609" s="243"/>
      <c r="F609" s="243"/>
      <c r="G609" s="243"/>
      <c r="H609" s="243"/>
      <c r="I609" s="540"/>
      <c r="J609" s="539"/>
      <c r="K609" s="539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243"/>
      <c r="D610" s="540"/>
      <c r="E610" s="243"/>
      <c r="F610" s="243"/>
      <c r="G610" s="243"/>
      <c r="H610" s="243"/>
      <c r="I610" s="540"/>
      <c r="J610" s="539"/>
      <c r="K610" s="539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243"/>
      <c r="D611" s="540"/>
      <c r="E611" s="243"/>
      <c r="F611" s="243"/>
      <c r="G611" s="243"/>
      <c r="H611" s="243"/>
      <c r="I611" s="540"/>
      <c r="J611" s="539"/>
      <c r="K611" s="539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243"/>
      <c r="D612" s="540"/>
      <c r="E612" s="243"/>
      <c r="F612" s="243"/>
      <c r="G612" s="243"/>
      <c r="H612" s="243"/>
      <c r="I612" s="540"/>
      <c r="J612" s="539"/>
      <c r="K612" s="539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243"/>
      <c r="D613" s="540"/>
      <c r="E613" s="243"/>
      <c r="F613" s="243"/>
      <c r="G613" s="243"/>
      <c r="H613" s="243"/>
      <c r="I613" s="540"/>
      <c r="J613" s="539"/>
      <c r="K613" s="539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243"/>
      <c r="D614" s="540"/>
      <c r="E614" s="243"/>
      <c r="F614" s="243"/>
      <c r="G614" s="243"/>
      <c r="H614" s="243"/>
      <c r="I614" s="540"/>
      <c r="J614" s="539"/>
      <c r="K614" s="539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243"/>
      <c r="D615" s="540"/>
      <c r="E615" s="243"/>
      <c r="F615" s="243"/>
      <c r="G615" s="243"/>
      <c r="H615" s="243"/>
      <c r="I615" s="540"/>
      <c r="J615" s="539"/>
      <c r="K615" s="539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243"/>
      <c r="D616" s="540"/>
      <c r="E616" s="243"/>
      <c r="F616" s="243"/>
      <c r="G616" s="243"/>
      <c r="H616" s="243"/>
      <c r="I616" s="540"/>
      <c r="J616" s="539"/>
      <c r="K616" s="539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243"/>
      <c r="D617" s="540"/>
      <c r="E617" s="243"/>
      <c r="F617" s="243"/>
      <c r="G617" s="243"/>
      <c r="H617" s="243"/>
      <c r="I617" s="540"/>
      <c r="J617" s="539"/>
      <c r="K617" s="539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243"/>
      <c r="D618" s="540"/>
      <c r="E618" s="243"/>
      <c r="F618" s="243"/>
      <c r="G618" s="243"/>
      <c r="H618" s="243"/>
      <c r="I618" s="540"/>
      <c r="J618" s="539"/>
      <c r="K618" s="539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243"/>
      <c r="D619" s="540"/>
      <c r="E619" s="243"/>
      <c r="F619" s="243"/>
      <c r="G619" s="243"/>
      <c r="H619" s="243"/>
      <c r="I619" s="540"/>
      <c r="J619" s="539"/>
      <c r="K619" s="539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243"/>
      <c r="D620" s="540"/>
      <c r="E620" s="243"/>
      <c r="F620" s="243"/>
      <c r="G620" s="243"/>
      <c r="H620" s="243"/>
      <c r="I620" s="540"/>
      <c r="J620" s="539"/>
      <c r="K620" s="539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243"/>
      <c r="D621" s="540"/>
      <c r="E621" s="243"/>
      <c r="F621" s="243"/>
      <c r="G621" s="243"/>
      <c r="H621" s="243"/>
      <c r="I621" s="540"/>
      <c r="J621" s="539"/>
      <c r="K621" s="539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243"/>
      <c r="D622" s="540"/>
      <c r="E622" s="243"/>
      <c r="F622" s="243"/>
      <c r="G622" s="243"/>
      <c r="H622" s="243"/>
      <c r="I622" s="540"/>
      <c r="J622" s="539"/>
      <c r="K622" s="539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243"/>
      <c r="D623" s="540"/>
      <c r="E623" s="243"/>
      <c r="F623" s="243"/>
      <c r="G623" s="243"/>
      <c r="H623" s="243"/>
      <c r="I623" s="540"/>
      <c r="J623" s="539"/>
      <c r="K623" s="539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243"/>
      <c r="D624" s="540"/>
      <c r="E624" s="243"/>
      <c r="F624" s="243"/>
      <c r="G624" s="243"/>
      <c r="H624" s="243"/>
      <c r="I624" s="540"/>
      <c r="J624" s="539"/>
      <c r="K624" s="539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243"/>
      <c r="D625" s="540"/>
      <c r="E625" s="243"/>
      <c r="F625" s="243"/>
      <c r="G625" s="243"/>
      <c r="H625" s="243"/>
      <c r="I625" s="540"/>
      <c r="J625" s="539"/>
      <c r="K625" s="539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243"/>
      <c r="D626" s="540"/>
      <c r="E626" s="243"/>
      <c r="F626" s="243"/>
      <c r="G626" s="243"/>
      <c r="H626" s="243"/>
      <c r="I626" s="540"/>
      <c r="J626" s="539"/>
      <c r="K626" s="539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243"/>
      <c r="D627" s="540"/>
      <c r="E627" s="243"/>
      <c r="F627" s="243"/>
      <c r="G627" s="243"/>
      <c r="H627" s="243"/>
      <c r="I627" s="540"/>
      <c r="J627" s="539"/>
      <c r="K627" s="539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243"/>
      <c r="D628" s="540"/>
      <c r="E628" s="243"/>
      <c r="F628" s="243"/>
      <c r="G628" s="243"/>
      <c r="H628" s="243"/>
      <c r="I628" s="540"/>
      <c r="J628" s="539"/>
      <c r="K628" s="539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243"/>
      <c r="D629" s="540"/>
      <c r="E629" s="243"/>
      <c r="F629" s="243"/>
      <c r="G629" s="243"/>
      <c r="H629" s="243"/>
      <c r="I629" s="540"/>
      <c r="J629" s="539"/>
      <c r="K629" s="539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243"/>
      <c r="D630" s="540"/>
      <c r="E630" s="243"/>
      <c r="F630" s="243"/>
      <c r="G630" s="243"/>
      <c r="H630" s="243"/>
      <c r="I630" s="540"/>
      <c r="J630" s="539"/>
      <c r="K630" s="539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243"/>
      <c r="D631" s="540"/>
      <c r="E631" s="243"/>
      <c r="F631" s="243"/>
      <c r="G631" s="243"/>
      <c r="H631" s="243"/>
      <c r="I631" s="540"/>
      <c r="J631" s="539"/>
      <c r="K631" s="539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243"/>
      <c r="D632" s="540"/>
      <c r="E632" s="243"/>
      <c r="F632" s="243"/>
      <c r="G632" s="243"/>
      <c r="H632" s="243"/>
      <c r="I632" s="540"/>
      <c r="J632" s="539"/>
      <c r="K632" s="539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243"/>
      <c r="D633" s="540"/>
      <c r="E633" s="243"/>
      <c r="F633" s="243"/>
      <c r="G633" s="243"/>
      <c r="H633" s="243"/>
      <c r="I633" s="540"/>
      <c r="J633" s="539"/>
      <c r="K633" s="539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243"/>
      <c r="D634" s="540"/>
      <c r="E634" s="243"/>
      <c r="F634" s="243"/>
      <c r="G634" s="243"/>
      <c r="H634" s="243"/>
      <c r="I634" s="540"/>
      <c r="J634" s="539"/>
      <c r="K634" s="539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243"/>
      <c r="D635" s="540"/>
      <c r="E635" s="243"/>
      <c r="F635" s="243"/>
      <c r="G635" s="243"/>
      <c r="H635" s="243"/>
      <c r="I635" s="540"/>
      <c r="J635" s="539"/>
      <c r="K635" s="539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243"/>
      <c r="D636" s="540"/>
      <c r="E636" s="243"/>
      <c r="F636" s="243"/>
      <c r="G636" s="243"/>
      <c r="H636" s="243"/>
      <c r="I636" s="540"/>
      <c r="J636" s="539"/>
      <c r="K636" s="539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243"/>
      <c r="D637" s="540"/>
      <c r="E637" s="243"/>
      <c r="F637" s="243"/>
      <c r="G637" s="243"/>
      <c r="H637" s="243"/>
      <c r="I637" s="540"/>
      <c r="J637" s="539"/>
      <c r="K637" s="539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243"/>
      <c r="D638" s="540"/>
      <c r="E638" s="243"/>
      <c r="F638" s="243"/>
      <c r="G638" s="243"/>
      <c r="H638" s="243"/>
      <c r="I638" s="540"/>
      <c r="J638" s="539"/>
      <c r="K638" s="539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243"/>
      <c r="D639" s="540"/>
      <c r="E639" s="243"/>
      <c r="F639" s="243"/>
      <c r="G639" s="243"/>
      <c r="H639" s="243"/>
      <c r="I639" s="540"/>
      <c r="J639" s="539"/>
      <c r="K639" s="539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243"/>
      <c r="D640" s="540"/>
      <c r="E640" s="243"/>
      <c r="F640" s="243"/>
      <c r="G640" s="243"/>
      <c r="H640" s="243"/>
      <c r="I640" s="540"/>
      <c r="J640" s="539"/>
      <c r="K640" s="539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243"/>
      <c r="D641" s="540"/>
      <c r="E641" s="243"/>
      <c r="F641" s="243"/>
      <c r="G641" s="243"/>
      <c r="H641" s="243"/>
      <c r="I641" s="540"/>
      <c r="J641" s="539"/>
      <c r="K641" s="539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243"/>
      <c r="D642" s="540"/>
      <c r="E642" s="243"/>
      <c r="F642" s="243"/>
      <c r="G642" s="243"/>
      <c r="H642" s="243"/>
      <c r="I642" s="540"/>
      <c r="J642" s="539"/>
      <c r="K642" s="539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243"/>
      <c r="D643" s="540"/>
      <c r="E643" s="243"/>
      <c r="F643" s="243"/>
      <c r="G643" s="243"/>
      <c r="H643" s="243"/>
      <c r="I643" s="540"/>
      <c r="J643" s="539"/>
      <c r="K643" s="539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243"/>
      <c r="D644" s="540"/>
      <c r="E644" s="243"/>
      <c r="F644" s="243"/>
      <c r="G644" s="243"/>
      <c r="H644" s="243"/>
      <c r="I644" s="540"/>
      <c r="J644" s="539"/>
      <c r="K644" s="539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243"/>
      <c r="D645" s="540"/>
      <c r="E645" s="243"/>
      <c r="F645" s="243"/>
      <c r="G645" s="243"/>
      <c r="H645" s="243"/>
      <c r="I645" s="540"/>
      <c r="J645" s="539"/>
      <c r="K645" s="539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243"/>
      <c r="D646" s="540"/>
      <c r="E646" s="243"/>
      <c r="F646" s="243"/>
      <c r="G646" s="243"/>
      <c r="H646" s="243"/>
      <c r="I646" s="540"/>
      <c r="J646" s="539"/>
      <c r="K646" s="539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243"/>
      <c r="D647" s="540"/>
      <c r="E647" s="243"/>
      <c r="F647" s="243"/>
      <c r="G647" s="243"/>
      <c r="H647" s="243"/>
      <c r="I647" s="540"/>
      <c r="J647" s="539"/>
      <c r="K647" s="539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243"/>
      <c r="D648" s="540"/>
      <c r="E648" s="243"/>
      <c r="F648" s="243"/>
      <c r="G648" s="243"/>
      <c r="H648" s="243"/>
      <c r="I648" s="540"/>
      <c r="J648" s="539"/>
      <c r="K648" s="539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243"/>
      <c r="D649" s="540"/>
      <c r="E649" s="243"/>
      <c r="F649" s="243"/>
      <c r="G649" s="243"/>
      <c r="H649" s="243"/>
      <c r="I649" s="540"/>
      <c r="J649" s="539"/>
      <c r="K649" s="539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243"/>
      <c r="D650" s="540"/>
      <c r="E650" s="243"/>
      <c r="F650" s="243"/>
      <c r="G650" s="243"/>
      <c r="H650" s="243"/>
      <c r="I650" s="540"/>
      <c r="J650" s="539"/>
      <c r="K650" s="539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243"/>
      <c r="D651" s="540"/>
      <c r="E651" s="243"/>
      <c r="F651" s="243"/>
      <c r="G651" s="243"/>
      <c r="H651" s="243"/>
      <c r="I651" s="540"/>
      <c r="J651" s="539"/>
      <c r="K651" s="539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243"/>
      <c r="D652" s="540"/>
      <c r="E652" s="243"/>
      <c r="F652" s="243"/>
      <c r="G652" s="243"/>
      <c r="H652" s="243"/>
      <c r="I652" s="540"/>
      <c r="J652" s="539"/>
      <c r="K652" s="539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243"/>
      <c r="D653" s="540"/>
      <c r="E653" s="243"/>
      <c r="F653" s="243"/>
      <c r="G653" s="243"/>
      <c r="H653" s="243"/>
      <c r="I653" s="540"/>
      <c r="J653" s="539"/>
      <c r="K653" s="539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243"/>
      <c r="D654" s="540"/>
      <c r="E654" s="243"/>
      <c r="F654" s="243"/>
      <c r="G654" s="243"/>
      <c r="H654" s="243"/>
      <c r="I654" s="540"/>
      <c r="J654" s="539"/>
      <c r="K654" s="539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243"/>
      <c r="D655" s="540"/>
      <c r="E655" s="243"/>
      <c r="F655" s="243"/>
      <c r="G655" s="243"/>
      <c r="H655" s="243"/>
      <c r="I655" s="540"/>
      <c r="J655" s="539"/>
      <c r="K655" s="539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243"/>
      <c r="D656" s="540"/>
      <c r="E656" s="243"/>
      <c r="F656" s="243"/>
      <c r="G656" s="243"/>
      <c r="H656" s="243"/>
      <c r="I656" s="540"/>
      <c r="J656" s="539"/>
      <c r="K656" s="539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243"/>
      <c r="D657" s="540"/>
      <c r="E657" s="243"/>
      <c r="F657" s="243"/>
      <c r="G657" s="243"/>
      <c r="H657" s="243"/>
      <c r="I657" s="540"/>
      <c r="J657" s="539"/>
      <c r="K657" s="539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243"/>
      <c r="D658" s="540"/>
      <c r="E658" s="243"/>
      <c r="F658" s="243"/>
      <c r="G658" s="243"/>
      <c r="H658" s="243"/>
      <c r="I658" s="540"/>
      <c r="J658" s="539"/>
      <c r="K658" s="539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243"/>
      <c r="D659" s="540"/>
      <c r="E659" s="243"/>
      <c r="F659" s="243"/>
      <c r="G659" s="243"/>
      <c r="H659" s="243"/>
      <c r="I659" s="540"/>
      <c r="J659" s="539"/>
      <c r="K659" s="539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243"/>
      <c r="D660" s="540"/>
      <c r="E660" s="243"/>
      <c r="F660" s="243"/>
      <c r="G660" s="243"/>
      <c r="H660" s="243"/>
      <c r="I660" s="540"/>
      <c r="J660" s="539"/>
      <c r="K660" s="539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243"/>
      <c r="D661" s="540"/>
      <c r="E661" s="243"/>
      <c r="F661" s="243"/>
      <c r="G661" s="243"/>
      <c r="H661" s="243"/>
      <c r="I661" s="540"/>
      <c r="J661" s="539"/>
      <c r="K661" s="539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243"/>
      <c r="D662" s="540"/>
      <c r="E662" s="243"/>
      <c r="F662" s="243"/>
      <c r="G662" s="243"/>
      <c r="H662" s="243"/>
      <c r="I662" s="540"/>
      <c r="J662" s="539"/>
      <c r="K662" s="539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243"/>
      <c r="D663" s="540"/>
      <c r="E663" s="243"/>
      <c r="F663" s="243"/>
      <c r="G663" s="243"/>
      <c r="H663" s="243"/>
      <c r="I663" s="540"/>
      <c r="J663" s="539"/>
      <c r="K663" s="539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243"/>
      <c r="D664" s="540"/>
      <c r="E664" s="243"/>
      <c r="F664" s="243"/>
      <c r="G664" s="243"/>
      <c r="H664" s="243"/>
      <c r="I664" s="540"/>
      <c r="J664" s="539"/>
      <c r="K664" s="539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243"/>
      <c r="D665" s="540"/>
      <c r="E665" s="243"/>
      <c r="F665" s="243"/>
      <c r="G665" s="243"/>
      <c r="H665" s="243"/>
      <c r="I665" s="540"/>
      <c r="J665" s="539"/>
      <c r="K665" s="539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243"/>
      <c r="D666" s="540"/>
      <c r="E666" s="243"/>
      <c r="F666" s="243"/>
      <c r="G666" s="243"/>
      <c r="H666" s="243"/>
      <c r="I666" s="540"/>
      <c r="J666" s="539"/>
      <c r="K666" s="539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243"/>
      <c r="D667" s="540"/>
      <c r="E667" s="243"/>
      <c r="F667" s="243"/>
      <c r="G667" s="243"/>
      <c r="H667" s="243"/>
      <c r="I667" s="540"/>
      <c r="J667" s="539"/>
      <c r="K667" s="539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243"/>
      <c r="D668" s="540"/>
      <c r="E668" s="243"/>
      <c r="F668" s="243"/>
      <c r="G668" s="243"/>
      <c r="H668" s="243"/>
      <c r="I668" s="540"/>
      <c r="J668" s="539"/>
      <c r="K668" s="539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243"/>
      <c r="D669" s="540"/>
      <c r="E669" s="243"/>
      <c r="F669" s="243"/>
      <c r="G669" s="243"/>
      <c r="H669" s="243"/>
      <c r="I669" s="540"/>
      <c r="J669" s="539"/>
      <c r="K669" s="539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243"/>
      <c r="D670" s="540"/>
      <c r="E670" s="243"/>
      <c r="F670" s="243"/>
      <c r="G670" s="243"/>
      <c r="H670" s="243"/>
      <c r="I670" s="540"/>
      <c r="J670" s="539"/>
      <c r="K670" s="539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243"/>
      <c r="D671" s="540"/>
      <c r="E671" s="243"/>
      <c r="F671" s="243"/>
      <c r="G671" s="243"/>
      <c r="H671" s="243"/>
      <c r="I671" s="540"/>
      <c r="J671" s="539"/>
      <c r="K671" s="539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243"/>
      <c r="D672" s="540"/>
      <c r="E672" s="243"/>
      <c r="F672" s="243"/>
      <c r="G672" s="243"/>
      <c r="H672" s="243"/>
      <c r="I672" s="540"/>
      <c r="J672" s="539"/>
      <c r="K672" s="539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243"/>
      <c r="D673" s="540"/>
      <c r="E673" s="243"/>
      <c r="F673" s="243"/>
      <c r="G673" s="243"/>
      <c r="H673" s="243"/>
      <c r="I673" s="540"/>
      <c r="J673" s="539"/>
      <c r="K673" s="539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243"/>
      <c r="D674" s="540"/>
      <c r="E674" s="243"/>
      <c r="F674" s="243"/>
      <c r="G674" s="243"/>
      <c r="H674" s="243"/>
      <c r="I674" s="540"/>
      <c r="J674" s="539"/>
      <c r="K674" s="539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243"/>
      <c r="D675" s="540"/>
      <c r="E675" s="243"/>
      <c r="F675" s="243"/>
      <c r="G675" s="243"/>
      <c r="H675" s="243"/>
      <c r="I675" s="540"/>
      <c r="J675" s="539"/>
      <c r="K675" s="539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243"/>
      <c r="D676" s="540"/>
      <c r="E676" s="243"/>
      <c r="F676" s="243"/>
      <c r="G676" s="243"/>
      <c r="H676" s="243"/>
      <c r="I676" s="540"/>
      <c r="J676" s="539"/>
      <c r="K676" s="539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243"/>
      <c r="D677" s="540"/>
      <c r="E677" s="243"/>
      <c r="F677" s="243"/>
      <c r="G677" s="243"/>
      <c r="H677" s="243"/>
      <c r="I677" s="540"/>
      <c r="J677" s="539"/>
      <c r="K677" s="539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243"/>
      <c r="D678" s="540"/>
      <c r="E678" s="243"/>
      <c r="F678" s="243"/>
      <c r="G678" s="243"/>
      <c r="H678" s="243"/>
      <c r="I678" s="540"/>
      <c r="J678" s="539"/>
      <c r="K678" s="539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243"/>
      <c r="D679" s="540"/>
      <c r="E679" s="243"/>
      <c r="F679" s="243"/>
      <c r="G679" s="243"/>
      <c r="H679" s="243"/>
      <c r="I679" s="540"/>
      <c r="J679" s="539"/>
      <c r="K679" s="539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243"/>
      <c r="D680" s="540"/>
      <c r="E680" s="243"/>
      <c r="F680" s="243"/>
      <c r="G680" s="243"/>
      <c r="H680" s="243"/>
      <c r="I680" s="540"/>
      <c r="J680" s="539"/>
      <c r="K680" s="539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243"/>
      <c r="D681" s="540"/>
      <c r="E681" s="243"/>
      <c r="F681" s="243"/>
      <c r="G681" s="243"/>
      <c r="H681" s="243"/>
      <c r="I681" s="540"/>
      <c r="J681" s="539"/>
      <c r="K681" s="539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243"/>
      <c r="D682" s="540"/>
      <c r="E682" s="243"/>
      <c r="F682" s="243"/>
      <c r="G682" s="243"/>
      <c r="H682" s="243"/>
      <c r="I682" s="540"/>
      <c r="J682" s="539"/>
      <c r="K682" s="539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243"/>
      <c r="D683" s="540"/>
      <c r="E683" s="243"/>
      <c r="F683" s="243"/>
      <c r="G683" s="243"/>
      <c r="H683" s="243"/>
      <c r="I683" s="540"/>
      <c r="J683" s="539"/>
      <c r="K683" s="539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243"/>
      <c r="D684" s="540"/>
      <c r="E684" s="243"/>
      <c r="F684" s="243"/>
      <c r="G684" s="243"/>
      <c r="H684" s="243"/>
      <c r="I684" s="540"/>
      <c r="J684" s="539"/>
      <c r="K684" s="539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243"/>
      <c r="D685" s="540"/>
      <c r="E685" s="243"/>
      <c r="F685" s="243"/>
      <c r="G685" s="243"/>
      <c r="H685" s="243"/>
      <c r="I685" s="540"/>
      <c r="J685" s="539"/>
      <c r="K685" s="539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243"/>
      <c r="D686" s="540"/>
      <c r="E686" s="243"/>
      <c r="F686" s="243"/>
      <c r="G686" s="243"/>
      <c r="H686" s="243"/>
      <c r="I686" s="540"/>
      <c r="J686" s="539"/>
      <c r="K686" s="539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243"/>
      <c r="D687" s="540"/>
      <c r="E687" s="243"/>
      <c r="F687" s="243"/>
      <c r="G687" s="243"/>
      <c r="H687" s="243"/>
      <c r="I687" s="540"/>
      <c r="J687" s="539"/>
      <c r="K687" s="539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243"/>
      <c r="D688" s="540"/>
      <c r="E688" s="243"/>
      <c r="F688" s="243"/>
      <c r="G688" s="243"/>
      <c r="H688" s="243"/>
      <c r="I688" s="540"/>
      <c r="J688" s="539"/>
      <c r="K688" s="539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243"/>
      <c r="D689" s="540"/>
      <c r="E689" s="243"/>
      <c r="F689" s="243"/>
      <c r="G689" s="243"/>
      <c r="H689" s="243"/>
      <c r="I689" s="540"/>
      <c r="J689" s="539"/>
      <c r="K689" s="539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243"/>
      <c r="D690" s="540"/>
      <c r="E690" s="243"/>
      <c r="F690" s="243"/>
      <c r="G690" s="243"/>
      <c r="H690" s="243"/>
      <c r="I690" s="540"/>
      <c r="J690" s="539"/>
      <c r="K690" s="539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243"/>
      <c r="D691" s="540"/>
      <c r="E691" s="243"/>
      <c r="F691" s="243"/>
      <c r="G691" s="243"/>
      <c r="H691" s="243"/>
      <c r="I691" s="540"/>
      <c r="J691" s="539"/>
      <c r="K691" s="539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243"/>
      <c r="D692" s="540"/>
      <c r="E692" s="243"/>
      <c r="F692" s="243"/>
      <c r="G692" s="243"/>
      <c r="H692" s="243"/>
      <c r="I692" s="540"/>
      <c r="J692" s="539"/>
      <c r="K692" s="539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243"/>
      <c r="D693" s="540"/>
      <c r="E693" s="243"/>
      <c r="F693" s="243"/>
      <c r="G693" s="243"/>
      <c r="H693" s="243"/>
      <c r="I693" s="540"/>
      <c r="J693" s="539"/>
      <c r="K693" s="539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243"/>
      <c r="D694" s="540"/>
      <c r="E694" s="243"/>
      <c r="F694" s="243"/>
      <c r="G694" s="243"/>
      <c r="H694" s="243"/>
      <c r="I694" s="540"/>
      <c r="J694" s="539"/>
      <c r="K694" s="539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243"/>
      <c r="D695" s="540"/>
      <c r="E695" s="243"/>
      <c r="F695" s="243"/>
      <c r="G695" s="243"/>
      <c r="H695" s="243"/>
      <c r="I695" s="540"/>
      <c r="J695" s="539"/>
      <c r="K695" s="539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243"/>
      <c r="D696" s="540"/>
      <c r="E696" s="243"/>
      <c r="F696" s="243"/>
      <c r="G696" s="243"/>
      <c r="H696" s="243"/>
      <c r="I696" s="540"/>
      <c r="J696" s="539"/>
      <c r="K696" s="539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243"/>
      <c r="D697" s="540"/>
      <c r="E697" s="243"/>
      <c r="F697" s="243"/>
      <c r="G697" s="243"/>
      <c r="H697" s="243"/>
      <c r="I697" s="540"/>
      <c r="J697" s="539"/>
      <c r="K697" s="539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243"/>
      <c r="D698" s="540"/>
      <c r="E698" s="243"/>
      <c r="F698" s="243"/>
      <c r="G698" s="243"/>
      <c r="H698" s="243"/>
      <c r="I698" s="540"/>
      <c r="J698" s="539"/>
      <c r="K698" s="539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243"/>
      <c r="D699" s="540"/>
      <c r="E699" s="243"/>
      <c r="F699" s="243"/>
      <c r="G699" s="243"/>
      <c r="H699" s="243"/>
      <c r="I699" s="540"/>
      <c r="J699" s="539"/>
      <c r="K699" s="539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243"/>
      <c r="D700" s="540"/>
      <c r="E700" s="243"/>
      <c r="F700" s="243"/>
      <c r="G700" s="243"/>
      <c r="H700" s="243"/>
      <c r="I700" s="540"/>
      <c r="J700" s="539"/>
      <c r="K700" s="539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243"/>
      <c r="D701" s="540"/>
      <c r="E701" s="243"/>
      <c r="F701" s="243"/>
      <c r="G701" s="243"/>
      <c r="H701" s="243"/>
      <c r="I701" s="540"/>
      <c r="J701" s="539"/>
      <c r="K701" s="539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243"/>
      <c r="D702" s="540"/>
      <c r="E702" s="243"/>
      <c r="F702" s="243"/>
      <c r="G702" s="243"/>
      <c r="H702" s="243"/>
      <c r="I702" s="540"/>
      <c r="J702" s="539"/>
      <c r="K702" s="539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243"/>
      <c r="D703" s="540"/>
      <c r="E703" s="243"/>
      <c r="F703" s="243"/>
      <c r="G703" s="243"/>
      <c r="H703" s="243"/>
      <c r="I703" s="540"/>
      <c r="J703" s="539"/>
      <c r="K703" s="539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243"/>
      <c r="D704" s="540"/>
      <c r="E704" s="243"/>
      <c r="F704" s="243"/>
      <c r="G704" s="243"/>
      <c r="H704" s="243"/>
      <c r="I704" s="540"/>
      <c r="J704" s="539"/>
      <c r="K704" s="539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243"/>
      <c r="D705" s="540"/>
      <c r="E705" s="243"/>
      <c r="F705" s="243"/>
      <c r="G705" s="243"/>
      <c r="H705" s="243"/>
      <c r="I705" s="540"/>
      <c r="J705" s="539"/>
      <c r="K705" s="539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243"/>
      <c r="D706" s="540"/>
      <c r="E706" s="243"/>
      <c r="F706" s="243"/>
      <c r="G706" s="243"/>
      <c r="H706" s="243"/>
      <c r="I706" s="540"/>
      <c r="J706" s="539"/>
      <c r="K706" s="539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243"/>
      <c r="D707" s="540"/>
      <c r="E707" s="243"/>
      <c r="F707" s="243"/>
      <c r="G707" s="243"/>
      <c r="H707" s="243"/>
      <c r="I707" s="540"/>
      <c r="J707" s="539"/>
      <c r="K707" s="539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243"/>
      <c r="D708" s="540"/>
      <c r="E708" s="243"/>
      <c r="F708" s="243"/>
      <c r="G708" s="243"/>
      <c r="H708" s="243"/>
      <c r="I708" s="540"/>
      <c r="J708" s="539"/>
      <c r="K708" s="539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243"/>
      <c r="D709" s="540"/>
      <c r="E709" s="243"/>
      <c r="F709" s="243"/>
      <c r="G709" s="243"/>
      <c r="H709" s="243"/>
      <c r="I709" s="540"/>
      <c r="J709" s="539"/>
      <c r="K709" s="539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243"/>
      <c r="D710" s="540"/>
      <c r="E710" s="243"/>
      <c r="F710" s="243"/>
      <c r="G710" s="243"/>
      <c r="H710" s="243"/>
      <c r="I710" s="540"/>
      <c r="J710" s="539"/>
      <c r="K710" s="539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243"/>
      <c r="D711" s="540"/>
      <c r="E711" s="243"/>
      <c r="F711" s="243"/>
      <c r="G711" s="243"/>
      <c r="H711" s="243"/>
      <c r="I711" s="540"/>
      <c r="J711" s="539"/>
      <c r="K711" s="539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243"/>
      <c r="D712" s="540"/>
      <c r="E712" s="243"/>
      <c r="F712" s="243"/>
      <c r="G712" s="243"/>
      <c r="H712" s="243"/>
      <c r="I712" s="540"/>
      <c r="J712" s="539"/>
      <c r="K712" s="539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243"/>
      <c r="D713" s="540"/>
      <c r="E713" s="243"/>
      <c r="F713" s="243"/>
      <c r="G713" s="243"/>
      <c r="H713" s="243"/>
      <c r="I713" s="540"/>
      <c r="J713" s="539"/>
      <c r="K713" s="539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243"/>
      <c r="D714" s="540"/>
      <c r="E714" s="243"/>
      <c r="F714" s="243"/>
      <c r="G714" s="243"/>
      <c r="H714" s="243"/>
      <c r="I714" s="540"/>
      <c r="J714" s="539"/>
      <c r="K714" s="539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243"/>
      <c r="D715" s="540"/>
      <c r="E715" s="243"/>
      <c r="F715" s="243"/>
      <c r="G715" s="243"/>
      <c r="H715" s="243"/>
      <c r="I715" s="540"/>
      <c r="J715" s="539"/>
      <c r="K715" s="539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243"/>
      <c r="D716" s="540"/>
      <c r="E716" s="243"/>
      <c r="F716" s="243"/>
      <c r="G716" s="243"/>
      <c r="H716" s="243"/>
      <c r="I716" s="540"/>
      <c r="J716" s="539"/>
      <c r="K716" s="539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243"/>
      <c r="D717" s="540"/>
      <c r="E717" s="243"/>
      <c r="F717" s="243"/>
      <c r="G717" s="243"/>
      <c r="H717" s="243"/>
      <c r="I717" s="540"/>
      <c r="J717" s="539"/>
      <c r="K717" s="539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243"/>
      <c r="D718" s="540"/>
      <c r="E718" s="243"/>
      <c r="F718" s="243"/>
      <c r="G718" s="243"/>
      <c r="H718" s="243"/>
      <c r="I718" s="540"/>
      <c r="J718" s="539"/>
      <c r="K718" s="539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243"/>
      <c r="D719" s="540"/>
      <c r="E719" s="243"/>
      <c r="F719" s="243"/>
      <c r="G719" s="243"/>
      <c r="H719" s="243"/>
      <c r="I719" s="540"/>
      <c r="J719" s="539"/>
      <c r="K719" s="539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243"/>
      <c r="D720" s="540"/>
      <c r="E720" s="243"/>
      <c r="F720" s="243"/>
      <c r="G720" s="243"/>
      <c r="H720" s="243"/>
      <c r="I720" s="540"/>
      <c r="J720" s="539"/>
      <c r="K720" s="539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243"/>
      <c r="D721" s="540"/>
      <c r="E721" s="243"/>
      <c r="F721" s="243"/>
      <c r="G721" s="243"/>
      <c r="H721" s="243"/>
      <c r="I721" s="540"/>
      <c r="J721" s="539"/>
      <c r="K721" s="539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243"/>
      <c r="D722" s="540"/>
      <c r="E722" s="243"/>
      <c r="F722" s="243"/>
      <c r="G722" s="243"/>
      <c r="H722" s="243"/>
      <c r="I722" s="540"/>
      <c r="J722" s="539"/>
      <c r="K722" s="539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243"/>
      <c r="D723" s="540"/>
      <c r="E723" s="243"/>
      <c r="F723" s="243"/>
      <c r="G723" s="243"/>
      <c r="H723" s="243"/>
      <c r="I723" s="540"/>
      <c r="J723" s="539"/>
      <c r="K723" s="539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243"/>
      <c r="D724" s="540"/>
      <c r="E724" s="243"/>
      <c r="F724" s="243"/>
      <c r="G724" s="243"/>
      <c r="H724" s="243"/>
      <c r="I724" s="540"/>
      <c r="J724" s="539"/>
      <c r="K724" s="539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243"/>
      <c r="D725" s="540"/>
      <c r="E725" s="243"/>
      <c r="F725" s="243"/>
      <c r="G725" s="243"/>
      <c r="H725" s="243"/>
      <c r="I725" s="540"/>
      <c r="J725" s="539"/>
      <c r="K725" s="539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243"/>
      <c r="D726" s="540"/>
      <c r="E726" s="243"/>
      <c r="F726" s="243"/>
      <c r="G726" s="243"/>
      <c r="H726" s="243"/>
      <c r="I726" s="540"/>
      <c r="J726" s="539"/>
      <c r="K726" s="539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243"/>
      <c r="D727" s="540"/>
      <c r="E727" s="243"/>
      <c r="F727" s="243"/>
      <c r="G727" s="243"/>
      <c r="H727" s="243"/>
      <c r="I727" s="540"/>
      <c r="J727" s="539"/>
      <c r="K727" s="539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243"/>
      <c r="D728" s="540"/>
      <c r="E728" s="243"/>
      <c r="F728" s="243"/>
      <c r="G728" s="243"/>
      <c r="H728" s="243"/>
      <c r="I728" s="540"/>
      <c r="J728" s="539"/>
      <c r="K728" s="539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243"/>
      <c r="D729" s="540"/>
      <c r="E729" s="243"/>
      <c r="F729" s="243"/>
      <c r="G729" s="243"/>
      <c r="H729" s="243"/>
      <c r="I729" s="540"/>
      <c r="J729" s="539"/>
      <c r="K729" s="539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243"/>
      <c r="D730" s="540"/>
      <c r="E730" s="243"/>
      <c r="F730" s="243"/>
      <c r="G730" s="243"/>
      <c r="H730" s="243"/>
      <c r="I730" s="540"/>
      <c r="J730" s="539"/>
      <c r="K730" s="539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243"/>
      <c r="D731" s="540"/>
      <c r="E731" s="243"/>
      <c r="F731" s="243"/>
      <c r="G731" s="243"/>
      <c r="H731" s="243"/>
      <c r="I731" s="540"/>
      <c r="J731" s="539"/>
      <c r="K731" s="539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243"/>
      <c r="D732" s="540"/>
      <c r="E732" s="243"/>
      <c r="F732" s="243"/>
      <c r="G732" s="243"/>
      <c r="H732" s="243"/>
      <c r="I732" s="540"/>
      <c r="J732" s="539"/>
      <c r="K732" s="539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243"/>
      <c r="D733" s="540"/>
      <c r="E733" s="243"/>
      <c r="F733" s="243"/>
      <c r="G733" s="243"/>
      <c r="H733" s="243"/>
      <c r="I733" s="540"/>
      <c r="J733" s="539"/>
      <c r="K733" s="539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243"/>
      <c r="D734" s="540"/>
      <c r="E734" s="243"/>
      <c r="F734" s="243"/>
      <c r="G734" s="243"/>
      <c r="H734" s="243"/>
      <c r="I734" s="540"/>
      <c r="J734" s="539"/>
      <c r="K734" s="539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243"/>
      <c r="D735" s="540"/>
      <c r="E735" s="243"/>
      <c r="F735" s="243"/>
      <c r="G735" s="243"/>
      <c r="H735" s="243"/>
      <c r="I735" s="540"/>
      <c r="J735" s="539"/>
      <c r="K735" s="539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243"/>
      <c r="D736" s="540"/>
      <c r="E736" s="243"/>
      <c r="F736" s="243"/>
      <c r="G736" s="243"/>
      <c r="H736" s="243"/>
      <c r="I736" s="540"/>
      <c r="J736" s="539"/>
      <c r="K736" s="539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243"/>
      <c r="D737" s="540"/>
      <c r="E737" s="243"/>
      <c r="F737" s="243"/>
      <c r="G737" s="243"/>
      <c r="H737" s="243"/>
      <c r="I737" s="540"/>
      <c r="J737" s="539"/>
      <c r="K737" s="539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243"/>
      <c r="D738" s="540"/>
      <c r="E738" s="243"/>
      <c r="F738" s="243"/>
      <c r="G738" s="243"/>
      <c r="H738" s="243"/>
      <c r="I738" s="540"/>
      <c r="J738" s="539"/>
      <c r="K738" s="539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243"/>
      <c r="D739" s="540"/>
      <c r="E739" s="243"/>
      <c r="F739" s="243"/>
      <c r="G739" s="243"/>
      <c r="H739" s="243"/>
      <c r="I739" s="540"/>
      <c r="J739" s="539"/>
      <c r="K739" s="539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243"/>
      <c r="D740" s="540"/>
      <c r="E740" s="243"/>
      <c r="F740" s="243"/>
      <c r="G740" s="243"/>
      <c r="H740" s="243"/>
      <c r="I740" s="540"/>
      <c r="J740" s="539"/>
      <c r="K740" s="539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243"/>
      <c r="D741" s="540"/>
      <c r="E741" s="243"/>
      <c r="F741" s="243"/>
      <c r="G741" s="243"/>
      <c r="H741" s="243"/>
      <c r="I741" s="540"/>
      <c r="J741" s="539"/>
      <c r="K741" s="539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243"/>
      <c r="D742" s="540"/>
      <c r="E742" s="243"/>
      <c r="F742" s="243"/>
      <c r="G742" s="243"/>
      <c r="H742" s="243"/>
      <c r="I742" s="540"/>
      <c r="J742" s="539"/>
      <c r="K742" s="539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243"/>
      <c r="D743" s="540"/>
      <c r="E743" s="243"/>
      <c r="F743" s="243"/>
      <c r="G743" s="243"/>
      <c r="H743" s="243"/>
      <c r="I743" s="540"/>
      <c r="J743" s="539"/>
      <c r="K743" s="539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243"/>
      <c r="D744" s="540"/>
      <c r="E744" s="243"/>
      <c r="F744" s="243"/>
      <c r="G744" s="243"/>
      <c r="H744" s="243"/>
      <c r="I744" s="540"/>
      <c r="J744" s="539"/>
      <c r="K744" s="539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243"/>
      <c r="D745" s="540"/>
      <c r="E745" s="243"/>
      <c r="F745" s="243"/>
      <c r="G745" s="243"/>
      <c r="H745" s="243"/>
      <c r="I745" s="540"/>
      <c r="J745" s="539"/>
      <c r="K745" s="539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243"/>
      <c r="D746" s="540"/>
      <c r="E746" s="243"/>
      <c r="F746" s="243"/>
      <c r="G746" s="243"/>
      <c r="H746" s="243"/>
      <c r="I746" s="540"/>
      <c r="J746" s="539"/>
      <c r="K746" s="539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243"/>
      <c r="D747" s="540"/>
      <c r="E747" s="243"/>
      <c r="F747" s="243"/>
      <c r="G747" s="243"/>
      <c r="H747" s="243"/>
      <c r="I747" s="540"/>
      <c r="J747" s="539"/>
      <c r="K747" s="539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243"/>
      <c r="D748" s="540"/>
      <c r="E748" s="243"/>
      <c r="F748" s="243"/>
      <c r="G748" s="243"/>
      <c r="H748" s="243"/>
      <c r="I748" s="540"/>
      <c r="J748" s="539"/>
      <c r="K748" s="539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243"/>
      <c r="D749" s="540"/>
      <c r="E749" s="243"/>
      <c r="F749" s="243"/>
      <c r="G749" s="243"/>
      <c r="H749" s="243"/>
      <c r="I749" s="540"/>
      <c r="J749" s="539"/>
      <c r="K749" s="539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243"/>
      <c r="D750" s="540"/>
      <c r="E750" s="243"/>
      <c r="F750" s="243"/>
      <c r="G750" s="243"/>
      <c r="H750" s="243"/>
      <c r="I750" s="540"/>
      <c r="J750" s="539"/>
      <c r="K750" s="539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243"/>
      <c r="D751" s="540"/>
      <c r="E751" s="243"/>
      <c r="F751" s="243"/>
      <c r="G751" s="243"/>
      <c r="H751" s="243"/>
      <c r="I751" s="540"/>
      <c r="J751" s="539"/>
      <c r="K751" s="539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243"/>
      <c r="D752" s="540"/>
      <c r="E752" s="243"/>
      <c r="F752" s="243"/>
      <c r="G752" s="243"/>
      <c r="H752" s="243"/>
      <c r="I752" s="540"/>
      <c r="J752" s="539"/>
      <c r="K752" s="539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243"/>
      <c r="D753" s="540"/>
      <c r="E753" s="243"/>
      <c r="F753" s="243"/>
      <c r="G753" s="243"/>
      <c r="H753" s="243"/>
      <c r="I753" s="540"/>
      <c r="J753" s="539"/>
      <c r="K753" s="539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243"/>
      <c r="D754" s="540"/>
      <c r="E754" s="243"/>
      <c r="F754" s="243"/>
      <c r="G754" s="243"/>
      <c r="H754" s="243"/>
      <c r="I754" s="540"/>
      <c r="J754" s="539"/>
      <c r="K754" s="539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243"/>
      <c r="D755" s="540"/>
      <c r="E755" s="243"/>
      <c r="F755" s="243"/>
      <c r="G755" s="243"/>
      <c r="H755" s="243"/>
      <c r="I755" s="540"/>
      <c r="J755" s="539"/>
      <c r="K755" s="539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243"/>
      <c r="D756" s="540"/>
      <c r="E756" s="243"/>
      <c r="F756" s="243"/>
      <c r="G756" s="243"/>
      <c r="H756" s="243"/>
      <c r="I756" s="540"/>
      <c r="J756" s="539"/>
      <c r="K756" s="539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243"/>
      <c r="D757" s="540"/>
      <c r="E757" s="243"/>
      <c r="F757" s="243"/>
      <c r="G757" s="243"/>
      <c r="H757" s="243"/>
      <c r="I757" s="540"/>
      <c r="J757" s="539"/>
      <c r="K757" s="539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243"/>
      <c r="D758" s="540"/>
      <c r="E758" s="243"/>
      <c r="F758" s="243"/>
      <c r="G758" s="243"/>
      <c r="H758" s="243"/>
      <c r="I758" s="540"/>
      <c r="J758" s="539"/>
      <c r="K758" s="539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243"/>
      <c r="D759" s="540"/>
      <c r="E759" s="243"/>
      <c r="F759" s="243"/>
      <c r="G759" s="243"/>
      <c r="H759" s="243"/>
      <c r="I759" s="540"/>
      <c r="J759" s="539"/>
      <c r="K759" s="539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243"/>
      <c r="D760" s="540"/>
      <c r="E760" s="243"/>
      <c r="F760" s="243"/>
      <c r="G760" s="243"/>
      <c r="H760" s="243"/>
      <c r="I760" s="540"/>
      <c r="J760" s="539"/>
      <c r="K760" s="539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243"/>
      <c r="D761" s="540"/>
      <c r="E761" s="243"/>
      <c r="F761" s="243"/>
      <c r="G761" s="243"/>
      <c r="H761" s="243"/>
      <c r="I761" s="540"/>
      <c r="J761" s="539"/>
      <c r="K761" s="539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243"/>
      <c r="D762" s="540"/>
      <c r="E762" s="243"/>
      <c r="F762" s="243"/>
      <c r="G762" s="243"/>
      <c r="H762" s="243"/>
      <c r="I762" s="540"/>
      <c r="J762" s="539"/>
      <c r="K762" s="539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243"/>
      <c r="D763" s="540"/>
      <c r="E763" s="243"/>
      <c r="F763" s="243"/>
      <c r="G763" s="243"/>
      <c r="H763" s="243"/>
      <c r="I763" s="540"/>
      <c r="J763" s="539"/>
      <c r="K763" s="539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243"/>
      <c r="D764" s="540"/>
      <c r="E764" s="243"/>
      <c r="F764" s="243"/>
      <c r="G764" s="243"/>
      <c r="H764" s="243"/>
      <c r="I764" s="540"/>
      <c r="J764" s="539"/>
      <c r="K764" s="539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243"/>
      <c r="D765" s="540"/>
      <c r="E765" s="243"/>
      <c r="F765" s="243"/>
      <c r="G765" s="243"/>
      <c r="H765" s="243"/>
      <c r="I765" s="540"/>
      <c r="J765" s="539"/>
      <c r="K765" s="539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243"/>
      <c r="D766" s="540"/>
      <c r="E766" s="243"/>
      <c r="F766" s="243"/>
      <c r="G766" s="243"/>
      <c r="H766" s="243"/>
      <c r="I766" s="540"/>
      <c r="J766" s="539"/>
      <c r="K766" s="539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243"/>
      <c r="D767" s="540"/>
      <c r="E767" s="243"/>
      <c r="F767" s="243"/>
      <c r="G767" s="243"/>
      <c r="H767" s="243"/>
      <c r="I767" s="540"/>
      <c r="J767" s="539"/>
      <c r="K767" s="539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243"/>
      <c r="D768" s="540"/>
      <c r="E768" s="243"/>
      <c r="F768" s="243"/>
      <c r="G768" s="243"/>
      <c r="H768" s="243"/>
      <c r="I768" s="540"/>
      <c r="J768" s="539"/>
      <c r="K768" s="539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243"/>
      <c r="D769" s="540"/>
      <c r="E769" s="243"/>
      <c r="F769" s="243"/>
      <c r="G769" s="243"/>
      <c r="H769" s="243"/>
      <c r="I769" s="540"/>
      <c r="J769" s="539"/>
      <c r="K769" s="539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243"/>
      <c r="D770" s="540"/>
      <c r="E770" s="243"/>
      <c r="F770" s="243"/>
      <c r="G770" s="243"/>
      <c r="H770" s="243"/>
      <c r="I770" s="540"/>
      <c r="J770" s="539"/>
      <c r="K770" s="539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243"/>
      <c r="D771" s="540"/>
      <c r="E771" s="243"/>
      <c r="F771" s="243"/>
      <c r="G771" s="243"/>
      <c r="H771" s="243"/>
      <c r="I771" s="540"/>
      <c r="J771" s="539"/>
      <c r="K771" s="539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243"/>
      <c r="D772" s="540"/>
      <c r="E772" s="243"/>
      <c r="F772" s="243"/>
      <c r="G772" s="243"/>
      <c r="H772" s="243"/>
      <c r="I772" s="540"/>
      <c r="J772" s="539"/>
      <c r="K772" s="539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243"/>
      <c r="D773" s="540"/>
      <c r="E773" s="243"/>
      <c r="F773" s="243"/>
      <c r="G773" s="243"/>
      <c r="H773" s="243"/>
      <c r="I773" s="540"/>
      <c r="J773" s="539"/>
      <c r="K773" s="539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243"/>
      <c r="D774" s="540"/>
      <c r="E774" s="243"/>
      <c r="F774" s="243"/>
      <c r="G774" s="243"/>
      <c r="H774" s="243"/>
      <c r="I774" s="540"/>
      <c r="J774" s="539"/>
      <c r="K774" s="539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243"/>
      <c r="D775" s="540"/>
      <c r="E775" s="243"/>
      <c r="F775" s="243"/>
      <c r="G775" s="243"/>
      <c r="H775" s="243"/>
      <c r="I775" s="540"/>
      <c r="J775" s="539"/>
      <c r="K775" s="539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243"/>
      <c r="D776" s="540"/>
      <c r="E776" s="243"/>
      <c r="F776" s="243"/>
      <c r="G776" s="243"/>
      <c r="H776" s="243"/>
      <c r="I776" s="540"/>
      <c r="J776" s="539"/>
      <c r="K776" s="539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243"/>
      <c r="D777" s="540"/>
      <c r="E777" s="243"/>
      <c r="F777" s="243"/>
      <c r="G777" s="243"/>
      <c r="H777" s="243"/>
      <c r="I777" s="540"/>
      <c r="J777" s="539"/>
      <c r="K777" s="539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243"/>
      <c r="D778" s="540"/>
      <c r="E778" s="243"/>
      <c r="F778" s="243"/>
      <c r="G778" s="243"/>
      <c r="H778" s="243"/>
      <c r="I778" s="540"/>
      <c r="J778" s="539"/>
      <c r="K778" s="539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243"/>
      <c r="D779" s="540"/>
      <c r="E779" s="243"/>
      <c r="F779" s="243"/>
      <c r="G779" s="243"/>
      <c r="H779" s="243"/>
      <c r="I779" s="540"/>
      <c r="J779" s="539"/>
      <c r="K779" s="539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243"/>
      <c r="D780" s="540"/>
      <c r="E780" s="243"/>
      <c r="F780" s="243"/>
      <c r="G780" s="243"/>
      <c r="H780" s="243"/>
      <c r="I780" s="540"/>
      <c r="J780" s="539"/>
      <c r="K780" s="539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243"/>
      <c r="D781" s="540"/>
      <c r="E781" s="243"/>
      <c r="F781" s="243"/>
      <c r="G781" s="243"/>
      <c r="H781" s="243"/>
      <c r="I781" s="540"/>
      <c r="J781" s="539"/>
      <c r="K781" s="539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243"/>
      <c r="D782" s="540"/>
      <c r="E782" s="243"/>
      <c r="F782" s="243"/>
      <c r="G782" s="243"/>
      <c r="H782" s="243"/>
      <c r="I782" s="540"/>
      <c r="J782" s="539"/>
      <c r="K782" s="539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243"/>
      <c r="D783" s="540"/>
      <c r="E783" s="243"/>
      <c r="F783" s="243"/>
      <c r="G783" s="243"/>
      <c r="H783" s="243"/>
      <c r="I783" s="540"/>
      <c r="J783" s="539"/>
      <c r="K783" s="539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243"/>
      <c r="D784" s="540"/>
      <c r="E784" s="243"/>
      <c r="F784" s="243"/>
      <c r="G784" s="243"/>
      <c r="H784" s="243"/>
      <c r="I784" s="540"/>
      <c r="J784" s="539"/>
      <c r="K784" s="539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243"/>
      <c r="D785" s="540"/>
      <c r="E785" s="243"/>
      <c r="F785" s="243"/>
      <c r="G785" s="243"/>
      <c r="H785" s="243"/>
      <c r="I785" s="540"/>
      <c r="J785" s="539"/>
      <c r="K785" s="539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243"/>
      <c r="D786" s="540"/>
      <c r="E786" s="243"/>
      <c r="F786" s="243"/>
      <c r="G786" s="243"/>
      <c r="H786" s="243"/>
      <c r="I786" s="540"/>
      <c r="J786" s="539"/>
      <c r="K786" s="539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243"/>
      <c r="D787" s="540"/>
      <c r="E787" s="243"/>
      <c r="F787" s="243"/>
      <c r="G787" s="243"/>
      <c r="H787" s="243"/>
      <c r="I787" s="540"/>
      <c r="J787" s="539"/>
      <c r="K787" s="539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243"/>
      <c r="D788" s="540"/>
      <c r="E788" s="243"/>
      <c r="F788" s="243"/>
      <c r="G788" s="243"/>
      <c r="H788" s="243"/>
      <c r="I788" s="540"/>
      <c r="J788" s="539"/>
      <c r="K788" s="539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243"/>
      <c r="D789" s="540"/>
      <c r="E789" s="243"/>
      <c r="F789" s="243"/>
      <c r="G789" s="243"/>
      <c r="H789" s="243"/>
      <c r="I789" s="540"/>
      <c r="J789" s="539"/>
      <c r="K789" s="539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243"/>
      <c r="D790" s="540"/>
      <c r="E790" s="243"/>
      <c r="F790" s="243"/>
      <c r="G790" s="243"/>
      <c r="H790" s="243"/>
      <c r="I790" s="540"/>
      <c r="J790" s="539"/>
      <c r="K790" s="539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243"/>
      <c r="D791" s="540"/>
      <c r="E791" s="243"/>
      <c r="F791" s="243"/>
      <c r="G791" s="243"/>
      <c r="H791" s="243"/>
      <c r="I791" s="540"/>
      <c r="J791" s="539"/>
      <c r="K791" s="539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243"/>
      <c r="D792" s="540"/>
      <c r="E792" s="243"/>
      <c r="F792" s="243"/>
      <c r="G792" s="243"/>
      <c r="H792" s="243"/>
      <c r="I792" s="540"/>
      <c r="J792" s="539"/>
      <c r="K792" s="539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243"/>
      <c r="D793" s="540"/>
      <c r="E793" s="243"/>
      <c r="F793" s="243"/>
      <c r="G793" s="243"/>
      <c r="H793" s="243"/>
      <c r="I793" s="540"/>
      <c r="J793" s="539"/>
      <c r="K793" s="539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243"/>
      <c r="D794" s="540"/>
      <c r="E794" s="243"/>
      <c r="F794" s="243"/>
      <c r="G794" s="243"/>
      <c r="H794" s="243"/>
      <c r="I794" s="540"/>
      <c r="J794" s="539"/>
      <c r="K794" s="539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243"/>
      <c r="D795" s="540"/>
      <c r="E795" s="243"/>
      <c r="F795" s="243"/>
      <c r="G795" s="243"/>
      <c r="H795" s="243"/>
      <c r="I795" s="540"/>
      <c r="J795" s="539"/>
      <c r="K795" s="539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243"/>
      <c r="D796" s="540"/>
      <c r="E796" s="243"/>
      <c r="F796" s="243"/>
      <c r="G796" s="243"/>
      <c r="H796" s="243"/>
      <c r="I796" s="540"/>
      <c r="J796" s="539"/>
      <c r="K796" s="539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243"/>
      <c r="D797" s="540"/>
      <c r="E797" s="243"/>
      <c r="F797" s="243"/>
      <c r="G797" s="243"/>
      <c r="H797" s="243"/>
      <c r="I797" s="540"/>
      <c r="J797" s="539"/>
      <c r="K797" s="539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243"/>
      <c r="D798" s="540"/>
      <c r="E798" s="243"/>
      <c r="F798" s="243"/>
      <c r="G798" s="243"/>
      <c r="H798" s="243"/>
      <c r="I798" s="540"/>
      <c r="J798" s="539"/>
      <c r="K798" s="539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243"/>
      <c r="D799" s="540"/>
      <c r="E799" s="243"/>
      <c r="F799" s="243"/>
      <c r="G799" s="243"/>
      <c r="H799" s="243"/>
      <c r="I799" s="540"/>
      <c r="J799" s="539"/>
      <c r="K799" s="539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243"/>
      <c r="D800" s="540"/>
      <c r="E800" s="243"/>
      <c r="F800" s="243"/>
      <c r="G800" s="243"/>
      <c r="H800" s="243"/>
      <c r="I800" s="540"/>
      <c r="J800" s="539"/>
      <c r="K800" s="539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243"/>
      <c r="D801" s="540"/>
      <c r="E801" s="243"/>
      <c r="F801" s="243"/>
      <c r="G801" s="243"/>
      <c r="H801" s="243"/>
      <c r="I801" s="540"/>
      <c r="J801" s="539"/>
      <c r="K801" s="539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243"/>
      <c r="D802" s="540"/>
      <c r="E802" s="243"/>
      <c r="F802" s="243"/>
      <c r="G802" s="243"/>
      <c r="H802" s="243"/>
      <c r="I802" s="540"/>
      <c r="J802" s="539"/>
      <c r="K802" s="539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243"/>
      <c r="D803" s="540"/>
      <c r="E803" s="243"/>
      <c r="F803" s="243"/>
      <c r="G803" s="243"/>
      <c r="H803" s="243"/>
      <c r="I803" s="540"/>
      <c r="J803" s="539"/>
      <c r="K803" s="539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243"/>
      <c r="D804" s="540"/>
      <c r="E804" s="243"/>
      <c r="F804" s="243"/>
      <c r="G804" s="243"/>
      <c r="H804" s="243"/>
      <c r="I804" s="540"/>
      <c r="J804" s="539"/>
      <c r="K804" s="539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243"/>
      <c r="D805" s="540"/>
      <c r="E805" s="243"/>
      <c r="F805" s="243"/>
      <c r="G805" s="243"/>
      <c r="H805" s="243"/>
      <c r="I805" s="540"/>
      <c r="J805" s="539"/>
      <c r="K805" s="539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243"/>
      <c r="D806" s="540"/>
      <c r="E806" s="243"/>
      <c r="F806" s="243"/>
      <c r="G806" s="243"/>
      <c r="H806" s="243"/>
      <c r="I806" s="540"/>
      <c r="J806" s="539"/>
      <c r="K806" s="539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243"/>
      <c r="D807" s="540"/>
      <c r="E807" s="243"/>
      <c r="F807" s="243"/>
      <c r="G807" s="243"/>
      <c r="H807" s="243"/>
      <c r="I807" s="540"/>
      <c r="J807" s="539"/>
      <c r="K807" s="539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243"/>
      <c r="D808" s="540"/>
      <c r="E808" s="243"/>
      <c r="F808" s="243"/>
      <c r="G808" s="243"/>
      <c r="H808" s="243"/>
      <c r="I808" s="540"/>
      <c r="J808" s="539"/>
      <c r="K808" s="539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243"/>
      <c r="D809" s="540"/>
      <c r="E809" s="243"/>
      <c r="F809" s="243"/>
      <c r="G809" s="243"/>
      <c r="H809" s="243"/>
      <c r="I809" s="540"/>
      <c r="J809" s="539"/>
      <c r="K809" s="539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243"/>
      <c r="D810" s="540"/>
      <c r="E810" s="243"/>
      <c r="F810" s="243"/>
      <c r="G810" s="243"/>
      <c r="H810" s="243"/>
      <c r="I810" s="540"/>
      <c r="J810" s="539"/>
      <c r="K810" s="539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243"/>
      <c r="D811" s="540"/>
      <c r="E811" s="243"/>
      <c r="F811" s="243"/>
      <c r="G811" s="243"/>
      <c r="H811" s="243"/>
      <c r="I811" s="540"/>
      <c r="J811" s="539"/>
      <c r="K811" s="539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243"/>
      <c r="D812" s="540"/>
      <c r="E812" s="243"/>
      <c r="F812" s="243"/>
      <c r="G812" s="243"/>
      <c r="H812" s="243"/>
      <c r="I812" s="540"/>
      <c r="J812" s="539"/>
      <c r="K812" s="539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243"/>
      <c r="D813" s="540"/>
      <c r="E813" s="243"/>
      <c r="F813" s="243"/>
      <c r="G813" s="243"/>
      <c r="H813" s="243"/>
      <c r="I813" s="540"/>
      <c r="J813" s="539"/>
      <c r="K813" s="539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243"/>
      <c r="D814" s="540"/>
      <c r="E814" s="243"/>
      <c r="F814" s="243"/>
      <c r="G814" s="243"/>
      <c r="H814" s="243"/>
      <c r="I814" s="540"/>
      <c r="J814" s="539"/>
      <c r="K814" s="539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243"/>
      <c r="D815" s="540"/>
      <c r="E815" s="243"/>
      <c r="F815" s="243"/>
      <c r="G815" s="243"/>
      <c r="H815" s="243"/>
      <c r="I815" s="540"/>
      <c r="J815" s="539"/>
      <c r="K815" s="539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243"/>
      <c r="D816" s="540"/>
      <c r="E816" s="243"/>
      <c r="F816" s="243"/>
      <c r="G816" s="243"/>
      <c r="H816" s="243"/>
      <c r="I816" s="540"/>
      <c r="J816" s="539"/>
      <c r="K816" s="539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243"/>
      <c r="D817" s="540"/>
      <c r="E817" s="243"/>
      <c r="F817" s="243"/>
      <c r="G817" s="243"/>
      <c r="H817" s="243"/>
      <c r="I817" s="540"/>
      <c r="J817" s="539"/>
      <c r="K817" s="539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243"/>
      <c r="D818" s="540"/>
      <c r="E818" s="243"/>
      <c r="F818" s="243"/>
      <c r="G818" s="243"/>
      <c r="H818" s="243"/>
      <c r="I818" s="540"/>
      <c r="J818" s="539"/>
      <c r="K818" s="539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243"/>
      <c r="D819" s="540"/>
      <c r="E819" s="243"/>
      <c r="F819" s="243"/>
      <c r="G819" s="243"/>
      <c r="H819" s="243"/>
      <c r="I819" s="540"/>
      <c r="J819" s="539"/>
      <c r="K819" s="539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243"/>
      <c r="D820" s="540"/>
      <c r="E820" s="243"/>
      <c r="F820" s="243"/>
      <c r="G820" s="243"/>
      <c r="H820" s="243"/>
      <c r="I820" s="540"/>
      <c r="J820" s="539"/>
      <c r="K820" s="539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243"/>
      <c r="D821" s="540"/>
      <c r="E821" s="243"/>
      <c r="F821" s="243"/>
      <c r="G821" s="243"/>
      <c r="H821" s="243"/>
      <c r="I821" s="540"/>
      <c r="J821" s="539"/>
      <c r="K821" s="539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243"/>
      <c r="D822" s="540"/>
      <c r="E822" s="243"/>
      <c r="F822" s="243"/>
      <c r="G822" s="243"/>
      <c r="H822" s="243"/>
      <c r="I822" s="540"/>
      <c r="J822" s="539"/>
      <c r="K822" s="539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243"/>
      <c r="D823" s="540"/>
      <c r="E823" s="243"/>
      <c r="F823" s="243"/>
      <c r="G823" s="243"/>
      <c r="H823" s="243"/>
      <c r="I823" s="540"/>
      <c r="J823" s="539"/>
      <c r="K823" s="539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243"/>
      <c r="D824" s="540"/>
      <c r="E824" s="243"/>
      <c r="F824" s="243"/>
      <c r="G824" s="243"/>
      <c r="H824" s="243"/>
      <c r="I824" s="540"/>
      <c r="J824" s="539"/>
      <c r="K824" s="539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243"/>
      <c r="D825" s="540"/>
      <c r="E825" s="243"/>
      <c r="F825" s="243"/>
      <c r="G825" s="243"/>
      <c r="H825" s="243"/>
      <c r="I825" s="540"/>
      <c r="J825" s="539"/>
      <c r="K825" s="539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243"/>
      <c r="D826" s="540"/>
      <c r="E826" s="243"/>
      <c r="F826" s="243"/>
      <c r="G826" s="243"/>
      <c r="H826" s="243"/>
      <c r="I826" s="540"/>
      <c r="J826" s="539"/>
      <c r="K826" s="539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243"/>
      <c r="D827" s="540"/>
      <c r="E827" s="243"/>
      <c r="F827" s="243"/>
      <c r="G827" s="243"/>
      <c r="H827" s="243"/>
      <c r="I827" s="540"/>
      <c r="J827" s="539"/>
      <c r="K827" s="539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243"/>
      <c r="D828" s="540"/>
      <c r="E828" s="243"/>
      <c r="F828" s="243"/>
      <c r="G828" s="243"/>
      <c r="H828" s="243"/>
      <c r="I828" s="540"/>
      <c r="J828" s="539"/>
      <c r="K828" s="539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243"/>
      <c r="D829" s="540"/>
      <c r="E829" s="243"/>
      <c r="F829" s="243"/>
      <c r="G829" s="243"/>
      <c r="H829" s="243"/>
      <c r="I829" s="540"/>
      <c r="J829" s="539"/>
      <c r="K829" s="539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243"/>
      <c r="D830" s="540"/>
      <c r="E830" s="243"/>
      <c r="F830" s="243"/>
      <c r="G830" s="243"/>
      <c r="H830" s="243"/>
      <c r="I830" s="540"/>
      <c r="J830" s="539"/>
      <c r="K830" s="539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243"/>
      <c r="D831" s="540"/>
      <c r="E831" s="243"/>
      <c r="F831" s="243"/>
      <c r="G831" s="243"/>
      <c r="H831" s="243"/>
      <c r="I831" s="540"/>
      <c r="J831" s="539"/>
      <c r="K831" s="539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243"/>
      <c r="D832" s="540"/>
      <c r="E832" s="243"/>
      <c r="F832" s="243"/>
      <c r="G832" s="243"/>
      <c r="H832" s="243"/>
      <c r="I832" s="540"/>
      <c r="J832" s="539"/>
      <c r="K832" s="539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243"/>
      <c r="D833" s="540"/>
      <c r="E833" s="243"/>
      <c r="F833" s="243"/>
      <c r="G833" s="243"/>
      <c r="H833" s="243"/>
      <c r="I833" s="540"/>
      <c r="J833" s="539"/>
      <c r="K833" s="539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243"/>
      <c r="D834" s="540"/>
      <c r="E834" s="243"/>
      <c r="F834" s="243"/>
      <c r="G834" s="243"/>
      <c r="H834" s="243"/>
      <c r="I834" s="540"/>
      <c r="J834" s="539"/>
      <c r="K834" s="539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243"/>
      <c r="D835" s="540"/>
      <c r="E835" s="243"/>
      <c r="F835" s="243"/>
      <c r="G835" s="243"/>
      <c r="H835" s="243"/>
      <c r="I835" s="540"/>
      <c r="J835" s="539"/>
      <c r="K835" s="539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243"/>
      <c r="D836" s="540"/>
      <c r="E836" s="243"/>
      <c r="F836" s="243"/>
      <c r="G836" s="243"/>
      <c r="H836" s="243"/>
      <c r="I836" s="540"/>
      <c r="J836" s="539"/>
      <c r="K836" s="539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243"/>
      <c r="D837" s="540"/>
      <c r="E837" s="243"/>
      <c r="F837" s="243"/>
      <c r="G837" s="243"/>
      <c r="H837" s="243"/>
      <c r="I837" s="540"/>
      <c r="J837" s="539"/>
      <c r="K837" s="539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243"/>
      <c r="D838" s="540"/>
      <c r="E838" s="243"/>
      <c r="F838" s="243"/>
      <c r="G838" s="243"/>
      <c r="H838" s="243"/>
      <c r="I838" s="540"/>
      <c r="J838" s="539"/>
      <c r="K838" s="539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243"/>
      <c r="D839" s="540"/>
      <c r="E839" s="243"/>
      <c r="F839" s="243"/>
      <c r="G839" s="243"/>
      <c r="H839" s="243"/>
      <c r="I839" s="540"/>
      <c r="J839" s="539"/>
      <c r="K839" s="539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243"/>
      <c r="D840" s="540"/>
      <c r="E840" s="243"/>
      <c r="F840" s="243"/>
      <c r="G840" s="243"/>
      <c r="H840" s="243"/>
      <c r="I840" s="540"/>
      <c r="J840" s="539"/>
      <c r="K840" s="539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243"/>
      <c r="D841" s="540"/>
      <c r="E841" s="243"/>
      <c r="F841" s="243"/>
      <c r="G841" s="243"/>
      <c r="H841" s="243"/>
      <c r="I841" s="540"/>
      <c r="J841" s="539"/>
      <c r="K841" s="539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243"/>
      <c r="D842" s="540"/>
      <c r="E842" s="243"/>
      <c r="F842" s="243"/>
      <c r="G842" s="243"/>
      <c r="H842" s="243"/>
      <c r="I842" s="540"/>
      <c r="J842" s="539"/>
      <c r="K842" s="539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243"/>
      <c r="D843" s="540"/>
      <c r="E843" s="243"/>
      <c r="F843" s="243"/>
      <c r="G843" s="243"/>
      <c r="H843" s="243"/>
      <c r="I843" s="540"/>
      <c r="J843" s="539"/>
      <c r="K843" s="539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243"/>
      <c r="D844" s="540"/>
      <c r="E844" s="243"/>
      <c r="F844" s="243"/>
      <c r="G844" s="243"/>
      <c r="H844" s="243"/>
      <c r="I844" s="540"/>
      <c r="J844" s="539"/>
      <c r="K844" s="539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243"/>
      <c r="D845" s="540"/>
      <c r="E845" s="243"/>
      <c r="F845" s="243"/>
      <c r="G845" s="243"/>
      <c r="H845" s="243"/>
      <c r="I845" s="540"/>
      <c r="J845" s="539"/>
      <c r="K845" s="539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243"/>
      <c r="D846" s="540"/>
      <c r="E846" s="243"/>
      <c r="F846" s="243"/>
      <c r="G846" s="243"/>
      <c r="H846" s="243"/>
      <c r="I846" s="540"/>
      <c r="J846" s="539"/>
      <c r="K846" s="539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243"/>
      <c r="D847" s="540"/>
      <c r="E847" s="243"/>
      <c r="F847" s="243"/>
      <c r="G847" s="243"/>
      <c r="H847" s="243"/>
      <c r="I847" s="540"/>
      <c r="J847" s="539"/>
      <c r="K847" s="539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243"/>
      <c r="D848" s="540"/>
      <c r="E848" s="243"/>
      <c r="F848" s="243"/>
      <c r="G848" s="243"/>
      <c r="H848" s="243"/>
      <c r="I848" s="540"/>
      <c r="J848" s="539"/>
      <c r="K848" s="539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243"/>
      <c r="D849" s="540"/>
      <c r="E849" s="243"/>
      <c r="F849" s="243"/>
      <c r="G849" s="243"/>
      <c r="H849" s="243"/>
      <c r="I849" s="540"/>
      <c r="J849" s="539"/>
      <c r="K849" s="539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243"/>
      <c r="D850" s="540"/>
      <c r="E850" s="243"/>
      <c r="F850" s="243"/>
      <c r="G850" s="243"/>
      <c r="H850" s="243"/>
      <c r="I850" s="540"/>
      <c r="J850" s="539"/>
      <c r="K850" s="539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243"/>
      <c r="D851" s="540"/>
      <c r="E851" s="243"/>
      <c r="F851" s="243"/>
      <c r="G851" s="243"/>
      <c r="H851" s="243"/>
      <c r="I851" s="540"/>
      <c r="J851" s="539"/>
      <c r="K851" s="539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243"/>
      <c r="D852" s="540"/>
      <c r="E852" s="243"/>
      <c r="F852" s="243"/>
      <c r="G852" s="243"/>
      <c r="H852" s="243"/>
      <c r="I852" s="540"/>
      <c r="J852" s="539"/>
      <c r="K852" s="539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243"/>
      <c r="D853" s="540"/>
      <c r="E853" s="243"/>
      <c r="F853" s="243"/>
      <c r="G853" s="243"/>
      <c r="H853" s="243"/>
      <c r="I853" s="540"/>
      <c r="J853" s="539"/>
      <c r="K853" s="539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243"/>
      <c r="D854" s="540"/>
      <c r="E854" s="243"/>
      <c r="F854" s="243"/>
      <c r="G854" s="243"/>
      <c r="H854" s="243"/>
      <c r="I854" s="540"/>
      <c r="J854" s="539"/>
      <c r="K854" s="539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243"/>
      <c r="D855" s="540"/>
      <c r="E855" s="243"/>
      <c r="F855" s="243"/>
      <c r="G855" s="243"/>
      <c r="H855" s="243"/>
      <c r="I855" s="540"/>
      <c r="J855" s="539"/>
      <c r="K855" s="539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243"/>
      <c r="D856" s="540"/>
      <c r="E856" s="243"/>
      <c r="F856" s="243"/>
      <c r="G856" s="243"/>
      <c r="H856" s="243"/>
      <c r="I856" s="540"/>
      <c r="J856" s="539"/>
      <c r="K856" s="539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243"/>
      <c r="D857" s="540"/>
      <c r="E857" s="243"/>
      <c r="F857" s="243"/>
      <c r="G857" s="243"/>
      <c r="H857" s="243"/>
      <c r="I857" s="540"/>
      <c r="J857" s="539"/>
      <c r="K857" s="539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243"/>
      <c r="D858" s="540"/>
      <c r="E858" s="243"/>
      <c r="F858" s="243"/>
      <c r="G858" s="243"/>
      <c r="H858" s="243"/>
      <c r="I858" s="540"/>
      <c r="J858" s="539"/>
      <c r="K858" s="539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243"/>
      <c r="D859" s="540"/>
      <c r="E859" s="243"/>
      <c r="F859" s="243"/>
      <c r="G859" s="243"/>
      <c r="H859" s="243"/>
      <c r="I859" s="540"/>
      <c r="J859" s="539"/>
      <c r="K859" s="539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243"/>
      <c r="D860" s="540"/>
      <c r="E860" s="243"/>
      <c r="F860" s="243"/>
      <c r="G860" s="243"/>
      <c r="H860" s="243"/>
      <c r="I860" s="540"/>
      <c r="J860" s="539"/>
      <c r="K860" s="539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243"/>
      <c r="D861" s="540"/>
      <c r="E861" s="243"/>
      <c r="F861" s="243"/>
      <c r="G861" s="243"/>
      <c r="H861" s="243"/>
      <c r="I861" s="540"/>
      <c r="J861" s="539"/>
      <c r="K861" s="539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243"/>
      <c r="D862" s="540"/>
      <c r="E862" s="243"/>
      <c r="F862" s="243"/>
      <c r="G862" s="243"/>
      <c r="H862" s="243"/>
      <c r="I862" s="540"/>
      <c r="J862" s="539"/>
      <c r="K862" s="539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243"/>
      <c r="D863" s="540"/>
      <c r="E863" s="243"/>
      <c r="F863" s="243"/>
      <c r="G863" s="243"/>
      <c r="H863" s="243"/>
      <c r="I863" s="540"/>
      <c r="J863" s="539"/>
      <c r="K863" s="539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243"/>
      <c r="D864" s="540"/>
      <c r="E864" s="243"/>
      <c r="F864" s="243"/>
      <c r="G864" s="243"/>
      <c r="H864" s="243"/>
      <c r="I864" s="540"/>
      <c r="J864" s="539"/>
      <c r="K864" s="539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243"/>
      <c r="D865" s="540"/>
      <c r="E865" s="243"/>
      <c r="F865" s="243"/>
      <c r="G865" s="243"/>
      <c r="H865" s="243"/>
      <c r="I865" s="540"/>
      <c r="J865" s="539"/>
      <c r="K865" s="539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243"/>
      <c r="D866" s="540"/>
      <c r="E866" s="243"/>
      <c r="F866" s="243"/>
      <c r="G866" s="243"/>
      <c r="H866" s="243"/>
      <c r="I866" s="540"/>
      <c r="J866" s="539"/>
      <c r="K866" s="539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243"/>
      <c r="D867" s="540"/>
      <c r="E867" s="243"/>
      <c r="F867" s="243"/>
      <c r="G867" s="243"/>
      <c r="H867" s="243"/>
      <c r="I867" s="540"/>
      <c r="J867" s="539"/>
      <c r="K867" s="539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243"/>
      <c r="D868" s="540"/>
      <c r="E868" s="243"/>
      <c r="F868" s="243"/>
      <c r="G868" s="243"/>
      <c r="H868" s="243"/>
      <c r="I868" s="540"/>
      <c r="J868" s="539"/>
      <c r="K868" s="539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243"/>
      <c r="D869" s="540"/>
      <c r="E869" s="243"/>
      <c r="F869" s="243"/>
      <c r="G869" s="243"/>
      <c r="H869" s="243"/>
      <c r="I869" s="540"/>
      <c r="J869" s="539"/>
      <c r="K869" s="539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243"/>
      <c r="D870" s="540"/>
      <c r="E870" s="243"/>
      <c r="F870" s="243"/>
      <c r="G870" s="243"/>
      <c r="H870" s="243"/>
      <c r="I870" s="540"/>
      <c r="J870" s="539"/>
      <c r="K870" s="539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243"/>
      <c r="D871" s="540"/>
      <c r="E871" s="243"/>
      <c r="F871" s="243"/>
      <c r="G871" s="243"/>
      <c r="H871" s="243"/>
      <c r="I871" s="540"/>
      <c r="J871" s="539"/>
      <c r="K871" s="539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243"/>
      <c r="D872" s="540"/>
      <c r="E872" s="243"/>
      <c r="F872" s="243"/>
      <c r="G872" s="243"/>
      <c r="H872" s="243"/>
      <c r="I872" s="540"/>
      <c r="J872" s="539"/>
      <c r="K872" s="539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243"/>
      <c r="D873" s="540"/>
      <c r="E873" s="243"/>
      <c r="F873" s="243"/>
      <c r="G873" s="243"/>
      <c r="H873" s="243"/>
      <c r="I873" s="540"/>
      <c r="J873" s="539"/>
      <c r="K873" s="539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243"/>
      <c r="D874" s="540"/>
      <c r="E874" s="243"/>
      <c r="F874" s="243"/>
      <c r="G874" s="243"/>
      <c r="H874" s="243"/>
      <c r="I874" s="540"/>
      <c r="J874" s="539"/>
      <c r="K874" s="539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243"/>
      <c r="D875" s="540"/>
      <c r="E875" s="243"/>
      <c r="F875" s="243"/>
      <c r="G875" s="243"/>
      <c r="H875" s="243"/>
      <c r="I875" s="540"/>
      <c r="J875" s="539"/>
      <c r="K875" s="539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243"/>
      <c r="D876" s="540"/>
      <c r="E876" s="243"/>
      <c r="F876" s="243"/>
      <c r="G876" s="243"/>
      <c r="H876" s="243"/>
      <c r="I876" s="540"/>
      <c r="J876" s="539"/>
      <c r="K876" s="539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243"/>
      <c r="D877" s="540"/>
      <c r="E877" s="243"/>
      <c r="F877" s="243"/>
      <c r="G877" s="243"/>
      <c r="H877" s="243"/>
      <c r="I877" s="540"/>
      <c r="J877" s="539"/>
      <c r="K877" s="539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243"/>
      <c r="D878" s="540"/>
      <c r="E878" s="243"/>
      <c r="F878" s="243"/>
      <c r="G878" s="243"/>
      <c r="H878" s="243"/>
      <c r="I878" s="540"/>
      <c r="J878" s="539"/>
      <c r="K878" s="539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243"/>
      <c r="D879" s="540"/>
      <c r="E879" s="243"/>
      <c r="F879" s="243"/>
      <c r="G879" s="243"/>
      <c r="H879" s="243"/>
      <c r="I879" s="540"/>
      <c r="J879" s="539"/>
      <c r="K879" s="539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243"/>
      <c r="D880" s="540"/>
      <c r="E880" s="243"/>
      <c r="F880" s="243"/>
      <c r="G880" s="243"/>
      <c r="H880" s="243"/>
      <c r="I880" s="540"/>
      <c r="J880" s="539"/>
      <c r="K880" s="539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243"/>
      <c r="D881" s="540"/>
      <c r="E881" s="243"/>
      <c r="F881" s="243"/>
      <c r="G881" s="243"/>
      <c r="H881" s="243"/>
      <c r="I881" s="540"/>
      <c r="J881" s="539"/>
      <c r="K881" s="539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243"/>
      <c r="D882" s="540"/>
      <c r="E882" s="243"/>
      <c r="F882" s="243"/>
      <c r="G882" s="243"/>
      <c r="H882" s="243"/>
      <c r="I882" s="540"/>
      <c r="J882" s="539"/>
      <c r="K882" s="539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243"/>
      <c r="D883" s="540"/>
      <c r="E883" s="243"/>
      <c r="F883" s="243"/>
      <c r="G883" s="243"/>
      <c r="H883" s="243"/>
      <c r="I883" s="540"/>
      <c r="J883" s="539"/>
      <c r="K883" s="539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243"/>
      <c r="D884" s="540"/>
      <c r="E884" s="243"/>
      <c r="F884" s="243"/>
      <c r="G884" s="243"/>
      <c r="H884" s="243"/>
      <c r="I884" s="540"/>
      <c r="J884" s="539"/>
      <c r="K884" s="539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243"/>
      <c r="D885" s="540"/>
      <c r="E885" s="243"/>
      <c r="F885" s="243"/>
      <c r="G885" s="243"/>
      <c r="H885" s="243"/>
      <c r="I885" s="540"/>
      <c r="J885" s="539"/>
      <c r="K885" s="539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243"/>
      <c r="D886" s="540"/>
      <c r="E886" s="243"/>
      <c r="F886" s="243"/>
      <c r="G886" s="243"/>
      <c r="H886" s="243"/>
      <c r="I886" s="540"/>
      <c r="J886" s="539"/>
      <c r="K886" s="539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243"/>
      <c r="D887" s="540"/>
      <c r="E887" s="243"/>
      <c r="F887" s="243"/>
      <c r="G887" s="243"/>
      <c r="H887" s="243"/>
      <c r="I887" s="540"/>
      <c r="J887" s="539"/>
      <c r="K887" s="539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243"/>
      <c r="D888" s="540"/>
      <c r="E888" s="243"/>
      <c r="F888" s="243"/>
      <c r="G888" s="243"/>
      <c r="H888" s="243"/>
      <c r="I888" s="540"/>
      <c r="J888" s="539"/>
      <c r="K888" s="539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243"/>
      <c r="D889" s="540"/>
      <c r="E889" s="243"/>
      <c r="F889" s="243"/>
      <c r="G889" s="243"/>
      <c r="H889" s="243"/>
      <c r="I889" s="540"/>
      <c r="J889" s="539"/>
      <c r="K889" s="539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243"/>
      <c r="D890" s="540"/>
      <c r="E890" s="243"/>
      <c r="F890" s="243"/>
      <c r="G890" s="243"/>
      <c r="H890" s="243"/>
      <c r="I890" s="540"/>
      <c r="J890" s="539"/>
      <c r="K890" s="539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243"/>
      <c r="D891" s="540"/>
      <c r="E891" s="243"/>
      <c r="F891" s="243"/>
      <c r="G891" s="243"/>
      <c r="H891" s="243"/>
      <c r="I891" s="540"/>
      <c r="J891" s="539"/>
      <c r="K891" s="539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243"/>
      <c r="D892" s="540"/>
      <c r="E892" s="243"/>
      <c r="F892" s="243"/>
      <c r="G892" s="243"/>
      <c r="H892" s="243"/>
      <c r="I892" s="540"/>
      <c r="J892" s="539"/>
      <c r="K892" s="539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243"/>
      <c r="D893" s="540"/>
      <c r="E893" s="243"/>
      <c r="F893" s="243"/>
      <c r="G893" s="243"/>
      <c r="H893" s="243"/>
      <c r="I893" s="540"/>
      <c r="J893" s="539"/>
      <c r="K893" s="539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243"/>
      <c r="D894" s="540"/>
      <c r="E894" s="243"/>
      <c r="F894" s="243"/>
      <c r="G894" s="243"/>
      <c r="H894" s="243"/>
      <c r="I894" s="540"/>
      <c r="J894" s="539"/>
      <c r="K894" s="539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243"/>
      <c r="D895" s="540"/>
      <c r="E895" s="243"/>
      <c r="F895" s="243"/>
      <c r="G895" s="243"/>
      <c r="H895" s="243"/>
      <c r="I895" s="540"/>
      <c r="J895" s="539"/>
      <c r="K895" s="539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243"/>
      <c r="D896" s="540"/>
      <c r="E896" s="243"/>
      <c r="F896" s="243"/>
      <c r="G896" s="243"/>
      <c r="H896" s="243"/>
      <c r="I896" s="540"/>
      <c r="J896" s="539"/>
      <c r="K896" s="539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243"/>
      <c r="D897" s="540"/>
      <c r="E897" s="243"/>
      <c r="F897" s="243"/>
      <c r="G897" s="243"/>
      <c r="H897" s="243"/>
      <c r="I897" s="540"/>
      <c r="J897" s="539"/>
      <c r="K897" s="539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243"/>
      <c r="D898" s="540"/>
      <c r="E898" s="243"/>
      <c r="F898" s="243"/>
      <c r="G898" s="243"/>
      <c r="H898" s="243"/>
      <c r="I898" s="540"/>
      <c r="J898" s="539"/>
      <c r="K898" s="539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243"/>
      <c r="D899" s="540"/>
      <c r="E899" s="243"/>
      <c r="F899" s="243"/>
      <c r="G899" s="243"/>
      <c r="H899" s="243"/>
      <c r="I899" s="540"/>
      <c r="J899" s="539"/>
      <c r="K899" s="539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243"/>
      <c r="D900" s="540"/>
      <c r="E900" s="243"/>
      <c r="F900" s="243"/>
      <c r="G900" s="243"/>
      <c r="H900" s="243"/>
      <c r="I900" s="540"/>
      <c r="J900" s="539"/>
      <c r="K900" s="539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243"/>
      <c r="D901" s="540"/>
      <c r="E901" s="243"/>
      <c r="F901" s="243"/>
      <c r="G901" s="243"/>
      <c r="H901" s="243"/>
      <c r="I901" s="540"/>
      <c r="J901" s="539"/>
      <c r="K901" s="539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243"/>
      <c r="D902" s="540"/>
      <c r="E902" s="243"/>
      <c r="F902" s="243"/>
      <c r="G902" s="243"/>
      <c r="H902" s="243"/>
      <c r="I902" s="540"/>
      <c r="J902" s="539"/>
      <c r="K902" s="539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243"/>
      <c r="D903" s="540"/>
      <c r="E903" s="243"/>
      <c r="F903" s="243"/>
      <c r="G903" s="243"/>
      <c r="H903" s="243"/>
      <c r="I903" s="540"/>
      <c r="J903" s="539"/>
      <c r="K903" s="539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243"/>
      <c r="D904" s="540"/>
      <c r="E904" s="243"/>
      <c r="F904" s="243"/>
      <c r="G904" s="243"/>
      <c r="H904" s="243"/>
      <c r="I904" s="540"/>
      <c r="J904" s="539"/>
      <c r="K904" s="539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243"/>
      <c r="D905" s="540"/>
      <c r="E905" s="243"/>
      <c r="F905" s="243"/>
      <c r="G905" s="243"/>
      <c r="H905" s="243"/>
      <c r="I905" s="540"/>
      <c r="J905" s="539"/>
      <c r="K905" s="539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243"/>
      <c r="D906" s="540"/>
      <c r="E906" s="243"/>
      <c r="F906" s="243"/>
      <c r="G906" s="243"/>
      <c r="H906" s="243"/>
      <c r="I906" s="540"/>
      <c r="J906" s="539"/>
      <c r="K906" s="539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243"/>
      <c r="D907" s="540"/>
      <c r="E907" s="243"/>
      <c r="F907" s="243"/>
      <c r="G907" s="243"/>
      <c r="H907" s="243"/>
      <c r="I907" s="540"/>
      <c r="J907" s="539"/>
      <c r="K907" s="539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243"/>
      <c r="D908" s="540"/>
      <c r="E908" s="243"/>
      <c r="F908" s="243"/>
      <c r="G908" s="243"/>
      <c r="H908" s="243"/>
      <c r="I908" s="540"/>
      <c r="J908" s="539"/>
      <c r="K908" s="539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243"/>
      <c r="D909" s="540"/>
      <c r="E909" s="243"/>
      <c r="F909" s="243"/>
      <c r="G909" s="243"/>
      <c r="H909" s="243"/>
      <c r="I909" s="540"/>
      <c r="J909" s="539"/>
      <c r="K909" s="539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243"/>
      <c r="D910" s="540"/>
      <c r="E910" s="243"/>
      <c r="F910" s="243"/>
      <c r="G910" s="243"/>
      <c r="H910" s="243"/>
      <c r="I910" s="540"/>
      <c r="J910" s="539"/>
      <c r="K910" s="539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243"/>
      <c r="D911" s="540"/>
      <c r="E911" s="243"/>
      <c r="F911" s="243"/>
      <c r="G911" s="243"/>
      <c r="H911" s="243"/>
      <c r="I911" s="540"/>
      <c r="J911" s="539"/>
      <c r="K911" s="539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243"/>
      <c r="D912" s="540"/>
      <c r="E912" s="243"/>
      <c r="F912" s="243"/>
      <c r="G912" s="243"/>
      <c r="H912" s="243"/>
      <c r="I912" s="540"/>
      <c r="J912" s="539"/>
      <c r="K912" s="539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243"/>
      <c r="D913" s="540"/>
      <c r="E913" s="243"/>
      <c r="F913" s="243"/>
      <c r="G913" s="243"/>
      <c r="H913" s="243"/>
      <c r="I913" s="540"/>
      <c r="J913" s="539"/>
      <c r="K913" s="539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243"/>
      <c r="D914" s="540"/>
      <c r="E914" s="243"/>
      <c r="F914" s="243"/>
      <c r="G914" s="243"/>
      <c r="H914" s="243"/>
      <c r="I914" s="540"/>
      <c r="J914" s="539"/>
      <c r="K914" s="539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243"/>
      <c r="D915" s="540"/>
      <c r="E915" s="243"/>
      <c r="F915" s="243"/>
      <c r="G915" s="243"/>
      <c r="H915" s="243"/>
      <c r="I915" s="540"/>
      <c r="J915" s="539"/>
      <c r="K915" s="539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243"/>
      <c r="D916" s="540"/>
      <c r="E916" s="243"/>
      <c r="F916" s="243"/>
      <c r="G916" s="243"/>
      <c r="H916" s="243"/>
      <c r="I916" s="540"/>
      <c r="J916" s="539"/>
      <c r="K916" s="539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243"/>
      <c r="D917" s="540"/>
      <c r="E917" s="243"/>
      <c r="F917" s="243"/>
      <c r="G917" s="243"/>
      <c r="H917" s="243"/>
      <c r="I917" s="540"/>
      <c r="J917" s="539"/>
      <c r="K917" s="539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243"/>
      <c r="D918" s="540"/>
      <c r="E918" s="243"/>
      <c r="F918" s="243"/>
      <c r="G918" s="243"/>
      <c r="H918" s="243"/>
      <c r="I918" s="540"/>
      <c r="J918" s="539"/>
      <c r="K918" s="539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243"/>
      <c r="D919" s="540"/>
      <c r="E919" s="243"/>
      <c r="F919" s="243"/>
      <c r="G919" s="243"/>
      <c r="H919" s="243"/>
      <c r="I919" s="540"/>
      <c r="J919" s="539"/>
      <c r="K919" s="539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243"/>
      <c r="D920" s="540"/>
      <c r="E920" s="243"/>
      <c r="F920" s="243"/>
      <c r="G920" s="243"/>
      <c r="H920" s="243"/>
      <c r="I920" s="540"/>
      <c r="J920" s="539"/>
      <c r="K920" s="539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243"/>
      <c r="D921" s="540"/>
      <c r="E921" s="243"/>
      <c r="F921" s="243"/>
      <c r="G921" s="243"/>
      <c r="H921" s="243"/>
      <c r="I921" s="540"/>
      <c r="J921" s="539"/>
      <c r="K921" s="539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243"/>
      <c r="D922" s="540"/>
      <c r="E922" s="243"/>
      <c r="F922" s="243"/>
      <c r="G922" s="243"/>
      <c r="H922" s="243"/>
      <c r="I922" s="540"/>
      <c r="J922" s="539"/>
      <c r="K922" s="539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243"/>
      <c r="D923" s="540"/>
      <c r="E923" s="243"/>
      <c r="F923" s="243"/>
      <c r="G923" s="243"/>
      <c r="H923" s="243"/>
      <c r="I923" s="540"/>
      <c r="J923" s="539"/>
      <c r="K923" s="539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243"/>
      <c r="D924" s="540"/>
      <c r="E924" s="243"/>
      <c r="F924" s="243"/>
      <c r="G924" s="243"/>
      <c r="H924" s="243"/>
      <c r="I924" s="540"/>
      <c r="J924" s="539"/>
      <c r="K924" s="539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243"/>
      <c r="D925" s="540"/>
      <c r="E925" s="243"/>
      <c r="F925" s="243"/>
      <c r="G925" s="243"/>
      <c r="H925" s="243"/>
      <c r="I925" s="540"/>
      <c r="J925" s="539"/>
      <c r="K925" s="539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243"/>
      <c r="D926" s="540"/>
      <c r="E926" s="243"/>
      <c r="F926" s="243"/>
      <c r="G926" s="243"/>
      <c r="H926" s="243"/>
      <c r="I926" s="540"/>
      <c r="J926" s="539"/>
      <c r="K926" s="539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243"/>
      <c r="D927" s="540"/>
      <c r="E927" s="243"/>
      <c r="F927" s="243"/>
      <c r="G927" s="243"/>
      <c r="H927" s="243"/>
      <c r="I927" s="540"/>
      <c r="J927" s="539"/>
      <c r="K927" s="539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243"/>
      <c r="D928" s="540"/>
      <c r="E928" s="243"/>
      <c r="F928" s="243"/>
      <c r="G928" s="243"/>
      <c r="H928" s="243"/>
      <c r="I928" s="540"/>
      <c r="J928" s="539"/>
      <c r="K928" s="539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243"/>
      <c r="D929" s="540"/>
      <c r="E929" s="243"/>
      <c r="F929" s="243"/>
      <c r="G929" s="243"/>
      <c r="H929" s="243"/>
      <c r="I929" s="540"/>
      <c r="J929" s="539"/>
      <c r="K929" s="539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243"/>
      <c r="D930" s="540"/>
      <c r="E930" s="243"/>
      <c r="F930" s="243"/>
      <c r="G930" s="243"/>
      <c r="H930" s="243"/>
      <c r="I930" s="540"/>
      <c r="J930" s="539"/>
      <c r="K930" s="539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243"/>
      <c r="D931" s="540"/>
      <c r="E931" s="243"/>
      <c r="F931" s="243"/>
      <c r="G931" s="243"/>
      <c r="H931" s="243"/>
      <c r="I931" s="540"/>
      <c r="J931" s="539"/>
      <c r="K931" s="539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243"/>
      <c r="D932" s="540"/>
      <c r="E932" s="243"/>
      <c r="F932" s="243"/>
      <c r="G932" s="243"/>
      <c r="H932" s="243"/>
      <c r="I932" s="540"/>
      <c r="J932" s="539"/>
      <c r="K932" s="539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243"/>
      <c r="D933" s="540"/>
      <c r="E933" s="243"/>
      <c r="F933" s="243"/>
      <c r="G933" s="243"/>
      <c r="H933" s="243"/>
      <c r="I933" s="540"/>
      <c r="J933" s="539"/>
      <c r="K933" s="539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243"/>
      <c r="D934" s="540"/>
      <c r="E934" s="243"/>
      <c r="F934" s="243"/>
      <c r="G934" s="243"/>
      <c r="H934" s="243"/>
      <c r="I934" s="540"/>
      <c r="J934" s="539"/>
      <c r="K934" s="539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243"/>
      <c r="D935" s="540"/>
      <c r="E935" s="243"/>
      <c r="F935" s="243"/>
      <c r="G935" s="243"/>
      <c r="H935" s="243"/>
      <c r="I935" s="540"/>
      <c r="J935" s="539"/>
      <c r="K935" s="539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243"/>
      <c r="D936" s="540"/>
      <c r="E936" s="243"/>
      <c r="F936" s="243"/>
      <c r="G936" s="243"/>
      <c r="H936" s="243"/>
      <c r="I936" s="540"/>
      <c r="J936" s="539"/>
      <c r="K936" s="539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243"/>
      <c r="D937" s="540"/>
      <c r="E937" s="243"/>
      <c r="F937" s="243"/>
      <c r="G937" s="243"/>
      <c r="H937" s="243"/>
      <c r="I937" s="540"/>
      <c r="J937" s="539"/>
      <c r="K937" s="539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243"/>
      <c r="D938" s="540"/>
      <c r="E938" s="243"/>
      <c r="F938" s="243"/>
      <c r="G938" s="243"/>
      <c r="H938" s="243"/>
      <c r="I938" s="540"/>
      <c r="J938" s="539"/>
      <c r="K938" s="539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243"/>
      <c r="D939" s="540"/>
      <c r="E939" s="243"/>
      <c r="F939" s="243"/>
      <c r="G939" s="243"/>
      <c r="H939" s="243"/>
      <c r="I939" s="540"/>
      <c r="J939" s="539"/>
      <c r="K939" s="539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243"/>
      <c r="D940" s="540"/>
      <c r="E940" s="243"/>
      <c r="F940" s="243"/>
      <c r="G940" s="243"/>
      <c r="H940" s="243"/>
      <c r="I940" s="540"/>
      <c r="J940" s="539"/>
      <c r="K940" s="539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243"/>
      <c r="D941" s="540"/>
      <c r="E941" s="243"/>
      <c r="F941" s="243"/>
      <c r="G941" s="243"/>
      <c r="H941" s="243"/>
      <c r="I941" s="540"/>
      <c r="J941" s="539"/>
      <c r="K941" s="539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243"/>
      <c r="D942" s="540"/>
      <c r="E942" s="243"/>
      <c r="F942" s="243"/>
      <c r="G942" s="243"/>
      <c r="H942" s="243"/>
      <c r="I942" s="540"/>
      <c r="J942" s="539"/>
      <c r="K942" s="539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243"/>
      <c r="D943" s="540"/>
      <c r="E943" s="243"/>
      <c r="F943" s="243"/>
      <c r="G943" s="243"/>
      <c r="H943" s="243"/>
      <c r="I943" s="540"/>
      <c r="J943" s="539"/>
      <c r="K943" s="539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243"/>
      <c r="D944" s="540"/>
      <c r="E944" s="243"/>
      <c r="F944" s="243"/>
      <c r="G944" s="243"/>
      <c r="H944" s="243"/>
      <c r="I944" s="540"/>
      <c r="J944" s="539"/>
      <c r="K944" s="539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243"/>
      <c r="D945" s="540"/>
      <c r="E945" s="243"/>
      <c r="F945" s="243"/>
      <c r="G945" s="243"/>
      <c r="H945" s="243"/>
      <c r="I945" s="540"/>
      <c r="J945" s="539"/>
      <c r="K945" s="539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243"/>
      <c r="D946" s="540"/>
      <c r="E946" s="243"/>
      <c r="F946" s="243"/>
      <c r="G946" s="243"/>
      <c r="H946" s="243"/>
      <c r="I946" s="540"/>
      <c r="J946" s="539"/>
      <c r="K946" s="539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243"/>
      <c r="D947" s="540"/>
      <c r="E947" s="243"/>
      <c r="F947" s="243"/>
      <c r="G947" s="243"/>
      <c r="H947" s="243"/>
      <c r="I947" s="540"/>
      <c r="J947" s="539"/>
      <c r="K947" s="539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243"/>
      <c r="D948" s="540"/>
      <c r="E948" s="243"/>
      <c r="F948" s="243"/>
      <c r="G948" s="243"/>
      <c r="H948" s="243"/>
      <c r="I948" s="540"/>
      <c r="J948" s="539"/>
      <c r="K948" s="539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243"/>
      <c r="D949" s="540"/>
      <c r="E949" s="243"/>
      <c r="F949" s="243"/>
      <c r="G949" s="243"/>
      <c r="H949" s="243"/>
      <c r="I949" s="540"/>
      <c r="J949" s="539"/>
      <c r="K949" s="539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243"/>
      <c r="D950" s="540"/>
      <c r="E950" s="243"/>
      <c r="F950" s="243"/>
      <c r="G950" s="243"/>
      <c r="H950" s="243"/>
      <c r="I950" s="540"/>
      <c r="J950" s="539"/>
      <c r="K950" s="539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243"/>
      <c r="D951" s="540"/>
      <c r="E951" s="243"/>
      <c r="F951" s="243"/>
      <c r="G951" s="243"/>
      <c r="H951" s="243"/>
      <c r="I951" s="540"/>
      <c r="J951" s="539"/>
      <c r="K951" s="539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243"/>
      <c r="D952" s="540"/>
      <c r="E952" s="243"/>
      <c r="F952" s="243"/>
      <c r="G952" s="243"/>
      <c r="H952" s="243"/>
      <c r="I952" s="540"/>
      <c r="J952" s="539"/>
      <c r="K952" s="539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243"/>
      <c r="D953" s="540"/>
      <c r="E953" s="243"/>
      <c r="F953" s="243"/>
      <c r="G953" s="243"/>
      <c r="H953" s="243"/>
      <c r="I953" s="540"/>
      <c r="J953" s="539"/>
      <c r="K953" s="539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243"/>
      <c r="D954" s="540"/>
      <c r="E954" s="243"/>
      <c r="F954" s="243"/>
      <c r="G954" s="243"/>
      <c r="H954" s="243"/>
      <c r="I954" s="540"/>
      <c r="J954" s="539"/>
      <c r="K954" s="539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243"/>
      <c r="D955" s="540"/>
      <c r="E955" s="243"/>
      <c r="F955" s="243"/>
      <c r="G955" s="243"/>
      <c r="H955" s="243"/>
      <c r="I955" s="540"/>
      <c r="J955" s="539"/>
      <c r="K955" s="539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243"/>
      <c r="D956" s="540"/>
      <c r="E956" s="243"/>
      <c r="F956" s="243"/>
      <c r="G956" s="243"/>
      <c r="H956" s="243"/>
      <c r="I956" s="540"/>
      <c r="J956" s="539"/>
      <c r="K956" s="539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243"/>
      <c r="D957" s="540"/>
      <c r="E957" s="243"/>
      <c r="F957" s="243"/>
      <c r="G957" s="243"/>
      <c r="H957" s="243"/>
      <c r="I957" s="540"/>
      <c r="J957" s="539"/>
      <c r="K957" s="539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243"/>
      <c r="D958" s="540"/>
      <c r="E958" s="243"/>
      <c r="F958" s="243"/>
      <c r="G958" s="243"/>
      <c r="H958" s="243"/>
      <c r="I958" s="540"/>
      <c r="J958" s="539"/>
      <c r="K958" s="539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243"/>
      <c r="D959" s="540"/>
      <c r="E959" s="243"/>
      <c r="F959" s="243"/>
      <c r="G959" s="243"/>
      <c r="H959" s="243"/>
      <c r="I959" s="540"/>
      <c r="J959" s="539"/>
      <c r="K959" s="539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243"/>
      <c r="D960" s="540"/>
      <c r="E960" s="243"/>
      <c r="F960" s="243"/>
      <c r="G960" s="243"/>
      <c r="H960" s="243"/>
      <c r="I960" s="540"/>
      <c r="J960" s="539"/>
      <c r="K960" s="539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243"/>
      <c r="D961" s="540"/>
      <c r="E961" s="243"/>
      <c r="F961" s="243"/>
      <c r="G961" s="243"/>
      <c r="H961" s="243"/>
      <c r="I961" s="540"/>
      <c r="J961" s="539"/>
      <c r="K961" s="539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243"/>
      <c r="D962" s="540"/>
      <c r="E962" s="243"/>
      <c r="F962" s="243"/>
      <c r="G962" s="243"/>
      <c r="H962" s="243"/>
      <c r="I962" s="540"/>
      <c r="J962" s="539"/>
      <c r="K962" s="539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243"/>
      <c r="D963" s="540"/>
      <c r="E963" s="243"/>
      <c r="F963" s="243"/>
      <c r="G963" s="243"/>
      <c r="H963" s="243"/>
      <c r="I963" s="540"/>
      <c r="J963" s="539"/>
      <c r="K963" s="539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243"/>
      <c r="D964" s="540"/>
      <c r="E964" s="243"/>
      <c r="F964" s="243"/>
      <c r="G964" s="243"/>
      <c r="H964" s="243"/>
      <c r="I964" s="540"/>
      <c r="J964" s="539"/>
      <c r="K964" s="539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243"/>
      <c r="D965" s="540"/>
      <c r="E965" s="243"/>
      <c r="F965" s="243"/>
      <c r="G965" s="243"/>
      <c r="H965" s="243"/>
      <c r="I965" s="540"/>
      <c r="J965" s="539"/>
      <c r="K965" s="539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243"/>
      <c r="D966" s="540"/>
      <c r="E966" s="243"/>
      <c r="F966" s="243"/>
      <c r="G966" s="243"/>
      <c r="H966" s="243"/>
      <c r="I966" s="540"/>
      <c r="J966" s="539"/>
      <c r="K966" s="539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243"/>
      <c r="D967" s="540"/>
      <c r="E967" s="243"/>
      <c r="F967" s="243"/>
      <c r="G967" s="243"/>
      <c r="H967" s="243"/>
      <c r="I967" s="540"/>
      <c r="J967" s="539"/>
      <c r="K967" s="539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243"/>
      <c r="D968" s="540"/>
      <c r="E968" s="243"/>
      <c r="F968" s="243"/>
      <c r="G968" s="243"/>
      <c r="H968" s="243"/>
      <c r="I968" s="540"/>
      <c r="J968" s="539"/>
      <c r="K968" s="539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243"/>
      <c r="D969" s="540"/>
      <c r="E969" s="243"/>
      <c r="F969" s="243"/>
      <c r="G969" s="243"/>
      <c r="H969" s="243"/>
      <c r="I969" s="540"/>
      <c r="J969" s="539"/>
      <c r="K969" s="539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243"/>
      <c r="D970" s="540"/>
      <c r="E970" s="243"/>
      <c r="F970" s="243"/>
      <c r="G970" s="243"/>
      <c r="H970" s="243"/>
      <c r="I970" s="540"/>
      <c r="J970" s="539"/>
      <c r="K970" s="539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243"/>
      <c r="D971" s="540"/>
      <c r="E971" s="243"/>
      <c r="F971" s="243"/>
      <c r="G971" s="243"/>
      <c r="H971" s="243"/>
      <c r="I971" s="540"/>
      <c r="J971" s="539"/>
      <c r="K971" s="539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243"/>
      <c r="D972" s="540"/>
      <c r="E972" s="243"/>
      <c r="F972" s="243"/>
      <c r="G972" s="243"/>
      <c r="H972" s="243"/>
      <c r="I972" s="540"/>
      <c r="J972" s="539"/>
      <c r="K972" s="539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243"/>
      <c r="D973" s="540"/>
      <c r="E973" s="243"/>
      <c r="F973" s="243"/>
      <c r="G973" s="243"/>
      <c r="H973" s="243"/>
      <c r="I973" s="540"/>
      <c r="J973" s="539"/>
      <c r="K973" s="539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243"/>
      <c r="D974" s="540"/>
      <c r="E974" s="243"/>
      <c r="F974" s="243"/>
      <c r="G974" s="243"/>
      <c r="H974" s="243"/>
      <c r="I974" s="540"/>
      <c r="J974" s="539"/>
      <c r="K974" s="539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243"/>
      <c r="D975" s="540"/>
      <c r="E975" s="243"/>
      <c r="F975" s="243"/>
      <c r="G975" s="243"/>
      <c r="H975" s="243"/>
      <c r="I975" s="540"/>
      <c r="J975" s="539"/>
      <c r="K975" s="539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243"/>
      <c r="D976" s="540"/>
      <c r="E976" s="243"/>
      <c r="F976" s="243"/>
      <c r="G976" s="243"/>
      <c r="H976" s="243"/>
      <c r="I976" s="540"/>
      <c r="J976" s="539"/>
      <c r="K976" s="539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243"/>
      <c r="D977" s="540"/>
      <c r="E977" s="243"/>
      <c r="F977" s="243"/>
      <c r="G977" s="243"/>
      <c r="H977" s="243"/>
      <c r="I977" s="540"/>
      <c r="J977" s="539"/>
      <c r="K977" s="539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243"/>
      <c r="D978" s="540"/>
      <c r="E978" s="243"/>
      <c r="F978" s="243"/>
      <c r="G978" s="243"/>
      <c r="H978" s="243"/>
      <c r="I978" s="540"/>
      <c r="J978" s="539"/>
      <c r="K978" s="539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243"/>
      <c r="D979" s="540"/>
      <c r="E979" s="243"/>
      <c r="F979" s="243"/>
      <c r="G979" s="243"/>
      <c r="H979" s="243"/>
      <c r="I979" s="540"/>
      <c r="J979" s="539"/>
      <c r="K979" s="539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243"/>
      <c r="D980" s="540"/>
      <c r="E980" s="243"/>
      <c r="F980" s="243"/>
      <c r="G980" s="243"/>
      <c r="H980" s="243"/>
      <c r="I980" s="540"/>
      <c r="J980" s="539"/>
      <c r="K980" s="539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243"/>
      <c r="D981" s="540"/>
      <c r="E981" s="243"/>
      <c r="F981" s="243"/>
      <c r="G981" s="243"/>
      <c r="H981" s="243"/>
      <c r="I981" s="540"/>
      <c r="J981" s="539"/>
      <c r="K981" s="539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243"/>
      <c r="D982" s="540"/>
      <c r="E982" s="243"/>
      <c r="F982" s="243"/>
      <c r="G982" s="243"/>
      <c r="H982" s="243"/>
      <c r="I982" s="540"/>
      <c r="J982" s="539"/>
      <c r="K982" s="539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243"/>
      <c r="D983" s="540"/>
      <c r="E983" s="243"/>
      <c r="F983" s="243"/>
      <c r="G983" s="243"/>
      <c r="H983" s="243"/>
      <c r="I983" s="540"/>
      <c r="J983" s="539"/>
      <c r="K983" s="539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243"/>
      <c r="D984" s="540"/>
      <c r="E984" s="243"/>
      <c r="F984" s="243"/>
      <c r="G984" s="243"/>
      <c r="H984" s="243"/>
      <c r="I984" s="540"/>
      <c r="J984" s="539"/>
      <c r="K984" s="539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243"/>
      <c r="D985" s="540"/>
      <c r="E985" s="243"/>
      <c r="F985" s="243"/>
      <c r="G985" s="243"/>
      <c r="H985" s="243"/>
      <c r="I985" s="540"/>
      <c r="J985" s="539"/>
      <c r="K985" s="539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243"/>
      <c r="D986" s="540"/>
      <c r="E986" s="243"/>
      <c r="F986" s="243"/>
      <c r="G986" s="243"/>
      <c r="H986" s="243"/>
      <c r="I986" s="540"/>
      <c r="J986" s="539"/>
      <c r="K986" s="539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243"/>
      <c r="D987" s="540"/>
      <c r="E987" s="243"/>
      <c r="F987" s="243"/>
      <c r="G987" s="243"/>
      <c r="H987" s="243"/>
      <c r="I987" s="540"/>
      <c r="J987" s="539"/>
      <c r="K987" s="539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243"/>
      <c r="D988" s="540"/>
      <c r="E988" s="243"/>
      <c r="F988" s="243"/>
      <c r="G988" s="243"/>
      <c r="H988" s="243"/>
      <c r="I988" s="540"/>
      <c r="J988" s="539"/>
      <c r="K988" s="539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243"/>
      <c r="D989" s="540"/>
      <c r="E989" s="243"/>
      <c r="F989" s="243"/>
      <c r="G989" s="243"/>
      <c r="H989" s="243"/>
      <c r="I989" s="540"/>
      <c r="J989" s="539"/>
      <c r="K989" s="539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243"/>
      <c r="D990" s="540"/>
      <c r="E990" s="243"/>
      <c r="F990" s="243"/>
      <c r="G990" s="243"/>
      <c r="H990" s="243"/>
      <c r="I990" s="540"/>
      <c r="J990" s="539"/>
      <c r="K990" s="539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243"/>
      <c r="D991" s="540"/>
      <c r="E991" s="243"/>
      <c r="F991" s="243"/>
      <c r="G991" s="243"/>
      <c r="H991" s="243"/>
      <c r="I991" s="540"/>
      <c r="J991" s="539"/>
      <c r="K991" s="539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243"/>
      <c r="D992" s="540"/>
      <c r="E992" s="243"/>
      <c r="F992" s="243"/>
      <c r="G992" s="243"/>
      <c r="H992" s="243"/>
      <c r="I992" s="540"/>
      <c r="J992" s="539"/>
      <c r="K992" s="539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243"/>
      <c r="D993" s="540"/>
      <c r="E993" s="243"/>
      <c r="F993" s="243"/>
      <c r="G993" s="243"/>
      <c r="H993" s="243"/>
      <c r="I993" s="540"/>
      <c r="J993" s="539"/>
      <c r="K993" s="539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243"/>
      <c r="D994" s="540"/>
      <c r="E994" s="243"/>
      <c r="F994" s="243"/>
      <c r="G994" s="243"/>
      <c r="H994" s="243"/>
      <c r="I994" s="540"/>
      <c r="J994" s="539"/>
      <c r="K994" s="539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243"/>
      <c r="D995" s="540"/>
      <c r="E995" s="243"/>
      <c r="F995" s="243"/>
      <c r="G995" s="243"/>
      <c r="H995" s="243"/>
      <c r="I995" s="540"/>
      <c r="J995" s="539"/>
      <c r="K995" s="539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243"/>
      <c r="D996" s="540"/>
      <c r="E996" s="243"/>
      <c r="F996" s="243"/>
      <c r="G996" s="243"/>
      <c r="H996" s="243"/>
      <c r="I996" s="540"/>
      <c r="J996" s="539"/>
      <c r="K996" s="539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243"/>
      <c r="D997" s="540"/>
      <c r="E997" s="243"/>
      <c r="F997" s="243"/>
      <c r="G997" s="243"/>
      <c r="H997" s="243"/>
      <c r="I997" s="540"/>
      <c r="J997" s="539"/>
      <c r="K997" s="539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243"/>
      <c r="D998" s="540"/>
      <c r="E998" s="243"/>
      <c r="F998" s="243"/>
      <c r="G998" s="243"/>
      <c r="H998" s="243"/>
      <c r="I998" s="540"/>
      <c r="J998" s="539"/>
      <c r="K998" s="539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243"/>
      <c r="D999" s="540"/>
      <c r="E999" s="243"/>
      <c r="F999" s="243"/>
      <c r="G999" s="243"/>
      <c r="H999" s="243"/>
      <c r="I999" s="540"/>
      <c r="J999" s="539"/>
      <c r="K999" s="539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243"/>
      <c r="D1000" s="540"/>
      <c r="E1000" s="243"/>
      <c r="F1000" s="243"/>
      <c r="G1000" s="243"/>
      <c r="H1000" s="243"/>
      <c r="I1000" s="540"/>
      <c r="J1000" s="539"/>
      <c r="K1000" s="539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L$280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orientation="portrait"/>
  <drawing r:id="rId1"/>
</worksheet>
</file>

<file path=xl/worksheets/sheet13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20.29" customWidth="1"/>
    <col min="2" max="2" width="24.29" customWidth="1"/>
    <col min="3" max="3" width="23.29" customWidth="1"/>
    <col min="4" max="4" width="24" customWidth="1"/>
    <col min="5" max="5" width="38.71" customWidth="1"/>
    <col min="6" max="6" width="42.57" customWidth="1"/>
    <col min="7" max="7" width="16.29" customWidth="1"/>
    <col min="8" max="8" width="24.14" customWidth="1"/>
    <col min="9" max="9" width="27.57" customWidth="1"/>
    <col min="10" max="10" width="27" customWidth="1"/>
    <col min="11" max="11" width="58.29" customWidth="1"/>
    <col min="12" max="12" width="68.43" customWidth="1"/>
    <col min="13" max="13" width="53.43" customWidth="1"/>
    <col min="14" max="14" width="10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1" t="s">
        <v>0</v>
      </c>
      <c r="B1" s="2" t="s">
        <v>1</v>
      </c>
      <c r="C1" s="2" t="s">
        <v>2</v>
      </c>
      <c r="D1" s="494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559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16">
        <v>115</v>
      </c>
      <c r="B2" s="17" t="s">
        <v>7937</v>
      </c>
      <c r="C2" s="17">
        <v>2010</v>
      </c>
      <c r="D2" s="392">
        <v>40266</v>
      </c>
      <c r="E2" s="17" t="s">
        <v>7938</v>
      </c>
      <c r="F2" s="17" t="s">
        <v>1678</v>
      </c>
      <c r="G2" s="17" t="s">
        <v>860</v>
      </c>
      <c r="H2" s="17" t="s">
        <v>71</v>
      </c>
      <c r="I2" s="392">
        <v>42013</v>
      </c>
      <c r="J2" s="19">
        <v>1</v>
      </c>
      <c r="K2" s="560" t="s">
        <v>278</v>
      </c>
      <c r="L2" s="19" t="s">
        <v>376</v>
      </c>
      <c r="M2" s="21">
        <f>I2-D2</f>
        <v>1747</v>
      </c>
      <c r="N2" s="243"/>
      <c r="O2" s="390" t="s">
        <v>7939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5" customHeight="1" r="3">
      <c r="A3" s="8">
        <v>215</v>
      </c>
      <c r="B3" s="9" t="s">
        <v>7940</v>
      </c>
      <c r="C3" s="9">
        <v>2012</v>
      </c>
      <c r="D3" s="388">
        <v>41107</v>
      </c>
      <c r="E3" s="9" t="s">
        <v>7941</v>
      </c>
      <c r="F3" s="9" t="s">
        <v>1678</v>
      </c>
      <c r="G3" s="9" t="s">
        <v>860</v>
      </c>
      <c r="H3" s="9" t="s">
        <v>71</v>
      </c>
      <c r="I3" s="388">
        <v>42013</v>
      </c>
      <c r="J3" s="12">
        <v>1</v>
      </c>
      <c r="K3" s="560" t="s">
        <v>278</v>
      </c>
      <c r="L3" s="12" t="s">
        <v>376</v>
      </c>
      <c r="M3" s="13">
        <f>I3-D3</f>
        <v>906</v>
      </c>
      <c r="N3" s="243"/>
      <c r="O3" s="394" t="s">
        <v>26</v>
      </c>
      <c r="P3" s="394">
        <f>COUNTIF($G$2:$G$476,"PT")</f>
        <v>0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16">
        <v>315</v>
      </c>
      <c r="B4" s="17" t="s">
        <v>7942</v>
      </c>
      <c r="C4" s="17">
        <v>2012</v>
      </c>
      <c r="D4" s="392">
        <v>41107</v>
      </c>
      <c r="E4" s="17" t="s">
        <v>7943</v>
      </c>
      <c r="F4" s="17" t="s">
        <v>1678</v>
      </c>
      <c r="G4" s="17" t="s">
        <v>860</v>
      </c>
      <c r="H4" s="17" t="s">
        <v>71</v>
      </c>
      <c r="I4" s="392">
        <v>42013</v>
      </c>
      <c r="J4" s="19">
        <v>1</v>
      </c>
      <c r="K4" s="560" t="s">
        <v>278</v>
      </c>
      <c r="L4" s="19" t="s">
        <v>376</v>
      </c>
      <c r="M4" s="21">
        <f>I4-D4</f>
        <v>906</v>
      </c>
      <c r="N4" s="243"/>
      <c r="O4" s="23" t="s">
        <v>30</v>
      </c>
      <c r="P4" s="23">
        <f>COUNTIF($G$2:$G$476,"PTN")</f>
        <v>2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8">
        <v>415</v>
      </c>
      <c r="B5" s="9" t="s">
        <v>7944</v>
      </c>
      <c r="C5" s="9">
        <v>2008</v>
      </c>
      <c r="D5" s="388">
        <v>39813</v>
      </c>
      <c r="E5" s="9" t="s">
        <v>7945</v>
      </c>
      <c r="F5" s="9" t="s">
        <v>7946</v>
      </c>
      <c r="G5" s="9" t="s">
        <v>860</v>
      </c>
      <c r="H5" s="9" t="s">
        <v>121</v>
      </c>
      <c r="I5" s="388">
        <v>42013</v>
      </c>
      <c r="J5" s="12">
        <v>1</v>
      </c>
      <c r="K5" s="561" t="s">
        <v>324</v>
      </c>
      <c r="L5" s="12" t="s">
        <v>371</v>
      </c>
      <c r="M5" s="13">
        <f>I5-D5</f>
        <v>2200</v>
      </c>
      <c r="N5" s="243"/>
      <c r="O5" s="24" t="s">
        <v>35</v>
      </c>
      <c r="P5" s="24">
        <f>COUNTIF($G$2:$G$476,"PTE")</f>
        <v>46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16">
        <v>515</v>
      </c>
      <c r="B6" s="17" t="s">
        <v>7947</v>
      </c>
      <c r="C6" s="17">
        <v>2007</v>
      </c>
      <c r="D6" s="392">
        <v>39350</v>
      </c>
      <c r="E6" s="17" t="s">
        <v>7948</v>
      </c>
      <c r="F6" s="17" t="s">
        <v>7949</v>
      </c>
      <c r="G6" s="17" t="s">
        <v>850</v>
      </c>
      <c r="H6" s="17" t="s">
        <v>870</v>
      </c>
      <c r="I6" s="392">
        <v>42026</v>
      </c>
      <c r="J6" s="19">
        <v>1</v>
      </c>
      <c r="K6" s="562" t="s">
        <v>308</v>
      </c>
      <c r="L6" s="19" t="s">
        <v>371</v>
      </c>
      <c r="M6" s="21">
        <f>I6-D6</f>
        <v>2676</v>
      </c>
      <c r="N6" s="243"/>
      <c r="O6" s="23" t="s">
        <v>40</v>
      </c>
      <c r="P6" s="23">
        <f>COUNTIF($G$2:$G$476,"Pré-Mistura")</f>
        <v>0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8">
        <v>615</v>
      </c>
      <c r="B7" s="9" t="s">
        <v>7950</v>
      </c>
      <c r="C7" s="9">
        <v>2012</v>
      </c>
      <c r="D7" s="388">
        <v>40956</v>
      </c>
      <c r="E7" s="9" t="s">
        <v>7951</v>
      </c>
      <c r="F7" s="9" t="s">
        <v>885</v>
      </c>
      <c r="G7" s="9" t="s">
        <v>860</v>
      </c>
      <c r="H7" s="9" t="s">
        <v>83</v>
      </c>
      <c r="I7" s="388">
        <v>42026</v>
      </c>
      <c r="J7" s="12">
        <v>1</v>
      </c>
      <c r="K7" s="560" t="s">
        <v>278</v>
      </c>
      <c r="L7" s="12" t="s">
        <v>376</v>
      </c>
      <c r="M7" s="13">
        <f>I7-D7</f>
        <v>1070</v>
      </c>
      <c r="N7" s="243"/>
      <c r="O7" s="24" t="s">
        <v>852</v>
      </c>
      <c r="P7" s="24">
        <f>COUNTIF($G$2:$G$476,"PF")</f>
        <v>12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16">
        <v>715</v>
      </c>
      <c r="B8" s="17" t="s">
        <v>7952</v>
      </c>
      <c r="C8" s="17">
        <v>2009</v>
      </c>
      <c r="D8" s="392">
        <v>39954</v>
      </c>
      <c r="E8" s="17" t="s">
        <v>7953</v>
      </c>
      <c r="F8" s="17" t="s">
        <v>2409</v>
      </c>
      <c r="G8" s="17" t="s">
        <v>860</v>
      </c>
      <c r="H8" s="17" t="s">
        <v>2410</v>
      </c>
      <c r="I8" s="392">
        <v>42027</v>
      </c>
      <c r="J8" s="19">
        <v>1</v>
      </c>
      <c r="K8" s="561" t="s">
        <v>324</v>
      </c>
      <c r="L8" s="19" t="s">
        <v>376</v>
      </c>
      <c r="M8" s="21">
        <f>I8-D8</f>
        <v>2073</v>
      </c>
      <c r="N8" s="243"/>
      <c r="O8" s="23" t="s">
        <v>844</v>
      </c>
      <c r="P8" s="23">
        <f>COUNTIF($G$2:$G$476,"PFN")</f>
        <v>1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8">
        <v>815</v>
      </c>
      <c r="B9" s="9" t="s">
        <v>7954</v>
      </c>
      <c r="C9" s="9">
        <v>2013</v>
      </c>
      <c r="D9" s="388">
        <v>41509</v>
      </c>
      <c r="E9" s="9" t="s">
        <v>7955</v>
      </c>
      <c r="F9" s="548" t="s">
        <v>2139</v>
      </c>
      <c r="G9" s="9" t="s">
        <v>871</v>
      </c>
      <c r="H9" s="9" t="s">
        <v>7956</v>
      </c>
      <c r="I9" s="388">
        <v>42030</v>
      </c>
      <c r="J9" s="12">
        <v>1</v>
      </c>
      <c r="K9" s="561" t="s">
        <v>324</v>
      </c>
      <c r="L9" s="12" t="s">
        <v>380</v>
      </c>
      <c r="M9" s="13">
        <f>I9-D9</f>
        <v>521</v>
      </c>
      <c r="N9" s="243"/>
      <c r="O9" s="24" t="s">
        <v>861</v>
      </c>
      <c r="P9" s="24">
        <f>COUNTIF($G$2:$G$476,"PF/PTE")</f>
        <v>47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16">
        <v>915</v>
      </c>
      <c r="B10" s="17" t="s">
        <v>7957</v>
      </c>
      <c r="C10" s="17">
        <v>2014</v>
      </c>
      <c r="D10" s="392">
        <v>41758</v>
      </c>
      <c r="E10" s="17" t="s">
        <v>7958</v>
      </c>
      <c r="F10" s="547" t="s">
        <v>2139</v>
      </c>
      <c r="G10" s="17" t="s">
        <v>871</v>
      </c>
      <c r="H10" s="17" t="s">
        <v>7959</v>
      </c>
      <c r="I10" s="392">
        <v>42030</v>
      </c>
      <c r="J10" s="19">
        <v>1</v>
      </c>
      <c r="K10" s="561" t="s">
        <v>324</v>
      </c>
      <c r="L10" s="19" t="s">
        <v>380</v>
      </c>
      <c r="M10" s="21">
        <f>I10-D10</f>
        <v>272</v>
      </c>
      <c r="N10" s="243"/>
      <c r="O10" s="23" t="s">
        <v>865</v>
      </c>
      <c r="P10" s="23">
        <f>COUNTIF($G$2:$G$476,"Bio")</f>
        <v>7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8">
        <v>1015</v>
      </c>
      <c r="B11" s="9" t="s">
        <v>7960</v>
      </c>
      <c r="C11" s="9">
        <v>2014</v>
      </c>
      <c r="D11" s="388">
        <v>41758</v>
      </c>
      <c r="E11" s="9" t="s">
        <v>7961</v>
      </c>
      <c r="F11" s="548" t="s">
        <v>3960</v>
      </c>
      <c r="G11" s="9" t="s">
        <v>871</v>
      </c>
      <c r="H11" s="9" t="s">
        <v>7959</v>
      </c>
      <c r="I11" s="388">
        <v>42030</v>
      </c>
      <c r="J11" s="12">
        <v>1</v>
      </c>
      <c r="K11" s="561" t="s">
        <v>1679</v>
      </c>
      <c r="L11" s="12" t="s">
        <v>380</v>
      </c>
      <c r="M11" s="13">
        <f>I11-D11</f>
        <v>272</v>
      </c>
      <c r="N11" s="243"/>
      <c r="O11" s="395" t="s">
        <v>871</v>
      </c>
      <c r="P11" s="395">
        <f>COUNTIF($G$2:$G$476,"Bio/Org")</f>
        <v>24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16">
        <v>1115</v>
      </c>
      <c r="B12" s="17" t="s">
        <v>7962</v>
      </c>
      <c r="C12" s="17">
        <v>2012</v>
      </c>
      <c r="D12" s="392">
        <v>41157</v>
      </c>
      <c r="E12" s="17" t="s">
        <v>7963</v>
      </c>
      <c r="F12" s="17" t="s">
        <v>7964</v>
      </c>
      <c r="G12" s="17" t="s">
        <v>17</v>
      </c>
      <c r="H12" s="17" t="s">
        <v>4624</v>
      </c>
      <c r="I12" s="392">
        <v>42031</v>
      </c>
      <c r="J12" s="19">
        <v>1</v>
      </c>
      <c r="K12" s="562" t="s">
        <v>308</v>
      </c>
      <c r="L12" s="19" t="s">
        <v>376</v>
      </c>
      <c r="M12" s="21">
        <f>I12-D12</f>
        <v>874</v>
      </c>
      <c r="N12" s="243"/>
      <c r="O12" s="396" t="s">
        <v>45</v>
      </c>
      <c r="P12" s="397">
        <f>SUM(P3:P11)</f>
        <v>139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3.5" customHeight="1" r="13">
      <c r="A13" s="8">
        <v>1215</v>
      </c>
      <c r="B13" s="9" t="s">
        <v>7965</v>
      </c>
      <c r="C13" s="9">
        <v>2010</v>
      </c>
      <c r="D13" s="388">
        <v>40290</v>
      </c>
      <c r="E13" s="9" t="s">
        <v>7966</v>
      </c>
      <c r="F13" s="9" t="s">
        <v>1678</v>
      </c>
      <c r="G13" s="9" t="s">
        <v>860</v>
      </c>
      <c r="H13" s="9" t="s">
        <v>71</v>
      </c>
      <c r="I13" s="388">
        <v>42033</v>
      </c>
      <c r="J13" s="12">
        <v>1</v>
      </c>
      <c r="K13" s="560" t="s">
        <v>278</v>
      </c>
      <c r="L13" s="12" t="s">
        <v>376</v>
      </c>
      <c r="M13" s="13">
        <f>I13-D13</f>
        <v>1743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16">
        <v>1315</v>
      </c>
      <c r="B14" s="17" t="s">
        <v>7967</v>
      </c>
      <c r="C14" s="17">
        <v>2011</v>
      </c>
      <c r="D14" s="392">
        <v>40749</v>
      </c>
      <c r="E14" s="17" t="s">
        <v>7968</v>
      </c>
      <c r="F14" s="17" t="s">
        <v>136</v>
      </c>
      <c r="G14" s="17" t="s">
        <v>17</v>
      </c>
      <c r="H14" s="17" t="s">
        <v>4365</v>
      </c>
      <c r="I14" s="392">
        <v>42039</v>
      </c>
      <c r="J14" s="19">
        <v>2</v>
      </c>
      <c r="K14" s="562" t="s">
        <v>308</v>
      </c>
      <c r="L14" s="19" t="s">
        <v>376</v>
      </c>
      <c r="M14" s="21">
        <f>I14-D14</f>
        <v>1290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8">
        <v>1415</v>
      </c>
      <c r="B15" s="9" t="s">
        <v>7969</v>
      </c>
      <c r="C15" s="9">
        <v>2006</v>
      </c>
      <c r="D15" s="388">
        <v>39080</v>
      </c>
      <c r="E15" s="9" t="s">
        <v>7970</v>
      </c>
      <c r="F15" s="9" t="s">
        <v>1632</v>
      </c>
      <c r="G15" s="9" t="s">
        <v>850</v>
      </c>
      <c r="H15" s="9" t="s">
        <v>3804</v>
      </c>
      <c r="I15" s="388">
        <v>42045</v>
      </c>
      <c r="J15" s="12">
        <v>2</v>
      </c>
      <c r="K15" s="562" t="s">
        <v>308</v>
      </c>
      <c r="L15" s="12" t="s">
        <v>376</v>
      </c>
      <c r="M15" s="13">
        <f>I15-D15</f>
        <v>2965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3.5" customHeight="1" r="16">
      <c r="A16" s="16">
        <v>1515</v>
      </c>
      <c r="B16" s="17" t="s">
        <v>7971</v>
      </c>
      <c r="C16" s="17">
        <v>2010</v>
      </c>
      <c r="D16" s="392">
        <v>40254</v>
      </c>
      <c r="E16" s="17" t="s">
        <v>7972</v>
      </c>
      <c r="F16" s="17" t="s">
        <v>456</v>
      </c>
      <c r="G16" s="17" t="s">
        <v>17</v>
      </c>
      <c r="H16" s="17" t="s">
        <v>100</v>
      </c>
      <c r="I16" s="392">
        <v>42048</v>
      </c>
      <c r="J16" s="19">
        <v>2</v>
      </c>
      <c r="K16" s="563" t="s">
        <v>295</v>
      </c>
      <c r="L16" s="19" t="s">
        <v>371</v>
      </c>
      <c r="M16" s="21">
        <f>I16-D16</f>
        <v>1794</v>
      </c>
      <c r="N16" s="243"/>
      <c r="O16" s="400" t="s">
        <v>7973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3.5" customHeight="1" r="17">
      <c r="A17" s="8">
        <v>1615</v>
      </c>
      <c r="B17" s="9" t="s">
        <v>7974</v>
      </c>
      <c r="C17" s="9">
        <v>2010</v>
      </c>
      <c r="D17" s="388">
        <v>40476</v>
      </c>
      <c r="E17" s="9" t="s">
        <v>7975</v>
      </c>
      <c r="F17" s="9" t="s">
        <v>456</v>
      </c>
      <c r="G17" s="9" t="s">
        <v>17</v>
      </c>
      <c r="H17" s="9" t="s">
        <v>3637</v>
      </c>
      <c r="I17" s="388">
        <v>42048</v>
      </c>
      <c r="J17" s="12">
        <v>2</v>
      </c>
      <c r="K17" s="563" t="s">
        <v>295</v>
      </c>
      <c r="L17" s="12" t="s">
        <v>371</v>
      </c>
      <c r="M17" s="13">
        <f>I17-D17</f>
        <v>1572</v>
      </c>
      <c r="N17" s="243"/>
      <c r="O17" s="37" t="s">
        <v>7976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3.5" customHeight="1" r="18">
      <c r="A18" s="16">
        <v>1715</v>
      </c>
      <c r="B18" s="17" t="s">
        <v>7977</v>
      </c>
      <c r="C18" s="17">
        <v>2012</v>
      </c>
      <c r="D18" s="392">
        <v>40983</v>
      </c>
      <c r="E18" s="17" t="s">
        <v>7978</v>
      </c>
      <c r="F18" s="17" t="s">
        <v>456</v>
      </c>
      <c r="G18" s="17" t="s">
        <v>17</v>
      </c>
      <c r="H18" s="17" t="s">
        <v>3637</v>
      </c>
      <c r="I18" s="392">
        <v>42048</v>
      </c>
      <c r="J18" s="19">
        <v>2</v>
      </c>
      <c r="K18" s="563" t="s">
        <v>295</v>
      </c>
      <c r="L18" s="19" t="s">
        <v>371</v>
      </c>
      <c r="M18" s="21">
        <f>I18-D18</f>
        <v>1065</v>
      </c>
      <c r="N18" s="243"/>
      <c r="O18" s="33" t="s">
        <v>7979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3.5" customHeight="1" r="19">
      <c r="A19" s="8">
        <v>1815</v>
      </c>
      <c r="B19" s="9" t="s">
        <v>7980</v>
      </c>
      <c r="C19" s="9">
        <v>2010</v>
      </c>
      <c r="D19" s="388">
        <v>40254</v>
      </c>
      <c r="E19" s="9" t="s">
        <v>7981</v>
      </c>
      <c r="F19" s="9" t="s">
        <v>456</v>
      </c>
      <c r="G19" s="9" t="s">
        <v>17</v>
      </c>
      <c r="H19" s="9" t="s">
        <v>5629</v>
      </c>
      <c r="I19" s="388">
        <v>42048</v>
      </c>
      <c r="J19" s="12">
        <v>2</v>
      </c>
      <c r="K19" s="563" t="s">
        <v>295</v>
      </c>
      <c r="L19" s="12" t="s">
        <v>371</v>
      </c>
      <c r="M19" s="13">
        <f>I19-D19</f>
        <v>1794</v>
      </c>
      <c r="N19" s="243"/>
      <c r="O19" s="37" t="s">
        <v>7982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3.5" customHeight="1" r="20">
      <c r="A20" s="16">
        <v>1915</v>
      </c>
      <c r="B20" s="17" t="s">
        <v>7983</v>
      </c>
      <c r="C20" s="17">
        <v>2009</v>
      </c>
      <c r="D20" s="392">
        <v>39979</v>
      </c>
      <c r="E20" s="17" t="s">
        <v>7984</v>
      </c>
      <c r="F20" s="17" t="s">
        <v>154</v>
      </c>
      <c r="G20" s="17" t="s">
        <v>17</v>
      </c>
      <c r="H20" s="17" t="s">
        <v>100</v>
      </c>
      <c r="I20" s="392">
        <v>42066</v>
      </c>
      <c r="J20" s="19">
        <v>3</v>
      </c>
      <c r="K20" s="560" t="s">
        <v>278</v>
      </c>
      <c r="L20" s="19" t="s">
        <v>376</v>
      </c>
      <c r="M20" s="21">
        <f>I20-D20</f>
        <v>2087</v>
      </c>
      <c r="N20" s="243"/>
      <c r="O20" s="33" t="s">
        <v>7985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3.5" customHeight="1" r="21">
      <c r="A21" s="8">
        <v>2015</v>
      </c>
      <c r="B21" s="9" t="s">
        <v>7986</v>
      </c>
      <c r="C21" s="9">
        <v>2009</v>
      </c>
      <c r="D21" s="388">
        <v>39904</v>
      </c>
      <c r="E21" s="9" t="s">
        <v>7987</v>
      </c>
      <c r="F21" s="9" t="s">
        <v>2682</v>
      </c>
      <c r="G21" s="9" t="s">
        <v>850</v>
      </c>
      <c r="H21" s="9" t="s">
        <v>1536</v>
      </c>
      <c r="I21" s="388">
        <v>42067</v>
      </c>
      <c r="J21" s="12">
        <v>3</v>
      </c>
      <c r="K21" s="560" t="s">
        <v>278</v>
      </c>
      <c r="L21" s="12" t="s">
        <v>376</v>
      </c>
      <c r="M21" s="13">
        <f>I21-D21</f>
        <v>2163</v>
      </c>
      <c r="N21" s="243"/>
      <c r="O21" s="37" t="s">
        <v>7988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16">
        <v>2115</v>
      </c>
      <c r="B22" s="17" t="s">
        <v>7989</v>
      </c>
      <c r="C22" s="17">
        <v>2010</v>
      </c>
      <c r="D22" s="392">
        <v>40389</v>
      </c>
      <c r="E22" s="17" t="s">
        <v>7990</v>
      </c>
      <c r="F22" s="17" t="s">
        <v>236</v>
      </c>
      <c r="G22" s="17" t="s">
        <v>17</v>
      </c>
      <c r="H22" s="17" t="s">
        <v>465</v>
      </c>
      <c r="I22" s="392">
        <v>42067</v>
      </c>
      <c r="J22" s="19">
        <v>3</v>
      </c>
      <c r="K22" s="563" t="s">
        <v>295</v>
      </c>
      <c r="L22" s="19" t="s">
        <v>376</v>
      </c>
      <c r="M22" s="21">
        <f>I22-D22</f>
        <v>1678</v>
      </c>
      <c r="N22" s="243"/>
      <c r="O22" s="33" t="s">
        <v>7991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8">
        <v>2215</v>
      </c>
      <c r="B23" s="9" t="s">
        <v>7992</v>
      </c>
      <c r="C23" s="9">
        <v>2013</v>
      </c>
      <c r="D23" s="388">
        <v>41535</v>
      </c>
      <c r="E23" s="9" t="s">
        <v>7993</v>
      </c>
      <c r="F23" s="548" t="s">
        <v>4371</v>
      </c>
      <c r="G23" s="9" t="s">
        <v>871</v>
      </c>
      <c r="H23" s="9" t="s">
        <v>2947</v>
      </c>
      <c r="I23" s="388">
        <v>42076</v>
      </c>
      <c r="J23" s="12">
        <v>3</v>
      </c>
      <c r="K23" s="561" t="s">
        <v>1679</v>
      </c>
      <c r="L23" s="12" t="s">
        <v>380</v>
      </c>
      <c r="M23" s="13">
        <f>I23-D23</f>
        <v>541</v>
      </c>
      <c r="N23" s="243"/>
      <c r="O23" s="37" t="s">
        <v>7994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5" customHeight="1" r="24">
      <c r="A24" s="16">
        <v>2315</v>
      </c>
      <c r="B24" s="17" t="s">
        <v>7995</v>
      </c>
      <c r="C24" s="17">
        <v>2013</v>
      </c>
      <c r="D24" s="392">
        <v>41535</v>
      </c>
      <c r="E24" s="17" t="s">
        <v>7996</v>
      </c>
      <c r="F24" s="547" t="s">
        <v>2580</v>
      </c>
      <c r="G24" s="17" t="s">
        <v>871</v>
      </c>
      <c r="H24" s="17" t="s">
        <v>2947</v>
      </c>
      <c r="I24" s="392">
        <v>42076</v>
      </c>
      <c r="J24" s="19">
        <v>3</v>
      </c>
      <c r="K24" s="561" t="s">
        <v>1679</v>
      </c>
      <c r="L24" s="19" t="s">
        <v>380</v>
      </c>
      <c r="M24" s="21">
        <f>I24-D24</f>
        <v>541</v>
      </c>
      <c r="N24" s="243"/>
      <c r="O24" s="401" t="s">
        <v>7997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3.5" customHeight="1" r="25">
      <c r="A25" s="8">
        <v>2415</v>
      </c>
      <c r="B25" s="9" t="s">
        <v>7998</v>
      </c>
      <c r="C25" s="9">
        <v>2010</v>
      </c>
      <c r="D25" s="388">
        <v>40449</v>
      </c>
      <c r="E25" s="9" t="s">
        <v>7999</v>
      </c>
      <c r="F25" s="9" t="s">
        <v>8000</v>
      </c>
      <c r="G25" s="9" t="s">
        <v>860</v>
      </c>
      <c r="H25" s="9" t="s">
        <v>6920</v>
      </c>
      <c r="I25" s="388">
        <v>42080</v>
      </c>
      <c r="J25" s="12">
        <v>3</v>
      </c>
      <c r="K25" s="562" t="s">
        <v>308</v>
      </c>
      <c r="L25" s="12" t="s">
        <v>371</v>
      </c>
      <c r="M25" s="13">
        <f>I25-D25</f>
        <v>1631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16">
        <v>2515</v>
      </c>
      <c r="B26" s="17" t="s">
        <v>8001</v>
      </c>
      <c r="C26" s="17">
        <v>2009</v>
      </c>
      <c r="D26" s="392">
        <v>40175</v>
      </c>
      <c r="E26" s="17" t="s">
        <v>8002</v>
      </c>
      <c r="F26" s="17" t="s">
        <v>6351</v>
      </c>
      <c r="G26" s="17" t="s">
        <v>850</v>
      </c>
      <c r="H26" s="17" t="s">
        <v>1358</v>
      </c>
      <c r="I26" s="392">
        <v>42080</v>
      </c>
      <c r="J26" s="19">
        <v>3</v>
      </c>
      <c r="K26" s="562" t="s">
        <v>308</v>
      </c>
      <c r="L26" s="19" t="s">
        <v>376</v>
      </c>
      <c r="M26" s="21">
        <f>I26-D26</f>
        <v>1905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8">
        <v>2615</v>
      </c>
      <c r="B27" s="9" t="s">
        <v>8003</v>
      </c>
      <c r="C27" s="9">
        <v>2013</v>
      </c>
      <c r="D27" s="388">
        <v>41351</v>
      </c>
      <c r="E27" s="9" t="s">
        <v>8004</v>
      </c>
      <c r="F27" s="9" t="s">
        <v>8005</v>
      </c>
      <c r="G27" s="9" t="s">
        <v>865</v>
      </c>
      <c r="H27" s="9" t="s">
        <v>8006</v>
      </c>
      <c r="I27" s="388">
        <v>42080</v>
      </c>
      <c r="J27" s="12">
        <v>3</v>
      </c>
      <c r="K27" s="561" t="s">
        <v>324</v>
      </c>
      <c r="L27" s="12" t="s">
        <v>380</v>
      </c>
      <c r="M27" s="13">
        <f>I27-D27</f>
        <v>729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5.75" customHeight="1" r="28">
      <c r="A28" s="16">
        <v>2715</v>
      </c>
      <c r="B28" s="17" t="s">
        <v>8007</v>
      </c>
      <c r="C28" s="17">
        <v>2007</v>
      </c>
      <c r="D28" s="392">
        <v>39286</v>
      </c>
      <c r="E28" s="17" t="s">
        <v>8008</v>
      </c>
      <c r="F28" s="17" t="s">
        <v>8009</v>
      </c>
      <c r="G28" s="17" t="s">
        <v>860</v>
      </c>
      <c r="H28" s="17" t="s">
        <v>6920</v>
      </c>
      <c r="I28" s="392">
        <v>42082</v>
      </c>
      <c r="J28" s="19">
        <v>3</v>
      </c>
      <c r="K28" s="562" t="s">
        <v>308</v>
      </c>
      <c r="L28" s="19" t="s">
        <v>371</v>
      </c>
      <c r="M28" s="21">
        <f>I28-D28</f>
        <v>2796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3.5" customHeight="1" r="29">
      <c r="A29" s="8">
        <v>2815</v>
      </c>
      <c r="B29" s="9" t="s">
        <v>8010</v>
      </c>
      <c r="C29" s="9">
        <v>2010</v>
      </c>
      <c r="D29" s="388">
        <v>40231</v>
      </c>
      <c r="E29" s="9" t="s">
        <v>8011</v>
      </c>
      <c r="F29" s="9" t="s">
        <v>412</v>
      </c>
      <c r="G29" s="9" t="s">
        <v>850</v>
      </c>
      <c r="H29" s="9" t="s">
        <v>870</v>
      </c>
      <c r="I29" s="388">
        <v>42082</v>
      </c>
      <c r="J29" s="12">
        <v>3</v>
      </c>
      <c r="K29" s="562" t="s">
        <v>308</v>
      </c>
      <c r="L29" s="12" t="s">
        <v>380</v>
      </c>
      <c r="M29" s="13">
        <f>I29-D29</f>
        <v>1851</v>
      </c>
      <c r="N29" s="243"/>
      <c r="O29" s="24">
        <v>2003</v>
      </c>
      <c r="P29" s="303">
        <f>COUNTIF($C$2:$C$503,"2003")</f>
        <v>0</v>
      </c>
      <c r="Q29" s="59"/>
      <c r="R29" s="60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3.5" customHeight="1" r="30">
      <c r="A30" s="16">
        <v>2915</v>
      </c>
      <c r="B30" s="17" t="s">
        <v>8012</v>
      </c>
      <c r="C30" s="17">
        <v>2012</v>
      </c>
      <c r="D30" s="392">
        <v>41242</v>
      </c>
      <c r="E30" s="17" t="s">
        <v>8013</v>
      </c>
      <c r="F30" s="17" t="s">
        <v>2561</v>
      </c>
      <c r="G30" s="17" t="s">
        <v>860</v>
      </c>
      <c r="H30" s="17" t="s">
        <v>363</v>
      </c>
      <c r="I30" s="392">
        <v>42083</v>
      </c>
      <c r="J30" s="19">
        <v>3</v>
      </c>
      <c r="K30" s="560" t="s">
        <v>278</v>
      </c>
      <c r="L30" s="19" t="s">
        <v>371</v>
      </c>
      <c r="M30" s="21">
        <f>I30-D30</f>
        <v>841</v>
      </c>
      <c r="N30" s="243"/>
      <c r="O30" s="23">
        <v>2004</v>
      </c>
      <c r="P30" s="64">
        <f>COUNTIF($C$2:$C$503,"2004")</f>
        <v>0</v>
      </c>
      <c r="Q30" s="34"/>
      <c r="R30" s="35"/>
      <c r="S30" s="61">
        <f>(P30/P42)</f>
        <v>0</v>
      </c>
      <c r="T30" s="22"/>
      <c r="U30" s="243"/>
      <c r="V30" s="243"/>
      <c r="W30" s="243"/>
      <c r="X30" s="243"/>
      <c r="Y30" s="243"/>
      <c r="Z30" s="243"/>
    </row>
    <row ht="13.5" customHeight="1" r="31">
      <c r="A31" s="8">
        <v>3015</v>
      </c>
      <c r="B31" s="9" t="s">
        <v>8014</v>
      </c>
      <c r="C31" s="9">
        <v>2009</v>
      </c>
      <c r="D31" s="388">
        <v>40142</v>
      </c>
      <c r="E31" s="9" t="s">
        <v>8015</v>
      </c>
      <c r="F31" s="9" t="s">
        <v>2869</v>
      </c>
      <c r="G31" s="9" t="s">
        <v>17</v>
      </c>
      <c r="H31" s="9" t="s">
        <v>3795</v>
      </c>
      <c r="I31" s="388">
        <v>42089</v>
      </c>
      <c r="J31" s="12">
        <v>3</v>
      </c>
      <c r="K31" s="560" t="s">
        <v>278</v>
      </c>
      <c r="L31" s="12" t="s">
        <v>371</v>
      </c>
      <c r="M31" s="13">
        <f>I31-D31</f>
        <v>1947</v>
      </c>
      <c r="N31" s="243"/>
      <c r="O31" s="24">
        <v>2005</v>
      </c>
      <c r="P31" s="62">
        <f>COUNTIF($C$2:$C$503,"2005")</f>
        <v>0</v>
      </c>
      <c r="Q31" s="34"/>
      <c r="R31" s="35"/>
      <c r="S31" s="63">
        <f>P31/P42</f>
        <v>0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16">
        <v>3115</v>
      </c>
      <c r="B32" s="17" t="s">
        <v>8016</v>
      </c>
      <c r="C32" s="17">
        <v>2010</v>
      </c>
      <c r="D32" s="392">
        <v>40430</v>
      </c>
      <c r="E32" s="17" t="s">
        <v>8017</v>
      </c>
      <c r="F32" s="17" t="s">
        <v>5224</v>
      </c>
      <c r="G32" s="17" t="s">
        <v>17</v>
      </c>
      <c r="H32" s="17" t="s">
        <v>363</v>
      </c>
      <c r="I32" s="392">
        <v>42090</v>
      </c>
      <c r="J32" s="19">
        <v>3</v>
      </c>
      <c r="K32" s="562" t="s">
        <v>308</v>
      </c>
      <c r="L32" s="19" t="s">
        <v>371</v>
      </c>
      <c r="M32" s="21">
        <f>I32-D32</f>
        <v>1660</v>
      </c>
      <c r="N32" s="243"/>
      <c r="O32" s="23">
        <v>2006</v>
      </c>
      <c r="P32" s="64">
        <f>COUNTIF($C$2:$C$503,"2006")</f>
        <v>1</v>
      </c>
      <c r="Q32" s="34"/>
      <c r="R32" s="35"/>
      <c r="S32" s="61">
        <f>(P32/P42)</f>
        <v>0.00719424460431655</v>
      </c>
      <c r="T32" s="22"/>
      <c r="U32" s="243"/>
      <c r="V32" s="243"/>
      <c r="W32" s="243"/>
      <c r="X32" s="243"/>
      <c r="Y32" s="243"/>
      <c r="Z32" s="243"/>
    </row>
    <row ht="13.5" customHeight="1" r="33">
      <c r="A33" s="8">
        <v>3215</v>
      </c>
      <c r="B33" s="9" t="s">
        <v>8018</v>
      </c>
      <c r="C33" s="9">
        <v>2009</v>
      </c>
      <c r="D33" s="388">
        <v>40148</v>
      </c>
      <c r="E33" s="9" t="s">
        <v>8019</v>
      </c>
      <c r="F33" s="9" t="s">
        <v>236</v>
      </c>
      <c r="G33" s="9" t="s">
        <v>17</v>
      </c>
      <c r="H33" s="9" t="s">
        <v>981</v>
      </c>
      <c r="I33" s="388">
        <v>42096</v>
      </c>
      <c r="J33" s="12">
        <v>4</v>
      </c>
      <c r="K33" s="563" t="s">
        <v>295</v>
      </c>
      <c r="L33" s="12" t="s">
        <v>376</v>
      </c>
      <c r="M33" s="13">
        <f>I33-D33</f>
        <v>1948</v>
      </c>
      <c r="N33" s="243"/>
      <c r="O33" s="24">
        <v>2007</v>
      </c>
      <c r="P33" s="62">
        <f>COUNTIF($C$2:$C$503,"2007")</f>
        <v>3</v>
      </c>
      <c r="Q33" s="34"/>
      <c r="R33" s="35"/>
      <c r="S33" s="63">
        <f>P33/P42</f>
        <v>0.0215827338129496</v>
      </c>
      <c r="T33" s="22"/>
      <c r="U33" s="243"/>
      <c r="V33" s="243"/>
      <c r="W33" s="243"/>
      <c r="X33" s="243"/>
      <c r="Y33" s="243"/>
      <c r="Z33" s="243"/>
    </row>
    <row ht="13.5" customHeight="1" r="34">
      <c r="A34" s="16">
        <v>3315</v>
      </c>
      <c r="B34" s="17" t="s">
        <v>8020</v>
      </c>
      <c r="C34" s="17">
        <v>2014</v>
      </c>
      <c r="D34" s="392">
        <v>41866</v>
      </c>
      <c r="E34" s="17" t="s">
        <v>8021</v>
      </c>
      <c r="F34" s="17" t="s">
        <v>7739</v>
      </c>
      <c r="G34" s="17" t="s">
        <v>860</v>
      </c>
      <c r="H34" s="17" t="s">
        <v>363</v>
      </c>
      <c r="I34" s="392">
        <v>42096</v>
      </c>
      <c r="J34" s="19">
        <v>4</v>
      </c>
      <c r="K34" s="562" t="s">
        <v>308</v>
      </c>
      <c r="L34" s="19" t="s">
        <v>376</v>
      </c>
      <c r="M34" s="21">
        <f>I34-D34</f>
        <v>230</v>
      </c>
      <c r="N34" s="243"/>
      <c r="O34" s="23">
        <v>2008</v>
      </c>
      <c r="P34" s="64">
        <f>COUNTIF($C$2:$C$503,"2008")</f>
        <v>6</v>
      </c>
      <c r="Q34" s="34"/>
      <c r="R34" s="35"/>
      <c r="S34" s="61">
        <f>(P34/P42)</f>
        <v>0.0431654676258993</v>
      </c>
      <c r="T34" s="22"/>
      <c r="U34" s="243"/>
      <c r="V34" s="243"/>
      <c r="W34" s="243"/>
      <c r="X34" s="243"/>
      <c r="Y34" s="243"/>
      <c r="Z34" s="243"/>
    </row>
    <row ht="13.5" customHeight="1" r="35">
      <c r="A35" s="8">
        <v>3415</v>
      </c>
      <c r="B35" s="9" t="s">
        <v>8022</v>
      </c>
      <c r="C35" s="9">
        <v>2008</v>
      </c>
      <c r="D35" s="388">
        <v>39771</v>
      </c>
      <c r="E35" s="9" t="s">
        <v>8023</v>
      </c>
      <c r="F35" s="9" t="s">
        <v>2214</v>
      </c>
      <c r="G35" s="9" t="s">
        <v>17</v>
      </c>
      <c r="H35" s="9" t="s">
        <v>137</v>
      </c>
      <c r="I35" s="388">
        <v>42101</v>
      </c>
      <c r="J35" s="12">
        <v>4</v>
      </c>
      <c r="K35" s="562" t="s">
        <v>308</v>
      </c>
      <c r="L35" s="12" t="s">
        <v>371</v>
      </c>
      <c r="M35" s="13">
        <f>I35-D35</f>
        <v>2330</v>
      </c>
      <c r="N35" s="243"/>
      <c r="O35" s="24">
        <v>2009</v>
      </c>
      <c r="P35" s="62">
        <f>COUNTIF($C$2:$C$503,"2009")</f>
        <v>23</v>
      </c>
      <c r="Q35" s="34"/>
      <c r="R35" s="35"/>
      <c r="S35" s="63">
        <f>P35/P42</f>
        <v>0.165467625899281</v>
      </c>
      <c r="T35" s="22"/>
      <c r="U35" s="243"/>
      <c r="V35" s="243"/>
      <c r="W35" s="243"/>
      <c r="X35" s="243"/>
      <c r="Y35" s="243"/>
      <c r="Z35" s="243"/>
    </row>
    <row ht="13.5" customHeight="1" r="36">
      <c r="A36" s="16">
        <v>3515</v>
      </c>
      <c r="B36" s="17" t="s">
        <v>8024</v>
      </c>
      <c r="C36" s="17">
        <v>2011</v>
      </c>
      <c r="D36" s="392">
        <v>40665</v>
      </c>
      <c r="E36" s="17" t="s">
        <v>8025</v>
      </c>
      <c r="F36" s="17" t="s">
        <v>7379</v>
      </c>
      <c r="G36" s="17" t="s">
        <v>860</v>
      </c>
      <c r="H36" s="17" t="s">
        <v>4365</v>
      </c>
      <c r="I36" s="392">
        <v>42102</v>
      </c>
      <c r="J36" s="19">
        <v>4</v>
      </c>
      <c r="K36" s="560" t="s">
        <v>278</v>
      </c>
      <c r="L36" s="19" t="s">
        <v>371</v>
      </c>
      <c r="M36" s="21">
        <f>I36-D36</f>
        <v>1437</v>
      </c>
      <c r="N36" s="243"/>
      <c r="O36" s="23">
        <v>2010</v>
      </c>
      <c r="P36" s="64">
        <f>COUNTIF($C$2:$C$503,"2010")</f>
        <v>31</v>
      </c>
      <c r="Q36" s="34"/>
      <c r="R36" s="35"/>
      <c r="S36" s="61">
        <f>(P36/P42)</f>
        <v>0.223021582733813</v>
      </c>
      <c r="T36" s="22"/>
      <c r="U36" s="243"/>
      <c r="V36" s="243"/>
      <c r="W36" s="243"/>
      <c r="X36" s="243"/>
      <c r="Y36" s="243"/>
      <c r="Z36" s="243"/>
    </row>
    <row ht="13.5" customHeight="1" r="37">
      <c r="A37" s="8">
        <v>3615</v>
      </c>
      <c r="B37" s="9" t="s">
        <v>8026</v>
      </c>
      <c r="C37" s="9">
        <v>2010</v>
      </c>
      <c r="D37" s="388">
        <v>40420</v>
      </c>
      <c r="E37" s="9" t="s">
        <v>8027</v>
      </c>
      <c r="F37" s="9" t="s">
        <v>2682</v>
      </c>
      <c r="G37" s="9" t="s">
        <v>17</v>
      </c>
      <c r="H37" s="9" t="s">
        <v>3637</v>
      </c>
      <c r="I37" s="388">
        <v>42103</v>
      </c>
      <c r="J37" s="12">
        <v>4</v>
      </c>
      <c r="K37" s="562" t="s">
        <v>308</v>
      </c>
      <c r="L37" s="12" t="s">
        <v>376</v>
      </c>
      <c r="M37" s="13">
        <f>I37-D37</f>
        <v>1683</v>
      </c>
      <c r="N37" s="243"/>
      <c r="O37" s="24">
        <v>2011</v>
      </c>
      <c r="P37" s="62">
        <f>COUNTIF($C$2:$C$503,"2011")</f>
        <v>16</v>
      </c>
      <c r="Q37" s="34"/>
      <c r="R37" s="35"/>
      <c r="S37" s="63">
        <f>P37/P42</f>
        <v>0.115107913669065</v>
      </c>
      <c r="T37" s="22"/>
      <c r="U37" s="243"/>
      <c r="V37" s="243"/>
      <c r="W37" s="243"/>
      <c r="X37" s="243"/>
      <c r="Y37" s="243"/>
      <c r="Z37" s="243"/>
    </row>
    <row ht="13.5" customHeight="1" r="38">
      <c r="A38" s="16">
        <v>3715</v>
      </c>
      <c r="B38" s="17" t="s">
        <v>8028</v>
      </c>
      <c r="C38" s="17">
        <v>2009</v>
      </c>
      <c r="D38" s="392">
        <v>40056</v>
      </c>
      <c r="E38" s="17" t="s">
        <v>8029</v>
      </c>
      <c r="F38" s="17" t="s">
        <v>2004</v>
      </c>
      <c r="G38" s="17" t="s">
        <v>860</v>
      </c>
      <c r="H38" s="17" t="s">
        <v>969</v>
      </c>
      <c r="I38" s="392">
        <v>42109</v>
      </c>
      <c r="J38" s="19">
        <v>4</v>
      </c>
      <c r="K38" s="562" t="s">
        <v>308</v>
      </c>
      <c r="L38" s="19" t="s">
        <v>371</v>
      </c>
      <c r="M38" s="21">
        <f>I38-D38</f>
        <v>2053</v>
      </c>
      <c r="N38" s="243"/>
      <c r="O38" s="23">
        <v>2012</v>
      </c>
      <c r="P38" s="64">
        <f>COUNTIF($C$2:$C$503,"2012")</f>
        <v>20</v>
      </c>
      <c r="Q38" s="34"/>
      <c r="R38" s="35"/>
      <c r="S38" s="61">
        <f>(P38/P42)</f>
        <v>0.143884892086331</v>
      </c>
      <c r="T38" s="22"/>
      <c r="U38" s="243"/>
      <c r="V38" s="243"/>
      <c r="W38" s="243"/>
      <c r="X38" s="243"/>
      <c r="Y38" s="243"/>
      <c r="Z38" s="243"/>
    </row>
    <row ht="13.5" customHeight="1" r="39">
      <c r="A39" s="8">
        <v>3815</v>
      </c>
      <c r="B39" s="9" t="s">
        <v>8030</v>
      </c>
      <c r="C39" s="9">
        <v>2010</v>
      </c>
      <c r="D39" s="388">
        <v>40513</v>
      </c>
      <c r="E39" s="9" t="s">
        <v>8031</v>
      </c>
      <c r="F39" s="9" t="s">
        <v>4900</v>
      </c>
      <c r="G39" s="9" t="s">
        <v>860</v>
      </c>
      <c r="H39" s="9" t="s">
        <v>137</v>
      </c>
      <c r="I39" s="388">
        <v>42111</v>
      </c>
      <c r="J39" s="12">
        <v>4</v>
      </c>
      <c r="K39" s="560" t="s">
        <v>278</v>
      </c>
      <c r="L39" s="12" t="s">
        <v>371</v>
      </c>
      <c r="M39" s="13">
        <f>I39-D39</f>
        <v>1598</v>
      </c>
      <c r="N39" s="243"/>
      <c r="O39" s="24">
        <v>2013</v>
      </c>
      <c r="P39" s="62">
        <f>COUNTIF($C$2:$C$503,"2013")</f>
        <v>17</v>
      </c>
      <c r="Q39" s="34"/>
      <c r="R39" s="35"/>
      <c r="S39" s="63">
        <f>P39/P42</f>
        <v>0.122302158273381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16">
        <v>3915</v>
      </c>
      <c r="B40" s="17" t="s">
        <v>8032</v>
      </c>
      <c r="C40" s="17">
        <v>2010</v>
      </c>
      <c r="D40" s="392">
        <v>40422</v>
      </c>
      <c r="E40" s="17" t="s">
        <v>8033</v>
      </c>
      <c r="F40" s="17" t="s">
        <v>2004</v>
      </c>
      <c r="G40" s="17" t="s">
        <v>860</v>
      </c>
      <c r="H40" s="17" t="s">
        <v>6170</v>
      </c>
      <c r="I40" s="392">
        <v>42111</v>
      </c>
      <c r="J40" s="19">
        <v>4</v>
      </c>
      <c r="K40" s="562" t="s">
        <v>308</v>
      </c>
      <c r="L40" s="19" t="s">
        <v>371</v>
      </c>
      <c r="M40" s="21">
        <f>I40-D40</f>
        <v>1689</v>
      </c>
      <c r="N40" s="243"/>
      <c r="O40" s="23">
        <v>2014</v>
      </c>
      <c r="P40" s="64">
        <f>COUNTIF($C$2:$C$503,"2014")</f>
        <v>15</v>
      </c>
      <c r="Q40" s="34"/>
      <c r="R40" s="35"/>
      <c r="S40" s="61">
        <f>(P40/P42)</f>
        <v>0.107913669064748</v>
      </c>
      <c r="T40" s="22"/>
      <c r="U40" s="243"/>
      <c r="V40" s="243"/>
      <c r="W40" s="243"/>
      <c r="X40" s="243"/>
      <c r="Y40" s="243"/>
      <c r="Z40" s="243"/>
    </row>
    <row ht="14.25" customHeight="1" r="41">
      <c r="A41" s="8">
        <v>4015</v>
      </c>
      <c r="B41" s="9" t="s">
        <v>8034</v>
      </c>
      <c r="C41" s="9">
        <v>2011</v>
      </c>
      <c r="D41" s="388">
        <v>40863</v>
      </c>
      <c r="E41" s="9" t="s">
        <v>8035</v>
      </c>
      <c r="F41" s="9" t="s">
        <v>2004</v>
      </c>
      <c r="G41" s="9" t="s">
        <v>860</v>
      </c>
      <c r="H41" s="9" t="s">
        <v>363</v>
      </c>
      <c r="I41" s="388">
        <v>42123</v>
      </c>
      <c r="J41" s="12">
        <v>4</v>
      </c>
      <c r="K41" s="562" t="s">
        <v>308</v>
      </c>
      <c r="L41" s="12" t="s">
        <v>376</v>
      </c>
      <c r="M41" s="13">
        <f>I41-D41</f>
        <v>1260</v>
      </c>
      <c r="N41" s="243"/>
      <c r="O41" s="24">
        <v>2015</v>
      </c>
      <c r="P41" s="62">
        <f>COUNTIF($C$2:$C$503,"2015")</f>
        <v>7</v>
      </c>
      <c r="Q41" s="34"/>
      <c r="R41" s="35"/>
      <c r="S41" s="63">
        <f>P41/P42</f>
        <v>0.0503597122302158</v>
      </c>
      <c r="T41" s="22"/>
      <c r="U41" s="243"/>
      <c r="V41" s="243"/>
      <c r="W41" s="243"/>
      <c r="X41" s="243"/>
      <c r="Y41" s="243"/>
      <c r="Z41" s="243"/>
    </row>
    <row ht="14.25" customHeight="1" r="42">
      <c r="A42" s="16">
        <v>4115</v>
      </c>
      <c r="B42" s="17" t="s">
        <v>8036</v>
      </c>
      <c r="C42" s="17">
        <v>2009</v>
      </c>
      <c r="D42" s="392">
        <v>39843</v>
      </c>
      <c r="E42" s="17" t="s">
        <v>8037</v>
      </c>
      <c r="F42" s="17" t="s">
        <v>236</v>
      </c>
      <c r="G42" s="17" t="s">
        <v>860</v>
      </c>
      <c r="H42" s="17" t="s">
        <v>137</v>
      </c>
      <c r="I42" s="392">
        <v>42124</v>
      </c>
      <c r="J42" s="19">
        <v>4</v>
      </c>
      <c r="K42" s="562" t="s">
        <v>308</v>
      </c>
      <c r="L42" s="19" t="s">
        <v>376</v>
      </c>
      <c r="M42" s="21">
        <f>I42-D42</f>
        <v>2281</v>
      </c>
      <c r="N42" s="243"/>
      <c r="O42" s="407" t="s">
        <v>166</v>
      </c>
      <c r="P42" s="408">
        <f>SUM(P29:R41)</f>
        <v>139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4.25" customHeight="1" r="43">
      <c r="A43" s="8">
        <v>4215</v>
      </c>
      <c r="B43" s="9" t="s">
        <v>8038</v>
      </c>
      <c r="C43" s="9">
        <v>2010</v>
      </c>
      <c r="D43" s="388">
        <v>40533</v>
      </c>
      <c r="E43" s="9" t="s">
        <v>8039</v>
      </c>
      <c r="F43" s="9" t="s">
        <v>1678</v>
      </c>
      <c r="G43" s="9" t="s">
        <v>17</v>
      </c>
      <c r="H43" s="9" t="s">
        <v>77</v>
      </c>
      <c r="I43" s="388">
        <v>42129</v>
      </c>
      <c r="J43" s="12">
        <v>5</v>
      </c>
      <c r="K43" s="560" t="s">
        <v>278</v>
      </c>
      <c r="L43" s="12" t="s">
        <v>376</v>
      </c>
      <c r="M43" s="13">
        <f>I43-D43</f>
        <v>1596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2.75" customHeight="1" r="44">
      <c r="A44" s="16">
        <v>4315</v>
      </c>
      <c r="B44" s="17" t="s">
        <v>8040</v>
      </c>
      <c r="C44" s="17">
        <v>2012</v>
      </c>
      <c r="D44" s="392">
        <v>41039</v>
      </c>
      <c r="E44" s="17" t="s">
        <v>8041</v>
      </c>
      <c r="F44" s="17" t="s">
        <v>1678</v>
      </c>
      <c r="G44" s="17" t="s">
        <v>17</v>
      </c>
      <c r="H44" s="17" t="s">
        <v>55</v>
      </c>
      <c r="I44" s="392">
        <v>42129</v>
      </c>
      <c r="J44" s="19">
        <v>5</v>
      </c>
      <c r="K44" s="560" t="s">
        <v>278</v>
      </c>
      <c r="L44" s="19" t="s">
        <v>376</v>
      </c>
      <c r="M44" s="21">
        <f>I44-D44</f>
        <v>1090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8">
        <v>4415</v>
      </c>
      <c r="B45" s="9" t="s">
        <v>8042</v>
      </c>
      <c r="C45" s="9">
        <v>2009</v>
      </c>
      <c r="D45" s="388">
        <v>39839</v>
      </c>
      <c r="E45" s="9" t="s">
        <v>8043</v>
      </c>
      <c r="F45" s="9" t="s">
        <v>5224</v>
      </c>
      <c r="G45" s="9" t="s">
        <v>860</v>
      </c>
      <c r="H45" s="9" t="s">
        <v>181</v>
      </c>
      <c r="I45" s="388">
        <v>42136</v>
      </c>
      <c r="J45" s="12">
        <v>5</v>
      </c>
      <c r="K45" s="562" t="s">
        <v>308</v>
      </c>
      <c r="L45" s="12" t="s">
        <v>371</v>
      </c>
      <c r="M45" s="13">
        <f>I45-D45</f>
        <v>2297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5.75" customHeight="1" r="46">
      <c r="A46" s="16">
        <v>4515</v>
      </c>
      <c r="B46" s="17" t="s">
        <v>8044</v>
      </c>
      <c r="C46" s="17">
        <v>2010</v>
      </c>
      <c r="D46" s="392">
        <v>40420</v>
      </c>
      <c r="E46" s="17" t="s">
        <v>8045</v>
      </c>
      <c r="F46" s="17" t="s">
        <v>8046</v>
      </c>
      <c r="G46" s="17" t="s">
        <v>860</v>
      </c>
      <c r="H46" s="17" t="s">
        <v>4459</v>
      </c>
      <c r="I46" s="392">
        <v>42139</v>
      </c>
      <c r="J46" s="19">
        <v>5</v>
      </c>
      <c r="K46" s="560" t="s">
        <v>278</v>
      </c>
      <c r="L46" s="19" t="s">
        <v>365</v>
      </c>
      <c r="M46" s="21">
        <f>I46-D46</f>
        <v>1719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3.5" customHeight="1" r="47">
      <c r="A47" s="8">
        <v>4615</v>
      </c>
      <c r="B47" s="9" t="s">
        <v>8047</v>
      </c>
      <c r="C47" s="9">
        <v>2010</v>
      </c>
      <c r="D47" s="388">
        <v>40422</v>
      </c>
      <c r="E47" s="9" t="s">
        <v>8048</v>
      </c>
      <c r="F47" s="9" t="s">
        <v>8046</v>
      </c>
      <c r="G47" s="9" t="s">
        <v>860</v>
      </c>
      <c r="H47" s="9" t="s">
        <v>4459</v>
      </c>
      <c r="I47" s="388">
        <v>42139</v>
      </c>
      <c r="J47" s="12">
        <v>5</v>
      </c>
      <c r="K47" s="560" t="s">
        <v>278</v>
      </c>
      <c r="L47" s="12" t="s">
        <v>365</v>
      </c>
      <c r="M47" s="13">
        <f>I47-D47</f>
        <v>1717</v>
      </c>
      <c r="N47" s="243"/>
      <c r="O47" s="410" t="s">
        <v>188</v>
      </c>
      <c r="P47" s="303">
        <f>COUNTIF($J$2:$J$476,"1")</f>
        <v>12</v>
      </c>
      <c r="Q47" s="59"/>
      <c r="R47" s="60"/>
      <c r="S47" s="411">
        <f>(P47/P59)</f>
        <v>0.0863309352517986</v>
      </c>
      <c r="T47" s="22"/>
      <c r="U47" s="243"/>
      <c r="V47" s="243"/>
      <c r="W47" s="243"/>
      <c r="X47" s="243"/>
      <c r="Y47" s="243"/>
      <c r="Z47" s="243"/>
    </row>
    <row ht="13.5" customHeight="1" r="48">
      <c r="A48" s="16">
        <v>4715</v>
      </c>
      <c r="B48" s="17" t="s">
        <v>8049</v>
      </c>
      <c r="C48" s="17">
        <v>2009</v>
      </c>
      <c r="D48" s="392">
        <v>40086</v>
      </c>
      <c r="E48" s="17" t="s">
        <v>8050</v>
      </c>
      <c r="F48" s="17" t="s">
        <v>2004</v>
      </c>
      <c r="G48" s="17" t="s">
        <v>860</v>
      </c>
      <c r="H48" s="17" t="s">
        <v>100</v>
      </c>
      <c r="I48" s="392">
        <v>42149</v>
      </c>
      <c r="J48" s="19">
        <v>5</v>
      </c>
      <c r="K48" s="562" t="s">
        <v>308</v>
      </c>
      <c r="L48" s="19" t="s">
        <v>371</v>
      </c>
      <c r="M48" s="21">
        <f>I48-D48</f>
        <v>2063</v>
      </c>
      <c r="N48" s="243"/>
      <c r="O48" s="23" t="s">
        <v>193</v>
      </c>
      <c r="P48" s="64">
        <f>COUNTIF($J$2:$J$476,"2")</f>
        <v>6</v>
      </c>
      <c r="Q48" s="34"/>
      <c r="R48" s="35"/>
      <c r="S48" s="61">
        <f>(P48/P59)</f>
        <v>0.0431654676258993</v>
      </c>
      <c r="T48" s="22"/>
      <c r="U48" s="243"/>
      <c r="V48" s="243"/>
      <c r="W48" s="243"/>
      <c r="X48" s="243"/>
      <c r="Y48" s="243"/>
      <c r="Z48" s="243"/>
    </row>
    <row ht="13.5" customHeight="1" r="49">
      <c r="A49" s="8">
        <v>4815</v>
      </c>
      <c r="B49" s="9" t="s">
        <v>8051</v>
      </c>
      <c r="C49" s="9">
        <v>2008</v>
      </c>
      <c r="D49" s="388">
        <v>39485</v>
      </c>
      <c r="E49" s="9" t="s">
        <v>8052</v>
      </c>
      <c r="F49" s="9" t="s">
        <v>136</v>
      </c>
      <c r="G49" s="9" t="s">
        <v>860</v>
      </c>
      <c r="H49" s="9" t="s">
        <v>5812</v>
      </c>
      <c r="I49" s="388">
        <v>42158</v>
      </c>
      <c r="J49" s="12">
        <v>6</v>
      </c>
      <c r="K49" s="561" t="s">
        <v>324</v>
      </c>
      <c r="L49" s="12" t="s">
        <v>376</v>
      </c>
      <c r="M49" s="13">
        <f>I49-D49</f>
        <v>2673</v>
      </c>
      <c r="N49" s="243"/>
      <c r="O49" s="24" t="s">
        <v>197</v>
      </c>
      <c r="P49" s="62">
        <f>COUNTIF($J$2:$J$476,"3")</f>
        <v>13</v>
      </c>
      <c r="Q49" s="34"/>
      <c r="R49" s="35"/>
      <c r="S49" s="63">
        <f>(P49/P59)</f>
        <v>0.0935251798561151</v>
      </c>
      <c r="T49" s="22"/>
      <c r="U49" s="243"/>
      <c r="V49" s="243"/>
      <c r="W49" s="243"/>
      <c r="X49" s="243"/>
      <c r="Y49" s="243"/>
      <c r="Z49" s="243"/>
    </row>
    <row ht="14.25" customHeight="1" r="50">
      <c r="A50" s="16">
        <v>4915</v>
      </c>
      <c r="B50" s="17" t="s">
        <v>8053</v>
      </c>
      <c r="C50" s="17">
        <v>2015</v>
      </c>
      <c r="D50" s="392">
        <v>42023</v>
      </c>
      <c r="E50" s="17" t="s">
        <v>8054</v>
      </c>
      <c r="F50" s="547" t="s">
        <v>3960</v>
      </c>
      <c r="G50" s="17" t="s">
        <v>871</v>
      </c>
      <c r="H50" s="17" t="s">
        <v>8055</v>
      </c>
      <c r="I50" s="392">
        <v>42160</v>
      </c>
      <c r="J50" s="19">
        <v>6</v>
      </c>
      <c r="K50" s="561" t="s">
        <v>1679</v>
      </c>
      <c r="L50" s="19" t="s">
        <v>380</v>
      </c>
      <c r="M50" s="21">
        <f>I50-D50</f>
        <v>137</v>
      </c>
      <c r="N50" s="243"/>
      <c r="O50" s="23" t="s">
        <v>204</v>
      </c>
      <c r="P50" s="64">
        <f>COUNTIF($J$2:$J$476,"4")</f>
        <v>10</v>
      </c>
      <c r="Q50" s="34"/>
      <c r="R50" s="35"/>
      <c r="S50" s="61">
        <f>(P50/P59)</f>
        <v>0.0719424460431655</v>
      </c>
      <c r="T50" s="22"/>
      <c r="U50" s="243"/>
      <c r="V50" s="243"/>
      <c r="W50" s="243"/>
      <c r="X50" s="243"/>
      <c r="Y50" s="243"/>
      <c r="Z50" s="243"/>
    </row>
    <row ht="14.25" customHeight="1" r="51">
      <c r="A51" s="8">
        <v>5015</v>
      </c>
      <c r="B51" s="9" t="s">
        <v>8056</v>
      </c>
      <c r="C51" s="9">
        <v>2012</v>
      </c>
      <c r="D51" s="388">
        <v>41061</v>
      </c>
      <c r="E51" s="9" t="s">
        <v>8057</v>
      </c>
      <c r="F51" s="548" t="s">
        <v>2493</v>
      </c>
      <c r="G51" s="9" t="s">
        <v>865</v>
      </c>
      <c r="H51" s="9" t="s">
        <v>3614</v>
      </c>
      <c r="I51" s="388">
        <v>42164</v>
      </c>
      <c r="J51" s="12">
        <v>6</v>
      </c>
      <c r="K51" s="562" t="s">
        <v>308</v>
      </c>
      <c r="L51" s="12" t="s">
        <v>380</v>
      </c>
      <c r="M51" s="13">
        <f>I51-D51</f>
        <v>1103</v>
      </c>
      <c r="N51" s="243"/>
      <c r="O51" s="24" t="s">
        <v>211</v>
      </c>
      <c r="P51" s="62">
        <f>COUNTIF($J$2:$J$476,"5")</f>
        <v>6</v>
      </c>
      <c r="Q51" s="34"/>
      <c r="R51" s="35"/>
      <c r="S51" s="63">
        <f>(P51/P59)</f>
        <v>0.0431654676258993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16">
        <v>5115</v>
      </c>
      <c r="B52" s="17" t="s">
        <v>8058</v>
      </c>
      <c r="C52" s="17">
        <v>2012</v>
      </c>
      <c r="D52" s="392">
        <v>41226</v>
      </c>
      <c r="E52" s="17" t="s">
        <v>8059</v>
      </c>
      <c r="F52" s="547" t="s">
        <v>2139</v>
      </c>
      <c r="G52" s="17" t="s">
        <v>871</v>
      </c>
      <c r="H52" s="17" t="s">
        <v>2494</v>
      </c>
      <c r="I52" s="392">
        <v>42170</v>
      </c>
      <c r="J52" s="19">
        <v>6</v>
      </c>
      <c r="K52" s="561" t="s">
        <v>324</v>
      </c>
      <c r="L52" s="19" t="s">
        <v>380</v>
      </c>
      <c r="M52" s="21">
        <f>I52-D52</f>
        <v>944</v>
      </c>
      <c r="N52" s="243"/>
      <c r="O52" s="23" t="s">
        <v>216</v>
      </c>
      <c r="P52" s="64">
        <f>COUNTIF($J$2:$J$476,"6")</f>
        <v>16</v>
      </c>
      <c r="Q52" s="34"/>
      <c r="R52" s="35"/>
      <c r="S52" s="61">
        <f>(P52/P59)</f>
        <v>0.115107913669065</v>
      </c>
      <c r="T52" s="22"/>
      <c r="U52" s="243"/>
      <c r="V52" s="243"/>
      <c r="W52" s="243"/>
      <c r="X52" s="243"/>
      <c r="Y52" s="243"/>
      <c r="Z52" s="243"/>
    </row>
    <row ht="14.25" customHeight="1" r="53">
      <c r="A53" s="8">
        <v>5215</v>
      </c>
      <c r="B53" s="9" t="s">
        <v>8060</v>
      </c>
      <c r="C53" s="9">
        <v>2010</v>
      </c>
      <c r="D53" s="388">
        <v>40476</v>
      </c>
      <c r="E53" s="9" t="s">
        <v>8061</v>
      </c>
      <c r="F53" s="9" t="s">
        <v>4113</v>
      </c>
      <c r="G53" s="9" t="s">
        <v>860</v>
      </c>
      <c r="H53" s="9" t="s">
        <v>7703</v>
      </c>
      <c r="I53" s="388">
        <v>42170</v>
      </c>
      <c r="J53" s="12">
        <v>6</v>
      </c>
      <c r="K53" s="562" t="s">
        <v>308</v>
      </c>
      <c r="L53" s="12" t="s">
        <v>376</v>
      </c>
      <c r="M53" s="13">
        <f>I53-D53</f>
        <v>1694</v>
      </c>
      <c r="N53" s="243"/>
      <c r="O53" s="24" t="s">
        <v>221</v>
      </c>
      <c r="P53" s="62">
        <f>COUNTIF($J$2:$J$476,"7")</f>
        <v>19</v>
      </c>
      <c r="Q53" s="34"/>
      <c r="R53" s="35"/>
      <c r="S53" s="63">
        <f>(P53/P59)</f>
        <v>0.136690647482014</v>
      </c>
      <c r="T53" s="22"/>
      <c r="U53" s="243"/>
      <c r="V53" s="243"/>
      <c r="W53" s="243"/>
      <c r="X53" s="243"/>
      <c r="Y53" s="243"/>
      <c r="Z53" s="243"/>
    </row>
    <row ht="14.25" customHeight="1" r="54">
      <c r="A54" s="16">
        <v>5315</v>
      </c>
      <c r="B54" s="17" t="s">
        <v>8062</v>
      </c>
      <c r="C54" s="17">
        <v>2010</v>
      </c>
      <c r="D54" s="392">
        <v>40480</v>
      </c>
      <c r="E54" s="17" t="s">
        <v>8063</v>
      </c>
      <c r="F54" s="17" t="s">
        <v>4113</v>
      </c>
      <c r="G54" s="17" t="s">
        <v>860</v>
      </c>
      <c r="H54" s="17" t="s">
        <v>7703</v>
      </c>
      <c r="I54" s="392">
        <v>42170</v>
      </c>
      <c r="J54" s="19">
        <v>6</v>
      </c>
      <c r="K54" s="562" t="s">
        <v>308</v>
      </c>
      <c r="L54" s="19" t="s">
        <v>376</v>
      </c>
      <c r="M54" s="21">
        <f>I54-D54</f>
        <v>1690</v>
      </c>
      <c r="N54" s="243"/>
      <c r="O54" s="23" t="s">
        <v>226</v>
      </c>
      <c r="P54" s="64">
        <f>COUNTIF($J$2:$J$476,"8")</f>
        <v>9</v>
      </c>
      <c r="Q54" s="34"/>
      <c r="R54" s="35"/>
      <c r="S54" s="61">
        <f>(P54/P59)</f>
        <v>0.0647482014388489</v>
      </c>
      <c r="T54" s="22"/>
      <c r="U54" s="243"/>
      <c r="V54" s="243"/>
      <c r="W54" s="243"/>
      <c r="X54" s="243"/>
      <c r="Y54" s="243"/>
      <c r="Z54" s="243"/>
    </row>
    <row ht="15" customHeight="1" r="55">
      <c r="A55" s="8">
        <v>5415</v>
      </c>
      <c r="B55" s="9" t="s">
        <v>8064</v>
      </c>
      <c r="C55" s="9">
        <v>2014</v>
      </c>
      <c r="D55" s="388">
        <v>41709</v>
      </c>
      <c r="E55" s="9" t="s">
        <v>8065</v>
      </c>
      <c r="F55" s="548" t="s">
        <v>3960</v>
      </c>
      <c r="G55" s="9" t="s">
        <v>871</v>
      </c>
      <c r="H55" s="9" t="s">
        <v>8066</v>
      </c>
      <c r="I55" s="388">
        <v>42170</v>
      </c>
      <c r="J55" s="12">
        <v>6</v>
      </c>
      <c r="K55" s="561" t="s">
        <v>1679</v>
      </c>
      <c r="L55" s="12" t="s">
        <v>380</v>
      </c>
      <c r="M55" s="13">
        <f>I55-D55</f>
        <v>461</v>
      </c>
      <c r="N55" s="243"/>
      <c r="O55" s="24" t="s">
        <v>231</v>
      </c>
      <c r="P55" s="62">
        <f>COUNTIF($J$2:$J$476,"9")</f>
        <v>5</v>
      </c>
      <c r="Q55" s="34"/>
      <c r="R55" s="35"/>
      <c r="S55" s="63">
        <f>(P55/P59)</f>
        <v>0.0359712230215827</v>
      </c>
      <c r="T55" s="22"/>
      <c r="U55" s="243"/>
      <c r="V55" s="243"/>
      <c r="W55" s="243"/>
      <c r="X55" s="243"/>
      <c r="Y55" s="243"/>
      <c r="Z55" s="243"/>
    </row>
    <row ht="14.25" customHeight="1" r="56">
      <c r="A56" s="16">
        <v>5515</v>
      </c>
      <c r="B56" s="17" t="s">
        <v>8067</v>
      </c>
      <c r="C56" s="17">
        <v>2010</v>
      </c>
      <c r="D56" s="392">
        <v>40480</v>
      </c>
      <c r="E56" s="17" t="s">
        <v>8068</v>
      </c>
      <c r="F56" s="17" t="s">
        <v>4900</v>
      </c>
      <c r="G56" s="17" t="s">
        <v>860</v>
      </c>
      <c r="H56" s="17" t="s">
        <v>137</v>
      </c>
      <c r="I56" s="392">
        <v>42171</v>
      </c>
      <c r="J56" s="19">
        <v>6</v>
      </c>
      <c r="K56" s="560" t="s">
        <v>278</v>
      </c>
      <c r="L56" s="19" t="s">
        <v>371</v>
      </c>
      <c r="M56" s="21">
        <f>I56-D56</f>
        <v>1691</v>
      </c>
      <c r="N56" s="243"/>
      <c r="O56" s="23" t="s">
        <v>237</v>
      </c>
      <c r="P56" s="64">
        <f>COUNTIF($J$2:$J$476,"10")</f>
        <v>9</v>
      </c>
      <c r="Q56" s="34"/>
      <c r="R56" s="35"/>
      <c r="S56" s="61">
        <f>(P56/P59)</f>
        <v>0.0647482014388489</v>
      </c>
      <c r="T56" s="22"/>
      <c r="U56" s="243"/>
      <c r="V56" s="243"/>
      <c r="W56" s="243"/>
      <c r="X56" s="243"/>
      <c r="Y56" s="243"/>
      <c r="Z56" s="243"/>
    </row>
    <row ht="14.25" customHeight="1" r="57">
      <c r="A57" s="8">
        <v>5615</v>
      </c>
      <c r="B57" s="9" t="s">
        <v>8069</v>
      </c>
      <c r="C57" s="9">
        <v>2010</v>
      </c>
      <c r="D57" s="388">
        <v>40430</v>
      </c>
      <c r="E57" s="9" t="s">
        <v>8070</v>
      </c>
      <c r="F57" s="9" t="s">
        <v>885</v>
      </c>
      <c r="G57" s="9" t="s">
        <v>860</v>
      </c>
      <c r="H57" s="9" t="s">
        <v>55</v>
      </c>
      <c r="I57" s="388">
        <v>42171</v>
      </c>
      <c r="J57" s="12">
        <v>6</v>
      </c>
      <c r="K57" s="560" t="s">
        <v>278</v>
      </c>
      <c r="L57" s="12" t="s">
        <v>371</v>
      </c>
      <c r="M57" s="13">
        <f>I57-D57</f>
        <v>1741</v>
      </c>
      <c r="N57" s="243"/>
      <c r="O57" s="24" t="s">
        <v>243</v>
      </c>
      <c r="P57" s="62">
        <f>COUNTIF($J$2:$J$476,"11")</f>
        <v>18</v>
      </c>
      <c r="Q57" s="34"/>
      <c r="R57" s="35"/>
      <c r="S57" s="63">
        <f>(P57/P59)</f>
        <v>0.129496402877698</v>
      </c>
      <c r="T57" s="22"/>
      <c r="U57" s="243"/>
      <c r="V57" s="243"/>
      <c r="W57" s="243"/>
      <c r="X57" s="243"/>
      <c r="Y57" s="243"/>
      <c r="Z57" s="243"/>
    </row>
    <row ht="14.25" customHeight="1" r="58">
      <c r="A58" s="16">
        <v>5715</v>
      </c>
      <c r="B58" s="17" t="s">
        <v>8071</v>
      </c>
      <c r="C58" s="17">
        <v>2011</v>
      </c>
      <c r="D58" s="392">
        <v>40731</v>
      </c>
      <c r="E58" s="17" t="s">
        <v>8072</v>
      </c>
      <c r="F58" s="17" t="s">
        <v>2682</v>
      </c>
      <c r="G58" s="17" t="s">
        <v>850</v>
      </c>
      <c r="H58" s="17" t="s">
        <v>1536</v>
      </c>
      <c r="I58" s="392">
        <v>42177</v>
      </c>
      <c r="J58" s="19">
        <v>6</v>
      </c>
      <c r="K58" s="560" t="s">
        <v>278</v>
      </c>
      <c r="L58" s="19" t="s">
        <v>376</v>
      </c>
      <c r="M58" s="21">
        <f>I58-D58</f>
        <v>1446</v>
      </c>
      <c r="N58" s="243"/>
      <c r="O58" s="413" t="s">
        <v>248</v>
      </c>
      <c r="P58" s="64">
        <f>COUNTIF($J$2:$J$476,"12")</f>
        <v>16</v>
      </c>
      <c r="Q58" s="34"/>
      <c r="R58" s="35"/>
      <c r="S58" s="414">
        <f>(P58/P59)</f>
        <v>0.115107913669065</v>
      </c>
      <c r="T58" s="22"/>
      <c r="U58" s="243"/>
      <c r="V58" s="243"/>
      <c r="W58" s="243"/>
      <c r="X58" s="243"/>
      <c r="Y58" s="243"/>
      <c r="Z58" s="243"/>
    </row>
    <row ht="14.25" customHeight="1" r="59">
      <c r="A59" s="8">
        <v>5815</v>
      </c>
      <c r="B59" s="9" t="s">
        <v>8073</v>
      </c>
      <c r="C59" s="9">
        <v>2012</v>
      </c>
      <c r="D59" s="388">
        <v>41107</v>
      </c>
      <c r="E59" s="9" t="s">
        <v>8074</v>
      </c>
      <c r="F59" s="9" t="s">
        <v>7489</v>
      </c>
      <c r="G59" s="9" t="s">
        <v>860</v>
      </c>
      <c r="H59" s="9" t="s">
        <v>71</v>
      </c>
      <c r="I59" s="388">
        <v>42177</v>
      </c>
      <c r="J59" s="12">
        <v>6</v>
      </c>
      <c r="K59" s="560" t="s">
        <v>278</v>
      </c>
      <c r="L59" s="12" t="s">
        <v>376</v>
      </c>
      <c r="M59" s="13">
        <f>I59-D59</f>
        <v>1070</v>
      </c>
      <c r="N59" s="243"/>
      <c r="O59" s="407" t="s">
        <v>253</v>
      </c>
      <c r="P59" s="408">
        <f>SUM(P47:R58)</f>
        <v>139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4.25" customHeight="1" r="60">
      <c r="A60" s="16">
        <v>5915</v>
      </c>
      <c r="B60" s="17" t="s">
        <v>8075</v>
      </c>
      <c r="C60" s="17">
        <v>2012</v>
      </c>
      <c r="D60" s="392">
        <v>41107</v>
      </c>
      <c r="E60" s="17" t="s">
        <v>8076</v>
      </c>
      <c r="F60" s="17" t="s">
        <v>7489</v>
      </c>
      <c r="G60" s="17" t="s">
        <v>860</v>
      </c>
      <c r="H60" s="17" t="s">
        <v>71</v>
      </c>
      <c r="I60" s="392">
        <v>42177</v>
      </c>
      <c r="J60" s="19">
        <v>6</v>
      </c>
      <c r="K60" s="560" t="s">
        <v>278</v>
      </c>
      <c r="L60" s="19" t="s">
        <v>376</v>
      </c>
      <c r="M60" s="21">
        <f>I60-D60</f>
        <v>1070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5" customHeight="1" r="61">
      <c r="A61" s="8">
        <v>6015</v>
      </c>
      <c r="B61" s="9" t="s">
        <v>8077</v>
      </c>
      <c r="C61" s="9">
        <v>2015</v>
      </c>
      <c r="D61" s="388">
        <v>42090</v>
      </c>
      <c r="E61" s="9" t="s">
        <v>8078</v>
      </c>
      <c r="F61" s="548" t="s">
        <v>4371</v>
      </c>
      <c r="G61" s="9" t="s">
        <v>871</v>
      </c>
      <c r="H61" s="9" t="s">
        <v>2951</v>
      </c>
      <c r="I61" s="388">
        <v>42178</v>
      </c>
      <c r="J61" s="12">
        <v>6</v>
      </c>
      <c r="K61" s="561" t="s">
        <v>1679</v>
      </c>
      <c r="L61" s="12" t="s">
        <v>380</v>
      </c>
      <c r="M61" s="13">
        <f>I61-D61</f>
        <v>88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4.25" customHeight="1" r="62">
      <c r="A62" s="16">
        <v>6115</v>
      </c>
      <c r="B62" s="17" t="s">
        <v>8079</v>
      </c>
      <c r="C62" s="17">
        <v>2011</v>
      </c>
      <c r="D62" s="392">
        <v>40661</v>
      </c>
      <c r="E62" s="17" t="s">
        <v>8080</v>
      </c>
      <c r="F62" s="17" t="s">
        <v>7489</v>
      </c>
      <c r="G62" s="17" t="s">
        <v>860</v>
      </c>
      <c r="H62" s="17" t="s">
        <v>71</v>
      </c>
      <c r="I62" s="392">
        <v>42178</v>
      </c>
      <c r="J62" s="19">
        <v>6</v>
      </c>
      <c r="K62" s="560" t="s">
        <v>278</v>
      </c>
      <c r="L62" s="19" t="s">
        <v>376</v>
      </c>
      <c r="M62" s="21">
        <f>I62-D62</f>
        <v>1517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5.75" customHeight="1" r="63">
      <c r="A63" s="8">
        <v>6215</v>
      </c>
      <c r="B63" s="9" t="s">
        <v>8081</v>
      </c>
      <c r="C63" s="9">
        <v>2008</v>
      </c>
      <c r="D63" s="388">
        <v>39813</v>
      </c>
      <c r="E63" s="9" t="s">
        <v>8082</v>
      </c>
      <c r="F63" s="9" t="s">
        <v>2292</v>
      </c>
      <c r="G63" s="9" t="s">
        <v>850</v>
      </c>
      <c r="H63" s="9" t="s">
        <v>1536</v>
      </c>
      <c r="I63" s="388">
        <v>42179</v>
      </c>
      <c r="J63" s="12">
        <v>6</v>
      </c>
      <c r="K63" s="560" t="s">
        <v>278</v>
      </c>
      <c r="L63" s="12" t="s">
        <v>376</v>
      </c>
      <c r="M63" s="13">
        <f>I63-D63</f>
        <v>2366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3.5" customHeight="1" r="64">
      <c r="A64" s="16">
        <v>6315</v>
      </c>
      <c r="B64" s="17" t="s">
        <v>8083</v>
      </c>
      <c r="C64" s="17">
        <v>2013</v>
      </c>
      <c r="D64" s="392">
        <v>41354</v>
      </c>
      <c r="E64" s="17" t="s">
        <v>8084</v>
      </c>
      <c r="F64" s="17" t="s">
        <v>154</v>
      </c>
      <c r="G64" s="17" t="s">
        <v>860</v>
      </c>
      <c r="H64" s="17" t="s">
        <v>132</v>
      </c>
      <c r="I64" s="392">
        <v>42185</v>
      </c>
      <c r="J64" s="19">
        <v>6</v>
      </c>
      <c r="K64" s="562" t="s">
        <v>308</v>
      </c>
      <c r="L64" s="19" t="s">
        <v>376</v>
      </c>
      <c r="M64" s="21">
        <f>I64-D64</f>
        <v>831</v>
      </c>
      <c r="N64" s="243"/>
      <c r="O64" s="418" t="s">
        <v>278</v>
      </c>
      <c r="P64" s="419"/>
      <c r="Q64" s="419"/>
      <c r="R64" s="420"/>
      <c r="S64" s="421">
        <f>COUNTIF($K$2:$K$476,"I - Extremamente tóxico")</f>
        <v>41</v>
      </c>
      <c r="T64" s="422">
        <f>(S64/S76)</f>
        <v>0.294964028776978</v>
      </c>
      <c r="U64" s="243"/>
      <c r="V64" s="243"/>
      <c r="W64" s="243"/>
      <c r="X64" s="243"/>
      <c r="Y64" s="243"/>
      <c r="Z64" s="243"/>
    </row>
    <row ht="13.5" customHeight="1" r="65">
      <c r="A65" s="8">
        <v>6415</v>
      </c>
      <c r="B65" s="9" t="s">
        <v>8085</v>
      </c>
      <c r="C65" s="9">
        <v>2009</v>
      </c>
      <c r="D65" s="388">
        <v>39875</v>
      </c>
      <c r="E65" s="9" t="s">
        <v>8086</v>
      </c>
      <c r="F65" s="9" t="s">
        <v>2214</v>
      </c>
      <c r="G65" s="9" t="s">
        <v>860</v>
      </c>
      <c r="H65" s="9" t="s">
        <v>137</v>
      </c>
      <c r="I65" s="388">
        <v>42186</v>
      </c>
      <c r="J65" s="12">
        <v>7</v>
      </c>
      <c r="K65" s="562" t="s">
        <v>308</v>
      </c>
      <c r="L65" s="12" t="s">
        <v>371</v>
      </c>
      <c r="M65" s="13">
        <f>I65-D65</f>
        <v>2311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3.5" customHeight="1" r="66">
      <c r="A66" s="16">
        <v>6515</v>
      </c>
      <c r="B66" s="17" t="s">
        <v>8087</v>
      </c>
      <c r="C66" s="17">
        <v>2010</v>
      </c>
      <c r="D66" s="392">
        <v>40533</v>
      </c>
      <c r="E66" s="17" t="s">
        <v>8088</v>
      </c>
      <c r="F66" s="17" t="s">
        <v>1678</v>
      </c>
      <c r="G66" s="17" t="s">
        <v>860</v>
      </c>
      <c r="H66" s="17" t="s">
        <v>5629</v>
      </c>
      <c r="I66" s="392">
        <v>42191</v>
      </c>
      <c r="J66" s="19">
        <v>7</v>
      </c>
      <c r="K66" s="560" t="s">
        <v>278</v>
      </c>
      <c r="L66" s="19" t="s">
        <v>376</v>
      </c>
      <c r="M66" s="21">
        <f>I66-D66</f>
        <v>1658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3.5" customHeight="1" r="67">
      <c r="A67" s="8">
        <v>6615</v>
      </c>
      <c r="B67" s="9" t="s">
        <v>8089</v>
      </c>
      <c r="C67" s="9">
        <v>2010</v>
      </c>
      <c r="D67" s="388">
        <v>40535</v>
      </c>
      <c r="E67" s="9" t="s">
        <v>8090</v>
      </c>
      <c r="F67" s="9" t="s">
        <v>1678</v>
      </c>
      <c r="G67" s="9" t="s">
        <v>860</v>
      </c>
      <c r="H67" s="9" t="s">
        <v>100</v>
      </c>
      <c r="I67" s="388">
        <v>42191</v>
      </c>
      <c r="J67" s="12">
        <v>7</v>
      </c>
      <c r="K67" s="560" t="s">
        <v>278</v>
      </c>
      <c r="L67" s="12" t="s">
        <v>376</v>
      </c>
      <c r="M67" s="13">
        <f>I67-D67</f>
        <v>1656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16</v>
      </c>
      <c r="T67" s="428">
        <f>(S67/S76)</f>
        <v>0.115107913669065</v>
      </c>
      <c r="U67" s="243"/>
      <c r="V67" s="243"/>
      <c r="W67" s="243"/>
      <c r="X67" s="243"/>
      <c r="Y67" s="243"/>
      <c r="Z67" s="243"/>
    </row>
    <row ht="13.5" customHeight="1" r="68">
      <c r="A68" s="16">
        <v>6715</v>
      </c>
      <c r="B68" s="17" t="s">
        <v>8091</v>
      </c>
      <c r="C68" s="17">
        <v>2012</v>
      </c>
      <c r="D68" s="392">
        <v>41183</v>
      </c>
      <c r="E68" s="17" t="s">
        <v>8092</v>
      </c>
      <c r="F68" s="17" t="s">
        <v>1678</v>
      </c>
      <c r="G68" s="17" t="s">
        <v>860</v>
      </c>
      <c r="H68" s="17" t="s">
        <v>1435</v>
      </c>
      <c r="I68" s="392">
        <v>42191</v>
      </c>
      <c r="J68" s="19">
        <v>7</v>
      </c>
      <c r="K68" s="560" t="s">
        <v>278</v>
      </c>
      <c r="L68" s="19" t="s">
        <v>376</v>
      </c>
      <c r="M68" s="21">
        <f>I68-D68</f>
        <v>1008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3.5" customHeight="1" r="69">
      <c r="A69" s="8">
        <v>6815</v>
      </c>
      <c r="B69" s="9" t="s">
        <v>8093</v>
      </c>
      <c r="C69" s="9">
        <v>2008</v>
      </c>
      <c r="D69" s="388">
        <v>39650</v>
      </c>
      <c r="E69" s="9" t="s">
        <v>8094</v>
      </c>
      <c r="F69" s="9" t="s">
        <v>1667</v>
      </c>
      <c r="G69" s="9" t="s">
        <v>17</v>
      </c>
      <c r="H69" s="9" t="s">
        <v>137</v>
      </c>
      <c r="I69" s="388">
        <v>42198</v>
      </c>
      <c r="J69" s="12">
        <v>7</v>
      </c>
      <c r="K69" s="562" t="s">
        <v>308</v>
      </c>
      <c r="L69" s="12" t="s">
        <v>376</v>
      </c>
      <c r="M69" s="13">
        <f>I69-D69</f>
        <v>2548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52</v>
      </c>
      <c r="T69" s="431">
        <f>(S69/S76)</f>
        <v>0.37410071942446</v>
      </c>
      <c r="U69" s="243"/>
      <c r="V69" s="243"/>
      <c r="W69" s="243"/>
      <c r="X69" s="243"/>
      <c r="Y69" s="243"/>
      <c r="Z69" s="243"/>
    </row>
    <row ht="13.5" customHeight="1" r="70">
      <c r="A70" s="16">
        <v>6915</v>
      </c>
      <c r="B70" s="17" t="s">
        <v>8095</v>
      </c>
      <c r="C70" s="17">
        <v>2010</v>
      </c>
      <c r="D70" s="392">
        <v>40200</v>
      </c>
      <c r="E70" s="17" t="s">
        <v>8096</v>
      </c>
      <c r="F70" s="17" t="s">
        <v>5388</v>
      </c>
      <c r="G70" s="17" t="s">
        <v>17</v>
      </c>
      <c r="H70" s="17" t="s">
        <v>981</v>
      </c>
      <c r="I70" s="392">
        <v>42198</v>
      </c>
      <c r="J70" s="19">
        <v>7</v>
      </c>
      <c r="K70" s="563" t="s">
        <v>295</v>
      </c>
      <c r="L70" s="19" t="s">
        <v>371</v>
      </c>
      <c r="M70" s="21">
        <f>I70-D70</f>
        <v>1998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3.5" customHeight="1" r="71">
      <c r="A71" s="8">
        <v>7015</v>
      </c>
      <c r="B71" s="9" t="s">
        <v>8097</v>
      </c>
      <c r="C71" s="9">
        <v>2011</v>
      </c>
      <c r="D71" s="388">
        <v>40575</v>
      </c>
      <c r="E71" s="9" t="s">
        <v>8098</v>
      </c>
      <c r="F71" s="9" t="s">
        <v>430</v>
      </c>
      <c r="G71" s="9" t="s">
        <v>17</v>
      </c>
      <c r="H71" s="9" t="s">
        <v>1487</v>
      </c>
      <c r="I71" s="388">
        <v>42198</v>
      </c>
      <c r="J71" s="12">
        <v>7</v>
      </c>
      <c r="K71" s="560" t="s">
        <v>278</v>
      </c>
      <c r="L71" s="12" t="s">
        <v>371</v>
      </c>
      <c r="M71" s="13">
        <f>I71-D71</f>
        <v>1623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16">
        <v>7115</v>
      </c>
      <c r="B72" s="17" t="s">
        <v>8099</v>
      </c>
      <c r="C72" s="17">
        <v>2014</v>
      </c>
      <c r="D72" s="392">
        <v>41977</v>
      </c>
      <c r="E72" s="17" t="s">
        <v>8100</v>
      </c>
      <c r="F72" s="17" t="s">
        <v>8101</v>
      </c>
      <c r="G72" s="17" t="s">
        <v>865</v>
      </c>
      <c r="H72" s="17" t="s">
        <v>8102</v>
      </c>
      <c r="I72" s="392">
        <v>42200</v>
      </c>
      <c r="J72" s="19">
        <v>7</v>
      </c>
      <c r="K72" s="562" t="s">
        <v>308</v>
      </c>
      <c r="L72" s="19" t="s">
        <v>380</v>
      </c>
      <c r="M72" s="21">
        <f>I72-D72</f>
        <v>223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18</v>
      </c>
      <c r="T72" s="434">
        <f>(S72/S76)</f>
        <v>0.129496402877698</v>
      </c>
      <c r="U72" s="243"/>
      <c r="V72" s="243"/>
      <c r="W72" s="243"/>
      <c r="X72" s="243"/>
      <c r="Y72" s="243"/>
      <c r="Z72" s="243"/>
    </row>
    <row ht="13.5" customHeight="1" r="73">
      <c r="A73" s="8">
        <v>7215</v>
      </c>
      <c r="B73" s="9" t="s">
        <v>8103</v>
      </c>
      <c r="C73" s="9">
        <v>2009</v>
      </c>
      <c r="D73" s="388">
        <v>40121</v>
      </c>
      <c r="E73" s="9" t="s">
        <v>8104</v>
      </c>
      <c r="F73" s="9" t="s">
        <v>430</v>
      </c>
      <c r="G73" s="9" t="s">
        <v>17</v>
      </c>
      <c r="H73" s="9" t="s">
        <v>100</v>
      </c>
      <c r="I73" s="388">
        <v>42201</v>
      </c>
      <c r="J73" s="12">
        <v>7</v>
      </c>
      <c r="K73" s="560" t="s">
        <v>278</v>
      </c>
      <c r="L73" s="12" t="s">
        <v>371</v>
      </c>
      <c r="M73" s="13">
        <f>I73-D73</f>
        <v>2080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3.5" customHeight="1" r="74">
      <c r="A74" s="16">
        <v>7315</v>
      </c>
      <c r="B74" s="17" t="s">
        <v>8105</v>
      </c>
      <c r="C74" s="17">
        <v>2014</v>
      </c>
      <c r="D74" s="392">
        <v>41978</v>
      </c>
      <c r="E74" s="17" t="s">
        <v>8106</v>
      </c>
      <c r="F74" s="17" t="s">
        <v>8101</v>
      </c>
      <c r="G74" s="17" t="s">
        <v>865</v>
      </c>
      <c r="H74" s="17" t="s">
        <v>100</v>
      </c>
      <c r="I74" s="392">
        <v>42201</v>
      </c>
      <c r="J74" s="19">
        <v>7</v>
      </c>
      <c r="K74" s="562" t="s">
        <v>308</v>
      </c>
      <c r="L74" s="19" t="s">
        <v>380</v>
      </c>
      <c r="M74" s="21">
        <f>I74-D74</f>
        <v>223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12</v>
      </c>
      <c r="T74" s="434">
        <f>(S74/S76)</f>
        <v>0.0863309352517986</v>
      </c>
      <c r="U74" s="243"/>
      <c r="V74" s="243"/>
      <c r="W74" s="243"/>
      <c r="X74" s="243"/>
      <c r="Y74" s="243"/>
      <c r="Z74" s="243"/>
    </row>
    <row ht="13.5" customHeight="1" r="75">
      <c r="A75" s="8">
        <v>7415</v>
      </c>
      <c r="B75" s="9" t="s">
        <v>8107</v>
      </c>
      <c r="C75" s="9">
        <v>2014</v>
      </c>
      <c r="D75" s="388">
        <v>41981</v>
      </c>
      <c r="E75" s="9" t="s">
        <v>8108</v>
      </c>
      <c r="F75" s="9" t="s">
        <v>8101</v>
      </c>
      <c r="G75" s="9" t="s">
        <v>865</v>
      </c>
      <c r="H75" s="9" t="s">
        <v>6064</v>
      </c>
      <c r="I75" s="388">
        <v>42201</v>
      </c>
      <c r="J75" s="12">
        <v>7</v>
      </c>
      <c r="K75" s="561" t="s">
        <v>324</v>
      </c>
      <c r="L75" s="12" t="s">
        <v>380</v>
      </c>
      <c r="M75" s="13">
        <f>I75-D75</f>
        <v>220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5" customHeight="1" r="76">
      <c r="A76" s="16">
        <v>7515</v>
      </c>
      <c r="B76" s="17" t="s">
        <v>8109</v>
      </c>
      <c r="C76" s="17">
        <v>2009</v>
      </c>
      <c r="D76" s="392">
        <v>39980</v>
      </c>
      <c r="E76" s="17" t="s">
        <v>8110</v>
      </c>
      <c r="F76" s="17" t="s">
        <v>136</v>
      </c>
      <c r="G76" s="17" t="s">
        <v>860</v>
      </c>
      <c r="H76" s="17" t="s">
        <v>6047</v>
      </c>
      <c r="I76" s="392">
        <v>42202</v>
      </c>
      <c r="J76" s="19">
        <v>7</v>
      </c>
      <c r="K76" s="563" t="s">
        <v>295</v>
      </c>
      <c r="L76" s="19" t="s">
        <v>376</v>
      </c>
      <c r="M76" s="21">
        <f>I76-D76</f>
        <v>2222</v>
      </c>
      <c r="N76" s="243"/>
      <c r="O76" s="310" t="s">
        <v>253</v>
      </c>
      <c r="P76" s="59"/>
      <c r="Q76" s="59"/>
      <c r="R76" s="117"/>
      <c r="S76" s="440">
        <f>SUM(S64:S75)</f>
        <v>139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4.25" customHeight="1" r="77">
      <c r="A77" s="8">
        <v>7615</v>
      </c>
      <c r="B77" s="9" t="s">
        <v>8111</v>
      </c>
      <c r="C77" s="9">
        <v>2012</v>
      </c>
      <c r="D77" s="388">
        <v>41226</v>
      </c>
      <c r="E77" s="9" t="s">
        <v>8112</v>
      </c>
      <c r="F77" s="548" t="s">
        <v>2336</v>
      </c>
      <c r="G77" s="9" t="s">
        <v>871</v>
      </c>
      <c r="H77" s="9" t="s">
        <v>2494</v>
      </c>
      <c r="I77" s="388">
        <v>42202</v>
      </c>
      <c r="J77" s="12">
        <v>7</v>
      </c>
      <c r="K77" s="561" t="s">
        <v>324</v>
      </c>
      <c r="L77" s="12" t="s">
        <v>380</v>
      </c>
      <c r="M77" s="13">
        <f>I77-D77</f>
        <v>976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16">
        <v>7715</v>
      </c>
      <c r="B78" s="17" t="s">
        <v>8113</v>
      </c>
      <c r="C78" s="17">
        <v>2011</v>
      </c>
      <c r="D78" s="392">
        <v>40605</v>
      </c>
      <c r="E78" s="17" t="s">
        <v>8114</v>
      </c>
      <c r="F78" s="17" t="s">
        <v>430</v>
      </c>
      <c r="G78" s="17" t="s">
        <v>17</v>
      </c>
      <c r="H78" s="17" t="s">
        <v>100</v>
      </c>
      <c r="I78" s="392">
        <v>42202</v>
      </c>
      <c r="J78" s="19">
        <v>7</v>
      </c>
      <c r="K78" s="560" t="s">
        <v>278</v>
      </c>
      <c r="L78" s="19" t="s">
        <v>371</v>
      </c>
      <c r="M78" s="21">
        <f>I78-D78</f>
        <v>1597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3.5" customHeight="1" r="79">
      <c r="A79" s="8">
        <v>7815</v>
      </c>
      <c r="B79" s="9" t="s">
        <v>8115</v>
      </c>
      <c r="C79" s="9">
        <v>2014</v>
      </c>
      <c r="D79" s="388">
        <v>41978</v>
      </c>
      <c r="E79" s="9" t="s">
        <v>8116</v>
      </c>
      <c r="F79" s="9" t="s">
        <v>8101</v>
      </c>
      <c r="G79" s="9" t="s">
        <v>865</v>
      </c>
      <c r="H79" s="9" t="s">
        <v>8117</v>
      </c>
      <c r="I79" s="388">
        <v>42207</v>
      </c>
      <c r="J79" s="12">
        <v>7</v>
      </c>
      <c r="K79" s="562" t="s">
        <v>308</v>
      </c>
      <c r="L79" s="12" t="s">
        <v>380</v>
      </c>
      <c r="M79" s="13">
        <f>I79-D79</f>
        <v>229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5" customHeight="1" r="80">
      <c r="A80" s="16">
        <v>7915</v>
      </c>
      <c r="B80" s="17" t="s">
        <v>8118</v>
      </c>
      <c r="C80" s="17">
        <v>2007</v>
      </c>
      <c r="D80" s="392">
        <v>39391</v>
      </c>
      <c r="E80" s="17" t="s">
        <v>8119</v>
      </c>
      <c r="F80" s="17" t="s">
        <v>953</v>
      </c>
      <c r="G80" s="17" t="s">
        <v>850</v>
      </c>
      <c r="H80" s="17" t="s">
        <v>870</v>
      </c>
      <c r="I80" s="392">
        <v>42207</v>
      </c>
      <c r="J80" s="19">
        <v>7</v>
      </c>
      <c r="K80" s="562" t="s">
        <v>308</v>
      </c>
      <c r="L80" s="19" t="s">
        <v>376</v>
      </c>
      <c r="M80" s="21">
        <f>I80-D80</f>
        <v>2816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8">
        <v>8015</v>
      </c>
      <c r="B81" s="9" t="s">
        <v>8120</v>
      </c>
      <c r="C81" s="9">
        <v>2012</v>
      </c>
      <c r="D81" s="388">
        <v>41156</v>
      </c>
      <c r="E81" s="9" t="s">
        <v>8121</v>
      </c>
      <c r="F81" s="9" t="s">
        <v>8122</v>
      </c>
      <c r="G81" s="9" t="s">
        <v>871</v>
      </c>
      <c r="H81" s="9" t="s">
        <v>8123</v>
      </c>
      <c r="I81" s="388">
        <v>42209</v>
      </c>
      <c r="J81" s="12">
        <v>7</v>
      </c>
      <c r="K81" s="563" t="s">
        <v>295</v>
      </c>
      <c r="L81" s="12" t="s">
        <v>380</v>
      </c>
      <c r="M81" s="13">
        <f>I81-D81</f>
        <v>1053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5</v>
      </c>
      <c r="T81" s="121">
        <f>(S81/S85)</f>
        <v>0.0359712230215827</v>
      </c>
      <c r="U81" s="243"/>
      <c r="V81" s="243"/>
      <c r="W81" s="243"/>
      <c r="X81" s="243"/>
      <c r="Y81" s="243"/>
      <c r="Z81" s="243"/>
    </row>
    <row ht="12.75" customHeight="1" r="82">
      <c r="A82" s="16">
        <v>8115</v>
      </c>
      <c r="B82" s="17" t="s">
        <v>8124</v>
      </c>
      <c r="C82" s="17">
        <v>2009</v>
      </c>
      <c r="D82" s="392">
        <v>40134</v>
      </c>
      <c r="E82" s="17" t="s">
        <v>8125</v>
      </c>
      <c r="F82" s="17" t="s">
        <v>430</v>
      </c>
      <c r="G82" s="17" t="s">
        <v>17</v>
      </c>
      <c r="H82" s="17" t="s">
        <v>4365</v>
      </c>
      <c r="I82" s="392">
        <v>42212</v>
      </c>
      <c r="J82" s="19">
        <v>7</v>
      </c>
      <c r="K82" s="560" t="s">
        <v>278</v>
      </c>
      <c r="L82" s="19" t="s">
        <v>371</v>
      </c>
      <c r="M82" s="21">
        <f>I82-D82</f>
        <v>2078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52</v>
      </c>
      <c r="T82" s="123">
        <f>(S82/S85)</f>
        <v>0.37410071942446</v>
      </c>
      <c r="U82" s="243"/>
      <c r="V82" s="243"/>
      <c r="W82" s="243"/>
      <c r="X82" s="243"/>
      <c r="Y82" s="243"/>
      <c r="Z82" s="243"/>
    </row>
    <row ht="13.5" customHeight="1" r="83">
      <c r="A83" s="8">
        <v>8215</v>
      </c>
      <c r="B83" s="9" t="s">
        <v>8126</v>
      </c>
      <c r="C83" s="9">
        <v>2012</v>
      </c>
      <c r="D83" s="388">
        <v>40910</v>
      </c>
      <c r="E83" s="9" t="s">
        <v>8127</v>
      </c>
      <c r="F83" s="9" t="s">
        <v>8128</v>
      </c>
      <c r="G83" s="9" t="s">
        <v>860</v>
      </c>
      <c r="H83" s="9" t="s">
        <v>886</v>
      </c>
      <c r="I83" s="388">
        <v>42212</v>
      </c>
      <c r="J83" s="12">
        <v>7</v>
      </c>
      <c r="K83" s="560" t="s">
        <v>278</v>
      </c>
      <c r="L83" s="12" t="s">
        <v>371</v>
      </c>
      <c r="M83" s="13">
        <f>I83-D83</f>
        <v>1302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50</v>
      </c>
      <c r="T83" s="121">
        <f>(S83/S85)</f>
        <v>0.359712230215827</v>
      </c>
      <c r="U83" s="243"/>
      <c r="V83" s="243"/>
      <c r="W83" s="243"/>
      <c r="X83" s="243"/>
      <c r="Y83" s="243"/>
      <c r="Z83" s="243"/>
    </row>
    <row ht="13.5" customHeight="1" r="84">
      <c r="A84" s="16">
        <v>8315</v>
      </c>
      <c r="B84" s="17" t="s">
        <v>8129</v>
      </c>
      <c r="C84" s="17">
        <v>2011</v>
      </c>
      <c r="D84" s="392">
        <v>40791</v>
      </c>
      <c r="E84" s="17" t="s">
        <v>8130</v>
      </c>
      <c r="F84" s="17" t="s">
        <v>8131</v>
      </c>
      <c r="G84" s="17" t="s">
        <v>17</v>
      </c>
      <c r="H84" s="17" t="s">
        <v>5629</v>
      </c>
      <c r="I84" s="392">
        <v>42229</v>
      </c>
      <c r="J84" s="19">
        <v>8</v>
      </c>
      <c r="K84" s="563" t="s">
        <v>295</v>
      </c>
      <c r="L84" s="19" t="s">
        <v>371</v>
      </c>
      <c r="M84" s="21">
        <f>I84-D84</f>
        <v>1438</v>
      </c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32</v>
      </c>
      <c r="T84" s="123">
        <f>(S84/S85)</f>
        <v>0.23021582733813</v>
      </c>
      <c r="U84" s="243"/>
      <c r="V84" s="243"/>
      <c r="W84" s="243"/>
      <c r="X84" s="243"/>
      <c r="Y84" s="243"/>
      <c r="Z84" s="243"/>
    </row>
    <row ht="15" customHeight="1" r="85">
      <c r="A85" s="8">
        <v>8415</v>
      </c>
      <c r="B85" s="9" t="s">
        <v>8132</v>
      </c>
      <c r="C85" s="9">
        <v>2012</v>
      </c>
      <c r="D85" s="388">
        <v>41081</v>
      </c>
      <c r="E85" s="9" t="s">
        <v>8133</v>
      </c>
      <c r="F85" s="9" t="s">
        <v>154</v>
      </c>
      <c r="G85" s="9" t="s">
        <v>17</v>
      </c>
      <c r="H85" s="9" t="s">
        <v>5812</v>
      </c>
      <c r="I85" s="388">
        <v>42229</v>
      </c>
      <c r="J85" s="12">
        <v>8</v>
      </c>
      <c r="K85" s="560" t="s">
        <v>278</v>
      </c>
      <c r="L85" s="12" t="s">
        <v>376</v>
      </c>
      <c r="M85" s="13">
        <f>I85-D85</f>
        <v>1148</v>
      </c>
      <c r="N85" s="243"/>
      <c r="O85" s="344" t="s">
        <v>253</v>
      </c>
      <c r="P85" s="345"/>
      <c r="Q85" s="345"/>
      <c r="R85" s="346"/>
      <c r="S85" s="440">
        <f>SUM(S81:S84)</f>
        <v>139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3.5" customHeight="1" r="86">
      <c r="A86" s="16">
        <v>8515</v>
      </c>
      <c r="B86" s="17" t="s">
        <v>8134</v>
      </c>
      <c r="C86" s="17">
        <v>2008</v>
      </c>
      <c r="D86" s="392">
        <v>39771</v>
      </c>
      <c r="E86" s="17" t="s">
        <v>8135</v>
      </c>
      <c r="F86" s="17" t="s">
        <v>8136</v>
      </c>
      <c r="G86" s="17" t="s">
        <v>850</v>
      </c>
      <c r="H86" s="17" t="s">
        <v>870</v>
      </c>
      <c r="I86" s="392">
        <v>42230</v>
      </c>
      <c r="J86" s="19">
        <v>8</v>
      </c>
      <c r="K86" s="560" t="s">
        <v>278</v>
      </c>
      <c r="L86" s="19" t="s">
        <v>371</v>
      </c>
      <c r="M86" s="21">
        <f>I86-D86</f>
        <v>2459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8">
        <v>8615</v>
      </c>
      <c r="B87" s="9" t="s">
        <v>8137</v>
      </c>
      <c r="C87" s="9">
        <v>2009</v>
      </c>
      <c r="D87" s="388">
        <v>39909</v>
      </c>
      <c r="E87" s="9" t="s">
        <v>8138</v>
      </c>
      <c r="F87" s="9" t="s">
        <v>1081</v>
      </c>
      <c r="G87" s="9" t="s">
        <v>860</v>
      </c>
      <c r="H87" s="9" t="s">
        <v>6047</v>
      </c>
      <c r="I87" s="388">
        <v>42233</v>
      </c>
      <c r="J87" s="12">
        <v>8</v>
      </c>
      <c r="K87" s="562" t="s">
        <v>308</v>
      </c>
      <c r="L87" s="12" t="s">
        <v>371</v>
      </c>
      <c r="M87" s="13">
        <f>I87-D87</f>
        <v>2324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4.25" customHeight="1" r="88">
      <c r="A88" s="16">
        <v>8715</v>
      </c>
      <c r="B88" s="17" t="s">
        <v>8139</v>
      </c>
      <c r="C88" s="17">
        <v>2015</v>
      </c>
      <c r="D88" s="392">
        <v>42075</v>
      </c>
      <c r="E88" s="17" t="s">
        <v>8140</v>
      </c>
      <c r="F88" s="547" t="s">
        <v>4371</v>
      </c>
      <c r="G88" s="17" t="s">
        <v>871</v>
      </c>
      <c r="H88" s="17" t="s">
        <v>2111</v>
      </c>
      <c r="I88" s="392">
        <v>42234</v>
      </c>
      <c r="J88" s="19">
        <v>8</v>
      </c>
      <c r="K88" s="561" t="s">
        <v>1679</v>
      </c>
      <c r="L88" s="19" t="s">
        <v>380</v>
      </c>
      <c r="M88" s="21">
        <f>I88-D88</f>
        <v>159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5" customHeight="1" r="89">
      <c r="A89" s="8">
        <v>8815</v>
      </c>
      <c r="B89" s="9" t="s">
        <v>8141</v>
      </c>
      <c r="C89" s="9">
        <v>2015</v>
      </c>
      <c r="D89" s="388">
        <v>42041</v>
      </c>
      <c r="E89" s="9" t="s">
        <v>8142</v>
      </c>
      <c r="F89" s="548" t="s">
        <v>2580</v>
      </c>
      <c r="G89" s="9" t="s">
        <v>871</v>
      </c>
      <c r="H89" s="9" t="s">
        <v>2111</v>
      </c>
      <c r="I89" s="388">
        <v>42235</v>
      </c>
      <c r="J89" s="12">
        <v>8</v>
      </c>
      <c r="K89" s="561" t="s">
        <v>1679</v>
      </c>
      <c r="L89" s="12" t="s">
        <v>380</v>
      </c>
      <c r="M89" s="13">
        <f>I89-D89</f>
        <v>194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3.5" customHeight="1" r="90">
      <c r="A90" s="16">
        <v>8915</v>
      </c>
      <c r="B90" s="17" t="s">
        <v>8143</v>
      </c>
      <c r="C90" s="17">
        <v>2011</v>
      </c>
      <c r="D90" s="392">
        <v>40794</v>
      </c>
      <c r="E90" s="17" t="s">
        <v>8144</v>
      </c>
      <c r="F90" s="17" t="s">
        <v>8131</v>
      </c>
      <c r="G90" s="17" t="s">
        <v>17</v>
      </c>
      <c r="H90" s="17" t="s">
        <v>100</v>
      </c>
      <c r="I90" s="392">
        <v>42236</v>
      </c>
      <c r="J90" s="19">
        <v>8</v>
      </c>
      <c r="K90" s="563" t="s">
        <v>295</v>
      </c>
      <c r="L90" s="19" t="s">
        <v>371</v>
      </c>
      <c r="M90" s="21">
        <f>I90-D90</f>
        <v>1442</v>
      </c>
      <c r="N90" s="243"/>
      <c r="O90" s="454" t="s">
        <v>407</v>
      </c>
      <c r="P90" s="455" t="e">
        <f>AVERAGEIF(G2:G476,"PT",M2:M476)</f>
        <v>#DIV/0!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8">
        <v>9015</v>
      </c>
      <c r="B91" s="9" t="s">
        <v>8145</v>
      </c>
      <c r="C91" s="9">
        <v>2009</v>
      </c>
      <c r="D91" s="388">
        <v>39883</v>
      </c>
      <c r="E91" s="9" t="s">
        <v>8146</v>
      </c>
      <c r="F91" s="9" t="s">
        <v>8122</v>
      </c>
      <c r="G91" s="9" t="s">
        <v>865</v>
      </c>
      <c r="H91" s="9" t="s">
        <v>8147</v>
      </c>
      <c r="I91" s="388">
        <v>42243</v>
      </c>
      <c r="J91" s="12">
        <v>8</v>
      </c>
      <c r="K91" s="563" t="s">
        <v>295</v>
      </c>
      <c r="L91" s="12" t="s">
        <v>380</v>
      </c>
      <c r="M91" s="13">
        <f>I91-D91</f>
        <v>2360</v>
      </c>
      <c r="N91" s="243"/>
      <c r="O91" s="456" t="s">
        <v>30</v>
      </c>
      <c r="P91" s="457">
        <f>AVERAGEIF(G2:G477,"PTN",M2:M477)</f>
        <v>2052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16">
        <v>9115</v>
      </c>
      <c r="B92" s="17" t="s">
        <v>8148</v>
      </c>
      <c r="C92" s="17">
        <v>2014</v>
      </c>
      <c r="D92" s="392">
        <v>41947</v>
      </c>
      <c r="E92" s="17" t="s">
        <v>8149</v>
      </c>
      <c r="F92" s="547" t="s">
        <v>2139</v>
      </c>
      <c r="G92" s="17" t="s">
        <v>871</v>
      </c>
      <c r="H92" s="17" t="s">
        <v>8150</v>
      </c>
      <c r="I92" s="392">
        <v>42243</v>
      </c>
      <c r="J92" s="19">
        <v>8</v>
      </c>
      <c r="K92" s="561" t="s">
        <v>324</v>
      </c>
      <c r="L92" s="19" t="s">
        <v>380</v>
      </c>
      <c r="M92" s="21">
        <f>I92-D92</f>
        <v>296</v>
      </c>
      <c r="N92" s="243"/>
      <c r="O92" s="454" t="s">
        <v>17</v>
      </c>
      <c r="P92" s="455">
        <f>AVERAGEIF(G2:G476,"PTE",M2:M476)</f>
        <v>1557.15217391304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8">
        <v>9215</v>
      </c>
      <c r="B93" s="9" t="s">
        <v>8151</v>
      </c>
      <c r="C93" s="9">
        <v>2009</v>
      </c>
      <c r="D93" s="388">
        <v>39945</v>
      </c>
      <c r="E93" s="9" t="s">
        <v>8152</v>
      </c>
      <c r="F93" s="9" t="s">
        <v>1081</v>
      </c>
      <c r="G93" s="9" t="s">
        <v>860</v>
      </c>
      <c r="H93" s="9" t="s">
        <v>6047</v>
      </c>
      <c r="I93" s="388">
        <v>42251</v>
      </c>
      <c r="J93" s="12">
        <v>9</v>
      </c>
      <c r="K93" s="562" t="s">
        <v>308</v>
      </c>
      <c r="L93" s="12" t="s">
        <v>371</v>
      </c>
      <c r="M93" s="13">
        <f>I93-D93</f>
        <v>2306</v>
      </c>
      <c r="N93" s="243"/>
      <c r="O93" s="456" t="s">
        <v>40</v>
      </c>
      <c r="P93" s="457" t="e">
        <f>AVERAGEIF(G2:G476,"Pré-Mistura",M2:M476)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16">
        <v>9315</v>
      </c>
      <c r="B94" s="17" t="s">
        <v>8153</v>
      </c>
      <c r="C94" s="17">
        <v>2013</v>
      </c>
      <c r="D94" s="392">
        <v>41376</v>
      </c>
      <c r="E94" s="17" t="s">
        <v>8154</v>
      </c>
      <c r="F94" s="17" t="s">
        <v>154</v>
      </c>
      <c r="G94" s="17" t="s">
        <v>860</v>
      </c>
      <c r="H94" s="17" t="s">
        <v>132</v>
      </c>
      <c r="I94" s="392">
        <v>42251</v>
      </c>
      <c r="J94" s="19">
        <v>9</v>
      </c>
      <c r="K94" s="562" t="s">
        <v>308</v>
      </c>
      <c r="L94" s="19" t="s">
        <v>376</v>
      </c>
      <c r="M94" s="21">
        <f>I94-D94</f>
        <v>875</v>
      </c>
      <c r="N94" s="243"/>
      <c r="O94" s="454" t="s">
        <v>850</v>
      </c>
      <c r="P94" s="455">
        <f>AVERAGEIF(G2:G476,"PF",M2:M476)</f>
        <v>2149.91666666667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8">
        <v>9415</v>
      </c>
      <c r="B95" s="9" t="s">
        <v>8155</v>
      </c>
      <c r="C95" s="9">
        <v>2011</v>
      </c>
      <c r="D95" s="388">
        <v>40773</v>
      </c>
      <c r="E95" s="9" t="s">
        <v>8156</v>
      </c>
      <c r="F95" s="9" t="s">
        <v>242</v>
      </c>
      <c r="G95" s="9" t="s">
        <v>860</v>
      </c>
      <c r="H95" s="9" t="s">
        <v>8157</v>
      </c>
      <c r="I95" s="388">
        <v>42255</v>
      </c>
      <c r="J95" s="12">
        <v>9</v>
      </c>
      <c r="K95" s="562" t="s">
        <v>308</v>
      </c>
      <c r="L95" s="12" t="s">
        <v>371</v>
      </c>
      <c r="M95" s="13">
        <f>I95-D95</f>
        <v>1482</v>
      </c>
      <c r="N95" s="243"/>
      <c r="O95" s="456" t="s">
        <v>844</v>
      </c>
      <c r="P95" s="457">
        <f>AVERAGEIF(G2:G476,"PFN",M2:M476)</f>
        <v>1615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16">
        <v>9515</v>
      </c>
      <c r="B96" s="17" t="s">
        <v>8158</v>
      </c>
      <c r="C96" s="17">
        <v>2011</v>
      </c>
      <c r="D96" s="392">
        <v>40802</v>
      </c>
      <c r="E96" s="17" t="s">
        <v>8159</v>
      </c>
      <c r="F96" s="17" t="s">
        <v>2575</v>
      </c>
      <c r="G96" s="17" t="s">
        <v>850</v>
      </c>
      <c r="H96" s="17" t="s">
        <v>3804</v>
      </c>
      <c r="I96" s="392">
        <v>42255</v>
      </c>
      <c r="J96" s="19">
        <v>9</v>
      </c>
      <c r="K96" s="561" t="s">
        <v>324</v>
      </c>
      <c r="L96" s="19" t="s">
        <v>371</v>
      </c>
      <c r="M96" s="21">
        <f>I96-D96</f>
        <v>1453</v>
      </c>
      <c r="N96" s="243"/>
      <c r="O96" s="454" t="s">
        <v>860</v>
      </c>
      <c r="P96" s="455">
        <f>AVERAGEIF(G2:G476,"PF/PTE",M2:M476)</f>
        <v>1572.44680851064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8">
        <v>9615</v>
      </c>
      <c r="B97" s="9" t="s">
        <v>8160</v>
      </c>
      <c r="C97" s="9">
        <v>2014</v>
      </c>
      <c r="D97" s="388">
        <v>41947</v>
      </c>
      <c r="E97" s="9" t="s">
        <v>8161</v>
      </c>
      <c r="F97" s="548" t="s">
        <v>2336</v>
      </c>
      <c r="G97" s="9" t="s">
        <v>871</v>
      </c>
      <c r="H97" s="9" t="s">
        <v>8150</v>
      </c>
      <c r="I97" s="388">
        <v>42263</v>
      </c>
      <c r="J97" s="12">
        <v>9</v>
      </c>
      <c r="K97" s="561" t="s">
        <v>324</v>
      </c>
      <c r="L97" s="12" t="s">
        <v>380</v>
      </c>
      <c r="M97" s="13">
        <f>I97-D97</f>
        <v>316</v>
      </c>
      <c r="N97" s="243"/>
      <c r="O97" s="456" t="s">
        <v>865</v>
      </c>
      <c r="P97" s="457">
        <f>AVERAGEIF(G2:G476,"Bio",M2:M476)</f>
        <v>726.714285714286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16">
        <v>9715</v>
      </c>
      <c r="B98" s="17" t="s">
        <v>8162</v>
      </c>
      <c r="C98" s="17">
        <v>2013</v>
      </c>
      <c r="D98" s="392">
        <v>41514</v>
      </c>
      <c r="E98" s="17" t="s">
        <v>8163</v>
      </c>
      <c r="F98" s="547" t="s">
        <v>2139</v>
      </c>
      <c r="G98" s="17" t="s">
        <v>871</v>
      </c>
      <c r="H98" s="17" t="s">
        <v>8164</v>
      </c>
      <c r="I98" s="392">
        <v>42284</v>
      </c>
      <c r="J98" s="19">
        <v>10</v>
      </c>
      <c r="K98" s="561" t="s">
        <v>324</v>
      </c>
      <c r="L98" s="19" t="s">
        <v>380</v>
      </c>
      <c r="M98" s="21">
        <f>I98-D98</f>
        <v>770</v>
      </c>
      <c r="N98" s="243"/>
      <c r="O98" s="454" t="s">
        <v>871</v>
      </c>
      <c r="P98" s="455">
        <f>AVERAGEIF(G2:G476,"Bio/Org",M2:M476)</f>
        <v>577.833333333333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8">
        <v>9815</v>
      </c>
      <c r="B99" s="9" t="s">
        <v>8165</v>
      </c>
      <c r="C99" s="9">
        <v>2014</v>
      </c>
      <c r="D99" s="388">
        <v>41662</v>
      </c>
      <c r="E99" s="9" t="s">
        <v>8166</v>
      </c>
      <c r="F99" s="548" t="s">
        <v>2336</v>
      </c>
      <c r="G99" s="9" t="s">
        <v>871</v>
      </c>
      <c r="H99" s="9" t="s">
        <v>8167</v>
      </c>
      <c r="I99" s="388">
        <v>42284</v>
      </c>
      <c r="J99" s="12">
        <v>10</v>
      </c>
      <c r="K99" s="561" t="s">
        <v>324</v>
      </c>
      <c r="L99" s="12" t="s">
        <v>380</v>
      </c>
      <c r="M99" s="13">
        <f>I99-D99</f>
        <v>622</v>
      </c>
      <c r="N99" s="243"/>
      <c r="O99" s="458" t="s">
        <v>426</v>
      </c>
      <c r="P99" s="459">
        <f>AVERAGE(M2:M494)</f>
        <v>1410.12230215827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16">
        <v>9915</v>
      </c>
      <c r="B100" s="17" t="s">
        <v>8168</v>
      </c>
      <c r="C100" s="17">
        <v>2010</v>
      </c>
      <c r="D100" s="392">
        <v>40400</v>
      </c>
      <c r="E100" s="17" t="s">
        <v>8169</v>
      </c>
      <c r="F100" s="547" t="s">
        <v>2139</v>
      </c>
      <c r="G100" s="17" t="s">
        <v>871</v>
      </c>
      <c r="H100" s="17" t="s">
        <v>8170</v>
      </c>
      <c r="I100" s="392">
        <v>42285</v>
      </c>
      <c r="J100" s="19">
        <v>10</v>
      </c>
      <c r="K100" s="561" t="s">
        <v>324</v>
      </c>
      <c r="L100" s="19" t="s">
        <v>380</v>
      </c>
      <c r="M100" s="21">
        <f>I100-D100</f>
        <v>1885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8">
        <v>10015</v>
      </c>
      <c r="B101" s="9" t="s">
        <v>8171</v>
      </c>
      <c r="C101" s="9">
        <v>2011</v>
      </c>
      <c r="D101" s="388">
        <v>40604</v>
      </c>
      <c r="E101" s="9" t="s">
        <v>8172</v>
      </c>
      <c r="F101" s="548" t="s">
        <v>2139</v>
      </c>
      <c r="G101" s="9" t="s">
        <v>871</v>
      </c>
      <c r="H101" s="9" t="s">
        <v>8170</v>
      </c>
      <c r="I101" s="388">
        <v>42285</v>
      </c>
      <c r="J101" s="12">
        <v>10</v>
      </c>
      <c r="K101" s="561" t="s">
        <v>324</v>
      </c>
      <c r="L101" s="12" t="s">
        <v>380</v>
      </c>
      <c r="M101" s="13">
        <f>I101-D101</f>
        <v>1681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16">
        <v>10115</v>
      </c>
      <c r="B102" s="17" t="s">
        <v>8173</v>
      </c>
      <c r="C102" s="17">
        <v>2013</v>
      </c>
      <c r="D102" s="392">
        <v>41555</v>
      </c>
      <c r="E102" s="17" t="s">
        <v>8174</v>
      </c>
      <c r="F102" s="547" t="s">
        <v>2580</v>
      </c>
      <c r="G102" s="17" t="s">
        <v>871</v>
      </c>
      <c r="H102" s="17" t="s">
        <v>2951</v>
      </c>
      <c r="I102" s="392">
        <v>42290</v>
      </c>
      <c r="J102" s="19">
        <v>10</v>
      </c>
      <c r="K102" s="561" t="s">
        <v>1679</v>
      </c>
      <c r="L102" s="19" t="s">
        <v>380</v>
      </c>
      <c r="M102" s="21">
        <f>I102-D102</f>
        <v>735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8">
        <v>10215</v>
      </c>
      <c r="B103" s="9" t="s">
        <v>8175</v>
      </c>
      <c r="C103" s="9">
        <v>2013</v>
      </c>
      <c r="D103" s="388">
        <v>41586</v>
      </c>
      <c r="E103" s="9" t="s">
        <v>8176</v>
      </c>
      <c r="F103" s="9" t="s">
        <v>497</v>
      </c>
      <c r="G103" s="9" t="s">
        <v>17</v>
      </c>
      <c r="H103" s="9" t="s">
        <v>277</v>
      </c>
      <c r="I103" s="388">
        <v>42300</v>
      </c>
      <c r="J103" s="12">
        <v>10</v>
      </c>
      <c r="K103" s="562" t="s">
        <v>308</v>
      </c>
      <c r="L103" s="12" t="s">
        <v>365</v>
      </c>
      <c r="M103" s="13">
        <f>I103-D103</f>
        <v>714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16">
        <v>10315</v>
      </c>
      <c r="B104" s="17" t="s">
        <v>8177</v>
      </c>
      <c r="C104" s="17">
        <v>2013</v>
      </c>
      <c r="D104" s="392">
        <v>41456</v>
      </c>
      <c r="E104" s="17" t="s">
        <v>8178</v>
      </c>
      <c r="F104" s="17" t="s">
        <v>497</v>
      </c>
      <c r="G104" s="17" t="s">
        <v>17</v>
      </c>
      <c r="H104" s="17" t="s">
        <v>3637</v>
      </c>
      <c r="I104" s="392">
        <v>42300</v>
      </c>
      <c r="J104" s="19">
        <v>10</v>
      </c>
      <c r="K104" s="562" t="s">
        <v>308</v>
      </c>
      <c r="L104" s="19" t="s">
        <v>365</v>
      </c>
      <c r="M104" s="21">
        <f>I104-D104</f>
        <v>844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8">
        <v>10415</v>
      </c>
      <c r="B105" s="9" t="s">
        <v>8179</v>
      </c>
      <c r="C105" s="9">
        <v>2014</v>
      </c>
      <c r="D105" s="388">
        <v>41948</v>
      </c>
      <c r="E105" s="9" t="s">
        <v>8180</v>
      </c>
      <c r="F105" s="9" t="s">
        <v>2561</v>
      </c>
      <c r="G105" s="9" t="s">
        <v>860</v>
      </c>
      <c r="H105" s="9" t="s">
        <v>465</v>
      </c>
      <c r="I105" s="388">
        <v>42300</v>
      </c>
      <c r="J105" s="12">
        <v>10</v>
      </c>
      <c r="K105" s="560" t="s">
        <v>278</v>
      </c>
      <c r="L105" s="12" t="s">
        <v>371</v>
      </c>
      <c r="M105" s="13">
        <f>I105-D105</f>
        <v>352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16">
        <v>10515</v>
      </c>
      <c r="B106" s="17" t="s">
        <v>8181</v>
      </c>
      <c r="C106" s="17">
        <v>2015</v>
      </c>
      <c r="D106" s="392">
        <v>42062</v>
      </c>
      <c r="E106" s="17" t="s">
        <v>8182</v>
      </c>
      <c r="F106" s="547" t="s">
        <v>7151</v>
      </c>
      <c r="G106" s="17" t="s">
        <v>871</v>
      </c>
      <c r="H106" s="17" t="s">
        <v>2111</v>
      </c>
      <c r="I106" s="392">
        <v>42305</v>
      </c>
      <c r="J106" s="19">
        <v>10</v>
      </c>
      <c r="K106" s="561" t="s">
        <v>1679</v>
      </c>
      <c r="L106" s="19" t="s">
        <v>380</v>
      </c>
      <c r="M106" s="21">
        <f>I106-D106</f>
        <v>243</v>
      </c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8">
        <v>10615</v>
      </c>
      <c r="B107" s="9" t="s">
        <v>8183</v>
      </c>
      <c r="C107" s="9">
        <v>2011</v>
      </c>
      <c r="D107" s="388">
        <v>40907</v>
      </c>
      <c r="E107" s="9" t="s">
        <v>8184</v>
      </c>
      <c r="F107" s="9" t="s">
        <v>2214</v>
      </c>
      <c r="G107" s="9" t="s">
        <v>860</v>
      </c>
      <c r="H107" s="9" t="s">
        <v>137</v>
      </c>
      <c r="I107" s="388">
        <v>42312</v>
      </c>
      <c r="J107" s="12">
        <v>11</v>
      </c>
      <c r="K107" s="562" t="s">
        <v>308</v>
      </c>
      <c r="L107" s="12" t="s">
        <v>371</v>
      </c>
      <c r="M107" s="13">
        <f>I107-D107</f>
        <v>1405</v>
      </c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16">
        <v>10715</v>
      </c>
      <c r="B108" s="17" t="s">
        <v>8185</v>
      </c>
      <c r="C108" s="17">
        <v>2013</v>
      </c>
      <c r="D108" s="392">
        <v>41422</v>
      </c>
      <c r="E108" s="17" t="s">
        <v>8186</v>
      </c>
      <c r="F108" s="17" t="s">
        <v>154</v>
      </c>
      <c r="G108" s="17" t="s">
        <v>860</v>
      </c>
      <c r="H108" s="17" t="s">
        <v>8187</v>
      </c>
      <c r="I108" s="392">
        <v>42317</v>
      </c>
      <c r="J108" s="19">
        <v>11</v>
      </c>
      <c r="K108" s="562" t="s">
        <v>308</v>
      </c>
      <c r="L108" s="19" t="s">
        <v>371</v>
      </c>
      <c r="M108" s="21">
        <f>I108-D108</f>
        <v>895</v>
      </c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8">
        <v>10815</v>
      </c>
      <c r="B109" s="9" t="s">
        <v>8188</v>
      </c>
      <c r="C109" s="9">
        <v>2010</v>
      </c>
      <c r="D109" s="388">
        <v>40451</v>
      </c>
      <c r="E109" s="9" t="s">
        <v>8189</v>
      </c>
      <c r="F109" s="9" t="s">
        <v>8190</v>
      </c>
      <c r="G109" s="9" t="s">
        <v>850</v>
      </c>
      <c r="H109" s="9" t="s">
        <v>870</v>
      </c>
      <c r="I109" s="388">
        <v>42318</v>
      </c>
      <c r="J109" s="12">
        <v>11</v>
      </c>
      <c r="K109" s="563" t="s">
        <v>295</v>
      </c>
      <c r="L109" s="12" t="s">
        <v>371</v>
      </c>
      <c r="M109" s="13">
        <f>I109-D109</f>
        <v>1867</v>
      </c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16">
        <v>10915</v>
      </c>
      <c r="B110" s="17" t="s">
        <v>8191</v>
      </c>
      <c r="C110" s="17">
        <v>2013</v>
      </c>
      <c r="D110" s="392">
        <v>41276</v>
      </c>
      <c r="E110" s="17" t="s">
        <v>8192</v>
      </c>
      <c r="F110" s="17" t="s">
        <v>4463</v>
      </c>
      <c r="G110" s="17" t="s">
        <v>860</v>
      </c>
      <c r="H110" s="17" t="s">
        <v>137</v>
      </c>
      <c r="I110" s="392">
        <v>42319</v>
      </c>
      <c r="J110" s="19">
        <v>11</v>
      </c>
      <c r="K110" s="560" t="s">
        <v>278</v>
      </c>
      <c r="L110" s="19" t="s">
        <v>365</v>
      </c>
      <c r="M110" s="21">
        <f>I110-D110</f>
        <v>1043</v>
      </c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8">
        <v>11015</v>
      </c>
      <c r="B111" s="9" t="s">
        <v>8193</v>
      </c>
      <c r="C111" s="9">
        <v>2009</v>
      </c>
      <c r="D111" s="388">
        <v>40176</v>
      </c>
      <c r="E111" s="9" t="s">
        <v>8194</v>
      </c>
      <c r="F111" s="9" t="s">
        <v>8195</v>
      </c>
      <c r="G111" s="9" t="s">
        <v>860</v>
      </c>
      <c r="H111" s="9" t="s">
        <v>121</v>
      </c>
      <c r="I111" s="388">
        <v>42320</v>
      </c>
      <c r="J111" s="12">
        <v>11</v>
      </c>
      <c r="K111" s="562" t="s">
        <v>308</v>
      </c>
      <c r="L111" s="12" t="s">
        <v>376</v>
      </c>
      <c r="M111" s="13">
        <f>I111-D111</f>
        <v>2144</v>
      </c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16">
        <v>11115</v>
      </c>
      <c r="B112" s="17" t="s">
        <v>8196</v>
      </c>
      <c r="C112" s="17">
        <v>2010</v>
      </c>
      <c r="D112" s="392">
        <v>40269</v>
      </c>
      <c r="E112" s="17" t="s">
        <v>8197</v>
      </c>
      <c r="F112" s="17" t="s">
        <v>1361</v>
      </c>
      <c r="G112" s="17" t="s">
        <v>17</v>
      </c>
      <c r="H112" s="17" t="s">
        <v>363</v>
      </c>
      <c r="I112" s="392">
        <v>42325</v>
      </c>
      <c r="J112" s="19">
        <v>11</v>
      </c>
      <c r="K112" s="562" t="s">
        <v>308</v>
      </c>
      <c r="L112" s="19" t="s">
        <v>376</v>
      </c>
      <c r="M112" s="21">
        <f>I112-D112</f>
        <v>2056</v>
      </c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8">
        <v>11215</v>
      </c>
      <c r="B113" s="9" t="s">
        <v>8198</v>
      </c>
      <c r="C113" s="9">
        <v>2013</v>
      </c>
      <c r="D113" s="388">
        <v>41304</v>
      </c>
      <c r="E113" s="9" t="s">
        <v>8199</v>
      </c>
      <c r="F113" s="9" t="s">
        <v>370</v>
      </c>
      <c r="G113" s="9" t="s">
        <v>17</v>
      </c>
      <c r="H113" s="9" t="s">
        <v>3795</v>
      </c>
      <c r="I113" s="388">
        <v>42325</v>
      </c>
      <c r="J113" s="12">
        <v>11</v>
      </c>
      <c r="K113" s="562" t="s">
        <v>308</v>
      </c>
      <c r="L113" s="12" t="s">
        <v>371</v>
      </c>
      <c r="M113" s="13">
        <f>I113-D113</f>
        <v>1021</v>
      </c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16">
        <v>11315</v>
      </c>
      <c r="B114" s="17" t="s">
        <v>8200</v>
      </c>
      <c r="C114" s="17">
        <v>2013</v>
      </c>
      <c r="D114" s="392">
        <v>41613</v>
      </c>
      <c r="E114" s="17" t="s">
        <v>8201</v>
      </c>
      <c r="F114" s="17" t="s">
        <v>497</v>
      </c>
      <c r="G114" s="17" t="s">
        <v>17</v>
      </c>
      <c r="H114" s="17" t="s">
        <v>363</v>
      </c>
      <c r="I114" s="392">
        <v>42325</v>
      </c>
      <c r="J114" s="19">
        <v>11</v>
      </c>
      <c r="K114" s="562" t="s">
        <v>308</v>
      </c>
      <c r="L114" s="19" t="s">
        <v>371</v>
      </c>
      <c r="M114" s="21">
        <f>I114-D114</f>
        <v>712</v>
      </c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8">
        <v>11415</v>
      </c>
      <c r="B115" s="9" t="s">
        <v>8202</v>
      </c>
      <c r="C115" s="9">
        <v>2014</v>
      </c>
      <c r="D115" s="388">
        <v>41943</v>
      </c>
      <c r="E115" s="9" t="s">
        <v>8203</v>
      </c>
      <c r="F115" s="9" t="s">
        <v>7489</v>
      </c>
      <c r="G115" s="9" t="s">
        <v>860</v>
      </c>
      <c r="H115" s="9" t="s">
        <v>132</v>
      </c>
      <c r="I115" s="388">
        <v>42325</v>
      </c>
      <c r="J115" s="12">
        <v>11</v>
      </c>
      <c r="K115" s="560" t="s">
        <v>278</v>
      </c>
      <c r="L115" s="12" t="s">
        <v>376</v>
      </c>
      <c r="M115" s="13">
        <f>I115-D115</f>
        <v>382</v>
      </c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16">
        <v>11515</v>
      </c>
      <c r="B116" s="17" t="s">
        <v>8204</v>
      </c>
      <c r="C116" s="17">
        <v>2014</v>
      </c>
      <c r="D116" s="392">
        <v>41983</v>
      </c>
      <c r="E116" s="17" t="s">
        <v>8205</v>
      </c>
      <c r="F116" s="17" t="s">
        <v>1361</v>
      </c>
      <c r="G116" s="17" t="s">
        <v>17</v>
      </c>
      <c r="H116" s="17" t="s">
        <v>137</v>
      </c>
      <c r="I116" s="392">
        <v>42326</v>
      </c>
      <c r="J116" s="19">
        <v>11</v>
      </c>
      <c r="K116" s="562" t="s">
        <v>308</v>
      </c>
      <c r="L116" s="19" t="s">
        <v>376</v>
      </c>
      <c r="M116" s="21">
        <f>I116-D116</f>
        <v>343</v>
      </c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8">
        <v>11615</v>
      </c>
      <c r="B117" s="9" t="s">
        <v>8206</v>
      </c>
      <c r="C117" s="9">
        <v>2013</v>
      </c>
      <c r="D117" s="388">
        <v>41583</v>
      </c>
      <c r="E117" s="9" t="s">
        <v>8207</v>
      </c>
      <c r="F117" s="9" t="s">
        <v>497</v>
      </c>
      <c r="G117" s="9" t="s">
        <v>17</v>
      </c>
      <c r="H117" s="9" t="s">
        <v>4365</v>
      </c>
      <c r="I117" s="388">
        <v>42326</v>
      </c>
      <c r="J117" s="12">
        <v>11</v>
      </c>
      <c r="K117" s="562" t="s">
        <v>308</v>
      </c>
      <c r="L117" s="12" t="s">
        <v>371</v>
      </c>
      <c r="M117" s="13">
        <f>I117-D117</f>
        <v>743</v>
      </c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16">
        <v>11715</v>
      </c>
      <c r="B118" s="17" t="s">
        <v>8208</v>
      </c>
      <c r="C118" s="17">
        <v>2011</v>
      </c>
      <c r="D118" s="392">
        <v>40834</v>
      </c>
      <c r="E118" s="17" t="s">
        <v>8209</v>
      </c>
      <c r="F118" s="17" t="s">
        <v>497</v>
      </c>
      <c r="G118" s="17" t="s">
        <v>17</v>
      </c>
      <c r="H118" s="17" t="s">
        <v>3637</v>
      </c>
      <c r="I118" s="392">
        <v>42326</v>
      </c>
      <c r="J118" s="19">
        <v>11</v>
      </c>
      <c r="K118" s="563" t="s">
        <v>295</v>
      </c>
      <c r="L118" s="19" t="s">
        <v>371</v>
      </c>
      <c r="M118" s="21">
        <f>I118-D118</f>
        <v>1492</v>
      </c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8">
        <v>11815</v>
      </c>
      <c r="B119" s="9" t="s">
        <v>8210</v>
      </c>
      <c r="C119" s="9">
        <v>2014</v>
      </c>
      <c r="D119" s="388">
        <v>41698</v>
      </c>
      <c r="E119" s="9" t="s">
        <v>8211</v>
      </c>
      <c r="F119" s="9" t="s">
        <v>1361</v>
      </c>
      <c r="G119" s="9" t="s">
        <v>17</v>
      </c>
      <c r="H119" s="9" t="s">
        <v>77</v>
      </c>
      <c r="I119" s="388">
        <v>42327</v>
      </c>
      <c r="J119" s="12">
        <v>11</v>
      </c>
      <c r="K119" s="562" t="s">
        <v>308</v>
      </c>
      <c r="L119" s="12" t="s">
        <v>376</v>
      </c>
      <c r="M119" s="13">
        <f>I119-D119</f>
        <v>629</v>
      </c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16">
        <v>11915</v>
      </c>
      <c r="B120" s="17" t="s">
        <v>8212</v>
      </c>
      <c r="C120" s="17">
        <v>2010</v>
      </c>
      <c r="D120" s="392">
        <v>40456</v>
      </c>
      <c r="E120" s="17" t="s">
        <v>8213</v>
      </c>
      <c r="F120" s="17" t="s">
        <v>497</v>
      </c>
      <c r="G120" s="17" t="s">
        <v>17</v>
      </c>
      <c r="H120" s="17" t="s">
        <v>5812</v>
      </c>
      <c r="I120" s="392">
        <v>42327</v>
      </c>
      <c r="J120" s="19">
        <v>11</v>
      </c>
      <c r="K120" s="562" t="s">
        <v>308</v>
      </c>
      <c r="L120" s="19" t="s">
        <v>376</v>
      </c>
      <c r="M120" s="21">
        <f>I120-D120</f>
        <v>1871</v>
      </c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8">
        <v>12015</v>
      </c>
      <c r="B121" s="9" t="s">
        <v>8214</v>
      </c>
      <c r="C121" s="9">
        <v>2010</v>
      </c>
      <c r="D121" s="388">
        <v>40543</v>
      </c>
      <c r="E121" s="9" t="s">
        <v>8215</v>
      </c>
      <c r="F121" s="9" t="s">
        <v>7379</v>
      </c>
      <c r="G121" s="9" t="s">
        <v>17</v>
      </c>
      <c r="H121" s="9" t="s">
        <v>71</v>
      </c>
      <c r="I121" s="388">
        <v>42327</v>
      </c>
      <c r="J121" s="12">
        <v>11</v>
      </c>
      <c r="K121" s="562" t="s">
        <v>308</v>
      </c>
      <c r="L121" s="12" t="s">
        <v>371</v>
      </c>
      <c r="M121" s="13">
        <f>I121-D121</f>
        <v>1784</v>
      </c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16">
        <v>12115</v>
      </c>
      <c r="B122" s="17" t="s">
        <v>8216</v>
      </c>
      <c r="C122" s="17">
        <v>2010</v>
      </c>
      <c r="D122" s="392">
        <v>40210</v>
      </c>
      <c r="E122" s="17" t="s">
        <v>8217</v>
      </c>
      <c r="F122" s="17" t="s">
        <v>497</v>
      </c>
      <c r="G122" s="17" t="s">
        <v>17</v>
      </c>
      <c r="H122" s="17" t="s">
        <v>5629</v>
      </c>
      <c r="I122" s="392">
        <v>42334</v>
      </c>
      <c r="J122" s="19">
        <v>11</v>
      </c>
      <c r="K122" s="562" t="s">
        <v>308</v>
      </c>
      <c r="L122" s="19" t="s">
        <v>371</v>
      </c>
      <c r="M122" s="21">
        <f>I122-D122</f>
        <v>2124</v>
      </c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8">
        <v>12215</v>
      </c>
      <c r="B123" s="9" t="s">
        <v>8218</v>
      </c>
      <c r="C123" s="9">
        <v>2010</v>
      </c>
      <c r="D123" s="388">
        <v>40210</v>
      </c>
      <c r="E123" s="9" t="s">
        <v>8219</v>
      </c>
      <c r="F123" s="9" t="s">
        <v>497</v>
      </c>
      <c r="G123" s="9" t="s">
        <v>17</v>
      </c>
      <c r="H123" s="9" t="s">
        <v>100</v>
      </c>
      <c r="I123" s="388">
        <v>42334</v>
      </c>
      <c r="J123" s="12">
        <v>11</v>
      </c>
      <c r="K123" s="562" t="s">
        <v>308</v>
      </c>
      <c r="L123" s="12" t="s">
        <v>371</v>
      </c>
      <c r="M123" s="13">
        <f>I123-D123</f>
        <v>2124</v>
      </c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16">
        <v>12315</v>
      </c>
      <c r="B124" s="17" t="s">
        <v>8220</v>
      </c>
      <c r="C124" s="17">
        <v>2012</v>
      </c>
      <c r="D124" s="392">
        <v>41128</v>
      </c>
      <c r="E124" s="17" t="s">
        <v>8221</v>
      </c>
      <c r="F124" s="17" t="s">
        <v>154</v>
      </c>
      <c r="G124" s="17" t="s">
        <v>17</v>
      </c>
      <c r="H124" s="17" t="s">
        <v>181</v>
      </c>
      <c r="I124" s="392">
        <v>42335</v>
      </c>
      <c r="J124" s="19">
        <v>11</v>
      </c>
      <c r="K124" s="560" t="s">
        <v>278</v>
      </c>
      <c r="L124" s="19" t="s">
        <v>376</v>
      </c>
      <c r="M124" s="21">
        <f>I124-D124</f>
        <v>1207</v>
      </c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8">
        <v>12415</v>
      </c>
      <c r="B125" s="9" t="s">
        <v>8222</v>
      </c>
      <c r="C125" s="9">
        <v>2012</v>
      </c>
      <c r="D125" s="388">
        <v>41148</v>
      </c>
      <c r="E125" s="9" t="s">
        <v>8223</v>
      </c>
      <c r="F125" s="9" t="s">
        <v>154</v>
      </c>
      <c r="G125" s="9" t="s">
        <v>17</v>
      </c>
      <c r="H125" s="9" t="s">
        <v>5168</v>
      </c>
      <c r="I125" s="388">
        <v>42345</v>
      </c>
      <c r="J125" s="12">
        <v>12</v>
      </c>
      <c r="K125" s="560" t="s">
        <v>278</v>
      </c>
      <c r="L125" s="12" t="s">
        <v>376</v>
      </c>
      <c r="M125" s="13">
        <f>I125-D125</f>
        <v>1197</v>
      </c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16">
        <v>12515</v>
      </c>
      <c r="B126" s="17" t="s">
        <v>8224</v>
      </c>
      <c r="C126" s="17">
        <v>2013</v>
      </c>
      <c r="D126" s="392">
        <v>41323</v>
      </c>
      <c r="E126" s="17" t="s">
        <v>8225</v>
      </c>
      <c r="F126" s="17" t="s">
        <v>154</v>
      </c>
      <c r="G126" s="17" t="s">
        <v>17</v>
      </c>
      <c r="H126" s="17" t="s">
        <v>3795</v>
      </c>
      <c r="I126" s="392">
        <v>42345</v>
      </c>
      <c r="J126" s="19">
        <v>12</v>
      </c>
      <c r="K126" s="560" t="s">
        <v>278</v>
      </c>
      <c r="L126" s="19" t="s">
        <v>376</v>
      </c>
      <c r="M126" s="21">
        <f>I126-D126</f>
        <v>1022</v>
      </c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8">
        <v>12615</v>
      </c>
      <c r="B127" s="9" t="s">
        <v>8226</v>
      </c>
      <c r="C127" s="9">
        <v>2009</v>
      </c>
      <c r="D127" s="388">
        <v>40056</v>
      </c>
      <c r="E127" s="9" t="s">
        <v>8227</v>
      </c>
      <c r="F127" s="9" t="s">
        <v>584</v>
      </c>
      <c r="G127" s="9" t="s">
        <v>17</v>
      </c>
      <c r="H127" s="9" t="s">
        <v>7493</v>
      </c>
      <c r="I127" s="388">
        <v>42346</v>
      </c>
      <c r="J127" s="12">
        <v>12</v>
      </c>
      <c r="K127" s="562" t="s">
        <v>308</v>
      </c>
      <c r="L127" s="12" t="s">
        <v>371</v>
      </c>
      <c r="M127" s="13">
        <f>I127-D127</f>
        <v>2290</v>
      </c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16">
        <v>12715</v>
      </c>
      <c r="B128" s="17" t="s">
        <v>8228</v>
      </c>
      <c r="C128" s="17">
        <v>2011</v>
      </c>
      <c r="D128" s="392">
        <v>40749</v>
      </c>
      <c r="E128" s="17" t="s">
        <v>8229</v>
      </c>
      <c r="F128" s="17" t="s">
        <v>2186</v>
      </c>
      <c r="G128" s="17" t="s">
        <v>30</v>
      </c>
      <c r="H128" s="17" t="s">
        <v>3804</v>
      </c>
      <c r="I128" s="392">
        <v>42347</v>
      </c>
      <c r="J128" s="19">
        <v>12</v>
      </c>
      <c r="K128" s="562" t="s">
        <v>308</v>
      </c>
      <c r="L128" s="19" t="s">
        <v>371</v>
      </c>
      <c r="M128" s="21">
        <f>I128-D128</f>
        <v>1598</v>
      </c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8">
        <v>12815</v>
      </c>
      <c r="B129" s="9" t="s">
        <v>8230</v>
      </c>
      <c r="C129" s="9">
        <v>2009</v>
      </c>
      <c r="D129" s="388">
        <v>39842</v>
      </c>
      <c r="E129" s="9" t="s">
        <v>8231</v>
      </c>
      <c r="F129" s="9" t="s">
        <v>8232</v>
      </c>
      <c r="G129" s="9" t="s">
        <v>30</v>
      </c>
      <c r="H129" s="9" t="s">
        <v>1358</v>
      </c>
      <c r="I129" s="388">
        <v>42348</v>
      </c>
      <c r="J129" s="12">
        <v>12</v>
      </c>
      <c r="K129" s="563" t="s">
        <v>295</v>
      </c>
      <c r="L129" s="12" t="s">
        <v>371</v>
      </c>
      <c r="M129" s="13">
        <f>I129-D129</f>
        <v>2506</v>
      </c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16">
        <v>12915</v>
      </c>
      <c r="B130" s="17" t="s">
        <v>8233</v>
      </c>
      <c r="C130" s="17">
        <v>2012</v>
      </c>
      <c r="D130" s="392">
        <v>41176</v>
      </c>
      <c r="E130" s="17" t="s">
        <v>8234</v>
      </c>
      <c r="F130" s="17" t="s">
        <v>497</v>
      </c>
      <c r="G130" s="17" t="s">
        <v>17</v>
      </c>
      <c r="H130" s="17" t="s">
        <v>1487</v>
      </c>
      <c r="I130" s="392">
        <v>42349</v>
      </c>
      <c r="J130" s="19">
        <v>12</v>
      </c>
      <c r="K130" s="562" t="s">
        <v>308</v>
      </c>
      <c r="L130" s="19" t="s">
        <v>371</v>
      </c>
      <c r="M130" s="21">
        <f>I130-D130</f>
        <v>1173</v>
      </c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8">
        <v>13015</v>
      </c>
      <c r="B131" s="564" t="s">
        <v>8235</v>
      </c>
      <c r="C131" s="9">
        <v>2009</v>
      </c>
      <c r="D131" s="388">
        <v>39883</v>
      </c>
      <c r="E131" s="9" t="s">
        <v>8236</v>
      </c>
      <c r="F131" s="9" t="s">
        <v>497</v>
      </c>
      <c r="G131" s="9" t="s">
        <v>17</v>
      </c>
      <c r="H131" s="9" t="s">
        <v>125</v>
      </c>
      <c r="I131" s="388">
        <v>42349</v>
      </c>
      <c r="J131" s="12">
        <v>12</v>
      </c>
      <c r="K131" s="562" t="s">
        <v>308</v>
      </c>
      <c r="L131" s="12" t="s">
        <v>371</v>
      </c>
      <c r="M131" s="13">
        <f>I131-D131</f>
        <v>2466</v>
      </c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16">
        <v>13115</v>
      </c>
      <c r="B132" s="17" t="s">
        <v>8237</v>
      </c>
      <c r="C132" s="17">
        <v>2010</v>
      </c>
      <c r="D132" s="392">
        <v>40372</v>
      </c>
      <c r="E132" s="17" t="s">
        <v>8238</v>
      </c>
      <c r="F132" s="17" t="s">
        <v>154</v>
      </c>
      <c r="G132" s="17" t="s">
        <v>17</v>
      </c>
      <c r="H132" s="17" t="s">
        <v>4365</v>
      </c>
      <c r="I132" s="392">
        <v>42349</v>
      </c>
      <c r="J132" s="19">
        <v>12</v>
      </c>
      <c r="K132" s="560" t="s">
        <v>278</v>
      </c>
      <c r="L132" s="19" t="s">
        <v>376</v>
      </c>
      <c r="M132" s="21">
        <f>I132-D132</f>
        <v>1977</v>
      </c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8">
        <v>13215</v>
      </c>
      <c r="B133" s="9" t="s">
        <v>8239</v>
      </c>
      <c r="C133" s="9">
        <v>2012</v>
      </c>
      <c r="D133" s="388">
        <v>41116</v>
      </c>
      <c r="E133" s="9" t="s">
        <v>8240</v>
      </c>
      <c r="F133" s="9" t="s">
        <v>2116</v>
      </c>
      <c r="G133" s="9" t="s">
        <v>17</v>
      </c>
      <c r="H133" s="9" t="s">
        <v>18</v>
      </c>
      <c r="I133" s="388">
        <v>42352</v>
      </c>
      <c r="J133" s="12">
        <v>12</v>
      </c>
      <c r="K133" s="560" t="s">
        <v>278</v>
      </c>
      <c r="L133" s="12" t="s">
        <v>376</v>
      </c>
      <c r="M133" s="13">
        <f>I133-D133</f>
        <v>1236</v>
      </c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16">
        <v>13315</v>
      </c>
      <c r="B134" s="17" t="s">
        <v>8241</v>
      </c>
      <c r="C134" s="17">
        <v>2009</v>
      </c>
      <c r="D134" s="392">
        <v>40109</v>
      </c>
      <c r="E134" s="17" t="s">
        <v>8242</v>
      </c>
      <c r="F134" s="17" t="s">
        <v>7489</v>
      </c>
      <c r="G134" s="17" t="s">
        <v>17</v>
      </c>
      <c r="H134" s="17" t="s">
        <v>100</v>
      </c>
      <c r="I134" s="392">
        <v>42353</v>
      </c>
      <c r="J134" s="19">
        <v>12</v>
      </c>
      <c r="K134" s="560" t="s">
        <v>278</v>
      </c>
      <c r="L134" s="19" t="s">
        <v>371</v>
      </c>
      <c r="M134" s="21">
        <f>I134-D134</f>
        <v>2244</v>
      </c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8">
        <v>13415</v>
      </c>
      <c r="B135" s="9" t="s">
        <v>8243</v>
      </c>
      <c r="C135" s="9">
        <v>2010</v>
      </c>
      <c r="D135" s="388">
        <v>40522</v>
      </c>
      <c r="E135" s="9" t="s">
        <v>8244</v>
      </c>
      <c r="F135" s="9" t="s">
        <v>8190</v>
      </c>
      <c r="G135" s="9" t="s">
        <v>850</v>
      </c>
      <c r="H135" s="9" t="s">
        <v>870</v>
      </c>
      <c r="I135" s="388">
        <v>42354</v>
      </c>
      <c r="J135" s="12">
        <v>12</v>
      </c>
      <c r="K135" s="563" t="s">
        <v>295</v>
      </c>
      <c r="L135" s="12" t="s">
        <v>371</v>
      </c>
      <c r="M135" s="13">
        <f>I135-D135</f>
        <v>1832</v>
      </c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16">
        <v>13515</v>
      </c>
      <c r="B136" s="17" t="s">
        <v>8245</v>
      </c>
      <c r="C136" s="17">
        <v>2013</v>
      </c>
      <c r="D136" s="392">
        <v>41597</v>
      </c>
      <c r="E136" s="17" t="s">
        <v>8246</v>
      </c>
      <c r="F136" s="547" t="s">
        <v>2139</v>
      </c>
      <c r="G136" s="17" t="s">
        <v>871</v>
      </c>
      <c r="H136" s="17" t="s">
        <v>2494</v>
      </c>
      <c r="I136" s="392">
        <v>42354</v>
      </c>
      <c r="J136" s="19">
        <v>12</v>
      </c>
      <c r="K136" s="561" t="s">
        <v>324</v>
      </c>
      <c r="L136" s="19" t="s">
        <v>380</v>
      </c>
      <c r="M136" s="21">
        <f>I136-D136</f>
        <v>757</v>
      </c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8">
        <v>13615</v>
      </c>
      <c r="B137" s="9" t="s">
        <v>8247</v>
      </c>
      <c r="C137" s="9">
        <v>2009</v>
      </c>
      <c r="D137" s="388">
        <v>40060</v>
      </c>
      <c r="E137" s="9" t="s">
        <v>8248</v>
      </c>
      <c r="F137" s="9" t="s">
        <v>154</v>
      </c>
      <c r="G137" s="9" t="s">
        <v>860</v>
      </c>
      <c r="H137" s="9" t="s">
        <v>7682</v>
      </c>
      <c r="I137" s="388">
        <v>42366</v>
      </c>
      <c r="J137" s="12">
        <v>12</v>
      </c>
      <c r="K137" s="562" t="s">
        <v>308</v>
      </c>
      <c r="L137" s="12" t="s">
        <v>376</v>
      </c>
      <c r="M137" s="13">
        <f>I137-D137</f>
        <v>2306</v>
      </c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16">
        <v>13715</v>
      </c>
      <c r="B138" s="17" t="s">
        <v>8249</v>
      </c>
      <c r="C138" s="17">
        <v>2015</v>
      </c>
      <c r="D138" s="392">
        <v>42165</v>
      </c>
      <c r="E138" s="17" t="s">
        <v>8250</v>
      </c>
      <c r="F138" s="547" t="s">
        <v>3960</v>
      </c>
      <c r="G138" s="17" t="s">
        <v>871</v>
      </c>
      <c r="H138" s="17" t="s">
        <v>8251</v>
      </c>
      <c r="I138" s="392">
        <v>42367</v>
      </c>
      <c r="J138" s="19">
        <v>12</v>
      </c>
      <c r="K138" s="561" t="s">
        <v>1679</v>
      </c>
      <c r="L138" s="19" t="s">
        <v>380</v>
      </c>
      <c r="M138" s="21">
        <f>I138-D138</f>
        <v>202</v>
      </c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8">
        <v>13815</v>
      </c>
      <c r="B139" s="9" t="s">
        <v>8252</v>
      </c>
      <c r="C139" s="9">
        <v>2015</v>
      </c>
      <c r="D139" s="388">
        <v>42165</v>
      </c>
      <c r="E139" s="9" t="s">
        <v>8253</v>
      </c>
      <c r="F139" s="548" t="s">
        <v>3960</v>
      </c>
      <c r="G139" s="9" t="s">
        <v>871</v>
      </c>
      <c r="H139" s="9" t="s">
        <v>8254</v>
      </c>
      <c r="I139" s="388">
        <v>42367</v>
      </c>
      <c r="J139" s="12">
        <v>12</v>
      </c>
      <c r="K139" s="561" t="s">
        <v>1679</v>
      </c>
      <c r="L139" s="12" t="s">
        <v>380</v>
      </c>
      <c r="M139" s="13">
        <f>I139-D139</f>
        <v>202</v>
      </c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16">
        <v>13915</v>
      </c>
      <c r="B140" s="17" t="s">
        <v>8255</v>
      </c>
      <c r="C140" s="17">
        <v>2011</v>
      </c>
      <c r="D140" s="392">
        <v>40753</v>
      </c>
      <c r="E140" s="17" t="s">
        <v>8256</v>
      </c>
      <c r="F140" s="17" t="s">
        <v>2186</v>
      </c>
      <c r="G140" s="17" t="s">
        <v>844</v>
      </c>
      <c r="H140" s="17" t="s">
        <v>3804</v>
      </c>
      <c r="I140" s="392">
        <v>42368</v>
      </c>
      <c r="J140" s="19">
        <v>12</v>
      </c>
      <c r="K140" s="561" t="s">
        <v>324</v>
      </c>
      <c r="L140" s="19" t="s">
        <v>376</v>
      </c>
      <c r="M140" s="21">
        <f>I140-D140</f>
        <v>1615</v>
      </c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538"/>
      <c r="B141" s="243"/>
      <c r="C141" s="243"/>
      <c r="D141" s="540"/>
      <c r="E141" s="243"/>
      <c r="F141" s="243"/>
      <c r="G141" s="243"/>
      <c r="H141" s="243"/>
      <c r="I141" s="540"/>
      <c r="J141" s="243"/>
      <c r="K141" s="243"/>
      <c r="L141" s="243"/>
      <c r="M141" s="541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hidden="1" r="142">
      <c r="A142" s="565"/>
      <c r="B142" s="538"/>
      <c r="C142" s="566"/>
      <c r="D142" s="540"/>
      <c r="E142" s="243"/>
      <c r="F142" s="243"/>
      <c r="G142" s="243"/>
      <c r="H142" s="243"/>
      <c r="I142" s="540"/>
      <c r="J142" s="243"/>
      <c r="K142" s="539"/>
      <c r="L142" s="539"/>
      <c r="M142" s="541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hidden="1" r="143">
      <c r="A143" s="565"/>
      <c r="B143" s="538"/>
      <c r="C143" s="566"/>
      <c r="D143" s="540"/>
      <c r="E143" s="243"/>
      <c r="F143" s="243"/>
      <c r="G143" s="243"/>
      <c r="H143" s="243"/>
      <c r="I143" s="540"/>
      <c r="J143" s="243"/>
      <c r="K143" s="539"/>
      <c r="L143" s="539"/>
      <c r="M143" s="541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hidden="1" r="144">
      <c r="A144" s="565"/>
      <c r="B144" s="538"/>
      <c r="C144" s="566"/>
      <c r="D144" s="540"/>
      <c r="E144" s="243"/>
      <c r="F144" s="243"/>
      <c r="G144" s="243"/>
      <c r="H144" s="243"/>
      <c r="I144" s="540"/>
      <c r="J144" s="243"/>
      <c r="K144" s="539"/>
      <c r="L144" s="539"/>
      <c r="M144" s="541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hidden="1" r="145">
      <c r="A145" s="565"/>
      <c r="B145" s="538"/>
      <c r="C145" s="566"/>
      <c r="D145" s="540">
        <v>39771</v>
      </c>
      <c r="E145" s="243"/>
      <c r="F145" s="243"/>
      <c r="G145" s="243"/>
      <c r="H145" s="243"/>
      <c r="I145" s="540"/>
      <c r="J145" s="243"/>
      <c r="K145" s="539"/>
      <c r="L145" s="539"/>
      <c r="M145" s="541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hidden="1" r="146">
      <c r="A146" s="565"/>
      <c r="B146" s="538"/>
      <c r="C146" s="566"/>
      <c r="D146" s="540"/>
      <c r="E146" s="243"/>
      <c r="F146" s="243"/>
      <c r="G146" s="243"/>
      <c r="H146" s="243"/>
      <c r="I146" s="540"/>
      <c r="J146" s="243"/>
      <c r="K146" s="539"/>
      <c r="L146" s="539"/>
      <c r="M146" s="541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hidden="1" r="147">
      <c r="A147" s="565"/>
      <c r="B147" s="538" t="s">
        <v>8257</v>
      </c>
      <c r="C147" s="566"/>
      <c r="D147" s="540">
        <v>40207</v>
      </c>
      <c r="E147" s="243"/>
      <c r="F147" s="243"/>
      <c r="G147" s="243"/>
      <c r="H147" s="243"/>
      <c r="I147" s="540"/>
      <c r="J147" s="243"/>
      <c r="K147" s="539"/>
      <c r="L147" s="539"/>
      <c r="M147" s="541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hidden="1" r="148">
      <c r="A148" s="565"/>
      <c r="B148" s="538"/>
      <c r="C148" s="566"/>
      <c r="D148" s="540"/>
      <c r="E148" s="243"/>
      <c r="F148" s="243"/>
      <c r="G148" s="243"/>
      <c r="H148" s="243"/>
      <c r="I148" s="540"/>
      <c r="J148" s="243"/>
      <c r="K148" s="539"/>
      <c r="L148" s="539"/>
      <c r="M148" s="541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hidden="1" r="149">
      <c r="A149" s="565"/>
      <c r="B149" s="538"/>
      <c r="C149" s="566"/>
      <c r="D149" s="540"/>
      <c r="E149" s="243"/>
      <c r="F149" s="243"/>
      <c r="G149" s="243"/>
      <c r="H149" s="243"/>
      <c r="I149" s="540"/>
      <c r="J149" s="243"/>
      <c r="K149" s="539"/>
      <c r="L149" s="539"/>
      <c r="M149" s="541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hidden="1" r="150">
      <c r="A150" s="565"/>
      <c r="B150" s="538"/>
      <c r="C150" s="566"/>
      <c r="D150" s="540"/>
      <c r="E150" s="243"/>
      <c r="F150" s="243"/>
      <c r="G150" s="243"/>
      <c r="H150" s="243"/>
      <c r="I150" s="540"/>
      <c r="J150" s="243"/>
      <c r="K150" s="539"/>
      <c r="L150" s="539"/>
      <c r="M150" s="541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hidden="1" r="151">
      <c r="A151" s="565"/>
      <c r="B151" s="538"/>
      <c r="C151" s="566"/>
      <c r="D151" s="540">
        <v>40245</v>
      </c>
      <c r="E151" s="243"/>
      <c r="F151" s="243"/>
      <c r="G151" s="243"/>
      <c r="H151" s="243"/>
      <c r="I151" s="540"/>
      <c r="J151" s="243"/>
      <c r="K151" s="539"/>
      <c r="L151" s="539"/>
      <c r="M151" s="541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hidden="1" r="152">
      <c r="A152" s="565"/>
      <c r="B152" s="538"/>
      <c r="C152" s="566"/>
      <c r="D152" s="540">
        <v>40087</v>
      </c>
      <c r="E152" s="243"/>
      <c r="F152" s="243"/>
      <c r="G152" s="243"/>
      <c r="H152" s="243"/>
      <c r="I152" s="540"/>
      <c r="J152" s="243"/>
      <c r="K152" s="539"/>
      <c r="L152" s="539"/>
      <c r="M152" s="541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hidden="1" r="153">
      <c r="A153" s="565"/>
      <c r="B153" s="538"/>
      <c r="C153" s="566"/>
      <c r="D153" s="540"/>
      <c r="E153" s="243"/>
      <c r="F153" s="243"/>
      <c r="G153" s="243"/>
      <c r="H153" s="243"/>
      <c r="I153" s="540"/>
      <c r="J153" s="243"/>
      <c r="K153" s="539"/>
      <c r="L153" s="539"/>
      <c r="M153" s="541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hidden="1" r="154">
      <c r="A154" s="565"/>
      <c r="B154" s="538"/>
      <c r="C154" s="566"/>
      <c r="D154" s="540"/>
      <c r="E154" s="243"/>
      <c r="F154" s="243"/>
      <c r="G154" s="243"/>
      <c r="H154" s="243"/>
      <c r="I154" s="540"/>
      <c r="J154" s="243"/>
      <c r="K154" s="539"/>
      <c r="L154" s="539"/>
      <c r="M154" s="541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hidden="1" r="155">
      <c r="A155" s="565"/>
      <c r="B155" s="538"/>
      <c r="C155" s="566"/>
      <c r="D155" s="540"/>
      <c r="E155" s="243"/>
      <c r="F155" s="243"/>
      <c r="G155" s="243"/>
      <c r="H155" s="243"/>
      <c r="I155" s="540"/>
      <c r="J155" s="243"/>
      <c r="K155" s="539"/>
      <c r="L155" s="539"/>
      <c r="M155" s="541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hidden="1" r="156">
      <c r="A156" s="565"/>
      <c r="B156" s="538"/>
      <c r="C156" s="566"/>
      <c r="D156" s="540"/>
      <c r="E156" s="243"/>
      <c r="F156" s="243"/>
      <c r="G156" s="243"/>
      <c r="H156" s="243"/>
      <c r="I156" s="540"/>
      <c r="J156" s="243"/>
      <c r="K156" s="539"/>
      <c r="L156" s="539"/>
      <c r="M156" s="541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hidden="1" r="157">
      <c r="A157" s="565"/>
      <c r="B157" s="538"/>
      <c r="C157" s="566"/>
      <c r="D157" s="540"/>
      <c r="E157" s="243"/>
      <c r="F157" s="243"/>
      <c r="G157" s="243"/>
      <c r="H157" s="243"/>
      <c r="I157" s="540"/>
      <c r="J157" s="243"/>
      <c r="K157" s="539"/>
      <c r="L157" s="539"/>
      <c r="M157" s="541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hidden="1" r="158">
      <c r="A158" s="565"/>
      <c r="B158" s="538"/>
      <c r="C158" s="566"/>
      <c r="D158" s="540"/>
      <c r="E158" s="243"/>
      <c r="F158" s="243"/>
      <c r="G158" s="243"/>
      <c r="H158" s="243"/>
      <c r="I158" s="540"/>
      <c r="J158" s="243"/>
      <c r="K158" s="539"/>
      <c r="L158" s="539"/>
      <c r="M158" s="541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hidden="1" r="159">
      <c r="A159" s="565"/>
      <c r="B159" s="538"/>
      <c r="C159" s="566"/>
      <c r="D159" s="540"/>
      <c r="E159" s="243"/>
      <c r="F159" s="243"/>
      <c r="G159" s="243"/>
      <c r="H159" s="243"/>
      <c r="I159" s="540"/>
      <c r="J159" s="243"/>
      <c r="K159" s="539"/>
      <c r="L159" s="539"/>
      <c r="M159" s="541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hidden="1" r="160">
      <c r="A160" s="565"/>
      <c r="B160" s="538"/>
      <c r="C160" s="566"/>
      <c r="D160" s="540"/>
      <c r="E160" s="243"/>
      <c r="F160" s="243"/>
      <c r="G160" s="243"/>
      <c r="H160" s="243"/>
      <c r="I160" s="540"/>
      <c r="J160" s="243"/>
      <c r="K160" s="539"/>
      <c r="L160" s="539"/>
      <c r="M160" s="541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hidden="1" r="161">
      <c r="A161" s="565"/>
      <c r="B161" s="538"/>
      <c r="C161" s="566"/>
      <c r="D161" s="540"/>
      <c r="E161" s="243"/>
      <c r="F161" s="243"/>
      <c r="G161" s="243"/>
      <c r="H161" s="243"/>
      <c r="I161" s="540"/>
      <c r="J161" s="243"/>
      <c r="K161" s="539"/>
      <c r="L161" s="539"/>
      <c r="M161" s="541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hidden="1" r="162">
      <c r="A162" s="565"/>
      <c r="B162" s="538"/>
      <c r="C162" s="566"/>
      <c r="D162" s="540"/>
      <c r="E162" s="243"/>
      <c r="F162" s="243"/>
      <c r="G162" s="243"/>
      <c r="H162" s="243"/>
      <c r="I162" s="540"/>
      <c r="J162" s="243"/>
      <c r="K162" s="539"/>
      <c r="L162" s="539"/>
      <c r="M162" s="541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hidden="1" r="163">
      <c r="A163" s="565"/>
      <c r="B163" s="538"/>
      <c r="C163" s="566"/>
      <c r="D163" s="540"/>
      <c r="E163" s="243"/>
      <c r="F163" s="243"/>
      <c r="G163" s="243"/>
      <c r="H163" s="243"/>
      <c r="I163" s="540"/>
      <c r="J163" s="243"/>
      <c r="K163" s="539"/>
      <c r="L163" s="539"/>
      <c r="M163" s="541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hidden="1" r="164">
      <c r="A164" s="565"/>
      <c r="B164" s="538"/>
      <c r="C164" s="566"/>
      <c r="D164" s="540"/>
      <c r="E164" s="243"/>
      <c r="F164" s="243"/>
      <c r="G164" s="243"/>
      <c r="H164" s="243"/>
      <c r="I164" s="540"/>
      <c r="J164" s="243"/>
      <c r="K164" s="539"/>
      <c r="L164" s="539"/>
      <c r="M164" s="541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hidden="1" r="165">
      <c r="A165" s="565"/>
      <c r="B165" s="538"/>
      <c r="C165" s="566"/>
      <c r="D165" s="540">
        <v>39525</v>
      </c>
      <c r="E165" s="243"/>
      <c r="F165" s="243"/>
      <c r="G165" s="243"/>
      <c r="H165" s="243"/>
      <c r="I165" s="540"/>
      <c r="J165" s="243"/>
      <c r="K165" s="539"/>
      <c r="L165" s="539"/>
      <c r="M165" s="541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hidden="1" r="166">
      <c r="A166" s="565"/>
      <c r="B166" s="538"/>
      <c r="C166" s="566"/>
      <c r="D166" s="540"/>
      <c r="E166" s="243"/>
      <c r="F166" s="243"/>
      <c r="G166" s="243"/>
      <c r="H166" s="243"/>
      <c r="I166" s="540"/>
      <c r="J166" s="243"/>
      <c r="K166" s="539"/>
      <c r="L166" s="539"/>
      <c r="M166" s="541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hidden="1" r="167">
      <c r="A167" s="565"/>
      <c r="B167" s="538"/>
      <c r="C167" s="566"/>
      <c r="D167" s="540">
        <v>39651</v>
      </c>
      <c r="E167" s="243"/>
      <c r="F167" s="243"/>
      <c r="G167" s="243"/>
      <c r="H167" s="243"/>
      <c r="I167" s="540"/>
      <c r="J167" s="243"/>
      <c r="K167" s="539"/>
      <c r="L167" s="539"/>
      <c r="M167" s="541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hidden="1" r="168">
      <c r="A168" s="565"/>
      <c r="B168" s="538"/>
      <c r="C168" s="566"/>
      <c r="D168" s="540">
        <v>39857</v>
      </c>
      <c r="E168" s="243"/>
      <c r="F168" s="243"/>
      <c r="G168" s="243"/>
      <c r="H168" s="243"/>
      <c r="I168" s="540"/>
      <c r="J168" s="243"/>
      <c r="K168" s="539"/>
      <c r="L168" s="539"/>
      <c r="M168" s="541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hidden="1" r="169">
      <c r="A169" s="565"/>
      <c r="B169" s="538"/>
      <c r="C169" s="566"/>
      <c r="D169" s="540">
        <v>39638</v>
      </c>
      <c r="E169" s="243"/>
      <c r="F169" s="243"/>
      <c r="G169" s="243"/>
      <c r="H169" s="243"/>
      <c r="I169" s="540"/>
      <c r="J169" s="243"/>
      <c r="K169" s="539"/>
      <c r="L169" s="539"/>
      <c r="M169" s="541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hidden="1" r="170">
      <c r="A170" s="565"/>
      <c r="B170" s="538"/>
      <c r="C170" s="566"/>
      <c r="D170" s="540"/>
      <c r="E170" s="243"/>
      <c r="F170" s="243"/>
      <c r="G170" s="243"/>
      <c r="H170" s="243"/>
      <c r="I170" s="540"/>
      <c r="J170" s="243"/>
      <c r="K170" s="539"/>
      <c r="L170" s="539"/>
      <c r="M170" s="541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hidden="1" r="171">
      <c r="A171" s="565"/>
      <c r="B171" s="538"/>
      <c r="C171" s="566"/>
      <c r="D171" s="540"/>
      <c r="E171" s="243"/>
      <c r="F171" s="243"/>
      <c r="G171" s="243"/>
      <c r="H171" s="243"/>
      <c r="I171" s="540"/>
      <c r="J171" s="243"/>
      <c r="K171" s="539"/>
      <c r="L171" s="539"/>
      <c r="M171" s="541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hidden="1" r="172">
      <c r="A172" s="565"/>
      <c r="B172" s="538"/>
      <c r="C172" s="566"/>
      <c r="D172" s="540"/>
      <c r="E172" s="243"/>
      <c r="F172" s="243"/>
      <c r="G172" s="243"/>
      <c r="H172" s="243"/>
      <c r="I172" s="540"/>
      <c r="J172" s="243"/>
      <c r="K172" s="539"/>
      <c r="L172" s="539"/>
      <c r="M172" s="541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hidden="1" r="173">
      <c r="A173" s="565"/>
      <c r="B173" s="538"/>
      <c r="C173" s="566"/>
      <c r="D173" s="540"/>
      <c r="E173" s="243"/>
      <c r="F173" s="243"/>
      <c r="G173" s="243"/>
      <c r="H173" s="243"/>
      <c r="I173" s="540"/>
      <c r="J173" s="243"/>
      <c r="K173" s="539"/>
      <c r="L173" s="539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hidden="1" r="174">
      <c r="A174" s="565"/>
      <c r="B174" s="538"/>
      <c r="C174" s="566"/>
      <c r="D174" s="540"/>
      <c r="E174" s="243"/>
      <c r="F174" s="243"/>
      <c r="G174" s="243"/>
      <c r="H174" s="243"/>
      <c r="I174" s="540"/>
      <c r="J174" s="243"/>
      <c r="K174" s="539"/>
      <c r="L174" s="539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hidden="1" r="175">
      <c r="A175" s="565"/>
      <c r="B175" s="538"/>
      <c r="C175" s="566"/>
      <c r="D175" s="540"/>
      <c r="E175" s="243"/>
      <c r="F175" s="243"/>
      <c r="G175" s="243"/>
      <c r="H175" s="243"/>
      <c r="I175" s="540"/>
      <c r="J175" s="243"/>
      <c r="K175" s="539"/>
      <c r="L175" s="539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hidden="1" r="176">
      <c r="A176" s="565"/>
      <c r="B176" s="538"/>
      <c r="C176" s="566"/>
      <c r="D176" s="540"/>
      <c r="E176" s="243"/>
      <c r="F176" s="243"/>
      <c r="G176" s="243"/>
      <c r="H176" s="243"/>
      <c r="I176" s="540"/>
      <c r="J176" s="243"/>
      <c r="K176" s="539"/>
      <c r="L176" s="539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hidden="1" r="177">
      <c r="A177" s="565"/>
      <c r="B177" s="538"/>
      <c r="C177" s="566"/>
      <c r="D177" s="540"/>
      <c r="E177" s="243"/>
      <c r="F177" s="243"/>
      <c r="G177" s="243"/>
      <c r="H177" s="243"/>
      <c r="I177" s="540"/>
      <c r="J177" s="243"/>
      <c r="K177" s="539"/>
      <c r="L177" s="539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hidden="1" r="178">
      <c r="A178" s="565"/>
      <c r="B178" s="538"/>
      <c r="C178" s="566"/>
      <c r="D178" s="540"/>
      <c r="E178" s="243"/>
      <c r="F178" s="243"/>
      <c r="G178" s="243"/>
      <c r="H178" s="243"/>
      <c r="I178" s="540"/>
      <c r="J178" s="243"/>
      <c r="K178" s="539"/>
      <c r="L178" s="539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hidden="1" r="179">
      <c r="A179" s="565"/>
      <c r="B179" s="538"/>
      <c r="C179" s="566"/>
      <c r="D179" s="540"/>
      <c r="E179" s="243"/>
      <c r="F179" s="243"/>
      <c r="G179" s="243"/>
      <c r="H179" s="243"/>
      <c r="I179" s="540"/>
      <c r="J179" s="243"/>
      <c r="K179" s="539"/>
      <c r="L179" s="539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hidden="1" r="180">
      <c r="A180" s="565"/>
      <c r="B180" s="538"/>
      <c r="C180" s="566"/>
      <c r="D180" s="540"/>
      <c r="E180" s="243"/>
      <c r="F180" s="243"/>
      <c r="G180" s="243"/>
      <c r="H180" s="243"/>
      <c r="I180" s="540"/>
      <c r="J180" s="243"/>
      <c r="K180" s="539"/>
      <c r="L180" s="539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hidden="1" r="181">
      <c r="A181" s="565"/>
      <c r="B181" s="538"/>
      <c r="C181" s="566"/>
      <c r="D181" s="540"/>
      <c r="E181" s="243"/>
      <c r="F181" s="243"/>
      <c r="G181" s="243"/>
      <c r="H181" s="243"/>
      <c r="I181" s="540"/>
      <c r="J181" s="243"/>
      <c r="K181" s="539"/>
      <c r="L181" s="539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hidden="1" r="182">
      <c r="A182" s="565"/>
      <c r="B182" s="538"/>
      <c r="C182" s="566"/>
      <c r="D182" s="540"/>
      <c r="E182" s="243"/>
      <c r="F182" s="243"/>
      <c r="G182" s="243"/>
      <c r="H182" s="243"/>
      <c r="I182" s="540"/>
      <c r="J182" s="243"/>
      <c r="K182" s="539"/>
      <c r="L182" s="539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hidden="1" r="183">
      <c r="A183" s="565"/>
      <c r="B183" s="538"/>
      <c r="C183" s="566"/>
      <c r="D183" s="540"/>
      <c r="E183" s="243"/>
      <c r="F183" s="243"/>
      <c r="G183" s="243"/>
      <c r="H183" s="243"/>
      <c r="I183" s="540"/>
      <c r="J183" s="243"/>
      <c r="K183" s="539"/>
      <c r="L183" s="539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hidden="1" r="184">
      <c r="A184" s="565"/>
      <c r="B184" s="538"/>
      <c r="C184" s="566"/>
      <c r="D184" s="540"/>
      <c r="E184" s="243"/>
      <c r="F184" s="243"/>
      <c r="G184" s="243"/>
      <c r="H184" s="243"/>
      <c r="I184" s="540"/>
      <c r="J184" s="243"/>
      <c r="K184" s="539"/>
      <c r="L184" s="539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hidden="1" r="185">
      <c r="A185" s="565"/>
      <c r="B185" s="538"/>
      <c r="C185" s="566"/>
      <c r="D185" s="540"/>
      <c r="E185" s="243"/>
      <c r="F185" s="243"/>
      <c r="G185" s="243"/>
      <c r="H185" s="243"/>
      <c r="I185" s="540"/>
      <c r="J185" s="243"/>
      <c r="K185" s="539"/>
      <c r="L185" s="539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hidden="1" r="186">
      <c r="A186" s="565"/>
      <c r="B186" s="538"/>
      <c r="C186" s="566"/>
      <c r="D186" s="540"/>
      <c r="E186" s="243"/>
      <c r="F186" s="243"/>
      <c r="G186" s="243"/>
      <c r="H186" s="243"/>
      <c r="I186" s="540"/>
      <c r="J186" s="243"/>
      <c r="K186" s="539"/>
      <c r="L186" s="539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hidden="1" r="187">
      <c r="A187" s="565"/>
      <c r="B187" s="538"/>
      <c r="C187" s="566"/>
      <c r="D187" s="540"/>
      <c r="E187" s="243"/>
      <c r="F187" s="243"/>
      <c r="G187" s="243"/>
      <c r="H187" s="243"/>
      <c r="I187" s="540"/>
      <c r="J187" s="243"/>
      <c r="K187" s="539"/>
      <c r="L187" s="539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hidden="1" r="188">
      <c r="A188" s="565"/>
      <c r="B188" s="538"/>
      <c r="C188" s="566"/>
      <c r="D188" s="540"/>
      <c r="E188" s="243"/>
      <c r="F188" s="243"/>
      <c r="G188" s="243"/>
      <c r="H188" s="243"/>
      <c r="I188" s="540"/>
      <c r="J188" s="243"/>
      <c r="K188" s="539"/>
      <c r="L188" s="539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hidden="1" r="189">
      <c r="A189" s="565"/>
      <c r="B189" s="538"/>
      <c r="C189" s="566"/>
      <c r="D189" s="540"/>
      <c r="E189" s="243"/>
      <c r="F189" s="243"/>
      <c r="G189" s="243"/>
      <c r="H189" s="243"/>
      <c r="I189" s="540"/>
      <c r="J189" s="243"/>
      <c r="K189" s="539"/>
      <c r="L189" s="539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hidden="1" r="190">
      <c r="A190" s="565"/>
      <c r="B190" s="538"/>
      <c r="C190" s="566"/>
      <c r="D190" s="540"/>
      <c r="E190" s="243"/>
      <c r="F190" s="243"/>
      <c r="G190" s="243"/>
      <c r="H190" s="243"/>
      <c r="I190" s="540"/>
      <c r="J190" s="243"/>
      <c r="K190" s="539"/>
      <c r="L190" s="539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hidden="1" r="191">
      <c r="A191" s="565"/>
      <c r="B191" s="538"/>
      <c r="C191" s="566"/>
      <c r="D191" s="540"/>
      <c r="E191" s="243"/>
      <c r="F191" s="243"/>
      <c r="G191" s="243"/>
      <c r="H191" s="243"/>
      <c r="I191" s="540"/>
      <c r="J191" s="243"/>
      <c r="K191" s="539"/>
      <c r="L191" s="539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hidden="1" r="192">
      <c r="A192" s="565"/>
      <c r="B192" s="538"/>
      <c r="C192" s="566"/>
      <c r="D192" s="540"/>
      <c r="E192" s="243"/>
      <c r="F192" s="243"/>
      <c r="G192" s="243"/>
      <c r="H192" s="243"/>
      <c r="I192" s="540"/>
      <c r="J192" s="243"/>
      <c r="K192" s="539"/>
      <c r="L192" s="539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hidden="1" r="193">
      <c r="A193" s="565"/>
      <c r="B193" s="538"/>
      <c r="C193" s="566"/>
      <c r="D193" s="540"/>
      <c r="E193" s="243"/>
      <c r="F193" s="243"/>
      <c r="G193" s="243"/>
      <c r="H193" s="243"/>
      <c r="I193" s="540"/>
      <c r="J193" s="243"/>
      <c r="K193" s="539"/>
      <c r="L193" s="539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hidden="1" r="194">
      <c r="A194" s="565"/>
      <c r="B194" s="538"/>
      <c r="C194" s="566"/>
      <c r="D194" s="540"/>
      <c r="E194" s="243"/>
      <c r="F194" s="243"/>
      <c r="G194" s="243"/>
      <c r="H194" s="243"/>
      <c r="I194" s="540"/>
      <c r="J194" s="243"/>
      <c r="K194" s="539"/>
      <c r="L194" s="539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hidden="1" r="195">
      <c r="A195" s="565"/>
      <c r="B195" s="538"/>
      <c r="C195" s="566"/>
      <c r="D195" s="540"/>
      <c r="E195" s="243"/>
      <c r="F195" s="243"/>
      <c r="G195" s="243"/>
      <c r="H195" s="243"/>
      <c r="I195" s="540"/>
      <c r="J195" s="243"/>
      <c r="K195" s="539"/>
      <c r="L195" s="539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hidden="1" r="196">
      <c r="A196" s="565"/>
      <c r="B196" s="538"/>
      <c r="C196" s="566"/>
      <c r="D196" s="540"/>
      <c r="E196" s="243"/>
      <c r="F196" s="243"/>
      <c r="G196" s="243"/>
      <c r="H196" s="243"/>
      <c r="I196" s="540"/>
      <c r="J196" s="243"/>
      <c r="K196" s="539"/>
      <c r="L196" s="539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hidden="1" r="197">
      <c r="A197" s="565"/>
      <c r="B197" s="538"/>
      <c r="C197" s="566"/>
      <c r="D197" s="540"/>
      <c r="E197" s="243"/>
      <c r="F197" s="243"/>
      <c r="G197" s="243"/>
      <c r="H197" s="243"/>
      <c r="I197" s="540"/>
      <c r="J197" s="243"/>
      <c r="K197" s="539"/>
      <c r="L197" s="539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hidden="1" r="198">
      <c r="A198" s="565"/>
      <c r="B198" s="538"/>
      <c r="C198" s="566"/>
      <c r="D198" s="540"/>
      <c r="E198" s="243"/>
      <c r="F198" s="243"/>
      <c r="G198" s="243"/>
      <c r="H198" s="243"/>
      <c r="I198" s="540"/>
      <c r="J198" s="243"/>
      <c r="K198" s="539"/>
      <c r="L198" s="539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hidden="1" r="199">
      <c r="A199" s="565"/>
      <c r="B199" s="538"/>
      <c r="C199" s="566"/>
      <c r="D199" s="540"/>
      <c r="E199" s="243"/>
      <c r="F199" s="243"/>
      <c r="G199" s="243"/>
      <c r="H199" s="243"/>
      <c r="I199" s="540"/>
      <c r="J199" s="243"/>
      <c r="K199" s="539"/>
      <c r="L199" s="539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hidden="1" r="200">
      <c r="A200" s="565"/>
      <c r="B200" s="538"/>
      <c r="C200" s="566"/>
      <c r="D200" s="540"/>
      <c r="E200" s="243"/>
      <c r="F200" s="243"/>
      <c r="G200" s="243"/>
      <c r="H200" s="243"/>
      <c r="I200" s="540"/>
      <c r="J200" s="243"/>
      <c r="K200" s="539"/>
      <c r="L200" s="539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hidden="1" r="201">
      <c r="A201" s="565"/>
      <c r="B201" s="538"/>
      <c r="C201" s="566"/>
      <c r="D201" s="540"/>
      <c r="E201" s="243"/>
      <c r="F201" s="243"/>
      <c r="G201" s="243"/>
      <c r="H201" s="243"/>
      <c r="I201" s="540"/>
      <c r="J201" s="243"/>
      <c r="K201" s="539"/>
      <c r="L201" s="539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hidden="1" r="202">
      <c r="A202" s="565"/>
      <c r="B202" s="538"/>
      <c r="C202" s="566"/>
      <c r="D202" s="540"/>
      <c r="E202" s="243"/>
      <c r="F202" s="243"/>
      <c r="G202" s="243"/>
      <c r="H202" s="243"/>
      <c r="I202" s="540"/>
      <c r="J202" s="243"/>
      <c r="K202" s="539"/>
      <c r="L202" s="539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hidden="1" r="203">
      <c r="A203" s="565"/>
      <c r="B203" s="538"/>
      <c r="C203" s="566"/>
      <c r="D203" s="540"/>
      <c r="E203" s="243"/>
      <c r="F203" s="243"/>
      <c r="G203" s="243"/>
      <c r="H203" s="243"/>
      <c r="I203" s="540"/>
      <c r="J203" s="243"/>
      <c r="K203" s="539"/>
      <c r="L203" s="539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hidden="1" r="204">
      <c r="A204" s="565"/>
      <c r="B204" s="538"/>
      <c r="C204" s="566"/>
      <c r="D204" s="540"/>
      <c r="E204" s="243"/>
      <c r="F204" s="243"/>
      <c r="G204" s="243"/>
      <c r="H204" s="243"/>
      <c r="I204" s="540"/>
      <c r="J204" s="243"/>
      <c r="K204" s="539"/>
      <c r="L204" s="539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hidden="1" r="205">
      <c r="A205" s="565"/>
      <c r="B205" s="538"/>
      <c r="C205" s="566"/>
      <c r="D205" s="540"/>
      <c r="E205" s="243"/>
      <c r="F205" s="243"/>
      <c r="G205" s="243"/>
      <c r="H205" s="243"/>
      <c r="I205" s="540"/>
      <c r="J205" s="243"/>
      <c r="K205" s="539"/>
      <c r="L205" s="539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hidden="1" r="206">
      <c r="A206" s="565"/>
      <c r="B206" s="538"/>
      <c r="C206" s="566"/>
      <c r="D206" s="540"/>
      <c r="E206" s="243"/>
      <c r="F206" s="243"/>
      <c r="G206" s="243"/>
      <c r="H206" s="243"/>
      <c r="I206" s="540"/>
      <c r="J206" s="243"/>
      <c r="K206" s="539"/>
      <c r="L206" s="539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hidden="1" r="207">
      <c r="A207" s="565"/>
      <c r="B207" s="538"/>
      <c r="C207" s="566"/>
      <c r="D207" s="540"/>
      <c r="E207" s="243"/>
      <c r="F207" s="243"/>
      <c r="G207" s="243"/>
      <c r="H207" s="243"/>
      <c r="I207" s="540"/>
      <c r="J207" s="243"/>
      <c r="K207" s="539"/>
      <c r="L207" s="539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hidden="1" r="208">
      <c r="A208" s="565"/>
      <c r="B208" s="538"/>
      <c r="C208" s="566"/>
      <c r="D208" s="540"/>
      <c r="E208" s="243"/>
      <c r="F208" s="243"/>
      <c r="G208" s="243"/>
      <c r="H208" s="243"/>
      <c r="I208" s="540"/>
      <c r="J208" s="243"/>
      <c r="K208" s="539"/>
      <c r="L208" s="539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hidden="1" r="209">
      <c r="A209" s="565"/>
      <c r="B209" s="538"/>
      <c r="C209" s="566"/>
      <c r="D209" s="540"/>
      <c r="E209" s="243"/>
      <c r="F209" s="243"/>
      <c r="G209" s="243"/>
      <c r="H209" s="243"/>
      <c r="I209" s="540"/>
      <c r="J209" s="243"/>
      <c r="K209" s="539"/>
      <c r="L209" s="539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hidden="1" r="210">
      <c r="A210" s="565"/>
      <c r="B210" s="538"/>
      <c r="C210" s="566"/>
      <c r="D210" s="540"/>
      <c r="E210" s="243"/>
      <c r="F210" s="243"/>
      <c r="G210" s="243"/>
      <c r="H210" s="243"/>
      <c r="I210" s="540"/>
      <c r="J210" s="243"/>
      <c r="K210" s="539"/>
      <c r="L210" s="539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hidden="1" r="211">
      <c r="A211" s="565"/>
      <c r="B211" s="538"/>
      <c r="C211" s="566"/>
      <c r="D211" s="540"/>
      <c r="E211" s="243"/>
      <c r="F211" s="243"/>
      <c r="G211" s="243"/>
      <c r="H211" s="243"/>
      <c r="I211" s="540"/>
      <c r="J211" s="243"/>
      <c r="K211" s="539"/>
      <c r="L211" s="539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hidden="1" r="212">
      <c r="A212" s="565"/>
      <c r="B212" s="538"/>
      <c r="C212" s="566"/>
      <c r="D212" s="540"/>
      <c r="E212" s="243"/>
      <c r="F212" s="243"/>
      <c r="G212" s="243"/>
      <c r="H212" s="243"/>
      <c r="I212" s="540"/>
      <c r="J212" s="243"/>
      <c r="K212" s="539"/>
      <c r="L212" s="539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hidden="1" r="213">
      <c r="A213" s="565"/>
      <c r="B213" s="538"/>
      <c r="C213" s="566"/>
      <c r="D213" s="540"/>
      <c r="E213" s="243"/>
      <c r="F213" s="243"/>
      <c r="G213" s="243"/>
      <c r="H213" s="243"/>
      <c r="I213" s="540"/>
      <c r="J213" s="243"/>
      <c r="K213" s="539"/>
      <c r="L213" s="539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hidden="1" r="214">
      <c r="A214" s="565"/>
      <c r="B214" s="538"/>
      <c r="C214" s="566"/>
      <c r="D214" s="540"/>
      <c r="E214" s="243"/>
      <c r="F214" s="243"/>
      <c r="G214" s="243"/>
      <c r="H214" s="243"/>
      <c r="I214" s="540"/>
      <c r="J214" s="243"/>
      <c r="K214" s="539"/>
      <c r="L214" s="539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hidden="1" r="215">
      <c r="A215" s="565"/>
      <c r="B215" s="538"/>
      <c r="C215" s="566"/>
      <c r="D215" s="540"/>
      <c r="E215" s="243"/>
      <c r="F215" s="243"/>
      <c r="G215" s="243"/>
      <c r="H215" s="243"/>
      <c r="I215" s="540"/>
      <c r="J215" s="243"/>
      <c r="K215" s="539"/>
      <c r="L215" s="539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hidden="1" r="216">
      <c r="A216" s="565"/>
      <c r="B216" s="538"/>
      <c r="C216" s="566"/>
      <c r="D216" s="540"/>
      <c r="E216" s="243"/>
      <c r="F216" s="243"/>
      <c r="G216" s="243"/>
      <c r="H216" s="243"/>
      <c r="I216" s="540"/>
      <c r="J216" s="243"/>
      <c r="K216" s="539"/>
      <c r="L216" s="539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hidden="1" r="217">
      <c r="A217" s="565"/>
      <c r="B217" s="538"/>
      <c r="C217" s="566"/>
      <c r="D217" s="540"/>
      <c r="E217" s="243"/>
      <c r="F217" s="243"/>
      <c r="G217" s="243"/>
      <c r="H217" s="243"/>
      <c r="I217" s="540"/>
      <c r="J217" s="243"/>
      <c r="K217" s="539"/>
      <c r="L217" s="539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hidden="1" r="218">
      <c r="A218" s="565"/>
      <c r="B218" s="538"/>
      <c r="C218" s="566"/>
      <c r="D218" s="540"/>
      <c r="E218" s="243"/>
      <c r="F218" s="243"/>
      <c r="G218" s="243"/>
      <c r="H218" s="243"/>
      <c r="I218" s="540"/>
      <c r="J218" s="243"/>
      <c r="K218" s="539"/>
      <c r="L218" s="539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hidden="1" r="219">
      <c r="A219" s="565"/>
      <c r="B219" s="538"/>
      <c r="C219" s="566"/>
      <c r="D219" s="540"/>
      <c r="E219" s="243"/>
      <c r="F219" s="243"/>
      <c r="G219" s="243"/>
      <c r="H219" s="243"/>
      <c r="I219" s="540"/>
      <c r="J219" s="243"/>
      <c r="K219" s="539"/>
      <c r="L219" s="539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hidden="1" r="220">
      <c r="A220" s="565"/>
      <c r="B220" s="538"/>
      <c r="C220" s="566"/>
      <c r="D220" s="540"/>
      <c r="E220" s="243"/>
      <c r="F220" s="243"/>
      <c r="G220" s="243"/>
      <c r="H220" s="243"/>
      <c r="I220" s="540"/>
      <c r="J220" s="243"/>
      <c r="K220" s="539"/>
      <c r="L220" s="539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hidden="1" r="221">
      <c r="A221" s="565"/>
      <c r="B221" s="538"/>
      <c r="C221" s="566"/>
      <c r="D221" s="540"/>
      <c r="E221" s="243"/>
      <c r="F221" s="243"/>
      <c r="G221" s="243"/>
      <c r="H221" s="243"/>
      <c r="I221" s="540"/>
      <c r="J221" s="243"/>
      <c r="K221" s="539"/>
      <c r="L221" s="539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hidden="1" r="222">
      <c r="A222" s="565"/>
      <c r="B222" s="538"/>
      <c r="C222" s="566"/>
      <c r="D222" s="540"/>
      <c r="E222" s="243"/>
      <c r="F222" s="243"/>
      <c r="G222" s="243"/>
      <c r="H222" s="243"/>
      <c r="I222" s="540"/>
      <c r="J222" s="243"/>
      <c r="K222" s="539"/>
      <c r="L222" s="539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hidden="1" r="223">
      <c r="A223" s="565"/>
      <c r="B223" s="538"/>
      <c r="C223" s="566"/>
      <c r="D223" s="540"/>
      <c r="E223" s="243"/>
      <c r="F223" s="243"/>
      <c r="G223" s="243"/>
      <c r="H223" s="243"/>
      <c r="I223" s="540"/>
      <c r="J223" s="243"/>
      <c r="K223" s="539"/>
      <c r="L223" s="539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hidden="1" r="224">
      <c r="A224" s="565"/>
      <c r="B224" s="538"/>
      <c r="C224" s="566"/>
      <c r="D224" s="540"/>
      <c r="E224" s="243"/>
      <c r="F224" s="243"/>
      <c r="G224" s="243"/>
      <c r="H224" s="243"/>
      <c r="I224" s="540"/>
      <c r="J224" s="243"/>
      <c r="K224" s="539"/>
      <c r="L224" s="539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hidden="1" r="225">
      <c r="A225" s="565"/>
      <c r="B225" s="538"/>
      <c r="C225" s="566"/>
      <c r="D225" s="540"/>
      <c r="E225" s="243"/>
      <c r="F225" s="243"/>
      <c r="G225" s="243"/>
      <c r="H225" s="243"/>
      <c r="I225" s="540"/>
      <c r="J225" s="243"/>
      <c r="K225" s="539"/>
      <c r="L225" s="539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hidden="1" r="226">
      <c r="A226" s="565"/>
      <c r="B226" s="538"/>
      <c r="C226" s="566"/>
      <c r="D226" s="540"/>
      <c r="E226" s="243"/>
      <c r="F226" s="243"/>
      <c r="G226" s="243"/>
      <c r="H226" s="243"/>
      <c r="I226" s="540"/>
      <c r="J226" s="243"/>
      <c r="K226" s="539"/>
      <c r="L226" s="539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hidden="1" r="227">
      <c r="A227" s="565"/>
      <c r="B227" s="538"/>
      <c r="C227" s="566"/>
      <c r="D227" s="540"/>
      <c r="E227" s="243"/>
      <c r="F227" s="243"/>
      <c r="G227" s="243"/>
      <c r="H227" s="243"/>
      <c r="I227" s="540"/>
      <c r="J227" s="243"/>
      <c r="K227" s="539"/>
      <c r="L227" s="539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hidden="1" r="228">
      <c r="A228" s="565"/>
      <c r="B228" s="538"/>
      <c r="C228" s="566"/>
      <c r="D228" s="540"/>
      <c r="E228" s="243"/>
      <c r="F228" s="243"/>
      <c r="G228" s="243"/>
      <c r="H228" s="243"/>
      <c r="I228" s="540"/>
      <c r="J228" s="243"/>
      <c r="K228" s="539"/>
      <c r="L228" s="539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hidden="1" r="229">
      <c r="A229" s="565"/>
      <c r="B229" s="538"/>
      <c r="C229" s="566"/>
      <c r="D229" s="540"/>
      <c r="E229" s="243"/>
      <c r="F229" s="243"/>
      <c r="G229" s="243"/>
      <c r="H229" s="243"/>
      <c r="I229" s="540"/>
      <c r="J229" s="243"/>
      <c r="K229" s="539"/>
      <c r="L229" s="539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hidden="1" r="230">
      <c r="A230" s="565"/>
      <c r="B230" s="538"/>
      <c r="C230" s="566"/>
      <c r="D230" s="540"/>
      <c r="E230" s="243"/>
      <c r="F230" s="243"/>
      <c r="G230" s="243"/>
      <c r="H230" s="243"/>
      <c r="I230" s="540"/>
      <c r="J230" s="243"/>
      <c r="K230" s="539"/>
      <c r="L230" s="539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hidden="1" r="231">
      <c r="A231" s="565"/>
      <c r="B231" s="538"/>
      <c r="C231" s="566"/>
      <c r="D231" s="540"/>
      <c r="E231" s="243"/>
      <c r="F231" s="243"/>
      <c r="G231" s="243"/>
      <c r="H231" s="243"/>
      <c r="I231" s="540"/>
      <c r="J231" s="243"/>
      <c r="K231" s="539"/>
      <c r="L231" s="539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hidden="1" r="232">
      <c r="A232" s="565"/>
      <c r="B232" s="538"/>
      <c r="C232" s="566"/>
      <c r="D232" s="540"/>
      <c r="E232" s="243"/>
      <c r="F232" s="243"/>
      <c r="G232" s="243"/>
      <c r="H232" s="243"/>
      <c r="I232" s="540"/>
      <c r="J232" s="243"/>
      <c r="K232" s="539"/>
      <c r="L232" s="539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hidden="1" r="233">
      <c r="A233" s="565"/>
      <c r="B233" s="538"/>
      <c r="C233" s="566"/>
      <c r="D233" s="540"/>
      <c r="E233" s="243"/>
      <c r="F233" s="243"/>
      <c r="G233" s="243"/>
      <c r="H233" s="243"/>
      <c r="I233" s="540"/>
      <c r="J233" s="243"/>
      <c r="K233" s="539"/>
      <c r="L233" s="539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hidden="1" r="234">
      <c r="A234" s="565"/>
      <c r="B234" s="538"/>
      <c r="C234" s="566"/>
      <c r="D234" s="540"/>
      <c r="E234" s="243"/>
      <c r="F234" s="243"/>
      <c r="G234" s="243"/>
      <c r="H234" s="243"/>
      <c r="I234" s="540"/>
      <c r="J234" s="243"/>
      <c r="K234" s="539"/>
      <c r="L234" s="539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hidden="1" r="235">
      <c r="A235" s="565"/>
      <c r="B235" s="538"/>
      <c r="C235" s="566"/>
      <c r="D235" s="540"/>
      <c r="E235" s="243"/>
      <c r="F235" s="243"/>
      <c r="G235" s="243"/>
      <c r="H235" s="243"/>
      <c r="I235" s="540"/>
      <c r="J235" s="243"/>
      <c r="K235" s="539"/>
      <c r="L235" s="539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hidden="1" r="236">
      <c r="A236" s="565"/>
      <c r="B236" s="538"/>
      <c r="C236" s="566"/>
      <c r="D236" s="540"/>
      <c r="E236" s="243"/>
      <c r="F236" s="243"/>
      <c r="G236" s="243"/>
      <c r="H236" s="243"/>
      <c r="I236" s="540"/>
      <c r="J236" s="243"/>
      <c r="K236" s="539"/>
      <c r="L236" s="539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hidden="1" r="237">
      <c r="A237" s="565"/>
      <c r="B237" s="538"/>
      <c r="C237" s="566"/>
      <c r="D237" s="540"/>
      <c r="E237" s="243"/>
      <c r="F237" s="243"/>
      <c r="G237" s="243"/>
      <c r="H237" s="243"/>
      <c r="I237" s="540"/>
      <c r="J237" s="243"/>
      <c r="K237" s="539"/>
      <c r="L237" s="539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hidden="1" r="238">
      <c r="A238" s="565"/>
      <c r="B238" s="538"/>
      <c r="C238" s="566"/>
      <c r="D238" s="540"/>
      <c r="E238" s="243"/>
      <c r="F238" s="243"/>
      <c r="G238" s="243"/>
      <c r="H238" s="243"/>
      <c r="I238" s="540"/>
      <c r="J238" s="243"/>
      <c r="K238" s="539"/>
      <c r="L238" s="539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hidden="1" r="239">
      <c r="A239" s="565"/>
      <c r="B239" s="538"/>
      <c r="C239" s="566"/>
      <c r="D239" s="540"/>
      <c r="E239" s="243"/>
      <c r="F239" s="243"/>
      <c r="G239" s="243"/>
      <c r="H239" s="243"/>
      <c r="I239" s="540"/>
      <c r="J239" s="243"/>
      <c r="K239" s="539"/>
      <c r="L239" s="539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hidden="1" r="240">
      <c r="A240" s="565"/>
      <c r="B240" s="538"/>
      <c r="C240" s="566"/>
      <c r="D240" s="540"/>
      <c r="E240" s="243"/>
      <c r="F240" s="243"/>
      <c r="G240" s="243"/>
      <c r="H240" s="243"/>
      <c r="I240" s="540"/>
      <c r="J240" s="243"/>
      <c r="K240" s="539"/>
      <c r="L240" s="539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hidden="1" r="241">
      <c r="A241" s="565"/>
      <c r="B241" s="538"/>
      <c r="C241" s="566"/>
      <c r="D241" s="540"/>
      <c r="E241" s="243"/>
      <c r="F241" s="243"/>
      <c r="G241" s="243"/>
      <c r="H241" s="243"/>
      <c r="I241" s="540"/>
      <c r="J241" s="243"/>
      <c r="K241" s="539"/>
      <c r="L241" s="539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hidden="1" r="242">
      <c r="A242" s="565"/>
      <c r="B242" s="538"/>
      <c r="C242" s="566"/>
      <c r="D242" s="540"/>
      <c r="E242" s="243"/>
      <c r="F242" s="243"/>
      <c r="G242" s="243"/>
      <c r="H242" s="243"/>
      <c r="I242" s="540"/>
      <c r="J242" s="243"/>
      <c r="K242" s="539"/>
      <c r="L242" s="539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hidden="1" r="243">
      <c r="A243" s="565"/>
      <c r="B243" s="538"/>
      <c r="C243" s="566"/>
      <c r="D243" s="540"/>
      <c r="E243" s="243"/>
      <c r="F243" s="243"/>
      <c r="G243" s="243"/>
      <c r="H243" s="243"/>
      <c r="I243" s="540"/>
      <c r="J243" s="243"/>
      <c r="K243" s="539"/>
      <c r="L243" s="539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hidden="1" r="244">
      <c r="A244" s="565"/>
      <c r="B244" s="538"/>
      <c r="C244" s="566"/>
      <c r="D244" s="540"/>
      <c r="E244" s="243"/>
      <c r="F244" s="243"/>
      <c r="G244" s="243"/>
      <c r="H244" s="243"/>
      <c r="I244" s="540"/>
      <c r="J244" s="243"/>
      <c r="K244" s="539"/>
      <c r="L244" s="539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hidden="1" r="245">
      <c r="A245" s="565"/>
      <c r="B245" s="538"/>
      <c r="C245" s="566"/>
      <c r="D245" s="540"/>
      <c r="E245" s="243"/>
      <c r="F245" s="243"/>
      <c r="G245" s="243"/>
      <c r="H245" s="243"/>
      <c r="I245" s="540"/>
      <c r="J245" s="243"/>
      <c r="K245" s="539"/>
      <c r="L245" s="539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hidden="1" r="246">
      <c r="A246" s="565"/>
      <c r="B246" s="538"/>
      <c r="C246" s="566"/>
      <c r="D246" s="540"/>
      <c r="E246" s="243"/>
      <c r="F246" s="243"/>
      <c r="G246" s="243"/>
      <c r="H246" s="243"/>
      <c r="I246" s="540"/>
      <c r="J246" s="243"/>
      <c r="K246" s="539"/>
      <c r="L246" s="539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hidden="1" r="247">
      <c r="A247" s="565"/>
      <c r="B247" s="538"/>
      <c r="C247" s="566"/>
      <c r="D247" s="540"/>
      <c r="E247" s="243"/>
      <c r="F247" s="243"/>
      <c r="G247" s="243"/>
      <c r="H247" s="243"/>
      <c r="I247" s="540"/>
      <c r="J247" s="243"/>
      <c r="K247" s="539"/>
      <c r="L247" s="539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hidden="1" r="248">
      <c r="A248" s="565"/>
      <c r="B248" s="538"/>
      <c r="C248" s="566"/>
      <c r="D248" s="540"/>
      <c r="E248" s="243"/>
      <c r="F248" s="243"/>
      <c r="G248" s="243"/>
      <c r="H248" s="243"/>
      <c r="I248" s="540"/>
      <c r="J248" s="243"/>
      <c r="K248" s="539"/>
      <c r="L248" s="539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hidden="1" r="249">
      <c r="A249" s="565"/>
      <c r="B249" s="538"/>
      <c r="C249" s="566"/>
      <c r="D249" s="540"/>
      <c r="E249" s="243"/>
      <c r="F249" s="243"/>
      <c r="G249" s="243"/>
      <c r="H249" s="243"/>
      <c r="I249" s="540"/>
      <c r="J249" s="243"/>
      <c r="K249" s="539"/>
      <c r="L249" s="539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hidden="1" r="250">
      <c r="A250" s="565"/>
      <c r="B250" s="538"/>
      <c r="C250" s="566"/>
      <c r="D250" s="540"/>
      <c r="E250" s="243"/>
      <c r="F250" s="243"/>
      <c r="G250" s="243"/>
      <c r="H250" s="243"/>
      <c r="I250" s="540"/>
      <c r="J250" s="243"/>
      <c r="K250" s="539"/>
      <c r="L250" s="539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hidden="1" r="251">
      <c r="A251" s="565"/>
      <c r="B251" s="538"/>
      <c r="C251" s="566"/>
      <c r="D251" s="540"/>
      <c r="E251" s="243"/>
      <c r="F251" s="243"/>
      <c r="G251" s="243"/>
      <c r="H251" s="243"/>
      <c r="I251" s="540"/>
      <c r="J251" s="243"/>
      <c r="K251" s="539"/>
      <c r="L251" s="539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hidden="1" r="252">
      <c r="A252" s="565"/>
      <c r="B252" s="538"/>
      <c r="C252" s="566"/>
      <c r="D252" s="540"/>
      <c r="E252" s="243"/>
      <c r="F252" s="243"/>
      <c r="G252" s="243"/>
      <c r="H252" s="243"/>
      <c r="I252" s="540"/>
      <c r="J252" s="243"/>
      <c r="K252" s="539"/>
      <c r="L252" s="539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hidden="1" r="253">
      <c r="A253" s="565"/>
      <c r="B253" s="538"/>
      <c r="C253" s="566"/>
      <c r="D253" s="540"/>
      <c r="E253" s="243"/>
      <c r="F253" s="243"/>
      <c r="G253" s="243"/>
      <c r="H253" s="243"/>
      <c r="I253" s="540"/>
      <c r="J253" s="243"/>
      <c r="K253" s="539"/>
      <c r="L253" s="539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hidden="1" r="254">
      <c r="A254" s="565"/>
      <c r="B254" s="538"/>
      <c r="C254" s="566"/>
      <c r="D254" s="540"/>
      <c r="E254" s="243"/>
      <c r="F254" s="243"/>
      <c r="G254" s="243"/>
      <c r="H254" s="243"/>
      <c r="I254" s="540"/>
      <c r="J254" s="243"/>
      <c r="K254" s="539"/>
      <c r="L254" s="539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hidden="1" r="255">
      <c r="A255" s="565"/>
      <c r="B255" s="538"/>
      <c r="C255" s="566"/>
      <c r="D255" s="540"/>
      <c r="E255" s="243"/>
      <c r="F255" s="243"/>
      <c r="G255" s="243"/>
      <c r="H255" s="243"/>
      <c r="I255" s="540"/>
      <c r="J255" s="243"/>
      <c r="K255" s="539"/>
      <c r="L255" s="539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hidden="1" r="256">
      <c r="A256" s="565"/>
      <c r="B256" s="538"/>
      <c r="C256" s="566"/>
      <c r="D256" s="540"/>
      <c r="E256" s="243"/>
      <c r="F256" s="243"/>
      <c r="G256" s="243"/>
      <c r="H256" s="243"/>
      <c r="I256" s="540"/>
      <c r="J256" s="243"/>
      <c r="K256" s="539"/>
      <c r="L256" s="539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hidden="1" r="257">
      <c r="A257" s="565"/>
      <c r="B257" s="538"/>
      <c r="C257" s="566"/>
      <c r="D257" s="540"/>
      <c r="E257" s="243"/>
      <c r="F257" s="243"/>
      <c r="G257" s="243"/>
      <c r="H257" s="243"/>
      <c r="I257" s="540"/>
      <c r="J257" s="243"/>
      <c r="K257" s="539"/>
      <c r="L257" s="539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hidden="1" r="258">
      <c r="A258" s="565"/>
      <c r="B258" s="538"/>
      <c r="C258" s="566"/>
      <c r="D258" s="540"/>
      <c r="E258" s="243"/>
      <c r="F258" s="243"/>
      <c r="G258" s="243"/>
      <c r="H258" s="243"/>
      <c r="I258" s="540"/>
      <c r="J258" s="243"/>
      <c r="K258" s="539"/>
      <c r="L258" s="539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hidden="1" r="259">
      <c r="A259" s="565"/>
      <c r="B259" s="538"/>
      <c r="C259" s="566"/>
      <c r="D259" s="540"/>
      <c r="E259" s="243"/>
      <c r="F259" s="243"/>
      <c r="G259" s="243"/>
      <c r="H259" s="243"/>
      <c r="I259" s="540"/>
      <c r="J259" s="243"/>
      <c r="K259" s="539"/>
      <c r="L259" s="539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hidden="1" r="260">
      <c r="A260" s="565"/>
      <c r="B260" s="538"/>
      <c r="C260" s="566"/>
      <c r="D260" s="540"/>
      <c r="E260" s="243"/>
      <c r="F260" s="243"/>
      <c r="G260" s="243"/>
      <c r="H260" s="243"/>
      <c r="I260" s="540"/>
      <c r="J260" s="243"/>
      <c r="K260" s="539"/>
      <c r="L260" s="539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hidden="1" r="261">
      <c r="A261" s="565"/>
      <c r="B261" s="538"/>
      <c r="C261" s="566"/>
      <c r="D261" s="540"/>
      <c r="E261" s="243"/>
      <c r="F261" s="243"/>
      <c r="G261" s="243"/>
      <c r="H261" s="243"/>
      <c r="I261" s="540"/>
      <c r="J261" s="243"/>
      <c r="K261" s="539"/>
      <c r="L261" s="539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hidden="1" r="262">
      <c r="A262" s="565"/>
      <c r="B262" s="538"/>
      <c r="C262" s="566"/>
      <c r="D262" s="540"/>
      <c r="E262" s="243"/>
      <c r="F262" s="243"/>
      <c r="G262" s="243"/>
      <c r="H262" s="243"/>
      <c r="I262" s="540"/>
      <c r="J262" s="243"/>
      <c r="K262" s="539"/>
      <c r="L262" s="539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hidden="1" r="263">
      <c r="A263" s="565"/>
      <c r="B263" s="538"/>
      <c r="C263" s="566"/>
      <c r="D263" s="540"/>
      <c r="E263" s="243"/>
      <c r="F263" s="243"/>
      <c r="G263" s="243"/>
      <c r="H263" s="243"/>
      <c r="I263" s="540"/>
      <c r="J263" s="243"/>
      <c r="K263" s="539"/>
      <c r="L263" s="539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hidden="1" r="264">
      <c r="A264" s="565"/>
      <c r="B264" s="538"/>
      <c r="C264" s="566"/>
      <c r="D264" s="540"/>
      <c r="E264" s="243"/>
      <c r="F264" s="243"/>
      <c r="G264" s="243"/>
      <c r="H264" s="243"/>
      <c r="I264" s="540"/>
      <c r="J264" s="243"/>
      <c r="K264" s="539"/>
      <c r="L264" s="539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hidden="1" r="265">
      <c r="A265" s="565"/>
      <c r="B265" s="538"/>
      <c r="C265" s="566"/>
      <c r="D265" s="540"/>
      <c r="E265" s="243"/>
      <c r="F265" s="243"/>
      <c r="G265" s="243"/>
      <c r="H265" s="243"/>
      <c r="I265" s="540"/>
      <c r="J265" s="243"/>
      <c r="K265" s="539"/>
      <c r="L265" s="539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hidden="1" r="266">
      <c r="A266" s="565"/>
      <c r="B266" s="538"/>
      <c r="C266" s="566"/>
      <c r="D266" s="540"/>
      <c r="E266" s="243"/>
      <c r="F266" s="243"/>
      <c r="G266" s="243"/>
      <c r="H266" s="243"/>
      <c r="I266" s="540"/>
      <c r="J266" s="243"/>
      <c r="K266" s="539"/>
      <c r="L266" s="539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hidden="1" r="267">
      <c r="A267" s="565"/>
      <c r="B267" s="538"/>
      <c r="C267" s="566"/>
      <c r="D267" s="540"/>
      <c r="E267" s="243"/>
      <c r="F267" s="243"/>
      <c r="G267" s="243"/>
      <c r="H267" s="243"/>
      <c r="I267" s="540"/>
      <c r="J267" s="243"/>
      <c r="K267" s="539"/>
      <c r="L267" s="539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hidden="1" r="268">
      <c r="A268" s="565"/>
      <c r="B268" s="538"/>
      <c r="C268" s="566"/>
      <c r="D268" s="540"/>
      <c r="E268" s="243"/>
      <c r="F268" s="243"/>
      <c r="G268" s="243"/>
      <c r="H268" s="243"/>
      <c r="I268" s="540"/>
      <c r="J268" s="243"/>
      <c r="K268" s="539"/>
      <c r="L268" s="539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hidden="1" r="269">
      <c r="A269" s="565"/>
      <c r="B269" s="538"/>
      <c r="C269" s="566"/>
      <c r="D269" s="540"/>
      <c r="E269" s="243"/>
      <c r="F269" s="243"/>
      <c r="G269" s="243"/>
      <c r="H269" s="243"/>
      <c r="I269" s="540"/>
      <c r="J269" s="243"/>
      <c r="K269" s="539"/>
      <c r="L269" s="539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hidden="1" r="270">
      <c r="A270" s="565"/>
      <c r="B270" s="538"/>
      <c r="C270" s="566"/>
      <c r="D270" s="540"/>
      <c r="E270" s="243"/>
      <c r="F270" s="243"/>
      <c r="G270" s="243"/>
      <c r="H270" s="243"/>
      <c r="I270" s="540"/>
      <c r="J270" s="243"/>
      <c r="K270" s="539"/>
      <c r="L270" s="539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hidden="1" r="271">
      <c r="A271" s="565"/>
      <c r="B271" s="538"/>
      <c r="C271" s="566"/>
      <c r="D271" s="540"/>
      <c r="E271" s="243"/>
      <c r="F271" s="243"/>
      <c r="G271" s="243"/>
      <c r="H271" s="243"/>
      <c r="I271" s="540"/>
      <c r="J271" s="243"/>
      <c r="K271" s="539"/>
      <c r="L271" s="539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hidden="1" r="272">
      <c r="A272" s="565"/>
      <c r="B272" s="538"/>
      <c r="C272" s="566"/>
      <c r="D272" s="540"/>
      <c r="E272" s="243"/>
      <c r="F272" s="243"/>
      <c r="G272" s="243"/>
      <c r="H272" s="243"/>
      <c r="I272" s="540"/>
      <c r="J272" s="243"/>
      <c r="K272" s="539"/>
      <c r="L272" s="539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hidden="1" r="273">
      <c r="A273" s="565"/>
      <c r="B273" s="538"/>
      <c r="C273" s="566"/>
      <c r="D273" s="540"/>
      <c r="E273" s="243"/>
      <c r="F273" s="243"/>
      <c r="G273" s="243"/>
      <c r="H273" s="243"/>
      <c r="I273" s="540"/>
      <c r="J273" s="243"/>
      <c r="K273" s="539"/>
      <c r="L273" s="539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hidden="1" r="274">
      <c r="A274" s="565"/>
      <c r="B274" s="538"/>
      <c r="C274" s="566"/>
      <c r="D274" s="540"/>
      <c r="E274" s="243"/>
      <c r="F274" s="243"/>
      <c r="G274" s="243"/>
      <c r="H274" s="243"/>
      <c r="I274" s="540"/>
      <c r="J274" s="243"/>
      <c r="K274" s="539"/>
      <c r="L274" s="539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hidden="1" r="275">
      <c r="A275" s="565"/>
      <c r="B275" s="538"/>
      <c r="C275" s="566"/>
      <c r="D275" s="540"/>
      <c r="E275" s="243"/>
      <c r="F275" s="243"/>
      <c r="G275" s="243"/>
      <c r="H275" s="243"/>
      <c r="I275" s="540"/>
      <c r="J275" s="243"/>
      <c r="K275" s="539"/>
      <c r="L275" s="539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hidden="1" r="276">
      <c r="A276" s="565"/>
      <c r="B276" s="538"/>
      <c r="C276" s="566"/>
      <c r="D276" s="540"/>
      <c r="E276" s="243"/>
      <c r="F276" s="243"/>
      <c r="G276" s="243"/>
      <c r="H276" s="243"/>
      <c r="I276" s="540"/>
      <c r="J276" s="243"/>
      <c r="K276" s="539"/>
      <c r="L276" s="539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hidden="1" r="277">
      <c r="A277" s="565"/>
      <c r="B277" s="538"/>
      <c r="C277" s="566"/>
      <c r="D277" s="540"/>
      <c r="E277" s="243"/>
      <c r="F277" s="243"/>
      <c r="G277" s="243"/>
      <c r="H277" s="243"/>
      <c r="I277" s="540"/>
      <c r="J277" s="243"/>
      <c r="K277" s="539"/>
      <c r="L277" s="539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hidden="1" r="278">
      <c r="A278" s="565"/>
      <c r="B278" s="538"/>
      <c r="C278" s="566"/>
      <c r="D278" s="540"/>
      <c r="E278" s="243"/>
      <c r="F278" s="243"/>
      <c r="G278" s="243"/>
      <c r="H278" s="243"/>
      <c r="I278" s="540"/>
      <c r="J278" s="243"/>
      <c r="K278" s="539"/>
      <c r="L278" s="539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hidden="1" r="279">
      <c r="A279" s="565"/>
      <c r="B279" s="538"/>
      <c r="C279" s="566"/>
      <c r="D279" s="540"/>
      <c r="E279" s="243"/>
      <c r="F279" s="243"/>
      <c r="G279" s="243"/>
      <c r="H279" s="243"/>
      <c r="I279" s="540"/>
      <c r="J279" s="243"/>
      <c r="K279" s="539"/>
      <c r="L279" s="539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hidden="1" r="280">
      <c r="A280" s="565"/>
      <c r="B280" s="538"/>
      <c r="C280" s="566"/>
      <c r="D280" s="540"/>
      <c r="E280" s="243"/>
      <c r="F280" s="243"/>
      <c r="G280" s="243"/>
      <c r="H280" s="243"/>
      <c r="I280" s="540"/>
      <c r="J280" s="243"/>
      <c r="K280" s="539"/>
      <c r="L280" s="539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hidden="1" r="281">
      <c r="A281" s="565"/>
      <c r="B281" s="538"/>
      <c r="C281" s="566"/>
      <c r="D281" s="540"/>
      <c r="E281" s="243"/>
      <c r="F281" s="243"/>
      <c r="G281" s="243"/>
      <c r="H281" s="243"/>
      <c r="I281" s="540"/>
      <c r="J281" s="243"/>
      <c r="K281" s="539"/>
      <c r="L281" s="539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hidden="1" r="282">
      <c r="A282" s="565"/>
      <c r="B282" s="538"/>
      <c r="C282" s="566"/>
      <c r="D282" s="540"/>
      <c r="E282" s="243"/>
      <c r="F282" s="243"/>
      <c r="G282" s="243"/>
      <c r="H282" s="243"/>
      <c r="I282" s="540"/>
      <c r="J282" s="243"/>
      <c r="K282" s="539"/>
      <c r="L282" s="539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hidden="1" r="283">
      <c r="A283" s="565"/>
      <c r="B283" s="538"/>
      <c r="C283" s="566"/>
      <c r="D283" s="540"/>
      <c r="E283" s="243"/>
      <c r="F283" s="243"/>
      <c r="G283" s="243"/>
      <c r="H283" s="243"/>
      <c r="I283" s="540"/>
      <c r="J283" s="243"/>
      <c r="K283" s="539"/>
      <c r="L283" s="539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hidden="1" r="284">
      <c r="A284" s="565"/>
      <c r="B284" s="538"/>
      <c r="C284" s="566"/>
      <c r="D284" s="540"/>
      <c r="E284" s="243"/>
      <c r="F284" s="243"/>
      <c r="G284" s="243"/>
      <c r="H284" s="243"/>
      <c r="I284" s="540"/>
      <c r="J284" s="243"/>
      <c r="K284" s="539"/>
      <c r="L284" s="539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hidden="1" r="285">
      <c r="A285" s="565"/>
      <c r="B285" s="538"/>
      <c r="C285" s="566"/>
      <c r="D285" s="540"/>
      <c r="E285" s="243"/>
      <c r="F285" s="243"/>
      <c r="G285" s="243"/>
      <c r="H285" s="243"/>
      <c r="I285" s="540"/>
      <c r="J285" s="243"/>
      <c r="K285" s="539"/>
      <c r="L285" s="539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hidden="1" r="286">
      <c r="A286" s="565"/>
      <c r="B286" s="538"/>
      <c r="C286" s="566"/>
      <c r="D286" s="540"/>
      <c r="E286" s="243"/>
      <c r="F286" s="243"/>
      <c r="G286" s="243"/>
      <c r="H286" s="243"/>
      <c r="I286" s="540"/>
      <c r="J286" s="243"/>
      <c r="K286" s="539"/>
      <c r="L286" s="539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hidden="1" r="287">
      <c r="A287" s="565"/>
      <c r="B287" s="538"/>
      <c r="C287" s="566"/>
      <c r="D287" s="540"/>
      <c r="E287" s="243"/>
      <c r="F287" s="243"/>
      <c r="G287" s="243"/>
      <c r="H287" s="243"/>
      <c r="I287" s="540"/>
      <c r="J287" s="243"/>
      <c r="K287" s="539"/>
      <c r="L287" s="539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hidden="1" r="288">
      <c r="A288" s="565"/>
      <c r="B288" s="538"/>
      <c r="C288" s="566"/>
      <c r="D288" s="540"/>
      <c r="E288" s="243"/>
      <c r="F288" s="243"/>
      <c r="G288" s="243"/>
      <c r="H288" s="243"/>
      <c r="I288" s="540"/>
      <c r="J288" s="243"/>
      <c r="K288" s="539"/>
      <c r="L288" s="539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hidden="1" r="289">
      <c r="A289" s="565"/>
      <c r="B289" s="538"/>
      <c r="C289" s="566"/>
      <c r="D289" s="540"/>
      <c r="E289" s="243"/>
      <c r="F289" s="243"/>
      <c r="G289" s="243"/>
      <c r="H289" s="243"/>
      <c r="I289" s="540"/>
      <c r="J289" s="243"/>
      <c r="K289" s="539"/>
      <c r="L289" s="539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hidden="1" r="290">
      <c r="A290" s="565"/>
      <c r="B290" s="538"/>
      <c r="C290" s="566"/>
      <c r="D290" s="540"/>
      <c r="E290" s="243"/>
      <c r="F290" s="243"/>
      <c r="G290" s="243"/>
      <c r="H290" s="243"/>
      <c r="I290" s="540"/>
      <c r="J290" s="243"/>
      <c r="K290" s="539"/>
      <c r="L290" s="539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hidden="1" r="291">
      <c r="A291" s="565"/>
      <c r="B291" s="538"/>
      <c r="C291" s="566"/>
      <c r="D291" s="540"/>
      <c r="E291" s="243"/>
      <c r="F291" s="243"/>
      <c r="G291" s="243"/>
      <c r="H291" s="243"/>
      <c r="I291" s="540"/>
      <c r="J291" s="243"/>
      <c r="K291" s="539"/>
      <c r="L291" s="539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hidden="1" r="292">
      <c r="A292" s="565"/>
      <c r="B292" s="538"/>
      <c r="C292" s="566"/>
      <c r="D292" s="540"/>
      <c r="E292" s="243"/>
      <c r="F292" s="243"/>
      <c r="G292" s="243"/>
      <c r="H292" s="243"/>
      <c r="I292" s="540"/>
      <c r="J292" s="243"/>
      <c r="K292" s="539"/>
      <c r="L292" s="539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hidden="1" r="293">
      <c r="A293" s="565"/>
      <c r="B293" s="538"/>
      <c r="C293" s="566"/>
      <c r="D293" s="540"/>
      <c r="E293" s="243"/>
      <c r="F293" s="243"/>
      <c r="G293" s="243"/>
      <c r="H293" s="243"/>
      <c r="I293" s="540"/>
      <c r="J293" s="243"/>
      <c r="K293" s="539"/>
      <c r="L293" s="539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hidden="1" r="294">
      <c r="A294" s="565"/>
      <c r="B294" s="538"/>
      <c r="C294" s="566"/>
      <c r="D294" s="540"/>
      <c r="E294" s="243"/>
      <c r="F294" s="243"/>
      <c r="G294" s="243"/>
      <c r="H294" s="243"/>
      <c r="I294" s="540"/>
      <c r="J294" s="243"/>
      <c r="K294" s="539"/>
      <c r="L294" s="539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hidden="1" r="295">
      <c r="A295" s="565"/>
      <c r="B295" s="538"/>
      <c r="C295" s="566"/>
      <c r="D295" s="540"/>
      <c r="E295" s="243"/>
      <c r="F295" s="243"/>
      <c r="G295" s="243"/>
      <c r="H295" s="243"/>
      <c r="I295" s="540"/>
      <c r="J295" s="243"/>
      <c r="K295" s="539"/>
      <c r="L295" s="539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hidden="1" r="296">
      <c r="A296" s="565"/>
      <c r="B296" s="538"/>
      <c r="C296" s="566"/>
      <c r="D296" s="540"/>
      <c r="E296" s="243"/>
      <c r="F296" s="243"/>
      <c r="G296" s="243"/>
      <c r="H296" s="243"/>
      <c r="I296" s="540"/>
      <c r="J296" s="243"/>
      <c r="K296" s="539"/>
      <c r="L296" s="539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hidden="1" r="297">
      <c r="A297" s="565"/>
      <c r="B297" s="538"/>
      <c r="C297" s="566"/>
      <c r="D297" s="540"/>
      <c r="E297" s="243"/>
      <c r="F297" s="243"/>
      <c r="G297" s="243"/>
      <c r="H297" s="243"/>
      <c r="I297" s="540"/>
      <c r="J297" s="243"/>
      <c r="K297" s="539"/>
      <c r="L297" s="539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hidden="1" r="298">
      <c r="A298" s="565"/>
      <c r="B298" s="538"/>
      <c r="C298" s="566"/>
      <c r="D298" s="540"/>
      <c r="E298" s="243"/>
      <c r="F298" s="243"/>
      <c r="G298" s="243"/>
      <c r="H298" s="243"/>
      <c r="I298" s="540"/>
      <c r="J298" s="243"/>
      <c r="K298" s="539"/>
      <c r="L298" s="539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hidden="1" r="299">
      <c r="A299" s="565"/>
      <c r="B299" s="538"/>
      <c r="C299" s="566"/>
      <c r="D299" s="540"/>
      <c r="E299" s="243"/>
      <c r="F299" s="243"/>
      <c r="G299" s="243"/>
      <c r="H299" s="243"/>
      <c r="I299" s="540"/>
      <c r="J299" s="243"/>
      <c r="K299" s="539"/>
      <c r="L299" s="539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hidden="1" r="300">
      <c r="A300" s="565"/>
      <c r="B300" s="538"/>
      <c r="C300" s="566"/>
      <c r="D300" s="540"/>
      <c r="E300" s="243"/>
      <c r="F300" s="243"/>
      <c r="G300" s="243"/>
      <c r="H300" s="243"/>
      <c r="I300" s="540"/>
      <c r="J300" s="243"/>
      <c r="K300" s="539"/>
      <c r="L300" s="539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hidden="1" r="301">
      <c r="A301" s="565"/>
      <c r="B301" s="538"/>
      <c r="C301" s="566"/>
      <c r="D301" s="540"/>
      <c r="E301" s="243"/>
      <c r="F301" s="243"/>
      <c r="G301" s="243"/>
      <c r="H301" s="243"/>
      <c r="I301" s="540"/>
      <c r="J301" s="243"/>
      <c r="K301" s="539"/>
      <c r="L301" s="539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hidden="1" r="302">
      <c r="A302" s="565"/>
      <c r="B302" s="538"/>
      <c r="C302" s="566"/>
      <c r="D302" s="540"/>
      <c r="E302" s="243"/>
      <c r="F302" s="243"/>
      <c r="G302" s="243"/>
      <c r="H302" s="243"/>
      <c r="I302" s="540"/>
      <c r="J302" s="243"/>
      <c r="K302" s="539"/>
      <c r="L302" s="539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hidden="1" r="303">
      <c r="A303" s="565"/>
      <c r="B303" s="538"/>
      <c r="C303" s="566"/>
      <c r="D303" s="540"/>
      <c r="E303" s="243"/>
      <c r="F303" s="243"/>
      <c r="G303" s="243"/>
      <c r="H303" s="243"/>
      <c r="I303" s="540"/>
      <c r="J303" s="243"/>
      <c r="K303" s="539"/>
      <c r="L303" s="539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hidden="1" r="304">
      <c r="A304" s="565"/>
      <c r="B304" s="538"/>
      <c r="C304" s="566"/>
      <c r="D304" s="540"/>
      <c r="E304" s="243"/>
      <c r="F304" s="243"/>
      <c r="G304" s="243"/>
      <c r="H304" s="243"/>
      <c r="I304" s="540"/>
      <c r="J304" s="243"/>
      <c r="K304" s="539"/>
      <c r="L304" s="539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hidden="1" r="305">
      <c r="A305" s="565"/>
      <c r="B305" s="538"/>
      <c r="C305" s="566"/>
      <c r="D305" s="540"/>
      <c r="E305" s="243"/>
      <c r="F305" s="243"/>
      <c r="G305" s="243"/>
      <c r="H305" s="243"/>
      <c r="I305" s="540"/>
      <c r="J305" s="243"/>
      <c r="K305" s="539"/>
      <c r="L305" s="539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hidden="1" r="306">
      <c r="A306" s="565"/>
      <c r="B306" s="538"/>
      <c r="C306" s="566"/>
      <c r="D306" s="540"/>
      <c r="E306" s="243"/>
      <c r="F306" s="243"/>
      <c r="G306" s="243"/>
      <c r="H306" s="243"/>
      <c r="I306" s="540"/>
      <c r="J306" s="243"/>
      <c r="K306" s="539"/>
      <c r="L306" s="539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hidden="1" r="307">
      <c r="A307" s="565"/>
      <c r="B307" s="538"/>
      <c r="C307" s="566"/>
      <c r="D307" s="540"/>
      <c r="E307" s="243"/>
      <c r="F307" s="243"/>
      <c r="G307" s="243"/>
      <c r="H307" s="243"/>
      <c r="I307" s="540"/>
      <c r="J307" s="243"/>
      <c r="K307" s="539"/>
      <c r="L307" s="539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hidden="1" r="308">
      <c r="A308" s="565"/>
      <c r="B308" s="538"/>
      <c r="C308" s="566"/>
      <c r="D308" s="540"/>
      <c r="E308" s="243"/>
      <c r="F308" s="243"/>
      <c r="G308" s="243"/>
      <c r="H308" s="243"/>
      <c r="I308" s="540"/>
      <c r="J308" s="243"/>
      <c r="K308" s="539"/>
      <c r="L308" s="539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hidden="1" r="309">
      <c r="A309" s="565"/>
      <c r="B309" s="538"/>
      <c r="C309" s="566"/>
      <c r="D309" s="540"/>
      <c r="E309" s="243"/>
      <c r="F309" s="243"/>
      <c r="G309" s="243"/>
      <c r="H309" s="243"/>
      <c r="I309" s="540"/>
      <c r="J309" s="243"/>
      <c r="K309" s="539"/>
      <c r="L309" s="539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hidden="1" r="310">
      <c r="A310" s="565"/>
      <c r="B310" s="538"/>
      <c r="C310" s="566"/>
      <c r="D310" s="540"/>
      <c r="E310" s="243"/>
      <c r="F310" s="243"/>
      <c r="G310" s="243"/>
      <c r="H310" s="243"/>
      <c r="I310" s="540"/>
      <c r="J310" s="243"/>
      <c r="K310" s="539"/>
      <c r="L310" s="539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hidden="1" r="311">
      <c r="A311" s="565"/>
      <c r="B311" s="538"/>
      <c r="C311" s="566"/>
      <c r="D311" s="540"/>
      <c r="E311" s="243"/>
      <c r="F311" s="243"/>
      <c r="G311" s="243"/>
      <c r="H311" s="243"/>
      <c r="I311" s="540"/>
      <c r="J311" s="243"/>
      <c r="K311" s="539"/>
      <c r="L311" s="539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hidden="1" r="312">
      <c r="A312" s="565"/>
      <c r="B312" s="538"/>
      <c r="C312" s="566"/>
      <c r="D312" s="540"/>
      <c r="E312" s="243"/>
      <c r="F312" s="243"/>
      <c r="G312" s="243"/>
      <c r="H312" s="243"/>
      <c r="I312" s="540"/>
      <c r="J312" s="243"/>
      <c r="K312" s="539"/>
      <c r="L312" s="539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hidden="1" r="313">
      <c r="A313" s="565"/>
      <c r="B313" s="538"/>
      <c r="C313" s="566"/>
      <c r="D313" s="540"/>
      <c r="E313" s="243"/>
      <c r="F313" s="243"/>
      <c r="G313" s="243"/>
      <c r="H313" s="243"/>
      <c r="I313" s="540"/>
      <c r="J313" s="243"/>
      <c r="K313" s="539"/>
      <c r="L313" s="539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hidden="1" r="314">
      <c r="A314" s="565"/>
      <c r="B314" s="538"/>
      <c r="C314" s="566"/>
      <c r="D314" s="540"/>
      <c r="E314" s="243"/>
      <c r="F314" s="243"/>
      <c r="G314" s="243"/>
      <c r="H314" s="243"/>
      <c r="I314" s="540"/>
      <c r="J314" s="243"/>
      <c r="K314" s="539"/>
      <c r="L314" s="539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hidden="1" r="315">
      <c r="A315" s="565"/>
      <c r="B315" s="538"/>
      <c r="C315" s="566"/>
      <c r="D315" s="540"/>
      <c r="E315" s="243"/>
      <c r="F315" s="243"/>
      <c r="G315" s="243"/>
      <c r="H315" s="243"/>
      <c r="I315" s="540"/>
      <c r="J315" s="243"/>
      <c r="K315" s="539"/>
      <c r="L315" s="539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hidden="1" r="316">
      <c r="A316" s="565"/>
      <c r="B316" s="538"/>
      <c r="C316" s="566"/>
      <c r="D316" s="540"/>
      <c r="E316" s="243"/>
      <c r="F316" s="243"/>
      <c r="G316" s="243"/>
      <c r="H316" s="243"/>
      <c r="I316" s="540"/>
      <c r="J316" s="243"/>
      <c r="K316" s="539"/>
      <c r="L316" s="539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hidden="1" r="317">
      <c r="A317" s="565"/>
      <c r="B317" s="538"/>
      <c r="C317" s="566"/>
      <c r="D317" s="540"/>
      <c r="E317" s="243"/>
      <c r="F317" s="243"/>
      <c r="G317" s="243"/>
      <c r="H317" s="243"/>
      <c r="I317" s="540"/>
      <c r="J317" s="243"/>
      <c r="K317" s="539"/>
      <c r="L317" s="539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hidden="1" r="318">
      <c r="A318" s="565"/>
      <c r="B318" s="538"/>
      <c r="C318" s="566"/>
      <c r="D318" s="540"/>
      <c r="E318" s="243"/>
      <c r="F318" s="243"/>
      <c r="G318" s="243"/>
      <c r="H318" s="243"/>
      <c r="I318" s="540"/>
      <c r="J318" s="243"/>
      <c r="K318" s="539"/>
      <c r="L318" s="539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hidden="1" r="319">
      <c r="A319" s="565"/>
      <c r="B319" s="538"/>
      <c r="C319" s="566"/>
      <c r="D319" s="540"/>
      <c r="E319" s="243"/>
      <c r="F319" s="243"/>
      <c r="G319" s="243"/>
      <c r="H319" s="243"/>
      <c r="I319" s="540"/>
      <c r="J319" s="243"/>
      <c r="K319" s="539"/>
      <c r="L319" s="539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hidden="1" r="320">
      <c r="A320" s="565"/>
      <c r="B320" s="538"/>
      <c r="C320" s="566"/>
      <c r="D320" s="540"/>
      <c r="E320" s="243"/>
      <c r="F320" s="243"/>
      <c r="G320" s="243"/>
      <c r="H320" s="243"/>
      <c r="I320" s="540"/>
      <c r="J320" s="243"/>
      <c r="K320" s="539"/>
      <c r="L320" s="539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hidden="1" r="321">
      <c r="A321" s="565"/>
      <c r="B321" s="538"/>
      <c r="C321" s="566"/>
      <c r="D321" s="540"/>
      <c r="E321" s="243"/>
      <c r="F321" s="243"/>
      <c r="G321" s="243"/>
      <c r="H321" s="243"/>
      <c r="I321" s="540"/>
      <c r="J321" s="243"/>
      <c r="K321" s="539"/>
      <c r="L321" s="539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hidden="1" r="322">
      <c r="A322" s="565"/>
      <c r="B322" s="538"/>
      <c r="C322" s="566"/>
      <c r="D322" s="540"/>
      <c r="E322" s="243"/>
      <c r="F322" s="243"/>
      <c r="G322" s="243"/>
      <c r="H322" s="243"/>
      <c r="I322" s="540"/>
      <c r="J322" s="243"/>
      <c r="K322" s="539"/>
      <c r="L322" s="539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hidden="1" r="323">
      <c r="A323" s="565"/>
      <c r="B323" s="538"/>
      <c r="C323" s="566"/>
      <c r="D323" s="540"/>
      <c r="E323" s="243"/>
      <c r="F323" s="243"/>
      <c r="G323" s="243"/>
      <c r="H323" s="243"/>
      <c r="I323" s="540"/>
      <c r="J323" s="243"/>
      <c r="K323" s="539"/>
      <c r="L323" s="539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hidden="1" r="324">
      <c r="A324" s="565"/>
      <c r="B324" s="538"/>
      <c r="C324" s="566"/>
      <c r="D324" s="540"/>
      <c r="E324" s="243"/>
      <c r="F324" s="243"/>
      <c r="G324" s="243"/>
      <c r="H324" s="243"/>
      <c r="I324" s="540"/>
      <c r="J324" s="243"/>
      <c r="K324" s="539"/>
      <c r="L324" s="539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hidden="1" r="325">
      <c r="A325" s="565"/>
      <c r="B325" s="538"/>
      <c r="C325" s="566"/>
      <c r="D325" s="540"/>
      <c r="E325" s="243"/>
      <c r="F325" s="243"/>
      <c r="G325" s="243"/>
      <c r="H325" s="243"/>
      <c r="I325" s="540"/>
      <c r="J325" s="243"/>
      <c r="K325" s="539"/>
      <c r="L325" s="539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hidden="1" r="326">
      <c r="A326" s="565"/>
      <c r="B326" s="538"/>
      <c r="C326" s="566"/>
      <c r="D326" s="540"/>
      <c r="E326" s="243"/>
      <c r="F326" s="243"/>
      <c r="G326" s="243"/>
      <c r="H326" s="243"/>
      <c r="I326" s="540"/>
      <c r="J326" s="243"/>
      <c r="K326" s="539"/>
      <c r="L326" s="539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hidden="1" r="327">
      <c r="A327" s="565"/>
      <c r="B327" s="538"/>
      <c r="C327" s="566"/>
      <c r="D327" s="540"/>
      <c r="E327" s="243"/>
      <c r="F327" s="243"/>
      <c r="G327" s="243"/>
      <c r="H327" s="243"/>
      <c r="I327" s="540"/>
      <c r="J327" s="243"/>
      <c r="K327" s="539"/>
      <c r="L327" s="539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hidden="1" r="328">
      <c r="A328" s="565"/>
      <c r="B328" s="538"/>
      <c r="C328" s="566"/>
      <c r="D328" s="540"/>
      <c r="E328" s="243"/>
      <c r="F328" s="243"/>
      <c r="G328" s="243"/>
      <c r="H328" s="243"/>
      <c r="I328" s="540"/>
      <c r="J328" s="243"/>
      <c r="K328" s="539"/>
      <c r="L328" s="539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hidden="1" r="329">
      <c r="A329" s="565"/>
      <c r="B329" s="538"/>
      <c r="C329" s="566"/>
      <c r="D329" s="540"/>
      <c r="E329" s="243"/>
      <c r="F329" s="243"/>
      <c r="G329" s="243"/>
      <c r="H329" s="243"/>
      <c r="I329" s="540"/>
      <c r="J329" s="243"/>
      <c r="K329" s="539"/>
      <c r="L329" s="539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hidden="1" r="330">
      <c r="A330" s="565"/>
      <c r="B330" s="538"/>
      <c r="C330" s="566"/>
      <c r="D330" s="540"/>
      <c r="E330" s="243"/>
      <c r="F330" s="243"/>
      <c r="G330" s="243"/>
      <c r="H330" s="243"/>
      <c r="I330" s="540"/>
      <c r="J330" s="243"/>
      <c r="K330" s="539"/>
      <c r="L330" s="539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hidden="1" r="331">
      <c r="A331" s="565"/>
      <c r="B331" s="538"/>
      <c r="C331" s="566"/>
      <c r="D331" s="540"/>
      <c r="E331" s="243"/>
      <c r="F331" s="243"/>
      <c r="G331" s="243"/>
      <c r="H331" s="243"/>
      <c r="I331" s="540"/>
      <c r="J331" s="243"/>
      <c r="K331" s="539"/>
      <c r="L331" s="539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hidden="1" r="332">
      <c r="A332" s="565"/>
      <c r="B332" s="538"/>
      <c r="C332" s="566"/>
      <c r="D332" s="540"/>
      <c r="E332" s="243"/>
      <c r="F332" s="243"/>
      <c r="G332" s="243"/>
      <c r="H332" s="243"/>
      <c r="I332" s="540"/>
      <c r="J332" s="243"/>
      <c r="K332" s="539"/>
      <c r="L332" s="539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hidden="1" r="333">
      <c r="A333" s="565"/>
      <c r="B333" s="538"/>
      <c r="C333" s="566"/>
      <c r="D333" s="540"/>
      <c r="E333" s="243"/>
      <c r="F333" s="243"/>
      <c r="G333" s="243"/>
      <c r="H333" s="243"/>
      <c r="I333" s="540"/>
      <c r="J333" s="243"/>
      <c r="K333" s="539"/>
      <c r="L333" s="539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hidden="1" r="334">
      <c r="A334" s="565"/>
      <c r="B334" s="538"/>
      <c r="C334" s="566"/>
      <c r="D334" s="540"/>
      <c r="E334" s="243"/>
      <c r="F334" s="243"/>
      <c r="G334" s="243"/>
      <c r="H334" s="243"/>
      <c r="I334" s="540"/>
      <c r="J334" s="243"/>
      <c r="K334" s="539"/>
      <c r="L334" s="539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hidden="1" r="335">
      <c r="A335" s="565"/>
      <c r="B335" s="538"/>
      <c r="C335" s="566"/>
      <c r="D335" s="540"/>
      <c r="E335" s="243"/>
      <c r="F335" s="243"/>
      <c r="G335" s="243"/>
      <c r="H335" s="243"/>
      <c r="I335" s="540"/>
      <c r="J335" s="243"/>
      <c r="K335" s="539"/>
      <c r="L335" s="539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hidden="1" r="336">
      <c r="A336" s="565"/>
      <c r="B336" s="538"/>
      <c r="C336" s="566"/>
      <c r="D336" s="540"/>
      <c r="E336" s="243"/>
      <c r="F336" s="243"/>
      <c r="G336" s="243"/>
      <c r="H336" s="243"/>
      <c r="I336" s="540"/>
      <c r="J336" s="243"/>
      <c r="K336" s="539"/>
      <c r="L336" s="539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hidden="1" r="337">
      <c r="A337" s="565"/>
      <c r="B337" s="538"/>
      <c r="C337" s="566"/>
      <c r="D337" s="540"/>
      <c r="E337" s="243"/>
      <c r="F337" s="243"/>
      <c r="G337" s="243"/>
      <c r="H337" s="243"/>
      <c r="I337" s="540"/>
      <c r="J337" s="243"/>
      <c r="K337" s="539"/>
      <c r="L337" s="539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hidden="1" r="338">
      <c r="A338" s="565"/>
      <c r="B338" s="538"/>
      <c r="C338" s="566"/>
      <c r="D338" s="540"/>
      <c r="E338" s="243"/>
      <c r="F338" s="243"/>
      <c r="G338" s="243"/>
      <c r="H338" s="243"/>
      <c r="I338" s="540"/>
      <c r="J338" s="243"/>
      <c r="K338" s="539"/>
      <c r="L338" s="539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hidden="1" r="339">
      <c r="A339" s="565"/>
      <c r="B339" s="538"/>
      <c r="C339" s="566"/>
      <c r="D339" s="540"/>
      <c r="E339" s="243"/>
      <c r="F339" s="243"/>
      <c r="G339" s="243"/>
      <c r="H339" s="243"/>
      <c r="I339" s="540"/>
      <c r="J339" s="243"/>
      <c r="K339" s="539"/>
      <c r="L339" s="539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hidden="1" r="340">
      <c r="A340" s="565"/>
      <c r="B340" s="538"/>
      <c r="C340" s="566"/>
      <c r="D340" s="540"/>
      <c r="E340" s="243"/>
      <c r="F340" s="243"/>
      <c r="G340" s="243"/>
      <c r="H340" s="243"/>
      <c r="I340" s="540"/>
      <c r="J340" s="243"/>
      <c r="K340" s="539"/>
      <c r="L340" s="539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hidden="1" r="341">
      <c r="A341" s="565"/>
      <c r="B341" s="538"/>
      <c r="C341" s="566"/>
      <c r="D341" s="540"/>
      <c r="E341" s="243"/>
      <c r="F341" s="243"/>
      <c r="G341" s="243"/>
      <c r="H341" s="243"/>
      <c r="I341" s="540"/>
      <c r="J341" s="243"/>
      <c r="K341" s="539"/>
      <c r="L341" s="539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hidden="1" r="342">
      <c r="A342" s="565"/>
      <c r="B342" s="538"/>
      <c r="C342" s="566"/>
      <c r="D342" s="540"/>
      <c r="E342" s="243"/>
      <c r="F342" s="243"/>
      <c r="G342" s="243"/>
      <c r="H342" s="243"/>
      <c r="I342" s="540"/>
      <c r="J342" s="243"/>
      <c r="K342" s="539"/>
      <c r="L342" s="539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hidden="1" r="343">
      <c r="A343" s="565"/>
      <c r="B343" s="538"/>
      <c r="C343" s="566"/>
      <c r="D343" s="540"/>
      <c r="E343" s="243"/>
      <c r="F343" s="243"/>
      <c r="G343" s="243"/>
      <c r="H343" s="243"/>
      <c r="I343" s="540"/>
      <c r="J343" s="243"/>
      <c r="K343" s="539"/>
      <c r="L343" s="539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hidden="1" r="344">
      <c r="A344" s="565"/>
      <c r="B344" s="538"/>
      <c r="C344" s="566"/>
      <c r="D344" s="540"/>
      <c r="E344" s="243"/>
      <c r="F344" s="243"/>
      <c r="G344" s="243"/>
      <c r="H344" s="243"/>
      <c r="I344" s="540"/>
      <c r="J344" s="243"/>
      <c r="K344" s="539"/>
      <c r="L344" s="539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hidden="1" r="345">
      <c r="A345" s="565"/>
      <c r="B345" s="538"/>
      <c r="C345" s="566"/>
      <c r="D345" s="540"/>
      <c r="E345" s="243"/>
      <c r="F345" s="243"/>
      <c r="G345" s="243"/>
      <c r="H345" s="243"/>
      <c r="I345" s="540"/>
      <c r="J345" s="243"/>
      <c r="K345" s="539"/>
      <c r="L345" s="539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hidden="1" r="346">
      <c r="A346" s="565"/>
      <c r="B346" s="538"/>
      <c r="C346" s="566"/>
      <c r="D346" s="540"/>
      <c r="E346" s="243"/>
      <c r="F346" s="243"/>
      <c r="G346" s="243"/>
      <c r="H346" s="243"/>
      <c r="I346" s="540"/>
      <c r="J346" s="243"/>
      <c r="K346" s="539"/>
      <c r="L346" s="539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hidden="1" r="347">
      <c r="A347" s="565"/>
      <c r="B347" s="538"/>
      <c r="C347" s="566"/>
      <c r="D347" s="540"/>
      <c r="E347" s="243"/>
      <c r="F347" s="243"/>
      <c r="G347" s="243"/>
      <c r="H347" s="243"/>
      <c r="I347" s="540"/>
      <c r="J347" s="243"/>
      <c r="K347" s="539"/>
      <c r="L347" s="539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hidden="1" r="348">
      <c r="A348" s="565"/>
      <c r="B348" s="538"/>
      <c r="C348" s="566"/>
      <c r="D348" s="540"/>
      <c r="E348" s="243"/>
      <c r="F348" s="243"/>
      <c r="G348" s="243"/>
      <c r="H348" s="243"/>
      <c r="I348" s="540"/>
      <c r="J348" s="243"/>
      <c r="K348" s="539"/>
      <c r="L348" s="539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hidden="1" r="349">
      <c r="A349" s="565"/>
      <c r="B349" s="538"/>
      <c r="C349" s="566"/>
      <c r="D349" s="540"/>
      <c r="E349" s="243"/>
      <c r="F349" s="243"/>
      <c r="G349" s="243"/>
      <c r="H349" s="243"/>
      <c r="I349" s="540"/>
      <c r="J349" s="243"/>
      <c r="K349" s="539"/>
      <c r="L349" s="539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hidden="1" r="350">
      <c r="A350" s="565"/>
      <c r="B350" s="538"/>
      <c r="C350" s="566"/>
      <c r="D350" s="540"/>
      <c r="E350" s="243"/>
      <c r="F350" s="243"/>
      <c r="G350" s="243"/>
      <c r="H350" s="243"/>
      <c r="I350" s="540"/>
      <c r="J350" s="243"/>
      <c r="K350" s="539"/>
      <c r="L350" s="539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hidden="1" r="351">
      <c r="A351" s="565"/>
      <c r="B351" s="538"/>
      <c r="C351" s="566"/>
      <c r="D351" s="540"/>
      <c r="E351" s="243"/>
      <c r="F351" s="243"/>
      <c r="G351" s="243"/>
      <c r="H351" s="243"/>
      <c r="I351" s="540"/>
      <c r="J351" s="243"/>
      <c r="K351" s="539"/>
      <c r="L351" s="539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hidden="1" r="352">
      <c r="A352" s="565"/>
      <c r="B352" s="538"/>
      <c r="C352" s="566"/>
      <c r="D352" s="540"/>
      <c r="E352" s="243"/>
      <c r="F352" s="243"/>
      <c r="G352" s="243"/>
      <c r="H352" s="243"/>
      <c r="I352" s="540"/>
      <c r="J352" s="243"/>
      <c r="K352" s="539"/>
      <c r="L352" s="539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hidden="1" r="353">
      <c r="A353" s="565"/>
      <c r="B353" s="538"/>
      <c r="C353" s="566"/>
      <c r="D353" s="540"/>
      <c r="E353" s="243"/>
      <c r="F353" s="243"/>
      <c r="G353" s="243"/>
      <c r="H353" s="243"/>
      <c r="I353" s="540"/>
      <c r="J353" s="243"/>
      <c r="K353" s="539"/>
      <c r="L353" s="539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hidden="1" r="354">
      <c r="A354" s="565"/>
      <c r="B354" s="538"/>
      <c r="C354" s="566"/>
      <c r="D354" s="540"/>
      <c r="E354" s="243"/>
      <c r="F354" s="243"/>
      <c r="G354" s="243"/>
      <c r="H354" s="243"/>
      <c r="I354" s="540"/>
      <c r="J354" s="243"/>
      <c r="K354" s="539"/>
      <c r="L354" s="539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hidden="1" r="355">
      <c r="A355" s="565"/>
      <c r="B355" s="538"/>
      <c r="C355" s="566"/>
      <c r="D355" s="540"/>
      <c r="E355" s="243"/>
      <c r="F355" s="243"/>
      <c r="G355" s="243"/>
      <c r="H355" s="243"/>
      <c r="I355" s="540"/>
      <c r="J355" s="243"/>
      <c r="K355" s="539"/>
      <c r="L355" s="539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hidden="1" r="356">
      <c r="A356" s="565"/>
      <c r="B356" s="538"/>
      <c r="C356" s="566"/>
      <c r="D356" s="540"/>
      <c r="E356" s="243"/>
      <c r="F356" s="243"/>
      <c r="G356" s="243"/>
      <c r="H356" s="243"/>
      <c r="I356" s="540"/>
      <c r="J356" s="243"/>
      <c r="K356" s="539"/>
      <c r="L356" s="539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hidden="1" r="357">
      <c r="A357" s="565"/>
      <c r="B357" s="538"/>
      <c r="C357" s="566"/>
      <c r="D357" s="540"/>
      <c r="E357" s="243"/>
      <c r="F357" s="243"/>
      <c r="G357" s="243"/>
      <c r="H357" s="243"/>
      <c r="I357" s="540"/>
      <c r="J357" s="243"/>
      <c r="K357" s="539"/>
      <c r="L357" s="539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hidden="1" r="358">
      <c r="A358" s="565"/>
      <c r="B358" s="538"/>
      <c r="C358" s="566"/>
      <c r="D358" s="540"/>
      <c r="E358" s="243"/>
      <c r="F358" s="243"/>
      <c r="G358" s="243"/>
      <c r="H358" s="243"/>
      <c r="I358" s="540"/>
      <c r="J358" s="243"/>
      <c r="K358" s="539"/>
      <c r="L358" s="539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hidden="1" r="359">
      <c r="A359" s="565"/>
      <c r="B359" s="538"/>
      <c r="C359" s="566"/>
      <c r="D359" s="540"/>
      <c r="E359" s="243"/>
      <c r="F359" s="243"/>
      <c r="G359" s="243"/>
      <c r="H359" s="243"/>
      <c r="I359" s="540"/>
      <c r="J359" s="243"/>
      <c r="K359" s="539"/>
      <c r="L359" s="539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hidden="1" r="360">
      <c r="A360" s="565"/>
      <c r="B360" s="538"/>
      <c r="C360" s="566"/>
      <c r="D360" s="540"/>
      <c r="E360" s="243"/>
      <c r="F360" s="243"/>
      <c r="G360" s="243"/>
      <c r="H360" s="243"/>
      <c r="I360" s="540"/>
      <c r="J360" s="243"/>
      <c r="K360" s="539"/>
      <c r="L360" s="539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hidden="1" r="361">
      <c r="A361" s="565"/>
      <c r="B361" s="538"/>
      <c r="C361" s="566"/>
      <c r="D361" s="540"/>
      <c r="E361" s="243"/>
      <c r="F361" s="243"/>
      <c r="G361" s="243"/>
      <c r="H361" s="243"/>
      <c r="I361" s="540"/>
      <c r="J361" s="243"/>
      <c r="K361" s="539"/>
      <c r="L361" s="539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hidden="1" r="362">
      <c r="A362" s="565"/>
      <c r="B362" s="538"/>
      <c r="C362" s="566"/>
      <c r="D362" s="540"/>
      <c r="E362" s="243"/>
      <c r="F362" s="243"/>
      <c r="G362" s="243"/>
      <c r="H362" s="243"/>
      <c r="I362" s="540"/>
      <c r="J362" s="243"/>
      <c r="K362" s="539"/>
      <c r="L362" s="539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hidden="1" r="363">
      <c r="A363" s="565"/>
      <c r="B363" s="538"/>
      <c r="C363" s="566"/>
      <c r="D363" s="540"/>
      <c r="E363" s="243"/>
      <c r="F363" s="243"/>
      <c r="G363" s="243"/>
      <c r="H363" s="243"/>
      <c r="I363" s="540"/>
      <c r="J363" s="243"/>
      <c r="K363" s="539"/>
      <c r="L363" s="539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hidden="1" r="364">
      <c r="A364" s="565"/>
      <c r="B364" s="538"/>
      <c r="C364" s="566"/>
      <c r="D364" s="540"/>
      <c r="E364" s="243"/>
      <c r="F364" s="243"/>
      <c r="G364" s="243"/>
      <c r="H364" s="243"/>
      <c r="I364" s="540"/>
      <c r="J364" s="243"/>
      <c r="K364" s="539"/>
      <c r="L364" s="539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hidden="1" r="365">
      <c r="A365" s="565"/>
      <c r="B365" s="538"/>
      <c r="C365" s="566"/>
      <c r="D365" s="540"/>
      <c r="E365" s="243"/>
      <c r="F365" s="243"/>
      <c r="G365" s="243"/>
      <c r="H365" s="243"/>
      <c r="I365" s="540"/>
      <c r="J365" s="243"/>
      <c r="K365" s="539"/>
      <c r="L365" s="539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hidden="1" r="366">
      <c r="A366" s="565"/>
      <c r="B366" s="538"/>
      <c r="C366" s="566"/>
      <c r="D366" s="540"/>
      <c r="E366" s="243"/>
      <c r="F366" s="243"/>
      <c r="G366" s="243"/>
      <c r="H366" s="243"/>
      <c r="I366" s="540"/>
      <c r="J366" s="243"/>
      <c r="K366" s="539"/>
      <c r="L366" s="539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hidden="1" r="367">
      <c r="A367" s="565"/>
      <c r="B367" s="538"/>
      <c r="C367" s="566"/>
      <c r="D367" s="540"/>
      <c r="E367" s="243"/>
      <c r="F367" s="243"/>
      <c r="G367" s="243"/>
      <c r="H367" s="243"/>
      <c r="I367" s="540"/>
      <c r="J367" s="243"/>
      <c r="K367" s="539"/>
      <c r="L367" s="539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hidden="1" r="368">
      <c r="A368" s="565"/>
      <c r="B368" s="538"/>
      <c r="C368" s="566"/>
      <c r="D368" s="540"/>
      <c r="E368" s="243"/>
      <c r="F368" s="243"/>
      <c r="G368" s="243"/>
      <c r="H368" s="243"/>
      <c r="I368" s="540"/>
      <c r="J368" s="243"/>
      <c r="K368" s="539"/>
      <c r="L368" s="539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hidden="1" r="369">
      <c r="A369" s="565"/>
      <c r="B369" s="538"/>
      <c r="C369" s="566"/>
      <c r="D369" s="540"/>
      <c r="E369" s="243"/>
      <c r="F369" s="243"/>
      <c r="G369" s="243"/>
      <c r="H369" s="243"/>
      <c r="I369" s="540"/>
      <c r="J369" s="243"/>
      <c r="K369" s="539"/>
      <c r="L369" s="539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66"/>
      <c r="D370" s="540"/>
      <c r="E370" s="243"/>
      <c r="F370" s="243"/>
      <c r="G370" s="243"/>
      <c r="H370" s="243"/>
      <c r="I370" s="540"/>
      <c r="J370" s="243"/>
      <c r="K370" s="539"/>
      <c r="L370" s="539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66"/>
      <c r="D371" s="540"/>
      <c r="E371" s="243"/>
      <c r="F371" s="243"/>
      <c r="G371" s="243"/>
      <c r="H371" s="243"/>
      <c r="I371" s="540"/>
      <c r="J371" s="243"/>
      <c r="K371" s="539"/>
      <c r="L371" s="539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66"/>
      <c r="D372" s="540"/>
      <c r="E372" s="243"/>
      <c r="F372" s="243"/>
      <c r="G372" s="243"/>
      <c r="H372" s="243"/>
      <c r="I372" s="540"/>
      <c r="J372" s="243"/>
      <c r="K372" s="539"/>
      <c r="L372" s="539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66"/>
      <c r="D373" s="540"/>
      <c r="E373" s="243"/>
      <c r="F373" s="243"/>
      <c r="G373" s="243"/>
      <c r="H373" s="243"/>
      <c r="I373" s="540"/>
      <c r="J373" s="243"/>
      <c r="K373" s="539"/>
      <c r="L373" s="539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66"/>
      <c r="D374" s="540"/>
      <c r="E374" s="243"/>
      <c r="F374" s="243"/>
      <c r="G374" s="243"/>
      <c r="H374" s="243"/>
      <c r="I374" s="540"/>
      <c r="J374" s="243"/>
      <c r="K374" s="539"/>
      <c r="L374" s="539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66"/>
      <c r="D375" s="540"/>
      <c r="E375" s="243"/>
      <c r="F375" s="243"/>
      <c r="G375" s="243"/>
      <c r="H375" s="243"/>
      <c r="I375" s="540"/>
      <c r="J375" s="243"/>
      <c r="K375" s="539"/>
      <c r="L375" s="539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66"/>
      <c r="D376" s="540"/>
      <c r="E376" s="243"/>
      <c r="F376" s="243"/>
      <c r="G376" s="243"/>
      <c r="H376" s="243"/>
      <c r="I376" s="540"/>
      <c r="J376" s="243"/>
      <c r="K376" s="539"/>
      <c r="L376" s="539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66"/>
      <c r="D377" s="540"/>
      <c r="E377" s="243"/>
      <c r="F377" s="243"/>
      <c r="G377" s="243"/>
      <c r="H377" s="243"/>
      <c r="I377" s="540"/>
      <c r="J377" s="243"/>
      <c r="K377" s="539"/>
      <c r="L377" s="539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66"/>
      <c r="D378" s="540"/>
      <c r="E378" s="243"/>
      <c r="F378" s="243"/>
      <c r="G378" s="243"/>
      <c r="H378" s="243"/>
      <c r="I378" s="540"/>
      <c r="J378" s="243"/>
      <c r="K378" s="539"/>
      <c r="L378" s="539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66"/>
      <c r="D379" s="540"/>
      <c r="E379" s="243"/>
      <c r="F379" s="243"/>
      <c r="G379" s="243"/>
      <c r="H379" s="243"/>
      <c r="I379" s="540"/>
      <c r="J379" s="243"/>
      <c r="K379" s="539"/>
      <c r="L379" s="539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66"/>
      <c r="D380" s="540"/>
      <c r="E380" s="243"/>
      <c r="F380" s="243"/>
      <c r="G380" s="243"/>
      <c r="H380" s="243"/>
      <c r="I380" s="540"/>
      <c r="J380" s="243"/>
      <c r="K380" s="539"/>
      <c r="L380" s="539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66"/>
      <c r="D381" s="540"/>
      <c r="E381" s="243"/>
      <c r="F381" s="243"/>
      <c r="G381" s="243"/>
      <c r="H381" s="243"/>
      <c r="I381" s="540"/>
      <c r="J381" s="243"/>
      <c r="K381" s="539"/>
      <c r="L381" s="539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66"/>
      <c r="D382" s="540"/>
      <c r="E382" s="243"/>
      <c r="F382" s="243"/>
      <c r="G382" s="243"/>
      <c r="H382" s="243"/>
      <c r="I382" s="540"/>
      <c r="J382" s="243"/>
      <c r="K382" s="539"/>
      <c r="L382" s="539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66"/>
      <c r="D383" s="540"/>
      <c r="E383" s="243"/>
      <c r="F383" s="243"/>
      <c r="G383" s="243"/>
      <c r="H383" s="243"/>
      <c r="I383" s="540"/>
      <c r="J383" s="243"/>
      <c r="K383" s="539"/>
      <c r="L383" s="539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66"/>
      <c r="D384" s="540"/>
      <c r="E384" s="243"/>
      <c r="F384" s="243"/>
      <c r="G384" s="243"/>
      <c r="H384" s="243"/>
      <c r="I384" s="540"/>
      <c r="J384" s="243"/>
      <c r="K384" s="539"/>
      <c r="L384" s="539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66"/>
      <c r="D385" s="540"/>
      <c r="E385" s="243"/>
      <c r="F385" s="243"/>
      <c r="G385" s="243"/>
      <c r="H385" s="243"/>
      <c r="I385" s="540"/>
      <c r="J385" s="243"/>
      <c r="K385" s="539"/>
      <c r="L385" s="539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66"/>
      <c r="D386" s="540"/>
      <c r="E386" s="243"/>
      <c r="F386" s="243"/>
      <c r="G386" s="243"/>
      <c r="H386" s="243"/>
      <c r="I386" s="540"/>
      <c r="J386" s="243"/>
      <c r="K386" s="539"/>
      <c r="L386" s="539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66"/>
      <c r="D387" s="540"/>
      <c r="E387" s="243"/>
      <c r="F387" s="243"/>
      <c r="G387" s="243"/>
      <c r="H387" s="243"/>
      <c r="I387" s="540"/>
      <c r="J387" s="243"/>
      <c r="K387" s="539"/>
      <c r="L387" s="539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66"/>
      <c r="D388" s="540"/>
      <c r="E388" s="243"/>
      <c r="F388" s="243"/>
      <c r="G388" s="243"/>
      <c r="H388" s="243"/>
      <c r="I388" s="540"/>
      <c r="J388" s="243"/>
      <c r="K388" s="539"/>
      <c r="L388" s="539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66"/>
      <c r="D389" s="540"/>
      <c r="E389" s="243"/>
      <c r="F389" s="243"/>
      <c r="G389" s="243"/>
      <c r="H389" s="243"/>
      <c r="I389" s="540"/>
      <c r="J389" s="243"/>
      <c r="K389" s="539"/>
      <c r="L389" s="539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66"/>
      <c r="D390" s="540"/>
      <c r="E390" s="243"/>
      <c r="F390" s="243"/>
      <c r="G390" s="243"/>
      <c r="H390" s="243"/>
      <c r="I390" s="540"/>
      <c r="J390" s="243"/>
      <c r="K390" s="539"/>
      <c r="L390" s="539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66"/>
      <c r="D391" s="540"/>
      <c r="E391" s="243"/>
      <c r="F391" s="243"/>
      <c r="G391" s="243"/>
      <c r="H391" s="243"/>
      <c r="I391" s="540"/>
      <c r="J391" s="243"/>
      <c r="K391" s="539"/>
      <c r="L391" s="539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66"/>
      <c r="D392" s="540"/>
      <c r="E392" s="243"/>
      <c r="F392" s="243"/>
      <c r="G392" s="243"/>
      <c r="H392" s="243"/>
      <c r="I392" s="540"/>
      <c r="J392" s="243"/>
      <c r="K392" s="539"/>
      <c r="L392" s="539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66"/>
      <c r="D393" s="540"/>
      <c r="E393" s="243"/>
      <c r="F393" s="243"/>
      <c r="G393" s="243"/>
      <c r="H393" s="243"/>
      <c r="I393" s="540"/>
      <c r="J393" s="243"/>
      <c r="K393" s="539"/>
      <c r="L393" s="539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66"/>
      <c r="D394" s="540"/>
      <c r="E394" s="243"/>
      <c r="F394" s="243"/>
      <c r="G394" s="243"/>
      <c r="H394" s="243"/>
      <c r="I394" s="540"/>
      <c r="J394" s="243"/>
      <c r="K394" s="539"/>
      <c r="L394" s="539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66"/>
      <c r="D395" s="540"/>
      <c r="E395" s="243"/>
      <c r="F395" s="243"/>
      <c r="G395" s="243"/>
      <c r="H395" s="243"/>
      <c r="I395" s="540"/>
      <c r="J395" s="243"/>
      <c r="K395" s="539"/>
      <c r="L395" s="539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66"/>
      <c r="D396" s="540"/>
      <c r="E396" s="243"/>
      <c r="F396" s="243"/>
      <c r="G396" s="243"/>
      <c r="H396" s="243"/>
      <c r="I396" s="540"/>
      <c r="J396" s="243"/>
      <c r="K396" s="539"/>
      <c r="L396" s="539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66"/>
      <c r="D397" s="540"/>
      <c r="E397" s="243"/>
      <c r="F397" s="243"/>
      <c r="G397" s="243"/>
      <c r="H397" s="243"/>
      <c r="I397" s="540"/>
      <c r="J397" s="243"/>
      <c r="K397" s="539"/>
      <c r="L397" s="539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66"/>
      <c r="D398" s="540"/>
      <c r="E398" s="243"/>
      <c r="F398" s="243"/>
      <c r="G398" s="243"/>
      <c r="H398" s="243"/>
      <c r="I398" s="540"/>
      <c r="J398" s="243"/>
      <c r="K398" s="539"/>
      <c r="L398" s="539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66"/>
      <c r="D399" s="540"/>
      <c r="E399" s="243"/>
      <c r="F399" s="243"/>
      <c r="G399" s="243"/>
      <c r="H399" s="243"/>
      <c r="I399" s="540"/>
      <c r="J399" s="243"/>
      <c r="K399" s="539"/>
      <c r="L399" s="539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66"/>
      <c r="D400" s="540"/>
      <c r="E400" s="243"/>
      <c r="F400" s="243"/>
      <c r="G400" s="243"/>
      <c r="H400" s="243"/>
      <c r="I400" s="540"/>
      <c r="J400" s="243"/>
      <c r="K400" s="539"/>
      <c r="L400" s="539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66"/>
      <c r="D401" s="540"/>
      <c r="E401" s="243"/>
      <c r="F401" s="243"/>
      <c r="G401" s="243"/>
      <c r="H401" s="243"/>
      <c r="I401" s="540"/>
      <c r="J401" s="243"/>
      <c r="K401" s="539"/>
      <c r="L401" s="539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66"/>
      <c r="D402" s="540"/>
      <c r="E402" s="243"/>
      <c r="F402" s="243"/>
      <c r="G402" s="243"/>
      <c r="H402" s="243"/>
      <c r="I402" s="540"/>
      <c r="J402" s="243"/>
      <c r="K402" s="539"/>
      <c r="L402" s="539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66"/>
      <c r="D403" s="540"/>
      <c r="E403" s="243"/>
      <c r="F403" s="243"/>
      <c r="G403" s="243"/>
      <c r="H403" s="243"/>
      <c r="I403" s="540"/>
      <c r="J403" s="243"/>
      <c r="K403" s="539"/>
      <c r="L403" s="539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66"/>
      <c r="D404" s="540"/>
      <c r="E404" s="243"/>
      <c r="F404" s="243"/>
      <c r="G404" s="243"/>
      <c r="H404" s="243"/>
      <c r="I404" s="540"/>
      <c r="J404" s="243"/>
      <c r="K404" s="539"/>
      <c r="L404" s="539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66"/>
      <c r="D405" s="540"/>
      <c r="E405" s="243"/>
      <c r="F405" s="243"/>
      <c r="G405" s="243"/>
      <c r="H405" s="243"/>
      <c r="I405" s="540"/>
      <c r="J405" s="243"/>
      <c r="K405" s="539"/>
      <c r="L405" s="539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66"/>
      <c r="D406" s="540"/>
      <c r="E406" s="243"/>
      <c r="F406" s="243"/>
      <c r="G406" s="243"/>
      <c r="H406" s="243"/>
      <c r="I406" s="540"/>
      <c r="J406" s="243"/>
      <c r="K406" s="539"/>
      <c r="L406" s="539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66"/>
      <c r="D407" s="540"/>
      <c r="E407" s="243"/>
      <c r="F407" s="243"/>
      <c r="G407" s="243"/>
      <c r="H407" s="243"/>
      <c r="I407" s="540"/>
      <c r="J407" s="243"/>
      <c r="K407" s="539"/>
      <c r="L407" s="539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66"/>
      <c r="D408" s="540"/>
      <c r="E408" s="243"/>
      <c r="F408" s="243"/>
      <c r="G408" s="243"/>
      <c r="H408" s="243"/>
      <c r="I408" s="540"/>
      <c r="J408" s="243"/>
      <c r="K408" s="539"/>
      <c r="L408" s="539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66"/>
      <c r="D409" s="540"/>
      <c r="E409" s="243"/>
      <c r="F409" s="243"/>
      <c r="G409" s="243"/>
      <c r="H409" s="243"/>
      <c r="I409" s="540"/>
      <c r="J409" s="243"/>
      <c r="K409" s="539"/>
      <c r="L409" s="539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66"/>
      <c r="D410" s="540"/>
      <c r="E410" s="243"/>
      <c r="F410" s="243"/>
      <c r="G410" s="243"/>
      <c r="H410" s="243"/>
      <c r="I410" s="540"/>
      <c r="J410" s="243"/>
      <c r="K410" s="539"/>
      <c r="L410" s="539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66"/>
      <c r="D411" s="540"/>
      <c r="E411" s="243"/>
      <c r="F411" s="243"/>
      <c r="G411" s="243"/>
      <c r="H411" s="243"/>
      <c r="I411" s="540"/>
      <c r="J411" s="243"/>
      <c r="K411" s="539"/>
      <c r="L411" s="539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66"/>
      <c r="D412" s="540"/>
      <c r="E412" s="243"/>
      <c r="F412" s="243"/>
      <c r="G412" s="243"/>
      <c r="H412" s="243"/>
      <c r="I412" s="540"/>
      <c r="J412" s="243"/>
      <c r="K412" s="539"/>
      <c r="L412" s="539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66"/>
      <c r="D413" s="540"/>
      <c r="E413" s="243"/>
      <c r="F413" s="243"/>
      <c r="G413" s="243"/>
      <c r="H413" s="243"/>
      <c r="I413" s="540"/>
      <c r="J413" s="243"/>
      <c r="K413" s="539"/>
      <c r="L413" s="539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66"/>
      <c r="D414" s="540"/>
      <c r="E414" s="243"/>
      <c r="F414" s="243"/>
      <c r="G414" s="243"/>
      <c r="H414" s="243"/>
      <c r="I414" s="540"/>
      <c r="J414" s="243"/>
      <c r="K414" s="539"/>
      <c r="L414" s="539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66"/>
      <c r="D415" s="540"/>
      <c r="E415" s="243"/>
      <c r="F415" s="243"/>
      <c r="G415" s="243"/>
      <c r="H415" s="243"/>
      <c r="I415" s="540"/>
      <c r="J415" s="243"/>
      <c r="K415" s="539"/>
      <c r="L415" s="539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66"/>
      <c r="D416" s="540"/>
      <c r="E416" s="243"/>
      <c r="F416" s="243"/>
      <c r="G416" s="243"/>
      <c r="H416" s="243"/>
      <c r="I416" s="540"/>
      <c r="J416" s="243"/>
      <c r="K416" s="539"/>
      <c r="L416" s="539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66"/>
      <c r="D417" s="540"/>
      <c r="E417" s="243"/>
      <c r="F417" s="243"/>
      <c r="G417" s="243"/>
      <c r="H417" s="243"/>
      <c r="I417" s="540"/>
      <c r="J417" s="243"/>
      <c r="K417" s="539"/>
      <c r="L417" s="539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66"/>
      <c r="D418" s="540"/>
      <c r="E418" s="243"/>
      <c r="F418" s="243"/>
      <c r="G418" s="243"/>
      <c r="H418" s="243"/>
      <c r="I418" s="540"/>
      <c r="J418" s="243"/>
      <c r="K418" s="539"/>
      <c r="L418" s="539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66"/>
      <c r="D419" s="540"/>
      <c r="E419" s="243"/>
      <c r="F419" s="243"/>
      <c r="G419" s="243"/>
      <c r="H419" s="243"/>
      <c r="I419" s="540"/>
      <c r="J419" s="243"/>
      <c r="K419" s="539"/>
      <c r="L419" s="539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66"/>
      <c r="D420" s="540"/>
      <c r="E420" s="243"/>
      <c r="F420" s="243"/>
      <c r="G420" s="243"/>
      <c r="H420" s="243"/>
      <c r="I420" s="540"/>
      <c r="J420" s="243"/>
      <c r="K420" s="539"/>
      <c r="L420" s="539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66"/>
      <c r="D421" s="540"/>
      <c r="E421" s="243"/>
      <c r="F421" s="243"/>
      <c r="G421" s="243"/>
      <c r="H421" s="243"/>
      <c r="I421" s="540"/>
      <c r="J421" s="243"/>
      <c r="K421" s="539"/>
      <c r="L421" s="539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66"/>
      <c r="D422" s="540"/>
      <c r="E422" s="243"/>
      <c r="F422" s="243"/>
      <c r="G422" s="243"/>
      <c r="H422" s="243"/>
      <c r="I422" s="540"/>
      <c r="J422" s="243"/>
      <c r="K422" s="539"/>
      <c r="L422" s="539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66"/>
      <c r="D423" s="540"/>
      <c r="E423" s="243"/>
      <c r="F423" s="243"/>
      <c r="G423" s="243"/>
      <c r="H423" s="243"/>
      <c r="I423" s="540"/>
      <c r="J423" s="243"/>
      <c r="K423" s="539"/>
      <c r="L423" s="539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66"/>
      <c r="D424" s="540"/>
      <c r="E424" s="243"/>
      <c r="F424" s="243"/>
      <c r="G424" s="243"/>
      <c r="H424" s="243"/>
      <c r="I424" s="540"/>
      <c r="J424" s="243"/>
      <c r="K424" s="539"/>
      <c r="L424" s="539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66"/>
      <c r="D425" s="540"/>
      <c r="E425" s="243"/>
      <c r="F425" s="243"/>
      <c r="G425" s="243"/>
      <c r="H425" s="243"/>
      <c r="I425" s="540"/>
      <c r="J425" s="243"/>
      <c r="K425" s="539"/>
      <c r="L425" s="539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66"/>
      <c r="D426" s="540"/>
      <c r="E426" s="243"/>
      <c r="F426" s="243"/>
      <c r="G426" s="243"/>
      <c r="H426" s="243"/>
      <c r="I426" s="540"/>
      <c r="J426" s="243"/>
      <c r="K426" s="539"/>
      <c r="L426" s="539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66"/>
      <c r="D427" s="540"/>
      <c r="E427" s="243"/>
      <c r="F427" s="243"/>
      <c r="G427" s="243"/>
      <c r="H427" s="243"/>
      <c r="I427" s="540"/>
      <c r="J427" s="243"/>
      <c r="K427" s="539"/>
      <c r="L427" s="539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66"/>
      <c r="D428" s="540"/>
      <c r="E428" s="243"/>
      <c r="F428" s="243"/>
      <c r="G428" s="243"/>
      <c r="H428" s="243"/>
      <c r="I428" s="540"/>
      <c r="J428" s="243"/>
      <c r="K428" s="539"/>
      <c r="L428" s="539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66"/>
      <c r="D429" s="540"/>
      <c r="E429" s="243"/>
      <c r="F429" s="243"/>
      <c r="G429" s="243"/>
      <c r="H429" s="243"/>
      <c r="I429" s="540"/>
      <c r="J429" s="243"/>
      <c r="K429" s="539"/>
      <c r="L429" s="539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66"/>
      <c r="D430" s="540"/>
      <c r="E430" s="243"/>
      <c r="F430" s="243"/>
      <c r="G430" s="243"/>
      <c r="H430" s="243"/>
      <c r="I430" s="540"/>
      <c r="J430" s="243"/>
      <c r="K430" s="539"/>
      <c r="L430" s="539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66"/>
      <c r="D431" s="540"/>
      <c r="E431" s="243"/>
      <c r="F431" s="243"/>
      <c r="G431" s="243"/>
      <c r="H431" s="243"/>
      <c r="I431" s="540"/>
      <c r="J431" s="243"/>
      <c r="K431" s="539"/>
      <c r="L431" s="539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66"/>
      <c r="D432" s="540"/>
      <c r="E432" s="243"/>
      <c r="F432" s="243"/>
      <c r="G432" s="243"/>
      <c r="H432" s="243"/>
      <c r="I432" s="540"/>
      <c r="J432" s="243"/>
      <c r="K432" s="539"/>
      <c r="L432" s="539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66"/>
      <c r="D433" s="540"/>
      <c r="E433" s="243"/>
      <c r="F433" s="243"/>
      <c r="G433" s="243"/>
      <c r="H433" s="243"/>
      <c r="I433" s="540"/>
      <c r="J433" s="243"/>
      <c r="K433" s="539"/>
      <c r="L433" s="539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66"/>
      <c r="D434" s="540"/>
      <c r="E434" s="243"/>
      <c r="F434" s="243"/>
      <c r="G434" s="243"/>
      <c r="H434" s="243"/>
      <c r="I434" s="540"/>
      <c r="J434" s="243"/>
      <c r="K434" s="539"/>
      <c r="L434" s="539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66"/>
      <c r="D435" s="540"/>
      <c r="E435" s="243"/>
      <c r="F435" s="243"/>
      <c r="G435" s="243"/>
      <c r="H435" s="243"/>
      <c r="I435" s="540"/>
      <c r="J435" s="243"/>
      <c r="K435" s="539"/>
      <c r="L435" s="539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66"/>
      <c r="D436" s="540"/>
      <c r="E436" s="243"/>
      <c r="F436" s="243"/>
      <c r="G436" s="243"/>
      <c r="H436" s="243"/>
      <c r="I436" s="540"/>
      <c r="J436" s="243"/>
      <c r="K436" s="539"/>
      <c r="L436" s="539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66"/>
      <c r="D437" s="540"/>
      <c r="E437" s="243"/>
      <c r="F437" s="243"/>
      <c r="G437" s="243"/>
      <c r="H437" s="243"/>
      <c r="I437" s="540"/>
      <c r="J437" s="243"/>
      <c r="K437" s="539"/>
      <c r="L437" s="539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66"/>
      <c r="D438" s="540"/>
      <c r="E438" s="243"/>
      <c r="F438" s="243"/>
      <c r="G438" s="243"/>
      <c r="H438" s="243"/>
      <c r="I438" s="540"/>
      <c r="J438" s="243"/>
      <c r="K438" s="539"/>
      <c r="L438" s="539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66"/>
      <c r="D439" s="540"/>
      <c r="E439" s="243"/>
      <c r="F439" s="243"/>
      <c r="G439" s="243"/>
      <c r="H439" s="243"/>
      <c r="I439" s="540"/>
      <c r="J439" s="243"/>
      <c r="K439" s="539"/>
      <c r="L439" s="539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66"/>
      <c r="D440" s="540"/>
      <c r="E440" s="243"/>
      <c r="F440" s="243"/>
      <c r="G440" s="243"/>
      <c r="H440" s="243"/>
      <c r="I440" s="540"/>
      <c r="J440" s="243"/>
      <c r="K440" s="539"/>
      <c r="L440" s="539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66"/>
      <c r="D441" s="540"/>
      <c r="E441" s="243"/>
      <c r="F441" s="243"/>
      <c r="G441" s="243"/>
      <c r="H441" s="243"/>
      <c r="I441" s="540"/>
      <c r="J441" s="243"/>
      <c r="K441" s="539"/>
      <c r="L441" s="539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66"/>
      <c r="D442" s="540"/>
      <c r="E442" s="243"/>
      <c r="F442" s="243"/>
      <c r="G442" s="243"/>
      <c r="H442" s="243"/>
      <c r="I442" s="540"/>
      <c r="J442" s="243"/>
      <c r="K442" s="539"/>
      <c r="L442" s="539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66"/>
      <c r="D443" s="540"/>
      <c r="E443" s="243"/>
      <c r="F443" s="243"/>
      <c r="G443" s="243"/>
      <c r="H443" s="243"/>
      <c r="I443" s="540"/>
      <c r="J443" s="243"/>
      <c r="K443" s="539"/>
      <c r="L443" s="539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66"/>
      <c r="D444" s="540"/>
      <c r="E444" s="243"/>
      <c r="F444" s="243"/>
      <c r="G444" s="243"/>
      <c r="H444" s="243"/>
      <c r="I444" s="540"/>
      <c r="J444" s="243"/>
      <c r="K444" s="539"/>
      <c r="L444" s="539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66"/>
      <c r="D445" s="540"/>
      <c r="E445" s="243"/>
      <c r="F445" s="243"/>
      <c r="G445" s="243"/>
      <c r="H445" s="243"/>
      <c r="I445" s="540"/>
      <c r="J445" s="243"/>
      <c r="K445" s="539"/>
      <c r="L445" s="539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66"/>
      <c r="D446" s="540"/>
      <c r="E446" s="243"/>
      <c r="F446" s="243"/>
      <c r="G446" s="243"/>
      <c r="H446" s="243"/>
      <c r="I446" s="540"/>
      <c r="J446" s="243"/>
      <c r="K446" s="539"/>
      <c r="L446" s="539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66"/>
      <c r="D447" s="540"/>
      <c r="E447" s="243"/>
      <c r="F447" s="243"/>
      <c r="G447" s="243"/>
      <c r="H447" s="243"/>
      <c r="I447" s="540"/>
      <c r="J447" s="243"/>
      <c r="K447" s="539"/>
      <c r="L447" s="539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66"/>
      <c r="D448" s="540"/>
      <c r="E448" s="243"/>
      <c r="F448" s="243"/>
      <c r="G448" s="243"/>
      <c r="H448" s="243"/>
      <c r="I448" s="540"/>
      <c r="J448" s="243"/>
      <c r="K448" s="539"/>
      <c r="L448" s="539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66"/>
      <c r="D449" s="540"/>
      <c r="E449" s="243"/>
      <c r="F449" s="243"/>
      <c r="G449" s="243"/>
      <c r="H449" s="243"/>
      <c r="I449" s="540"/>
      <c r="J449" s="243"/>
      <c r="K449" s="539"/>
      <c r="L449" s="539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66"/>
      <c r="D450" s="540"/>
      <c r="E450" s="243"/>
      <c r="F450" s="243"/>
      <c r="G450" s="243"/>
      <c r="H450" s="243"/>
      <c r="I450" s="540"/>
      <c r="J450" s="243"/>
      <c r="K450" s="539"/>
      <c r="L450" s="539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66"/>
      <c r="D451" s="540"/>
      <c r="E451" s="243"/>
      <c r="F451" s="243"/>
      <c r="G451" s="243"/>
      <c r="H451" s="243"/>
      <c r="I451" s="540"/>
      <c r="J451" s="243"/>
      <c r="K451" s="539"/>
      <c r="L451" s="539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66"/>
      <c r="D452" s="540"/>
      <c r="E452" s="243"/>
      <c r="F452" s="243"/>
      <c r="G452" s="243"/>
      <c r="H452" s="243"/>
      <c r="I452" s="540"/>
      <c r="J452" s="243"/>
      <c r="K452" s="539"/>
      <c r="L452" s="539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66"/>
      <c r="D453" s="540"/>
      <c r="E453" s="243"/>
      <c r="F453" s="243"/>
      <c r="G453" s="243"/>
      <c r="H453" s="243"/>
      <c r="I453" s="540"/>
      <c r="J453" s="243"/>
      <c r="K453" s="539"/>
      <c r="L453" s="539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66"/>
      <c r="D454" s="540"/>
      <c r="E454" s="243"/>
      <c r="F454" s="243"/>
      <c r="G454" s="243"/>
      <c r="H454" s="243"/>
      <c r="I454" s="540"/>
      <c r="J454" s="243"/>
      <c r="K454" s="539"/>
      <c r="L454" s="539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66"/>
      <c r="D455" s="540"/>
      <c r="E455" s="243"/>
      <c r="F455" s="243"/>
      <c r="G455" s="243"/>
      <c r="H455" s="243"/>
      <c r="I455" s="540"/>
      <c r="J455" s="243"/>
      <c r="K455" s="539"/>
      <c r="L455" s="539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66"/>
      <c r="D456" s="540"/>
      <c r="E456" s="243"/>
      <c r="F456" s="243"/>
      <c r="G456" s="243"/>
      <c r="H456" s="243"/>
      <c r="I456" s="540"/>
      <c r="J456" s="243"/>
      <c r="K456" s="539"/>
      <c r="L456" s="539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66"/>
      <c r="D457" s="540"/>
      <c r="E457" s="243"/>
      <c r="F457" s="243"/>
      <c r="G457" s="243"/>
      <c r="H457" s="243"/>
      <c r="I457" s="540"/>
      <c r="J457" s="243"/>
      <c r="K457" s="539"/>
      <c r="L457" s="539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66"/>
      <c r="D458" s="540"/>
      <c r="E458" s="243"/>
      <c r="F458" s="243"/>
      <c r="G458" s="243"/>
      <c r="H458" s="243"/>
      <c r="I458" s="540"/>
      <c r="J458" s="243"/>
      <c r="K458" s="539"/>
      <c r="L458" s="539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66"/>
      <c r="D459" s="540"/>
      <c r="E459" s="243"/>
      <c r="F459" s="243"/>
      <c r="G459" s="243"/>
      <c r="H459" s="243"/>
      <c r="I459" s="540"/>
      <c r="J459" s="243"/>
      <c r="K459" s="539"/>
      <c r="L459" s="539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66"/>
      <c r="D460" s="540"/>
      <c r="E460" s="243"/>
      <c r="F460" s="243"/>
      <c r="G460" s="243"/>
      <c r="H460" s="243"/>
      <c r="I460" s="540"/>
      <c r="J460" s="243"/>
      <c r="K460" s="539"/>
      <c r="L460" s="539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66"/>
      <c r="D461" s="540"/>
      <c r="E461" s="243"/>
      <c r="F461" s="243"/>
      <c r="G461" s="243"/>
      <c r="H461" s="243"/>
      <c r="I461" s="540"/>
      <c r="J461" s="243"/>
      <c r="K461" s="539"/>
      <c r="L461" s="539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66"/>
      <c r="D462" s="540"/>
      <c r="E462" s="243"/>
      <c r="F462" s="243"/>
      <c r="G462" s="243"/>
      <c r="H462" s="243"/>
      <c r="I462" s="540"/>
      <c r="J462" s="243"/>
      <c r="K462" s="539"/>
      <c r="L462" s="539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66"/>
      <c r="D463" s="540"/>
      <c r="E463" s="243"/>
      <c r="F463" s="243"/>
      <c r="G463" s="243"/>
      <c r="H463" s="243"/>
      <c r="I463" s="540"/>
      <c r="J463" s="243"/>
      <c r="K463" s="539"/>
      <c r="L463" s="539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66"/>
      <c r="D464" s="540"/>
      <c r="E464" s="243"/>
      <c r="F464" s="243"/>
      <c r="G464" s="243"/>
      <c r="H464" s="243"/>
      <c r="I464" s="540"/>
      <c r="J464" s="243"/>
      <c r="K464" s="539"/>
      <c r="L464" s="539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66"/>
      <c r="D465" s="540"/>
      <c r="E465" s="243"/>
      <c r="F465" s="243"/>
      <c r="G465" s="243"/>
      <c r="H465" s="243"/>
      <c r="I465" s="540"/>
      <c r="J465" s="243"/>
      <c r="K465" s="539"/>
      <c r="L465" s="539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66"/>
      <c r="D466" s="540"/>
      <c r="E466" s="243"/>
      <c r="F466" s="243"/>
      <c r="G466" s="243"/>
      <c r="H466" s="243"/>
      <c r="I466" s="540"/>
      <c r="J466" s="243"/>
      <c r="K466" s="539"/>
      <c r="L466" s="539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66"/>
      <c r="D467" s="540"/>
      <c r="E467" s="243"/>
      <c r="F467" s="243"/>
      <c r="G467" s="243"/>
      <c r="H467" s="243"/>
      <c r="I467" s="540"/>
      <c r="J467" s="243"/>
      <c r="K467" s="539"/>
      <c r="L467" s="539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66"/>
      <c r="D468" s="540"/>
      <c r="E468" s="243"/>
      <c r="F468" s="243"/>
      <c r="G468" s="243"/>
      <c r="H468" s="243"/>
      <c r="I468" s="540"/>
      <c r="J468" s="243"/>
      <c r="K468" s="539"/>
      <c r="L468" s="539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66"/>
      <c r="D469" s="540"/>
      <c r="E469" s="243"/>
      <c r="F469" s="243"/>
      <c r="G469" s="243"/>
      <c r="H469" s="243"/>
      <c r="I469" s="540"/>
      <c r="J469" s="243"/>
      <c r="K469" s="539"/>
      <c r="L469" s="539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66"/>
      <c r="D470" s="540"/>
      <c r="E470" s="243"/>
      <c r="F470" s="243"/>
      <c r="G470" s="243"/>
      <c r="H470" s="243"/>
      <c r="I470" s="540"/>
      <c r="J470" s="243"/>
      <c r="K470" s="539"/>
      <c r="L470" s="539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66"/>
      <c r="D471" s="540"/>
      <c r="E471" s="243"/>
      <c r="F471" s="243"/>
      <c r="G471" s="243"/>
      <c r="H471" s="243"/>
      <c r="I471" s="540"/>
      <c r="J471" s="243"/>
      <c r="K471" s="539"/>
      <c r="L471" s="539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66"/>
      <c r="D472" s="540"/>
      <c r="E472" s="243"/>
      <c r="F472" s="243"/>
      <c r="G472" s="243"/>
      <c r="H472" s="243"/>
      <c r="I472" s="540"/>
      <c r="J472" s="243"/>
      <c r="K472" s="539"/>
      <c r="L472" s="539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66"/>
      <c r="D473" s="540"/>
      <c r="E473" s="243"/>
      <c r="F473" s="243"/>
      <c r="G473" s="243"/>
      <c r="H473" s="243"/>
      <c r="I473" s="540"/>
      <c r="J473" s="243"/>
      <c r="K473" s="539"/>
      <c r="L473" s="539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66"/>
      <c r="D474" s="540"/>
      <c r="E474" s="243"/>
      <c r="F474" s="243"/>
      <c r="G474" s="243"/>
      <c r="H474" s="243"/>
      <c r="I474" s="540"/>
      <c r="J474" s="243"/>
      <c r="K474" s="539"/>
      <c r="L474" s="539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66"/>
      <c r="D475" s="540"/>
      <c r="E475" s="243"/>
      <c r="F475" s="243"/>
      <c r="G475" s="243"/>
      <c r="H475" s="243"/>
      <c r="I475" s="540"/>
      <c r="J475" s="243"/>
      <c r="K475" s="539"/>
      <c r="L475" s="539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66"/>
      <c r="D476" s="540"/>
      <c r="E476" s="243"/>
      <c r="F476" s="243"/>
      <c r="G476" s="243"/>
      <c r="H476" s="243"/>
      <c r="I476" s="540"/>
      <c r="J476" s="243"/>
      <c r="K476" s="539"/>
      <c r="L476" s="539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66"/>
      <c r="D477" s="540"/>
      <c r="E477" s="243"/>
      <c r="F477" s="243"/>
      <c r="G477" s="243"/>
      <c r="H477" s="243"/>
      <c r="I477" s="540"/>
      <c r="J477" s="243"/>
      <c r="K477" s="539"/>
      <c r="L477" s="539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66"/>
      <c r="D478" s="540"/>
      <c r="E478" s="243"/>
      <c r="F478" s="243"/>
      <c r="G478" s="243"/>
      <c r="H478" s="243"/>
      <c r="I478" s="540"/>
      <c r="J478" s="243"/>
      <c r="K478" s="539"/>
      <c r="L478" s="539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66"/>
      <c r="D479" s="540"/>
      <c r="E479" s="243"/>
      <c r="F479" s="243"/>
      <c r="G479" s="243"/>
      <c r="H479" s="243"/>
      <c r="I479" s="540"/>
      <c r="J479" s="243"/>
      <c r="K479" s="539"/>
      <c r="L479" s="539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66"/>
      <c r="D480" s="540"/>
      <c r="E480" s="243"/>
      <c r="F480" s="243"/>
      <c r="G480" s="243"/>
      <c r="H480" s="243"/>
      <c r="I480" s="540"/>
      <c r="J480" s="243"/>
      <c r="K480" s="539"/>
      <c r="L480" s="539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66"/>
      <c r="D481" s="540"/>
      <c r="E481" s="243"/>
      <c r="F481" s="243"/>
      <c r="G481" s="243"/>
      <c r="H481" s="243"/>
      <c r="I481" s="540"/>
      <c r="J481" s="243"/>
      <c r="K481" s="539"/>
      <c r="L481" s="539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66"/>
      <c r="D482" s="540"/>
      <c r="E482" s="243"/>
      <c r="F482" s="243"/>
      <c r="G482" s="243"/>
      <c r="H482" s="243"/>
      <c r="I482" s="540"/>
      <c r="J482" s="243"/>
      <c r="K482" s="539"/>
      <c r="L482" s="539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66"/>
      <c r="D483" s="540"/>
      <c r="E483" s="243"/>
      <c r="F483" s="243"/>
      <c r="G483" s="243"/>
      <c r="H483" s="243"/>
      <c r="I483" s="540"/>
      <c r="J483" s="243"/>
      <c r="K483" s="539"/>
      <c r="L483" s="539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66"/>
      <c r="D484" s="540"/>
      <c r="E484" s="243"/>
      <c r="F484" s="243"/>
      <c r="G484" s="243"/>
      <c r="H484" s="243"/>
      <c r="I484" s="540"/>
      <c r="J484" s="243"/>
      <c r="K484" s="539"/>
      <c r="L484" s="539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66"/>
      <c r="D485" s="540"/>
      <c r="E485" s="243"/>
      <c r="F485" s="243"/>
      <c r="G485" s="243"/>
      <c r="H485" s="243"/>
      <c r="I485" s="540"/>
      <c r="J485" s="243"/>
      <c r="K485" s="539"/>
      <c r="L485" s="539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66"/>
      <c r="D486" s="540"/>
      <c r="E486" s="243"/>
      <c r="F486" s="243"/>
      <c r="G486" s="243"/>
      <c r="H486" s="243"/>
      <c r="I486" s="540"/>
      <c r="J486" s="243"/>
      <c r="K486" s="539"/>
      <c r="L486" s="539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66"/>
      <c r="D487" s="540"/>
      <c r="E487" s="243"/>
      <c r="F487" s="243"/>
      <c r="G487" s="243"/>
      <c r="H487" s="243"/>
      <c r="I487" s="540"/>
      <c r="J487" s="243"/>
      <c r="K487" s="539"/>
      <c r="L487" s="539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66"/>
      <c r="D488" s="540"/>
      <c r="E488" s="243"/>
      <c r="F488" s="243"/>
      <c r="G488" s="243"/>
      <c r="H488" s="243"/>
      <c r="I488" s="540"/>
      <c r="J488" s="243"/>
      <c r="K488" s="539"/>
      <c r="L488" s="539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66"/>
      <c r="D489" s="540"/>
      <c r="E489" s="243"/>
      <c r="F489" s="243"/>
      <c r="G489" s="243"/>
      <c r="H489" s="243"/>
      <c r="I489" s="540"/>
      <c r="J489" s="243"/>
      <c r="K489" s="539"/>
      <c r="L489" s="539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66"/>
      <c r="D490" s="540"/>
      <c r="E490" s="243"/>
      <c r="F490" s="243"/>
      <c r="G490" s="243"/>
      <c r="H490" s="243"/>
      <c r="I490" s="540"/>
      <c r="J490" s="243"/>
      <c r="K490" s="539"/>
      <c r="L490" s="539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66"/>
      <c r="D491" s="540"/>
      <c r="E491" s="243"/>
      <c r="F491" s="243"/>
      <c r="G491" s="243"/>
      <c r="H491" s="243"/>
      <c r="I491" s="540"/>
      <c r="J491" s="243"/>
      <c r="K491" s="539"/>
      <c r="L491" s="539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66"/>
      <c r="D492" s="540"/>
      <c r="E492" s="243"/>
      <c r="F492" s="243"/>
      <c r="G492" s="243"/>
      <c r="H492" s="243"/>
      <c r="I492" s="540"/>
      <c r="J492" s="243"/>
      <c r="K492" s="539"/>
      <c r="L492" s="539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66"/>
      <c r="D493" s="540"/>
      <c r="E493" s="243"/>
      <c r="F493" s="243"/>
      <c r="G493" s="243"/>
      <c r="H493" s="243"/>
      <c r="I493" s="540"/>
      <c r="J493" s="243"/>
      <c r="K493" s="539"/>
      <c r="L493" s="539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66"/>
      <c r="D494" s="540"/>
      <c r="E494" s="243"/>
      <c r="F494" s="243"/>
      <c r="G494" s="243"/>
      <c r="H494" s="243"/>
      <c r="I494" s="540"/>
      <c r="J494" s="243"/>
      <c r="K494" s="539"/>
      <c r="L494" s="539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66"/>
      <c r="D495" s="540"/>
      <c r="E495" s="243"/>
      <c r="F495" s="243"/>
      <c r="G495" s="243"/>
      <c r="H495" s="243"/>
      <c r="I495" s="540"/>
      <c r="J495" s="243"/>
      <c r="K495" s="539"/>
      <c r="L495" s="539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66"/>
      <c r="D496" s="540"/>
      <c r="E496" s="243"/>
      <c r="F496" s="243"/>
      <c r="G496" s="243"/>
      <c r="H496" s="243"/>
      <c r="I496" s="540"/>
      <c r="J496" s="243"/>
      <c r="K496" s="539"/>
      <c r="L496" s="539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66"/>
      <c r="D497" s="540"/>
      <c r="E497" s="243"/>
      <c r="F497" s="243"/>
      <c r="G497" s="243"/>
      <c r="H497" s="243"/>
      <c r="I497" s="540"/>
      <c r="J497" s="243"/>
      <c r="K497" s="539"/>
      <c r="L497" s="539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66"/>
      <c r="D498" s="540"/>
      <c r="E498" s="243"/>
      <c r="F498" s="243"/>
      <c r="G498" s="243"/>
      <c r="H498" s="243"/>
      <c r="I498" s="540"/>
      <c r="J498" s="243"/>
      <c r="K498" s="539"/>
      <c r="L498" s="539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66"/>
      <c r="D499" s="540"/>
      <c r="E499" s="243"/>
      <c r="F499" s="243"/>
      <c r="G499" s="243"/>
      <c r="H499" s="243"/>
      <c r="I499" s="540"/>
      <c r="J499" s="243"/>
      <c r="K499" s="539"/>
      <c r="L499" s="539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66"/>
      <c r="D500" s="540"/>
      <c r="E500" s="243"/>
      <c r="F500" s="243"/>
      <c r="G500" s="243"/>
      <c r="H500" s="243"/>
      <c r="I500" s="540"/>
      <c r="J500" s="243"/>
      <c r="K500" s="539"/>
      <c r="L500" s="539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66"/>
      <c r="D501" s="540"/>
      <c r="E501" s="243"/>
      <c r="F501" s="243"/>
      <c r="G501" s="243"/>
      <c r="H501" s="243"/>
      <c r="I501" s="540"/>
      <c r="J501" s="243"/>
      <c r="K501" s="539"/>
      <c r="L501" s="539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66"/>
      <c r="D502" s="540"/>
      <c r="E502" s="243"/>
      <c r="F502" s="243"/>
      <c r="G502" s="243"/>
      <c r="H502" s="243"/>
      <c r="I502" s="540"/>
      <c r="J502" s="243"/>
      <c r="K502" s="539"/>
      <c r="L502" s="539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66"/>
      <c r="D503" s="540"/>
      <c r="E503" s="243"/>
      <c r="F503" s="243"/>
      <c r="G503" s="243"/>
      <c r="H503" s="243"/>
      <c r="I503" s="540"/>
      <c r="J503" s="243"/>
      <c r="K503" s="539"/>
      <c r="L503" s="539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66"/>
      <c r="D504" s="540"/>
      <c r="E504" s="243"/>
      <c r="F504" s="243"/>
      <c r="G504" s="243"/>
      <c r="H504" s="243"/>
      <c r="I504" s="540"/>
      <c r="J504" s="243"/>
      <c r="K504" s="539"/>
      <c r="L504" s="539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66"/>
      <c r="D505" s="540"/>
      <c r="E505" s="243"/>
      <c r="F505" s="243"/>
      <c r="G505" s="243"/>
      <c r="H505" s="243"/>
      <c r="I505" s="540"/>
      <c r="J505" s="243"/>
      <c r="K505" s="539"/>
      <c r="L505" s="539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66"/>
      <c r="D506" s="540"/>
      <c r="E506" s="243"/>
      <c r="F506" s="243"/>
      <c r="G506" s="243"/>
      <c r="H506" s="243"/>
      <c r="I506" s="540"/>
      <c r="J506" s="243"/>
      <c r="K506" s="539"/>
      <c r="L506" s="539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66"/>
      <c r="D507" s="540"/>
      <c r="E507" s="243"/>
      <c r="F507" s="243"/>
      <c r="G507" s="243"/>
      <c r="H507" s="243"/>
      <c r="I507" s="540"/>
      <c r="J507" s="243"/>
      <c r="K507" s="539"/>
      <c r="L507" s="539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66"/>
      <c r="D508" s="540"/>
      <c r="E508" s="243"/>
      <c r="F508" s="243"/>
      <c r="G508" s="243"/>
      <c r="H508" s="243"/>
      <c r="I508" s="540"/>
      <c r="J508" s="243"/>
      <c r="K508" s="539"/>
      <c r="L508" s="539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66"/>
      <c r="D509" s="540"/>
      <c r="E509" s="243"/>
      <c r="F509" s="243"/>
      <c r="G509" s="243"/>
      <c r="H509" s="243"/>
      <c r="I509" s="540"/>
      <c r="J509" s="243"/>
      <c r="K509" s="539"/>
      <c r="L509" s="539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66"/>
      <c r="D510" s="540"/>
      <c r="E510" s="243"/>
      <c r="F510" s="243"/>
      <c r="G510" s="243"/>
      <c r="H510" s="243"/>
      <c r="I510" s="540"/>
      <c r="J510" s="243"/>
      <c r="K510" s="539"/>
      <c r="L510" s="539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66"/>
      <c r="D511" s="540"/>
      <c r="E511" s="243"/>
      <c r="F511" s="243"/>
      <c r="G511" s="243"/>
      <c r="H511" s="243"/>
      <c r="I511" s="540"/>
      <c r="J511" s="243"/>
      <c r="K511" s="539"/>
      <c r="L511" s="539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66"/>
      <c r="D512" s="540"/>
      <c r="E512" s="243"/>
      <c r="F512" s="243"/>
      <c r="G512" s="243"/>
      <c r="H512" s="243"/>
      <c r="I512" s="540"/>
      <c r="J512" s="243"/>
      <c r="K512" s="539"/>
      <c r="L512" s="539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66"/>
      <c r="D513" s="540"/>
      <c r="E513" s="243"/>
      <c r="F513" s="243"/>
      <c r="G513" s="243"/>
      <c r="H513" s="243"/>
      <c r="I513" s="540"/>
      <c r="J513" s="243"/>
      <c r="K513" s="539"/>
      <c r="L513" s="539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66"/>
      <c r="D514" s="540"/>
      <c r="E514" s="243"/>
      <c r="F514" s="243"/>
      <c r="G514" s="243"/>
      <c r="H514" s="243"/>
      <c r="I514" s="540"/>
      <c r="J514" s="243"/>
      <c r="K514" s="539"/>
      <c r="L514" s="539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66"/>
      <c r="D515" s="540"/>
      <c r="E515" s="243"/>
      <c r="F515" s="243"/>
      <c r="G515" s="243"/>
      <c r="H515" s="243"/>
      <c r="I515" s="540"/>
      <c r="J515" s="243"/>
      <c r="K515" s="539"/>
      <c r="L515" s="539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66"/>
      <c r="D516" s="540"/>
      <c r="E516" s="243"/>
      <c r="F516" s="243"/>
      <c r="G516" s="243"/>
      <c r="H516" s="243"/>
      <c r="I516" s="540"/>
      <c r="J516" s="243"/>
      <c r="K516" s="539"/>
      <c r="L516" s="539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66"/>
      <c r="D517" s="540"/>
      <c r="E517" s="243"/>
      <c r="F517" s="243"/>
      <c r="G517" s="243"/>
      <c r="H517" s="243"/>
      <c r="I517" s="540"/>
      <c r="J517" s="243"/>
      <c r="K517" s="539"/>
      <c r="L517" s="539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66"/>
      <c r="D518" s="540"/>
      <c r="E518" s="243"/>
      <c r="F518" s="243"/>
      <c r="G518" s="243"/>
      <c r="H518" s="243"/>
      <c r="I518" s="540"/>
      <c r="J518" s="243"/>
      <c r="K518" s="539"/>
      <c r="L518" s="539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66"/>
      <c r="D519" s="540"/>
      <c r="E519" s="243"/>
      <c r="F519" s="243"/>
      <c r="G519" s="243"/>
      <c r="H519" s="243"/>
      <c r="I519" s="540"/>
      <c r="J519" s="243"/>
      <c r="K519" s="539"/>
      <c r="L519" s="539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66"/>
      <c r="D520" s="540"/>
      <c r="E520" s="243"/>
      <c r="F520" s="243"/>
      <c r="G520" s="243"/>
      <c r="H520" s="243"/>
      <c r="I520" s="540"/>
      <c r="J520" s="243"/>
      <c r="K520" s="539"/>
      <c r="L520" s="539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66"/>
      <c r="D521" s="540"/>
      <c r="E521" s="243"/>
      <c r="F521" s="243"/>
      <c r="G521" s="243"/>
      <c r="H521" s="243"/>
      <c r="I521" s="540"/>
      <c r="J521" s="243"/>
      <c r="K521" s="539"/>
      <c r="L521" s="539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66"/>
      <c r="D522" s="540"/>
      <c r="E522" s="243"/>
      <c r="F522" s="243"/>
      <c r="G522" s="243"/>
      <c r="H522" s="243"/>
      <c r="I522" s="540"/>
      <c r="J522" s="243"/>
      <c r="K522" s="539"/>
      <c r="L522" s="539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66"/>
      <c r="D523" s="540"/>
      <c r="E523" s="243"/>
      <c r="F523" s="243"/>
      <c r="G523" s="243"/>
      <c r="H523" s="243"/>
      <c r="I523" s="540"/>
      <c r="J523" s="243"/>
      <c r="K523" s="539"/>
      <c r="L523" s="539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66"/>
      <c r="D524" s="540"/>
      <c r="E524" s="243"/>
      <c r="F524" s="243"/>
      <c r="G524" s="243"/>
      <c r="H524" s="243"/>
      <c r="I524" s="540"/>
      <c r="J524" s="243"/>
      <c r="K524" s="539"/>
      <c r="L524" s="539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66"/>
      <c r="D525" s="540"/>
      <c r="E525" s="243"/>
      <c r="F525" s="243"/>
      <c r="G525" s="243"/>
      <c r="H525" s="243"/>
      <c r="I525" s="540"/>
      <c r="J525" s="243"/>
      <c r="K525" s="539"/>
      <c r="L525" s="539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66"/>
      <c r="D526" s="540"/>
      <c r="E526" s="243"/>
      <c r="F526" s="243"/>
      <c r="G526" s="243"/>
      <c r="H526" s="243"/>
      <c r="I526" s="540"/>
      <c r="J526" s="243"/>
      <c r="K526" s="539"/>
      <c r="L526" s="539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66"/>
      <c r="D527" s="540"/>
      <c r="E527" s="243"/>
      <c r="F527" s="243"/>
      <c r="G527" s="243"/>
      <c r="H527" s="243"/>
      <c r="I527" s="540"/>
      <c r="J527" s="243"/>
      <c r="K527" s="539"/>
      <c r="L527" s="539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66"/>
      <c r="D528" s="540"/>
      <c r="E528" s="243"/>
      <c r="F528" s="243"/>
      <c r="G528" s="243"/>
      <c r="H528" s="243"/>
      <c r="I528" s="540"/>
      <c r="J528" s="243"/>
      <c r="K528" s="539"/>
      <c r="L528" s="539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66"/>
      <c r="D529" s="540"/>
      <c r="E529" s="243"/>
      <c r="F529" s="243"/>
      <c r="G529" s="243"/>
      <c r="H529" s="243"/>
      <c r="I529" s="540"/>
      <c r="J529" s="243"/>
      <c r="K529" s="539"/>
      <c r="L529" s="539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66"/>
      <c r="D530" s="540"/>
      <c r="E530" s="243"/>
      <c r="F530" s="243"/>
      <c r="G530" s="243"/>
      <c r="H530" s="243"/>
      <c r="I530" s="540"/>
      <c r="J530" s="243"/>
      <c r="K530" s="539"/>
      <c r="L530" s="539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66"/>
      <c r="D531" s="540"/>
      <c r="E531" s="243"/>
      <c r="F531" s="243"/>
      <c r="G531" s="243"/>
      <c r="H531" s="243"/>
      <c r="I531" s="540"/>
      <c r="J531" s="243"/>
      <c r="K531" s="539"/>
      <c r="L531" s="539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66"/>
      <c r="D532" s="540"/>
      <c r="E532" s="243"/>
      <c r="F532" s="243"/>
      <c r="G532" s="243"/>
      <c r="H532" s="243"/>
      <c r="I532" s="540"/>
      <c r="J532" s="243"/>
      <c r="K532" s="539"/>
      <c r="L532" s="539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66"/>
      <c r="D533" s="540"/>
      <c r="E533" s="243"/>
      <c r="F533" s="243"/>
      <c r="G533" s="243"/>
      <c r="H533" s="243"/>
      <c r="I533" s="540"/>
      <c r="J533" s="243"/>
      <c r="K533" s="539"/>
      <c r="L533" s="539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66"/>
      <c r="D534" s="540"/>
      <c r="E534" s="243"/>
      <c r="F534" s="243"/>
      <c r="G534" s="243"/>
      <c r="H534" s="243"/>
      <c r="I534" s="540"/>
      <c r="J534" s="243"/>
      <c r="K534" s="539"/>
      <c r="L534" s="539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66"/>
      <c r="D535" s="540"/>
      <c r="E535" s="243"/>
      <c r="F535" s="243"/>
      <c r="G535" s="243"/>
      <c r="H535" s="243"/>
      <c r="I535" s="540"/>
      <c r="J535" s="243"/>
      <c r="K535" s="539"/>
      <c r="L535" s="539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66"/>
      <c r="D536" s="540"/>
      <c r="E536" s="243"/>
      <c r="F536" s="243"/>
      <c r="G536" s="243"/>
      <c r="H536" s="243"/>
      <c r="I536" s="540"/>
      <c r="J536" s="243"/>
      <c r="K536" s="539"/>
      <c r="L536" s="539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66"/>
      <c r="D537" s="540"/>
      <c r="E537" s="243"/>
      <c r="F537" s="243"/>
      <c r="G537" s="243"/>
      <c r="H537" s="243"/>
      <c r="I537" s="540"/>
      <c r="J537" s="243"/>
      <c r="K537" s="539"/>
      <c r="L537" s="539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66"/>
      <c r="D538" s="540"/>
      <c r="E538" s="243"/>
      <c r="F538" s="243"/>
      <c r="G538" s="243"/>
      <c r="H538" s="243"/>
      <c r="I538" s="540"/>
      <c r="J538" s="243"/>
      <c r="K538" s="539"/>
      <c r="L538" s="539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66"/>
      <c r="D539" s="540"/>
      <c r="E539" s="243"/>
      <c r="F539" s="243"/>
      <c r="G539" s="243"/>
      <c r="H539" s="243"/>
      <c r="I539" s="540"/>
      <c r="J539" s="243"/>
      <c r="K539" s="539"/>
      <c r="L539" s="539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66"/>
      <c r="D540" s="540"/>
      <c r="E540" s="243"/>
      <c r="F540" s="243"/>
      <c r="G540" s="243"/>
      <c r="H540" s="243"/>
      <c r="I540" s="540"/>
      <c r="J540" s="243"/>
      <c r="K540" s="539"/>
      <c r="L540" s="539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66"/>
      <c r="D541" s="540"/>
      <c r="E541" s="243"/>
      <c r="F541" s="243"/>
      <c r="G541" s="243"/>
      <c r="H541" s="243"/>
      <c r="I541" s="540"/>
      <c r="J541" s="243"/>
      <c r="K541" s="539"/>
      <c r="L541" s="539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66"/>
      <c r="D542" s="540"/>
      <c r="E542" s="243"/>
      <c r="F542" s="243"/>
      <c r="G542" s="243"/>
      <c r="H542" s="243"/>
      <c r="I542" s="540"/>
      <c r="J542" s="243"/>
      <c r="K542" s="539"/>
      <c r="L542" s="539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66"/>
      <c r="D543" s="540"/>
      <c r="E543" s="243"/>
      <c r="F543" s="243"/>
      <c r="G543" s="243"/>
      <c r="H543" s="243"/>
      <c r="I543" s="540"/>
      <c r="J543" s="243"/>
      <c r="K543" s="539"/>
      <c r="L543" s="539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66"/>
      <c r="D544" s="540"/>
      <c r="E544" s="243"/>
      <c r="F544" s="243"/>
      <c r="G544" s="243"/>
      <c r="H544" s="243"/>
      <c r="I544" s="540"/>
      <c r="J544" s="243"/>
      <c r="K544" s="539"/>
      <c r="L544" s="539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66"/>
      <c r="D545" s="540"/>
      <c r="E545" s="243"/>
      <c r="F545" s="243"/>
      <c r="G545" s="243"/>
      <c r="H545" s="243"/>
      <c r="I545" s="540"/>
      <c r="J545" s="243"/>
      <c r="K545" s="539"/>
      <c r="L545" s="539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66"/>
      <c r="D546" s="540"/>
      <c r="E546" s="243"/>
      <c r="F546" s="243"/>
      <c r="G546" s="243"/>
      <c r="H546" s="243"/>
      <c r="I546" s="540"/>
      <c r="J546" s="243"/>
      <c r="K546" s="539"/>
      <c r="L546" s="539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66"/>
      <c r="D547" s="540"/>
      <c r="E547" s="243"/>
      <c r="F547" s="243"/>
      <c r="G547" s="243"/>
      <c r="H547" s="243"/>
      <c r="I547" s="540"/>
      <c r="J547" s="243"/>
      <c r="K547" s="539"/>
      <c r="L547" s="539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66"/>
      <c r="D548" s="540"/>
      <c r="E548" s="243"/>
      <c r="F548" s="243"/>
      <c r="G548" s="243"/>
      <c r="H548" s="243"/>
      <c r="I548" s="540"/>
      <c r="J548" s="243"/>
      <c r="K548" s="539"/>
      <c r="L548" s="539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66"/>
      <c r="D549" s="540"/>
      <c r="E549" s="243"/>
      <c r="F549" s="243"/>
      <c r="G549" s="243"/>
      <c r="H549" s="243"/>
      <c r="I549" s="540"/>
      <c r="J549" s="243"/>
      <c r="K549" s="539"/>
      <c r="L549" s="539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66"/>
      <c r="D550" s="540"/>
      <c r="E550" s="243"/>
      <c r="F550" s="243"/>
      <c r="G550" s="243"/>
      <c r="H550" s="243"/>
      <c r="I550" s="540"/>
      <c r="J550" s="243"/>
      <c r="K550" s="539"/>
      <c r="L550" s="539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66"/>
      <c r="D551" s="540"/>
      <c r="E551" s="243"/>
      <c r="F551" s="243"/>
      <c r="G551" s="243"/>
      <c r="H551" s="243"/>
      <c r="I551" s="540"/>
      <c r="J551" s="243"/>
      <c r="K551" s="539"/>
      <c r="L551" s="539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66"/>
      <c r="D552" s="540"/>
      <c r="E552" s="243"/>
      <c r="F552" s="243"/>
      <c r="G552" s="243"/>
      <c r="H552" s="243"/>
      <c r="I552" s="540"/>
      <c r="J552" s="243"/>
      <c r="K552" s="539"/>
      <c r="L552" s="539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66"/>
      <c r="D553" s="540"/>
      <c r="E553" s="243"/>
      <c r="F553" s="243"/>
      <c r="G553" s="243"/>
      <c r="H553" s="243"/>
      <c r="I553" s="540"/>
      <c r="J553" s="243"/>
      <c r="K553" s="539"/>
      <c r="L553" s="539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66"/>
      <c r="D554" s="540"/>
      <c r="E554" s="243"/>
      <c r="F554" s="243"/>
      <c r="G554" s="243"/>
      <c r="H554" s="243"/>
      <c r="I554" s="540"/>
      <c r="J554" s="243"/>
      <c r="K554" s="539"/>
      <c r="L554" s="539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66"/>
      <c r="D555" s="540"/>
      <c r="E555" s="243"/>
      <c r="F555" s="243"/>
      <c r="G555" s="243"/>
      <c r="H555" s="243"/>
      <c r="I555" s="540"/>
      <c r="J555" s="243"/>
      <c r="K555" s="539"/>
      <c r="L555" s="539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66"/>
      <c r="D556" s="540"/>
      <c r="E556" s="243"/>
      <c r="F556" s="243"/>
      <c r="G556" s="243"/>
      <c r="H556" s="243"/>
      <c r="I556" s="540"/>
      <c r="J556" s="243"/>
      <c r="K556" s="539"/>
      <c r="L556" s="539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66"/>
      <c r="D557" s="540"/>
      <c r="E557" s="243"/>
      <c r="F557" s="243"/>
      <c r="G557" s="243"/>
      <c r="H557" s="243"/>
      <c r="I557" s="540"/>
      <c r="J557" s="243"/>
      <c r="K557" s="539"/>
      <c r="L557" s="539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66"/>
      <c r="D558" s="540"/>
      <c r="E558" s="243"/>
      <c r="F558" s="243"/>
      <c r="G558" s="243"/>
      <c r="H558" s="243"/>
      <c r="I558" s="540"/>
      <c r="J558" s="243"/>
      <c r="K558" s="539"/>
      <c r="L558" s="539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66"/>
      <c r="D559" s="540"/>
      <c r="E559" s="243"/>
      <c r="F559" s="243"/>
      <c r="G559" s="243"/>
      <c r="H559" s="243"/>
      <c r="I559" s="540"/>
      <c r="J559" s="243"/>
      <c r="K559" s="539"/>
      <c r="L559" s="539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66"/>
      <c r="D560" s="540"/>
      <c r="E560" s="243"/>
      <c r="F560" s="243"/>
      <c r="G560" s="243"/>
      <c r="H560" s="243"/>
      <c r="I560" s="540"/>
      <c r="J560" s="243"/>
      <c r="K560" s="539"/>
      <c r="L560" s="539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66"/>
      <c r="D561" s="540"/>
      <c r="E561" s="243"/>
      <c r="F561" s="243"/>
      <c r="G561" s="243"/>
      <c r="H561" s="243"/>
      <c r="I561" s="540"/>
      <c r="J561" s="243"/>
      <c r="K561" s="539"/>
      <c r="L561" s="539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66"/>
      <c r="D562" s="540"/>
      <c r="E562" s="243"/>
      <c r="F562" s="243"/>
      <c r="G562" s="243"/>
      <c r="H562" s="243"/>
      <c r="I562" s="540"/>
      <c r="J562" s="243"/>
      <c r="K562" s="539"/>
      <c r="L562" s="539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66"/>
      <c r="D563" s="540"/>
      <c r="E563" s="243"/>
      <c r="F563" s="243"/>
      <c r="G563" s="243"/>
      <c r="H563" s="243"/>
      <c r="I563" s="540"/>
      <c r="J563" s="243"/>
      <c r="K563" s="539"/>
      <c r="L563" s="539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66"/>
      <c r="D564" s="540"/>
      <c r="E564" s="243"/>
      <c r="F564" s="243"/>
      <c r="G564" s="243"/>
      <c r="H564" s="243"/>
      <c r="I564" s="540"/>
      <c r="J564" s="243"/>
      <c r="K564" s="539"/>
      <c r="L564" s="539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66"/>
      <c r="D565" s="540"/>
      <c r="E565" s="243"/>
      <c r="F565" s="243"/>
      <c r="G565" s="243"/>
      <c r="H565" s="243"/>
      <c r="I565" s="540"/>
      <c r="J565" s="243"/>
      <c r="K565" s="539"/>
      <c r="L565" s="539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66"/>
      <c r="D566" s="540"/>
      <c r="E566" s="243"/>
      <c r="F566" s="243"/>
      <c r="G566" s="243"/>
      <c r="H566" s="243"/>
      <c r="I566" s="540"/>
      <c r="J566" s="243"/>
      <c r="K566" s="539"/>
      <c r="L566" s="539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66"/>
      <c r="D567" s="540"/>
      <c r="E567" s="243"/>
      <c r="F567" s="243"/>
      <c r="G567" s="243"/>
      <c r="H567" s="243"/>
      <c r="I567" s="540"/>
      <c r="J567" s="243"/>
      <c r="K567" s="539"/>
      <c r="L567" s="539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66"/>
      <c r="D568" s="540"/>
      <c r="E568" s="243"/>
      <c r="F568" s="243"/>
      <c r="G568" s="243"/>
      <c r="H568" s="243"/>
      <c r="I568" s="540"/>
      <c r="J568" s="243"/>
      <c r="K568" s="539"/>
      <c r="L568" s="539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66"/>
      <c r="D569" s="540"/>
      <c r="E569" s="243"/>
      <c r="F569" s="243"/>
      <c r="G569" s="243"/>
      <c r="H569" s="243"/>
      <c r="I569" s="540"/>
      <c r="J569" s="243"/>
      <c r="K569" s="539"/>
      <c r="L569" s="539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66"/>
      <c r="D570" s="540"/>
      <c r="E570" s="243"/>
      <c r="F570" s="243"/>
      <c r="G570" s="243"/>
      <c r="H570" s="243"/>
      <c r="I570" s="540"/>
      <c r="J570" s="243"/>
      <c r="K570" s="539"/>
      <c r="L570" s="539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66"/>
      <c r="D571" s="540"/>
      <c r="E571" s="243"/>
      <c r="F571" s="243"/>
      <c r="G571" s="243"/>
      <c r="H571" s="243"/>
      <c r="I571" s="540"/>
      <c r="J571" s="243"/>
      <c r="K571" s="539"/>
      <c r="L571" s="539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66"/>
      <c r="D572" s="540"/>
      <c r="E572" s="243"/>
      <c r="F572" s="243"/>
      <c r="G572" s="243"/>
      <c r="H572" s="243"/>
      <c r="I572" s="540"/>
      <c r="J572" s="243"/>
      <c r="K572" s="539"/>
      <c r="L572" s="539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66"/>
      <c r="D573" s="540"/>
      <c r="E573" s="243"/>
      <c r="F573" s="243"/>
      <c r="G573" s="243"/>
      <c r="H573" s="243"/>
      <c r="I573" s="540"/>
      <c r="J573" s="243"/>
      <c r="K573" s="539"/>
      <c r="L573" s="539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66"/>
      <c r="D574" s="540"/>
      <c r="E574" s="243"/>
      <c r="F574" s="243"/>
      <c r="G574" s="243"/>
      <c r="H574" s="243"/>
      <c r="I574" s="540"/>
      <c r="J574" s="243"/>
      <c r="K574" s="539"/>
      <c r="L574" s="539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66"/>
      <c r="D575" s="540"/>
      <c r="E575" s="243"/>
      <c r="F575" s="243"/>
      <c r="G575" s="243"/>
      <c r="H575" s="243"/>
      <c r="I575" s="540"/>
      <c r="J575" s="243"/>
      <c r="K575" s="539"/>
      <c r="L575" s="539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66"/>
      <c r="D576" s="540"/>
      <c r="E576" s="243"/>
      <c r="F576" s="243"/>
      <c r="G576" s="243"/>
      <c r="H576" s="243"/>
      <c r="I576" s="540"/>
      <c r="J576" s="243"/>
      <c r="K576" s="539"/>
      <c r="L576" s="539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66"/>
      <c r="D577" s="540"/>
      <c r="E577" s="243"/>
      <c r="F577" s="243"/>
      <c r="G577" s="243"/>
      <c r="H577" s="243"/>
      <c r="I577" s="540"/>
      <c r="J577" s="243"/>
      <c r="K577" s="539"/>
      <c r="L577" s="539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66"/>
      <c r="D578" s="540"/>
      <c r="E578" s="243"/>
      <c r="F578" s="243"/>
      <c r="G578" s="243"/>
      <c r="H578" s="243"/>
      <c r="I578" s="540"/>
      <c r="J578" s="243"/>
      <c r="K578" s="539"/>
      <c r="L578" s="539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66"/>
      <c r="D579" s="540"/>
      <c r="E579" s="243"/>
      <c r="F579" s="243"/>
      <c r="G579" s="243"/>
      <c r="H579" s="243"/>
      <c r="I579" s="540"/>
      <c r="J579" s="243"/>
      <c r="K579" s="539"/>
      <c r="L579" s="539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66"/>
      <c r="D580" s="540"/>
      <c r="E580" s="243"/>
      <c r="F580" s="243"/>
      <c r="G580" s="243"/>
      <c r="H580" s="243"/>
      <c r="I580" s="540"/>
      <c r="J580" s="243"/>
      <c r="K580" s="539"/>
      <c r="L580" s="539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66"/>
      <c r="D581" s="540"/>
      <c r="E581" s="243"/>
      <c r="F581" s="243"/>
      <c r="G581" s="243"/>
      <c r="H581" s="243"/>
      <c r="I581" s="540"/>
      <c r="J581" s="243"/>
      <c r="K581" s="539"/>
      <c r="L581" s="539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66"/>
      <c r="D582" s="540"/>
      <c r="E582" s="243"/>
      <c r="F582" s="243"/>
      <c r="G582" s="243"/>
      <c r="H582" s="243"/>
      <c r="I582" s="540"/>
      <c r="J582" s="243"/>
      <c r="K582" s="539"/>
      <c r="L582" s="539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66"/>
      <c r="D583" s="540"/>
      <c r="E583" s="243"/>
      <c r="F583" s="243"/>
      <c r="G583" s="243"/>
      <c r="H583" s="243"/>
      <c r="I583" s="540"/>
      <c r="J583" s="243"/>
      <c r="K583" s="539"/>
      <c r="L583" s="539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66"/>
      <c r="D584" s="540"/>
      <c r="E584" s="243"/>
      <c r="F584" s="243"/>
      <c r="G584" s="243"/>
      <c r="H584" s="243"/>
      <c r="I584" s="540"/>
      <c r="J584" s="243"/>
      <c r="K584" s="539"/>
      <c r="L584" s="539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66"/>
      <c r="D585" s="540"/>
      <c r="E585" s="243"/>
      <c r="F585" s="243"/>
      <c r="G585" s="243"/>
      <c r="H585" s="243"/>
      <c r="I585" s="540"/>
      <c r="J585" s="243"/>
      <c r="K585" s="539"/>
      <c r="L585" s="539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66"/>
      <c r="D586" s="540"/>
      <c r="E586" s="243"/>
      <c r="F586" s="243"/>
      <c r="G586" s="243"/>
      <c r="H586" s="243"/>
      <c r="I586" s="540"/>
      <c r="J586" s="243"/>
      <c r="K586" s="539"/>
      <c r="L586" s="539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66"/>
      <c r="D587" s="540"/>
      <c r="E587" s="243"/>
      <c r="F587" s="243"/>
      <c r="G587" s="243"/>
      <c r="H587" s="243"/>
      <c r="I587" s="540"/>
      <c r="J587" s="243"/>
      <c r="K587" s="539"/>
      <c r="L587" s="539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66"/>
      <c r="D588" s="540"/>
      <c r="E588" s="243"/>
      <c r="F588" s="243"/>
      <c r="G588" s="243"/>
      <c r="H588" s="243"/>
      <c r="I588" s="540"/>
      <c r="J588" s="243"/>
      <c r="K588" s="539"/>
      <c r="L588" s="539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66"/>
      <c r="D589" s="540"/>
      <c r="E589" s="243"/>
      <c r="F589" s="243"/>
      <c r="G589" s="243"/>
      <c r="H589" s="243"/>
      <c r="I589" s="540"/>
      <c r="J589" s="243"/>
      <c r="K589" s="539"/>
      <c r="L589" s="539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66"/>
      <c r="D590" s="540"/>
      <c r="E590" s="243"/>
      <c r="F590" s="243"/>
      <c r="G590" s="243"/>
      <c r="H590" s="243"/>
      <c r="I590" s="540"/>
      <c r="J590" s="243"/>
      <c r="K590" s="539"/>
      <c r="L590" s="539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66"/>
      <c r="D591" s="540"/>
      <c r="E591" s="243"/>
      <c r="F591" s="243"/>
      <c r="G591" s="243"/>
      <c r="H591" s="243"/>
      <c r="I591" s="540"/>
      <c r="J591" s="243"/>
      <c r="K591" s="539"/>
      <c r="L591" s="539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66"/>
      <c r="D592" s="540"/>
      <c r="E592" s="243"/>
      <c r="F592" s="243"/>
      <c r="G592" s="243"/>
      <c r="H592" s="243"/>
      <c r="I592" s="540"/>
      <c r="J592" s="243"/>
      <c r="K592" s="539"/>
      <c r="L592" s="539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66"/>
      <c r="D593" s="540"/>
      <c r="E593" s="243"/>
      <c r="F593" s="243"/>
      <c r="G593" s="243"/>
      <c r="H593" s="243"/>
      <c r="I593" s="540"/>
      <c r="J593" s="243"/>
      <c r="K593" s="539"/>
      <c r="L593" s="539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66"/>
      <c r="D594" s="540"/>
      <c r="E594" s="243"/>
      <c r="F594" s="243"/>
      <c r="G594" s="243"/>
      <c r="H594" s="243"/>
      <c r="I594" s="540"/>
      <c r="J594" s="243"/>
      <c r="K594" s="539"/>
      <c r="L594" s="539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66"/>
      <c r="D595" s="540"/>
      <c r="E595" s="243"/>
      <c r="F595" s="243"/>
      <c r="G595" s="243"/>
      <c r="H595" s="243"/>
      <c r="I595" s="540"/>
      <c r="J595" s="243"/>
      <c r="K595" s="539"/>
      <c r="L595" s="539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66"/>
      <c r="D596" s="540"/>
      <c r="E596" s="243"/>
      <c r="F596" s="243"/>
      <c r="G596" s="243"/>
      <c r="H596" s="243"/>
      <c r="I596" s="540"/>
      <c r="J596" s="243"/>
      <c r="K596" s="539"/>
      <c r="L596" s="539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66"/>
      <c r="D597" s="540"/>
      <c r="E597" s="243"/>
      <c r="F597" s="243"/>
      <c r="G597" s="243"/>
      <c r="H597" s="243"/>
      <c r="I597" s="540"/>
      <c r="J597" s="243"/>
      <c r="K597" s="539"/>
      <c r="L597" s="539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66"/>
      <c r="D598" s="540"/>
      <c r="E598" s="243"/>
      <c r="F598" s="243"/>
      <c r="G598" s="243"/>
      <c r="H598" s="243"/>
      <c r="I598" s="540"/>
      <c r="J598" s="243"/>
      <c r="K598" s="539"/>
      <c r="L598" s="539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66"/>
      <c r="D599" s="540"/>
      <c r="E599" s="243"/>
      <c r="F599" s="243"/>
      <c r="G599" s="243"/>
      <c r="H599" s="243"/>
      <c r="I599" s="540"/>
      <c r="J599" s="243"/>
      <c r="K599" s="539"/>
      <c r="L599" s="539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66"/>
      <c r="D600" s="540"/>
      <c r="E600" s="243"/>
      <c r="F600" s="243"/>
      <c r="G600" s="243"/>
      <c r="H600" s="243"/>
      <c r="I600" s="540"/>
      <c r="J600" s="243"/>
      <c r="K600" s="539"/>
      <c r="L600" s="539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66"/>
      <c r="D601" s="540"/>
      <c r="E601" s="243"/>
      <c r="F601" s="243"/>
      <c r="G601" s="243"/>
      <c r="H601" s="243"/>
      <c r="I601" s="540"/>
      <c r="J601" s="243"/>
      <c r="K601" s="539"/>
      <c r="L601" s="539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66"/>
      <c r="D602" s="540"/>
      <c r="E602" s="243"/>
      <c r="F602" s="243"/>
      <c r="G602" s="243"/>
      <c r="H602" s="243"/>
      <c r="I602" s="540"/>
      <c r="J602" s="243"/>
      <c r="K602" s="539"/>
      <c r="L602" s="539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66"/>
      <c r="D603" s="540"/>
      <c r="E603" s="243"/>
      <c r="F603" s="243"/>
      <c r="G603" s="243"/>
      <c r="H603" s="243"/>
      <c r="I603" s="540"/>
      <c r="J603" s="243"/>
      <c r="K603" s="539"/>
      <c r="L603" s="539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66"/>
      <c r="D604" s="540"/>
      <c r="E604" s="243"/>
      <c r="F604" s="243"/>
      <c r="G604" s="243"/>
      <c r="H604" s="243"/>
      <c r="I604" s="540"/>
      <c r="J604" s="243"/>
      <c r="K604" s="539"/>
      <c r="L604" s="539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66"/>
      <c r="D605" s="540"/>
      <c r="E605" s="243"/>
      <c r="F605" s="243"/>
      <c r="G605" s="243"/>
      <c r="H605" s="243"/>
      <c r="I605" s="540"/>
      <c r="J605" s="243"/>
      <c r="K605" s="539"/>
      <c r="L605" s="539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66"/>
      <c r="D606" s="540"/>
      <c r="E606" s="243"/>
      <c r="F606" s="243"/>
      <c r="G606" s="243"/>
      <c r="H606" s="243"/>
      <c r="I606" s="540"/>
      <c r="J606" s="243"/>
      <c r="K606" s="539"/>
      <c r="L606" s="539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66"/>
      <c r="D607" s="540"/>
      <c r="E607" s="243"/>
      <c r="F607" s="243"/>
      <c r="G607" s="243"/>
      <c r="H607" s="243"/>
      <c r="I607" s="540"/>
      <c r="J607" s="243"/>
      <c r="K607" s="539"/>
      <c r="L607" s="539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66"/>
      <c r="D608" s="540"/>
      <c r="E608" s="243"/>
      <c r="F608" s="243"/>
      <c r="G608" s="243"/>
      <c r="H608" s="243"/>
      <c r="I608" s="540"/>
      <c r="J608" s="243"/>
      <c r="K608" s="539"/>
      <c r="L608" s="539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66"/>
      <c r="D609" s="540"/>
      <c r="E609" s="243"/>
      <c r="F609" s="243"/>
      <c r="G609" s="243"/>
      <c r="H609" s="243"/>
      <c r="I609" s="540"/>
      <c r="J609" s="243"/>
      <c r="K609" s="539"/>
      <c r="L609" s="539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66"/>
      <c r="D610" s="540"/>
      <c r="E610" s="243"/>
      <c r="F610" s="243"/>
      <c r="G610" s="243"/>
      <c r="H610" s="243"/>
      <c r="I610" s="540"/>
      <c r="J610" s="243"/>
      <c r="K610" s="539"/>
      <c r="L610" s="539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66"/>
      <c r="D611" s="540"/>
      <c r="E611" s="243"/>
      <c r="F611" s="243"/>
      <c r="G611" s="243"/>
      <c r="H611" s="243"/>
      <c r="I611" s="540"/>
      <c r="J611" s="243"/>
      <c r="K611" s="539"/>
      <c r="L611" s="539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66"/>
      <c r="D612" s="540"/>
      <c r="E612" s="243"/>
      <c r="F612" s="243"/>
      <c r="G612" s="243"/>
      <c r="H612" s="243"/>
      <c r="I612" s="540"/>
      <c r="J612" s="243"/>
      <c r="K612" s="539"/>
      <c r="L612" s="539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66"/>
      <c r="D613" s="540"/>
      <c r="E613" s="243"/>
      <c r="F613" s="243"/>
      <c r="G613" s="243"/>
      <c r="H613" s="243"/>
      <c r="I613" s="540"/>
      <c r="J613" s="243"/>
      <c r="K613" s="539"/>
      <c r="L613" s="539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66"/>
      <c r="D614" s="540"/>
      <c r="E614" s="243"/>
      <c r="F614" s="243"/>
      <c r="G614" s="243"/>
      <c r="H614" s="243"/>
      <c r="I614" s="540"/>
      <c r="J614" s="243"/>
      <c r="K614" s="539"/>
      <c r="L614" s="539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66"/>
      <c r="D615" s="540"/>
      <c r="E615" s="243"/>
      <c r="F615" s="243"/>
      <c r="G615" s="243"/>
      <c r="H615" s="243"/>
      <c r="I615" s="540"/>
      <c r="J615" s="243"/>
      <c r="K615" s="539"/>
      <c r="L615" s="539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66"/>
      <c r="D616" s="540"/>
      <c r="E616" s="243"/>
      <c r="F616" s="243"/>
      <c r="G616" s="243"/>
      <c r="H616" s="243"/>
      <c r="I616" s="540"/>
      <c r="J616" s="243"/>
      <c r="K616" s="539"/>
      <c r="L616" s="539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66"/>
      <c r="D617" s="540"/>
      <c r="E617" s="243"/>
      <c r="F617" s="243"/>
      <c r="G617" s="243"/>
      <c r="H617" s="243"/>
      <c r="I617" s="540"/>
      <c r="J617" s="243"/>
      <c r="K617" s="539"/>
      <c r="L617" s="539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66"/>
      <c r="D618" s="540"/>
      <c r="E618" s="243"/>
      <c r="F618" s="243"/>
      <c r="G618" s="243"/>
      <c r="H618" s="243"/>
      <c r="I618" s="540"/>
      <c r="J618" s="243"/>
      <c r="K618" s="539"/>
      <c r="L618" s="539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66"/>
      <c r="D619" s="540"/>
      <c r="E619" s="243"/>
      <c r="F619" s="243"/>
      <c r="G619" s="243"/>
      <c r="H619" s="243"/>
      <c r="I619" s="540"/>
      <c r="J619" s="243"/>
      <c r="K619" s="539"/>
      <c r="L619" s="539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66"/>
      <c r="D620" s="540"/>
      <c r="E620" s="243"/>
      <c r="F620" s="243"/>
      <c r="G620" s="243"/>
      <c r="H620" s="243"/>
      <c r="I620" s="540"/>
      <c r="J620" s="243"/>
      <c r="K620" s="539"/>
      <c r="L620" s="539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66"/>
      <c r="D621" s="540"/>
      <c r="E621" s="243"/>
      <c r="F621" s="243"/>
      <c r="G621" s="243"/>
      <c r="H621" s="243"/>
      <c r="I621" s="540"/>
      <c r="J621" s="243"/>
      <c r="K621" s="539"/>
      <c r="L621" s="539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66"/>
      <c r="D622" s="540"/>
      <c r="E622" s="243"/>
      <c r="F622" s="243"/>
      <c r="G622" s="243"/>
      <c r="H622" s="243"/>
      <c r="I622" s="540"/>
      <c r="J622" s="243"/>
      <c r="K622" s="539"/>
      <c r="L622" s="539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66"/>
      <c r="D623" s="540"/>
      <c r="E623" s="243"/>
      <c r="F623" s="243"/>
      <c r="G623" s="243"/>
      <c r="H623" s="243"/>
      <c r="I623" s="540"/>
      <c r="J623" s="243"/>
      <c r="K623" s="539"/>
      <c r="L623" s="539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66"/>
      <c r="D624" s="540"/>
      <c r="E624" s="243"/>
      <c r="F624" s="243"/>
      <c r="G624" s="243"/>
      <c r="H624" s="243"/>
      <c r="I624" s="540"/>
      <c r="J624" s="243"/>
      <c r="K624" s="539"/>
      <c r="L624" s="539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66"/>
      <c r="D625" s="540"/>
      <c r="E625" s="243"/>
      <c r="F625" s="243"/>
      <c r="G625" s="243"/>
      <c r="H625" s="243"/>
      <c r="I625" s="540"/>
      <c r="J625" s="243"/>
      <c r="K625" s="539"/>
      <c r="L625" s="539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66"/>
      <c r="D626" s="540"/>
      <c r="E626" s="243"/>
      <c r="F626" s="243"/>
      <c r="G626" s="243"/>
      <c r="H626" s="243"/>
      <c r="I626" s="540"/>
      <c r="J626" s="243"/>
      <c r="K626" s="539"/>
      <c r="L626" s="539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66"/>
      <c r="D627" s="540"/>
      <c r="E627" s="243"/>
      <c r="F627" s="243"/>
      <c r="G627" s="243"/>
      <c r="H627" s="243"/>
      <c r="I627" s="540"/>
      <c r="J627" s="243"/>
      <c r="K627" s="539"/>
      <c r="L627" s="539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66"/>
      <c r="D628" s="540"/>
      <c r="E628" s="243"/>
      <c r="F628" s="243"/>
      <c r="G628" s="243"/>
      <c r="H628" s="243"/>
      <c r="I628" s="540"/>
      <c r="J628" s="243"/>
      <c r="K628" s="539"/>
      <c r="L628" s="539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66"/>
      <c r="D629" s="540"/>
      <c r="E629" s="243"/>
      <c r="F629" s="243"/>
      <c r="G629" s="243"/>
      <c r="H629" s="243"/>
      <c r="I629" s="540"/>
      <c r="J629" s="243"/>
      <c r="K629" s="539"/>
      <c r="L629" s="539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66"/>
      <c r="D630" s="540"/>
      <c r="E630" s="243"/>
      <c r="F630" s="243"/>
      <c r="G630" s="243"/>
      <c r="H630" s="243"/>
      <c r="I630" s="540"/>
      <c r="J630" s="243"/>
      <c r="K630" s="539"/>
      <c r="L630" s="539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66"/>
      <c r="D631" s="540"/>
      <c r="E631" s="243"/>
      <c r="F631" s="243"/>
      <c r="G631" s="243"/>
      <c r="H631" s="243"/>
      <c r="I631" s="540"/>
      <c r="J631" s="243"/>
      <c r="K631" s="539"/>
      <c r="L631" s="539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66"/>
      <c r="D632" s="540"/>
      <c r="E632" s="243"/>
      <c r="F632" s="243"/>
      <c r="G632" s="243"/>
      <c r="H632" s="243"/>
      <c r="I632" s="540"/>
      <c r="J632" s="243"/>
      <c r="K632" s="539"/>
      <c r="L632" s="539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66"/>
      <c r="D633" s="540"/>
      <c r="E633" s="243"/>
      <c r="F633" s="243"/>
      <c r="G633" s="243"/>
      <c r="H633" s="243"/>
      <c r="I633" s="540"/>
      <c r="J633" s="243"/>
      <c r="K633" s="539"/>
      <c r="L633" s="539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66"/>
      <c r="D634" s="540"/>
      <c r="E634" s="243"/>
      <c r="F634" s="243"/>
      <c r="G634" s="243"/>
      <c r="H634" s="243"/>
      <c r="I634" s="540"/>
      <c r="J634" s="243"/>
      <c r="K634" s="539"/>
      <c r="L634" s="539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66"/>
      <c r="D635" s="540"/>
      <c r="E635" s="243"/>
      <c r="F635" s="243"/>
      <c r="G635" s="243"/>
      <c r="H635" s="243"/>
      <c r="I635" s="540"/>
      <c r="J635" s="243"/>
      <c r="K635" s="539"/>
      <c r="L635" s="539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66"/>
      <c r="D636" s="540"/>
      <c r="E636" s="243"/>
      <c r="F636" s="243"/>
      <c r="G636" s="243"/>
      <c r="H636" s="243"/>
      <c r="I636" s="540"/>
      <c r="J636" s="243"/>
      <c r="K636" s="539"/>
      <c r="L636" s="539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66"/>
      <c r="D637" s="540"/>
      <c r="E637" s="243"/>
      <c r="F637" s="243"/>
      <c r="G637" s="243"/>
      <c r="H637" s="243"/>
      <c r="I637" s="540"/>
      <c r="J637" s="243"/>
      <c r="K637" s="539"/>
      <c r="L637" s="539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66"/>
      <c r="D638" s="540"/>
      <c r="E638" s="243"/>
      <c r="F638" s="243"/>
      <c r="G638" s="243"/>
      <c r="H638" s="243"/>
      <c r="I638" s="540"/>
      <c r="J638" s="243"/>
      <c r="K638" s="539"/>
      <c r="L638" s="539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66"/>
      <c r="D639" s="540"/>
      <c r="E639" s="243"/>
      <c r="F639" s="243"/>
      <c r="G639" s="243"/>
      <c r="H639" s="243"/>
      <c r="I639" s="540"/>
      <c r="J639" s="243"/>
      <c r="K639" s="539"/>
      <c r="L639" s="539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66"/>
      <c r="D640" s="540"/>
      <c r="E640" s="243"/>
      <c r="F640" s="243"/>
      <c r="G640" s="243"/>
      <c r="H640" s="243"/>
      <c r="I640" s="540"/>
      <c r="J640" s="243"/>
      <c r="K640" s="539"/>
      <c r="L640" s="539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66"/>
      <c r="D641" s="540"/>
      <c r="E641" s="243"/>
      <c r="F641" s="243"/>
      <c r="G641" s="243"/>
      <c r="H641" s="243"/>
      <c r="I641" s="540"/>
      <c r="J641" s="243"/>
      <c r="K641" s="539"/>
      <c r="L641" s="539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66"/>
      <c r="D642" s="540"/>
      <c r="E642" s="243"/>
      <c r="F642" s="243"/>
      <c r="G642" s="243"/>
      <c r="H642" s="243"/>
      <c r="I642" s="540"/>
      <c r="J642" s="243"/>
      <c r="K642" s="539"/>
      <c r="L642" s="539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66"/>
      <c r="D643" s="540"/>
      <c r="E643" s="243"/>
      <c r="F643" s="243"/>
      <c r="G643" s="243"/>
      <c r="H643" s="243"/>
      <c r="I643" s="540"/>
      <c r="J643" s="243"/>
      <c r="K643" s="539"/>
      <c r="L643" s="539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66"/>
      <c r="D644" s="540"/>
      <c r="E644" s="243"/>
      <c r="F644" s="243"/>
      <c r="G644" s="243"/>
      <c r="H644" s="243"/>
      <c r="I644" s="540"/>
      <c r="J644" s="243"/>
      <c r="K644" s="539"/>
      <c r="L644" s="539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66"/>
      <c r="D645" s="540"/>
      <c r="E645" s="243"/>
      <c r="F645" s="243"/>
      <c r="G645" s="243"/>
      <c r="H645" s="243"/>
      <c r="I645" s="540"/>
      <c r="J645" s="243"/>
      <c r="K645" s="539"/>
      <c r="L645" s="539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66"/>
      <c r="D646" s="540"/>
      <c r="E646" s="243"/>
      <c r="F646" s="243"/>
      <c r="G646" s="243"/>
      <c r="H646" s="243"/>
      <c r="I646" s="540"/>
      <c r="J646" s="243"/>
      <c r="K646" s="539"/>
      <c r="L646" s="539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66"/>
      <c r="D647" s="540"/>
      <c r="E647" s="243"/>
      <c r="F647" s="243"/>
      <c r="G647" s="243"/>
      <c r="H647" s="243"/>
      <c r="I647" s="540"/>
      <c r="J647" s="243"/>
      <c r="K647" s="539"/>
      <c r="L647" s="539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66"/>
      <c r="D648" s="540"/>
      <c r="E648" s="243"/>
      <c r="F648" s="243"/>
      <c r="G648" s="243"/>
      <c r="H648" s="243"/>
      <c r="I648" s="540"/>
      <c r="J648" s="243"/>
      <c r="K648" s="539"/>
      <c r="L648" s="539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66"/>
      <c r="D649" s="540"/>
      <c r="E649" s="243"/>
      <c r="F649" s="243"/>
      <c r="G649" s="243"/>
      <c r="H649" s="243"/>
      <c r="I649" s="540"/>
      <c r="J649" s="243"/>
      <c r="K649" s="539"/>
      <c r="L649" s="539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66"/>
      <c r="D650" s="540"/>
      <c r="E650" s="243"/>
      <c r="F650" s="243"/>
      <c r="G650" s="243"/>
      <c r="H650" s="243"/>
      <c r="I650" s="540"/>
      <c r="J650" s="243"/>
      <c r="K650" s="539"/>
      <c r="L650" s="539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66"/>
      <c r="D651" s="540"/>
      <c r="E651" s="243"/>
      <c r="F651" s="243"/>
      <c r="G651" s="243"/>
      <c r="H651" s="243"/>
      <c r="I651" s="540"/>
      <c r="J651" s="243"/>
      <c r="K651" s="539"/>
      <c r="L651" s="539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66"/>
      <c r="D652" s="540"/>
      <c r="E652" s="243"/>
      <c r="F652" s="243"/>
      <c r="G652" s="243"/>
      <c r="H652" s="243"/>
      <c r="I652" s="540"/>
      <c r="J652" s="243"/>
      <c r="K652" s="539"/>
      <c r="L652" s="539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66"/>
      <c r="D653" s="540"/>
      <c r="E653" s="243"/>
      <c r="F653" s="243"/>
      <c r="G653" s="243"/>
      <c r="H653" s="243"/>
      <c r="I653" s="540"/>
      <c r="J653" s="243"/>
      <c r="K653" s="539"/>
      <c r="L653" s="539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66"/>
      <c r="D654" s="540"/>
      <c r="E654" s="243"/>
      <c r="F654" s="243"/>
      <c r="G654" s="243"/>
      <c r="H654" s="243"/>
      <c r="I654" s="540"/>
      <c r="J654" s="243"/>
      <c r="K654" s="539"/>
      <c r="L654" s="539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66"/>
      <c r="D655" s="540"/>
      <c r="E655" s="243"/>
      <c r="F655" s="243"/>
      <c r="G655" s="243"/>
      <c r="H655" s="243"/>
      <c r="I655" s="540"/>
      <c r="J655" s="243"/>
      <c r="K655" s="539"/>
      <c r="L655" s="539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66"/>
      <c r="D656" s="540"/>
      <c r="E656" s="243"/>
      <c r="F656" s="243"/>
      <c r="G656" s="243"/>
      <c r="H656" s="243"/>
      <c r="I656" s="540"/>
      <c r="J656" s="243"/>
      <c r="K656" s="539"/>
      <c r="L656" s="539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66"/>
      <c r="D657" s="540"/>
      <c r="E657" s="243"/>
      <c r="F657" s="243"/>
      <c r="G657" s="243"/>
      <c r="H657" s="243"/>
      <c r="I657" s="540"/>
      <c r="J657" s="243"/>
      <c r="K657" s="539"/>
      <c r="L657" s="539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66"/>
      <c r="D658" s="540"/>
      <c r="E658" s="243"/>
      <c r="F658" s="243"/>
      <c r="G658" s="243"/>
      <c r="H658" s="243"/>
      <c r="I658" s="540"/>
      <c r="J658" s="243"/>
      <c r="K658" s="539"/>
      <c r="L658" s="539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66"/>
      <c r="D659" s="540"/>
      <c r="E659" s="243"/>
      <c r="F659" s="243"/>
      <c r="G659" s="243"/>
      <c r="H659" s="243"/>
      <c r="I659" s="540"/>
      <c r="J659" s="243"/>
      <c r="K659" s="539"/>
      <c r="L659" s="539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66"/>
      <c r="D660" s="540"/>
      <c r="E660" s="243"/>
      <c r="F660" s="243"/>
      <c r="G660" s="243"/>
      <c r="H660" s="243"/>
      <c r="I660" s="540"/>
      <c r="J660" s="243"/>
      <c r="K660" s="539"/>
      <c r="L660" s="539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66"/>
      <c r="D661" s="540"/>
      <c r="E661" s="243"/>
      <c r="F661" s="243"/>
      <c r="G661" s="243"/>
      <c r="H661" s="243"/>
      <c r="I661" s="540"/>
      <c r="J661" s="243"/>
      <c r="K661" s="539"/>
      <c r="L661" s="539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66"/>
      <c r="D662" s="540"/>
      <c r="E662" s="243"/>
      <c r="F662" s="243"/>
      <c r="G662" s="243"/>
      <c r="H662" s="243"/>
      <c r="I662" s="540"/>
      <c r="J662" s="243"/>
      <c r="K662" s="539"/>
      <c r="L662" s="539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66"/>
      <c r="D663" s="540"/>
      <c r="E663" s="243"/>
      <c r="F663" s="243"/>
      <c r="G663" s="243"/>
      <c r="H663" s="243"/>
      <c r="I663" s="540"/>
      <c r="J663" s="243"/>
      <c r="K663" s="539"/>
      <c r="L663" s="539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66"/>
      <c r="D664" s="540"/>
      <c r="E664" s="243"/>
      <c r="F664" s="243"/>
      <c r="G664" s="243"/>
      <c r="H664" s="243"/>
      <c r="I664" s="540"/>
      <c r="J664" s="243"/>
      <c r="K664" s="539"/>
      <c r="L664" s="539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66"/>
      <c r="D665" s="540"/>
      <c r="E665" s="243"/>
      <c r="F665" s="243"/>
      <c r="G665" s="243"/>
      <c r="H665" s="243"/>
      <c r="I665" s="540"/>
      <c r="J665" s="243"/>
      <c r="K665" s="539"/>
      <c r="L665" s="539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66"/>
      <c r="D666" s="540"/>
      <c r="E666" s="243"/>
      <c r="F666" s="243"/>
      <c r="G666" s="243"/>
      <c r="H666" s="243"/>
      <c r="I666" s="540"/>
      <c r="J666" s="243"/>
      <c r="K666" s="539"/>
      <c r="L666" s="539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66"/>
      <c r="D667" s="540"/>
      <c r="E667" s="243"/>
      <c r="F667" s="243"/>
      <c r="G667" s="243"/>
      <c r="H667" s="243"/>
      <c r="I667" s="540"/>
      <c r="J667" s="243"/>
      <c r="K667" s="539"/>
      <c r="L667" s="539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66"/>
      <c r="D668" s="540"/>
      <c r="E668" s="243"/>
      <c r="F668" s="243"/>
      <c r="G668" s="243"/>
      <c r="H668" s="243"/>
      <c r="I668" s="540"/>
      <c r="J668" s="243"/>
      <c r="K668" s="539"/>
      <c r="L668" s="539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66"/>
      <c r="D669" s="540"/>
      <c r="E669" s="243"/>
      <c r="F669" s="243"/>
      <c r="G669" s="243"/>
      <c r="H669" s="243"/>
      <c r="I669" s="540"/>
      <c r="J669" s="243"/>
      <c r="K669" s="539"/>
      <c r="L669" s="539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66"/>
      <c r="D670" s="540"/>
      <c r="E670" s="243"/>
      <c r="F670" s="243"/>
      <c r="G670" s="243"/>
      <c r="H670" s="243"/>
      <c r="I670" s="540"/>
      <c r="J670" s="243"/>
      <c r="K670" s="539"/>
      <c r="L670" s="539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66"/>
      <c r="D671" s="540"/>
      <c r="E671" s="243"/>
      <c r="F671" s="243"/>
      <c r="G671" s="243"/>
      <c r="H671" s="243"/>
      <c r="I671" s="540"/>
      <c r="J671" s="243"/>
      <c r="K671" s="539"/>
      <c r="L671" s="539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66"/>
      <c r="D672" s="540"/>
      <c r="E672" s="243"/>
      <c r="F672" s="243"/>
      <c r="G672" s="243"/>
      <c r="H672" s="243"/>
      <c r="I672" s="540"/>
      <c r="J672" s="243"/>
      <c r="K672" s="539"/>
      <c r="L672" s="539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66"/>
      <c r="D673" s="540"/>
      <c r="E673" s="243"/>
      <c r="F673" s="243"/>
      <c r="G673" s="243"/>
      <c r="H673" s="243"/>
      <c r="I673" s="540"/>
      <c r="J673" s="243"/>
      <c r="K673" s="539"/>
      <c r="L673" s="539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66"/>
      <c r="D674" s="540"/>
      <c r="E674" s="243"/>
      <c r="F674" s="243"/>
      <c r="G674" s="243"/>
      <c r="H674" s="243"/>
      <c r="I674" s="540"/>
      <c r="J674" s="243"/>
      <c r="K674" s="539"/>
      <c r="L674" s="539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66"/>
      <c r="D675" s="540"/>
      <c r="E675" s="243"/>
      <c r="F675" s="243"/>
      <c r="G675" s="243"/>
      <c r="H675" s="243"/>
      <c r="I675" s="540"/>
      <c r="J675" s="243"/>
      <c r="K675" s="539"/>
      <c r="L675" s="539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66"/>
      <c r="D676" s="540"/>
      <c r="E676" s="243"/>
      <c r="F676" s="243"/>
      <c r="G676" s="243"/>
      <c r="H676" s="243"/>
      <c r="I676" s="540"/>
      <c r="J676" s="243"/>
      <c r="K676" s="539"/>
      <c r="L676" s="539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66"/>
      <c r="D677" s="540"/>
      <c r="E677" s="243"/>
      <c r="F677" s="243"/>
      <c r="G677" s="243"/>
      <c r="H677" s="243"/>
      <c r="I677" s="540"/>
      <c r="J677" s="243"/>
      <c r="K677" s="539"/>
      <c r="L677" s="539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66"/>
      <c r="D678" s="540"/>
      <c r="E678" s="243"/>
      <c r="F678" s="243"/>
      <c r="G678" s="243"/>
      <c r="H678" s="243"/>
      <c r="I678" s="540"/>
      <c r="J678" s="243"/>
      <c r="K678" s="539"/>
      <c r="L678" s="539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66"/>
      <c r="D679" s="540"/>
      <c r="E679" s="243"/>
      <c r="F679" s="243"/>
      <c r="G679" s="243"/>
      <c r="H679" s="243"/>
      <c r="I679" s="540"/>
      <c r="J679" s="243"/>
      <c r="K679" s="539"/>
      <c r="L679" s="539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66"/>
      <c r="D680" s="540"/>
      <c r="E680" s="243"/>
      <c r="F680" s="243"/>
      <c r="G680" s="243"/>
      <c r="H680" s="243"/>
      <c r="I680" s="540"/>
      <c r="J680" s="243"/>
      <c r="K680" s="539"/>
      <c r="L680" s="539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66"/>
      <c r="D681" s="540"/>
      <c r="E681" s="243"/>
      <c r="F681" s="243"/>
      <c r="G681" s="243"/>
      <c r="H681" s="243"/>
      <c r="I681" s="540"/>
      <c r="J681" s="243"/>
      <c r="K681" s="539"/>
      <c r="L681" s="539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66"/>
      <c r="D682" s="540"/>
      <c r="E682" s="243"/>
      <c r="F682" s="243"/>
      <c r="G682" s="243"/>
      <c r="H682" s="243"/>
      <c r="I682" s="540"/>
      <c r="J682" s="243"/>
      <c r="K682" s="539"/>
      <c r="L682" s="539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66"/>
      <c r="D683" s="540"/>
      <c r="E683" s="243"/>
      <c r="F683" s="243"/>
      <c r="G683" s="243"/>
      <c r="H683" s="243"/>
      <c r="I683" s="540"/>
      <c r="J683" s="243"/>
      <c r="K683" s="539"/>
      <c r="L683" s="539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66"/>
      <c r="D684" s="540"/>
      <c r="E684" s="243"/>
      <c r="F684" s="243"/>
      <c r="G684" s="243"/>
      <c r="H684" s="243"/>
      <c r="I684" s="540"/>
      <c r="J684" s="243"/>
      <c r="K684" s="539"/>
      <c r="L684" s="539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66"/>
      <c r="D685" s="540"/>
      <c r="E685" s="243"/>
      <c r="F685" s="243"/>
      <c r="G685" s="243"/>
      <c r="H685" s="243"/>
      <c r="I685" s="540"/>
      <c r="J685" s="243"/>
      <c r="K685" s="539"/>
      <c r="L685" s="539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66"/>
      <c r="D686" s="540"/>
      <c r="E686" s="243"/>
      <c r="F686" s="243"/>
      <c r="G686" s="243"/>
      <c r="H686" s="243"/>
      <c r="I686" s="540"/>
      <c r="J686" s="243"/>
      <c r="K686" s="539"/>
      <c r="L686" s="539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66"/>
      <c r="D687" s="540"/>
      <c r="E687" s="243"/>
      <c r="F687" s="243"/>
      <c r="G687" s="243"/>
      <c r="H687" s="243"/>
      <c r="I687" s="540"/>
      <c r="J687" s="243"/>
      <c r="K687" s="539"/>
      <c r="L687" s="539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66"/>
      <c r="D688" s="540"/>
      <c r="E688" s="243"/>
      <c r="F688" s="243"/>
      <c r="G688" s="243"/>
      <c r="H688" s="243"/>
      <c r="I688" s="540"/>
      <c r="J688" s="243"/>
      <c r="K688" s="539"/>
      <c r="L688" s="539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66"/>
      <c r="D689" s="540"/>
      <c r="E689" s="243"/>
      <c r="F689" s="243"/>
      <c r="G689" s="243"/>
      <c r="H689" s="243"/>
      <c r="I689" s="540"/>
      <c r="J689" s="243"/>
      <c r="K689" s="539"/>
      <c r="L689" s="539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66"/>
      <c r="D690" s="540"/>
      <c r="E690" s="243"/>
      <c r="F690" s="243"/>
      <c r="G690" s="243"/>
      <c r="H690" s="243"/>
      <c r="I690" s="540"/>
      <c r="J690" s="243"/>
      <c r="K690" s="539"/>
      <c r="L690" s="539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66"/>
      <c r="D691" s="540"/>
      <c r="E691" s="243"/>
      <c r="F691" s="243"/>
      <c r="G691" s="243"/>
      <c r="H691" s="243"/>
      <c r="I691" s="540"/>
      <c r="J691" s="243"/>
      <c r="K691" s="539"/>
      <c r="L691" s="539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66"/>
      <c r="D692" s="540"/>
      <c r="E692" s="243"/>
      <c r="F692" s="243"/>
      <c r="G692" s="243"/>
      <c r="H692" s="243"/>
      <c r="I692" s="540"/>
      <c r="J692" s="243"/>
      <c r="K692" s="539"/>
      <c r="L692" s="539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66"/>
      <c r="D693" s="540"/>
      <c r="E693" s="243"/>
      <c r="F693" s="243"/>
      <c r="G693" s="243"/>
      <c r="H693" s="243"/>
      <c r="I693" s="540"/>
      <c r="J693" s="243"/>
      <c r="K693" s="539"/>
      <c r="L693" s="539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66"/>
      <c r="D694" s="540"/>
      <c r="E694" s="243"/>
      <c r="F694" s="243"/>
      <c r="G694" s="243"/>
      <c r="H694" s="243"/>
      <c r="I694" s="540"/>
      <c r="J694" s="243"/>
      <c r="K694" s="539"/>
      <c r="L694" s="539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66"/>
      <c r="D695" s="540"/>
      <c r="E695" s="243"/>
      <c r="F695" s="243"/>
      <c r="G695" s="243"/>
      <c r="H695" s="243"/>
      <c r="I695" s="540"/>
      <c r="J695" s="243"/>
      <c r="K695" s="539"/>
      <c r="L695" s="539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66"/>
      <c r="D696" s="540"/>
      <c r="E696" s="243"/>
      <c r="F696" s="243"/>
      <c r="G696" s="243"/>
      <c r="H696" s="243"/>
      <c r="I696" s="540"/>
      <c r="J696" s="243"/>
      <c r="K696" s="539"/>
      <c r="L696" s="539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66"/>
      <c r="D697" s="540"/>
      <c r="E697" s="243"/>
      <c r="F697" s="243"/>
      <c r="G697" s="243"/>
      <c r="H697" s="243"/>
      <c r="I697" s="540"/>
      <c r="J697" s="243"/>
      <c r="K697" s="539"/>
      <c r="L697" s="539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66"/>
      <c r="D698" s="540"/>
      <c r="E698" s="243"/>
      <c r="F698" s="243"/>
      <c r="G698" s="243"/>
      <c r="H698" s="243"/>
      <c r="I698" s="540"/>
      <c r="J698" s="243"/>
      <c r="K698" s="539"/>
      <c r="L698" s="539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66"/>
      <c r="D699" s="540"/>
      <c r="E699" s="243"/>
      <c r="F699" s="243"/>
      <c r="G699" s="243"/>
      <c r="H699" s="243"/>
      <c r="I699" s="540"/>
      <c r="J699" s="243"/>
      <c r="K699" s="539"/>
      <c r="L699" s="539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66"/>
      <c r="D700" s="540"/>
      <c r="E700" s="243"/>
      <c r="F700" s="243"/>
      <c r="G700" s="243"/>
      <c r="H700" s="243"/>
      <c r="I700" s="540"/>
      <c r="J700" s="243"/>
      <c r="K700" s="539"/>
      <c r="L700" s="539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66"/>
      <c r="D701" s="540"/>
      <c r="E701" s="243"/>
      <c r="F701" s="243"/>
      <c r="G701" s="243"/>
      <c r="H701" s="243"/>
      <c r="I701" s="540"/>
      <c r="J701" s="243"/>
      <c r="K701" s="539"/>
      <c r="L701" s="539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66"/>
      <c r="D702" s="540"/>
      <c r="E702" s="243"/>
      <c r="F702" s="243"/>
      <c r="G702" s="243"/>
      <c r="H702" s="243"/>
      <c r="I702" s="540"/>
      <c r="J702" s="243"/>
      <c r="K702" s="539"/>
      <c r="L702" s="539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66"/>
      <c r="D703" s="540"/>
      <c r="E703" s="243"/>
      <c r="F703" s="243"/>
      <c r="G703" s="243"/>
      <c r="H703" s="243"/>
      <c r="I703" s="540"/>
      <c r="J703" s="243"/>
      <c r="K703" s="539"/>
      <c r="L703" s="539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66"/>
      <c r="D704" s="540"/>
      <c r="E704" s="243"/>
      <c r="F704" s="243"/>
      <c r="G704" s="243"/>
      <c r="H704" s="243"/>
      <c r="I704" s="540"/>
      <c r="J704" s="243"/>
      <c r="K704" s="539"/>
      <c r="L704" s="539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66"/>
      <c r="D705" s="540"/>
      <c r="E705" s="243"/>
      <c r="F705" s="243"/>
      <c r="G705" s="243"/>
      <c r="H705" s="243"/>
      <c r="I705" s="540"/>
      <c r="J705" s="243"/>
      <c r="K705" s="539"/>
      <c r="L705" s="539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66"/>
      <c r="D706" s="540"/>
      <c r="E706" s="243"/>
      <c r="F706" s="243"/>
      <c r="G706" s="243"/>
      <c r="H706" s="243"/>
      <c r="I706" s="540"/>
      <c r="J706" s="243"/>
      <c r="K706" s="539"/>
      <c r="L706" s="539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66"/>
      <c r="D707" s="540"/>
      <c r="E707" s="243"/>
      <c r="F707" s="243"/>
      <c r="G707" s="243"/>
      <c r="H707" s="243"/>
      <c r="I707" s="540"/>
      <c r="J707" s="243"/>
      <c r="K707" s="539"/>
      <c r="L707" s="539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66"/>
      <c r="D708" s="540"/>
      <c r="E708" s="243"/>
      <c r="F708" s="243"/>
      <c r="G708" s="243"/>
      <c r="H708" s="243"/>
      <c r="I708" s="540"/>
      <c r="J708" s="243"/>
      <c r="K708" s="539"/>
      <c r="L708" s="539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66"/>
      <c r="D709" s="540"/>
      <c r="E709" s="243"/>
      <c r="F709" s="243"/>
      <c r="G709" s="243"/>
      <c r="H709" s="243"/>
      <c r="I709" s="540"/>
      <c r="J709" s="243"/>
      <c r="K709" s="539"/>
      <c r="L709" s="539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66"/>
      <c r="D710" s="540"/>
      <c r="E710" s="243"/>
      <c r="F710" s="243"/>
      <c r="G710" s="243"/>
      <c r="H710" s="243"/>
      <c r="I710" s="540"/>
      <c r="J710" s="243"/>
      <c r="K710" s="539"/>
      <c r="L710" s="539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66"/>
      <c r="D711" s="540"/>
      <c r="E711" s="243"/>
      <c r="F711" s="243"/>
      <c r="G711" s="243"/>
      <c r="H711" s="243"/>
      <c r="I711" s="540"/>
      <c r="J711" s="243"/>
      <c r="K711" s="539"/>
      <c r="L711" s="539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66"/>
      <c r="D712" s="540"/>
      <c r="E712" s="243"/>
      <c r="F712" s="243"/>
      <c r="G712" s="243"/>
      <c r="H712" s="243"/>
      <c r="I712" s="540"/>
      <c r="J712" s="243"/>
      <c r="K712" s="539"/>
      <c r="L712" s="539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66"/>
      <c r="D713" s="540"/>
      <c r="E713" s="243"/>
      <c r="F713" s="243"/>
      <c r="G713" s="243"/>
      <c r="H713" s="243"/>
      <c r="I713" s="540"/>
      <c r="J713" s="243"/>
      <c r="K713" s="539"/>
      <c r="L713" s="539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66"/>
      <c r="D714" s="540"/>
      <c r="E714" s="243"/>
      <c r="F714" s="243"/>
      <c r="G714" s="243"/>
      <c r="H714" s="243"/>
      <c r="I714" s="540"/>
      <c r="J714" s="243"/>
      <c r="K714" s="539"/>
      <c r="L714" s="539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66"/>
      <c r="D715" s="540"/>
      <c r="E715" s="243"/>
      <c r="F715" s="243"/>
      <c r="G715" s="243"/>
      <c r="H715" s="243"/>
      <c r="I715" s="540"/>
      <c r="J715" s="243"/>
      <c r="K715" s="539"/>
      <c r="L715" s="539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66"/>
      <c r="D716" s="540"/>
      <c r="E716" s="243"/>
      <c r="F716" s="243"/>
      <c r="G716" s="243"/>
      <c r="H716" s="243"/>
      <c r="I716" s="540"/>
      <c r="J716" s="243"/>
      <c r="K716" s="539"/>
      <c r="L716" s="539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66"/>
      <c r="D717" s="540"/>
      <c r="E717" s="243"/>
      <c r="F717" s="243"/>
      <c r="G717" s="243"/>
      <c r="H717" s="243"/>
      <c r="I717" s="540"/>
      <c r="J717" s="243"/>
      <c r="K717" s="539"/>
      <c r="L717" s="539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66"/>
      <c r="D718" s="540"/>
      <c r="E718" s="243"/>
      <c r="F718" s="243"/>
      <c r="G718" s="243"/>
      <c r="H718" s="243"/>
      <c r="I718" s="540"/>
      <c r="J718" s="243"/>
      <c r="K718" s="539"/>
      <c r="L718" s="539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66"/>
      <c r="D719" s="540"/>
      <c r="E719" s="243"/>
      <c r="F719" s="243"/>
      <c r="G719" s="243"/>
      <c r="H719" s="243"/>
      <c r="I719" s="540"/>
      <c r="J719" s="243"/>
      <c r="K719" s="539"/>
      <c r="L719" s="539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66"/>
      <c r="D720" s="540"/>
      <c r="E720" s="243"/>
      <c r="F720" s="243"/>
      <c r="G720" s="243"/>
      <c r="H720" s="243"/>
      <c r="I720" s="540"/>
      <c r="J720" s="243"/>
      <c r="K720" s="539"/>
      <c r="L720" s="539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66"/>
      <c r="D721" s="540"/>
      <c r="E721" s="243"/>
      <c r="F721" s="243"/>
      <c r="G721" s="243"/>
      <c r="H721" s="243"/>
      <c r="I721" s="540"/>
      <c r="J721" s="243"/>
      <c r="K721" s="539"/>
      <c r="L721" s="539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66"/>
      <c r="D722" s="540"/>
      <c r="E722" s="243"/>
      <c r="F722" s="243"/>
      <c r="G722" s="243"/>
      <c r="H722" s="243"/>
      <c r="I722" s="540"/>
      <c r="J722" s="243"/>
      <c r="K722" s="539"/>
      <c r="L722" s="539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66"/>
      <c r="D723" s="540"/>
      <c r="E723" s="243"/>
      <c r="F723" s="243"/>
      <c r="G723" s="243"/>
      <c r="H723" s="243"/>
      <c r="I723" s="540"/>
      <c r="J723" s="243"/>
      <c r="K723" s="539"/>
      <c r="L723" s="539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66"/>
      <c r="D724" s="540"/>
      <c r="E724" s="243"/>
      <c r="F724" s="243"/>
      <c r="G724" s="243"/>
      <c r="H724" s="243"/>
      <c r="I724" s="540"/>
      <c r="J724" s="243"/>
      <c r="K724" s="539"/>
      <c r="L724" s="539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66"/>
      <c r="D725" s="540"/>
      <c r="E725" s="243"/>
      <c r="F725" s="243"/>
      <c r="G725" s="243"/>
      <c r="H725" s="243"/>
      <c r="I725" s="540"/>
      <c r="J725" s="243"/>
      <c r="K725" s="539"/>
      <c r="L725" s="539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66"/>
      <c r="D726" s="540"/>
      <c r="E726" s="243"/>
      <c r="F726" s="243"/>
      <c r="G726" s="243"/>
      <c r="H726" s="243"/>
      <c r="I726" s="540"/>
      <c r="J726" s="243"/>
      <c r="K726" s="539"/>
      <c r="L726" s="539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66"/>
      <c r="D727" s="540"/>
      <c r="E727" s="243"/>
      <c r="F727" s="243"/>
      <c r="G727" s="243"/>
      <c r="H727" s="243"/>
      <c r="I727" s="540"/>
      <c r="J727" s="243"/>
      <c r="K727" s="539"/>
      <c r="L727" s="539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66"/>
      <c r="D728" s="540"/>
      <c r="E728" s="243"/>
      <c r="F728" s="243"/>
      <c r="G728" s="243"/>
      <c r="H728" s="243"/>
      <c r="I728" s="540"/>
      <c r="J728" s="243"/>
      <c r="K728" s="539"/>
      <c r="L728" s="539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66"/>
      <c r="D729" s="540"/>
      <c r="E729" s="243"/>
      <c r="F729" s="243"/>
      <c r="G729" s="243"/>
      <c r="H729" s="243"/>
      <c r="I729" s="540"/>
      <c r="J729" s="243"/>
      <c r="K729" s="539"/>
      <c r="L729" s="539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66"/>
      <c r="D730" s="540"/>
      <c r="E730" s="243"/>
      <c r="F730" s="243"/>
      <c r="G730" s="243"/>
      <c r="H730" s="243"/>
      <c r="I730" s="540"/>
      <c r="J730" s="243"/>
      <c r="K730" s="539"/>
      <c r="L730" s="539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66"/>
      <c r="D731" s="540"/>
      <c r="E731" s="243"/>
      <c r="F731" s="243"/>
      <c r="G731" s="243"/>
      <c r="H731" s="243"/>
      <c r="I731" s="540"/>
      <c r="J731" s="243"/>
      <c r="K731" s="539"/>
      <c r="L731" s="539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66"/>
      <c r="D732" s="540"/>
      <c r="E732" s="243"/>
      <c r="F732" s="243"/>
      <c r="G732" s="243"/>
      <c r="H732" s="243"/>
      <c r="I732" s="540"/>
      <c r="J732" s="243"/>
      <c r="K732" s="539"/>
      <c r="L732" s="539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66"/>
      <c r="D733" s="540"/>
      <c r="E733" s="243"/>
      <c r="F733" s="243"/>
      <c r="G733" s="243"/>
      <c r="H733" s="243"/>
      <c r="I733" s="540"/>
      <c r="J733" s="243"/>
      <c r="K733" s="539"/>
      <c r="L733" s="539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66"/>
      <c r="D734" s="540"/>
      <c r="E734" s="243"/>
      <c r="F734" s="243"/>
      <c r="G734" s="243"/>
      <c r="H734" s="243"/>
      <c r="I734" s="540"/>
      <c r="J734" s="243"/>
      <c r="K734" s="539"/>
      <c r="L734" s="539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66"/>
      <c r="D735" s="540"/>
      <c r="E735" s="243"/>
      <c r="F735" s="243"/>
      <c r="G735" s="243"/>
      <c r="H735" s="243"/>
      <c r="I735" s="540"/>
      <c r="J735" s="243"/>
      <c r="K735" s="539"/>
      <c r="L735" s="539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66"/>
      <c r="D736" s="540"/>
      <c r="E736" s="243"/>
      <c r="F736" s="243"/>
      <c r="G736" s="243"/>
      <c r="H736" s="243"/>
      <c r="I736" s="540"/>
      <c r="J736" s="243"/>
      <c r="K736" s="539"/>
      <c r="L736" s="539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66"/>
      <c r="D737" s="540"/>
      <c r="E737" s="243"/>
      <c r="F737" s="243"/>
      <c r="G737" s="243"/>
      <c r="H737" s="243"/>
      <c r="I737" s="540"/>
      <c r="J737" s="243"/>
      <c r="K737" s="539"/>
      <c r="L737" s="539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66"/>
      <c r="D738" s="540"/>
      <c r="E738" s="243"/>
      <c r="F738" s="243"/>
      <c r="G738" s="243"/>
      <c r="H738" s="243"/>
      <c r="I738" s="540"/>
      <c r="J738" s="243"/>
      <c r="K738" s="539"/>
      <c r="L738" s="539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66"/>
      <c r="D739" s="540"/>
      <c r="E739" s="243"/>
      <c r="F739" s="243"/>
      <c r="G739" s="243"/>
      <c r="H739" s="243"/>
      <c r="I739" s="540"/>
      <c r="J739" s="243"/>
      <c r="K739" s="539"/>
      <c r="L739" s="539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66"/>
      <c r="D740" s="540"/>
      <c r="E740" s="243"/>
      <c r="F740" s="243"/>
      <c r="G740" s="243"/>
      <c r="H740" s="243"/>
      <c r="I740" s="540"/>
      <c r="J740" s="243"/>
      <c r="K740" s="539"/>
      <c r="L740" s="539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66"/>
      <c r="D741" s="540"/>
      <c r="E741" s="243"/>
      <c r="F741" s="243"/>
      <c r="G741" s="243"/>
      <c r="H741" s="243"/>
      <c r="I741" s="540"/>
      <c r="J741" s="243"/>
      <c r="K741" s="539"/>
      <c r="L741" s="539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66"/>
      <c r="D742" s="540"/>
      <c r="E742" s="243"/>
      <c r="F742" s="243"/>
      <c r="G742" s="243"/>
      <c r="H742" s="243"/>
      <c r="I742" s="540"/>
      <c r="J742" s="243"/>
      <c r="K742" s="539"/>
      <c r="L742" s="539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66"/>
      <c r="D743" s="540"/>
      <c r="E743" s="243"/>
      <c r="F743" s="243"/>
      <c r="G743" s="243"/>
      <c r="H743" s="243"/>
      <c r="I743" s="540"/>
      <c r="J743" s="243"/>
      <c r="K743" s="539"/>
      <c r="L743" s="539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66"/>
      <c r="D744" s="540"/>
      <c r="E744" s="243"/>
      <c r="F744" s="243"/>
      <c r="G744" s="243"/>
      <c r="H744" s="243"/>
      <c r="I744" s="540"/>
      <c r="J744" s="243"/>
      <c r="K744" s="539"/>
      <c r="L744" s="539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66"/>
      <c r="D745" s="540"/>
      <c r="E745" s="243"/>
      <c r="F745" s="243"/>
      <c r="G745" s="243"/>
      <c r="H745" s="243"/>
      <c r="I745" s="540"/>
      <c r="J745" s="243"/>
      <c r="K745" s="539"/>
      <c r="L745" s="539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66"/>
      <c r="D746" s="540"/>
      <c r="E746" s="243"/>
      <c r="F746" s="243"/>
      <c r="G746" s="243"/>
      <c r="H746" s="243"/>
      <c r="I746" s="540"/>
      <c r="J746" s="243"/>
      <c r="K746" s="539"/>
      <c r="L746" s="539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66"/>
      <c r="D747" s="540"/>
      <c r="E747" s="243"/>
      <c r="F747" s="243"/>
      <c r="G747" s="243"/>
      <c r="H747" s="243"/>
      <c r="I747" s="540"/>
      <c r="J747" s="243"/>
      <c r="K747" s="539"/>
      <c r="L747" s="539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66"/>
      <c r="D748" s="540"/>
      <c r="E748" s="243"/>
      <c r="F748" s="243"/>
      <c r="G748" s="243"/>
      <c r="H748" s="243"/>
      <c r="I748" s="540"/>
      <c r="J748" s="243"/>
      <c r="K748" s="539"/>
      <c r="L748" s="539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66"/>
      <c r="D749" s="540"/>
      <c r="E749" s="243"/>
      <c r="F749" s="243"/>
      <c r="G749" s="243"/>
      <c r="H749" s="243"/>
      <c r="I749" s="540"/>
      <c r="J749" s="243"/>
      <c r="K749" s="539"/>
      <c r="L749" s="539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66"/>
      <c r="D750" s="540"/>
      <c r="E750" s="243"/>
      <c r="F750" s="243"/>
      <c r="G750" s="243"/>
      <c r="H750" s="243"/>
      <c r="I750" s="540"/>
      <c r="J750" s="243"/>
      <c r="K750" s="539"/>
      <c r="L750" s="539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66"/>
      <c r="D751" s="540"/>
      <c r="E751" s="243"/>
      <c r="F751" s="243"/>
      <c r="G751" s="243"/>
      <c r="H751" s="243"/>
      <c r="I751" s="540"/>
      <c r="J751" s="243"/>
      <c r="K751" s="539"/>
      <c r="L751" s="539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66"/>
      <c r="D752" s="540"/>
      <c r="E752" s="243"/>
      <c r="F752" s="243"/>
      <c r="G752" s="243"/>
      <c r="H752" s="243"/>
      <c r="I752" s="540"/>
      <c r="J752" s="243"/>
      <c r="K752" s="539"/>
      <c r="L752" s="539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66"/>
      <c r="D753" s="540"/>
      <c r="E753" s="243"/>
      <c r="F753" s="243"/>
      <c r="G753" s="243"/>
      <c r="H753" s="243"/>
      <c r="I753" s="540"/>
      <c r="J753" s="243"/>
      <c r="K753" s="539"/>
      <c r="L753" s="539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66"/>
      <c r="D754" s="540"/>
      <c r="E754" s="243"/>
      <c r="F754" s="243"/>
      <c r="G754" s="243"/>
      <c r="H754" s="243"/>
      <c r="I754" s="540"/>
      <c r="J754" s="243"/>
      <c r="K754" s="539"/>
      <c r="L754" s="539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66"/>
      <c r="D755" s="540"/>
      <c r="E755" s="243"/>
      <c r="F755" s="243"/>
      <c r="G755" s="243"/>
      <c r="H755" s="243"/>
      <c r="I755" s="540"/>
      <c r="J755" s="243"/>
      <c r="K755" s="539"/>
      <c r="L755" s="539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66"/>
      <c r="D756" s="540"/>
      <c r="E756" s="243"/>
      <c r="F756" s="243"/>
      <c r="G756" s="243"/>
      <c r="H756" s="243"/>
      <c r="I756" s="540"/>
      <c r="J756" s="243"/>
      <c r="K756" s="539"/>
      <c r="L756" s="539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66"/>
      <c r="D757" s="540"/>
      <c r="E757" s="243"/>
      <c r="F757" s="243"/>
      <c r="G757" s="243"/>
      <c r="H757" s="243"/>
      <c r="I757" s="540"/>
      <c r="J757" s="243"/>
      <c r="K757" s="539"/>
      <c r="L757" s="539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66"/>
      <c r="D758" s="540"/>
      <c r="E758" s="243"/>
      <c r="F758" s="243"/>
      <c r="G758" s="243"/>
      <c r="H758" s="243"/>
      <c r="I758" s="540"/>
      <c r="J758" s="243"/>
      <c r="K758" s="539"/>
      <c r="L758" s="539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66"/>
      <c r="D759" s="540"/>
      <c r="E759" s="243"/>
      <c r="F759" s="243"/>
      <c r="G759" s="243"/>
      <c r="H759" s="243"/>
      <c r="I759" s="540"/>
      <c r="J759" s="243"/>
      <c r="K759" s="539"/>
      <c r="L759" s="539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66"/>
      <c r="D760" s="540"/>
      <c r="E760" s="243"/>
      <c r="F760" s="243"/>
      <c r="G760" s="243"/>
      <c r="H760" s="243"/>
      <c r="I760" s="540"/>
      <c r="J760" s="243"/>
      <c r="K760" s="539"/>
      <c r="L760" s="539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66"/>
      <c r="D761" s="540"/>
      <c r="E761" s="243"/>
      <c r="F761" s="243"/>
      <c r="G761" s="243"/>
      <c r="H761" s="243"/>
      <c r="I761" s="540"/>
      <c r="J761" s="243"/>
      <c r="K761" s="539"/>
      <c r="L761" s="539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66"/>
      <c r="D762" s="540"/>
      <c r="E762" s="243"/>
      <c r="F762" s="243"/>
      <c r="G762" s="243"/>
      <c r="H762" s="243"/>
      <c r="I762" s="540"/>
      <c r="J762" s="243"/>
      <c r="K762" s="539"/>
      <c r="L762" s="539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66"/>
      <c r="D763" s="540"/>
      <c r="E763" s="243"/>
      <c r="F763" s="243"/>
      <c r="G763" s="243"/>
      <c r="H763" s="243"/>
      <c r="I763" s="540"/>
      <c r="J763" s="243"/>
      <c r="K763" s="539"/>
      <c r="L763" s="539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66"/>
      <c r="D764" s="540"/>
      <c r="E764" s="243"/>
      <c r="F764" s="243"/>
      <c r="G764" s="243"/>
      <c r="H764" s="243"/>
      <c r="I764" s="540"/>
      <c r="J764" s="243"/>
      <c r="K764" s="539"/>
      <c r="L764" s="539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66"/>
      <c r="D765" s="540"/>
      <c r="E765" s="243"/>
      <c r="F765" s="243"/>
      <c r="G765" s="243"/>
      <c r="H765" s="243"/>
      <c r="I765" s="540"/>
      <c r="J765" s="243"/>
      <c r="K765" s="539"/>
      <c r="L765" s="539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66"/>
      <c r="D766" s="540"/>
      <c r="E766" s="243"/>
      <c r="F766" s="243"/>
      <c r="G766" s="243"/>
      <c r="H766" s="243"/>
      <c r="I766" s="540"/>
      <c r="J766" s="243"/>
      <c r="K766" s="539"/>
      <c r="L766" s="539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66"/>
      <c r="D767" s="540"/>
      <c r="E767" s="243"/>
      <c r="F767" s="243"/>
      <c r="G767" s="243"/>
      <c r="H767" s="243"/>
      <c r="I767" s="540"/>
      <c r="J767" s="243"/>
      <c r="K767" s="539"/>
      <c r="L767" s="539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66"/>
      <c r="D768" s="540"/>
      <c r="E768" s="243"/>
      <c r="F768" s="243"/>
      <c r="G768" s="243"/>
      <c r="H768" s="243"/>
      <c r="I768" s="540"/>
      <c r="J768" s="243"/>
      <c r="K768" s="539"/>
      <c r="L768" s="539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66"/>
      <c r="D769" s="540"/>
      <c r="E769" s="243"/>
      <c r="F769" s="243"/>
      <c r="G769" s="243"/>
      <c r="H769" s="243"/>
      <c r="I769" s="540"/>
      <c r="J769" s="243"/>
      <c r="K769" s="539"/>
      <c r="L769" s="539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66"/>
      <c r="D770" s="540"/>
      <c r="E770" s="243"/>
      <c r="F770" s="243"/>
      <c r="G770" s="243"/>
      <c r="H770" s="243"/>
      <c r="I770" s="540"/>
      <c r="J770" s="243"/>
      <c r="K770" s="539"/>
      <c r="L770" s="539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66"/>
      <c r="D771" s="540"/>
      <c r="E771" s="243"/>
      <c r="F771" s="243"/>
      <c r="G771" s="243"/>
      <c r="H771" s="243"/>
      <c r="I771" s="540"/>
      <c r="J771" s="243"/>
      <c r="K771" s="539"/>
      <c r="L771" s="539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66"/>
      <c r="D772" s="540"/>
      <c r="E772" s="243"/>
      <c r="F772" s="243"/>
      <c r="G772" s="243"/>
      <c r="H772" s="243"/>
      <c r="I772" s="540"/>
      <c r="J772" s="243"/>
      <c r="K772" s="539"/>
      <c r="L772" s="539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66"/>
      <c r="D773" s="540"/>
      <c r="E773" s="243"/>
      <c r="F773" s="243"/>
      <c r="G773" s="243"/>
      <c r="H773" s="243"/>
      <c r="I773" s="540"/>
      <c r="J773" s="243"/>
      <c r="K773" s="539"/>
      <c r="L773" s="539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66"/>
      <c r="D774" s="540"/>
      <c r="E774" s="243"/>
      <c r="F774" s="243"/>
      <c r="G774" s="243"/>
      <c r="H774" s="243"/>
      <c r="I774" s="540"/>
      <c r="J774" s="243"/>
      <c r="K774" s="539"/>
      <c r="L774" s="539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66"/>
      <c r="D775" s="540"/>
      <c r="E775" s="243"/>
      <c r="F775" s="243"/>
      <c r="G775" s="243"/>
      <c r="H775" s="243"/>
      <c r="I775" s="540"/>
      <c r="J775" s="243"/>
      <c r="K775" s="539"/>
      <c r="L775" s="539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66"/>
      <c r="D776" s="540"/>
      <c r="E776" s="243"/>
      <c r="F776" s="243"/>
      <c r="G776" s="243"/>
      <c r="H776" s="243"/>
      <c r="I776" s="540"/>
      <c r="J776" s="243"/>
      <c r="K776" s="539"/>
      <c r="L776" s="539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66"/>
      <c r="D777" s="540"/>
      <c r="E777" s="243"/>
      <c r="F777" s="243"/>
      <c r="G777" s="243"/>
      <c r="H777" s="243"/>
      <c r="I777" s="540"/>
      <c r="J777" s="243"/>
      <c r="K777" s="539"/>
      <c r="L777" s="539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66"/>
      <c r="D778" s="540"/>
      <c r="E778" s="243"/>
      <c r="F778" s="243"/>
      <c r="G778" s="243"/>
      <c r="H778" s="243"/>
      <c r="I778" s="540"/>
      <c r="J778" s="243"/>
      <c r="K778" s="539"/>
      <c r="L778" s="539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66"/>
      <c r="D779" s="540"/>
      <c r="E779" s="243"/>
      <c r="F779" s="243"/>
      <c r="G779" s="243"/>
      <c r="H779" s="243"/>
      <c r="I779" s="540"/>
      <c r="J779" s="243"/>
      <c r="K779" s="539"/>
      <c r="L779" s="539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66"/>
      <c r="D780" s="540"/>
      <c r="E780" s="243"/>
      <c r="F780" s="243"/>
      <c r="G780" s="243"/>
      <c r="H780" s="243"/>
      <c r="I780" s="540"/>
      <c r="J780" s="243"/>
      <c r="K780" s="539"/>
      <c r="L780" s="539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66"/>
      <c r="D781" s="540"/>
      <c r="E781" s="243"/>
      <c r="F781" s="243"/>
      <c r="G781" s="243"/>
      <c r="H781" s="243"/>
      <c r="I781" s="540"/>
      <c r="J781" s="243"/>
      <c r="K781" s="539"/>
      <c r="L781" s="539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66"/>
      <c r="D782" s="540"/>
      <c r="E782" s="243"/>
      <c r="F782" s="243"/>
      <c r="G782" s="243"/>
      <c r="H782" s="243"/>
      <c r="I782" s="540"/>
      <c r="J782" s="243"/>
      <c r="K782" s="539"/>
      <c r="L782" s="539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66"/>
      <c r="D783" s="540"/>
      <c r="E783" s="243"/>
      <c r="F783" s="243"/>
      <c r="G783" s="243"/>
      <c r="H783" s="243"/>
      <c r="I783" s="540"/>
      <c r="J783" s="243"/>
      <c r="K783" s="539"/>
      <c r="L783" s="539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66"/>
      <c r="D784" s="540"/>
      <c r="E784" s="243"/>
      <c r="F784" s="243"/>
      <c r="G784" s="243"/>
      <c r="H784" s="243"/>
      <c r="I784" s="540"/>
      <c r="J784" s="243"/>
      <c r="K784" s="539"/>
      <c r="L784" s="539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66"/>
      <c r="D785" s="540"/>
      <c r="E785" s="243"/>
      <c r="F785" s="243"/>
      <c r="G785" s="243"/>
      <c r="H785" s="243"/>
      <c r="I785" s="540"/>
      <c r="J785" s="243"/>
      <c r="K785" s="539"/>
      <c r="L785" s="539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66"/>
      <c r="D786" s="540"/>
      <c r="E786" s="243"/>
      <c r="F786" s="243"/>
      <c r="G786" s="243"/>
      <c r="H786" s="243"/>
      <c r="I786" s="540"/>
      <c r="J786" s="243"/>
      <c r="K786" s="539"/>
      <c r="L786" s="539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66"/>
      <c r="D787" s="540"/>
      <c r="E787" s="243"/>
      <c r="F787" s="243"/>
      <c r="G787" s="243"/>
      <c r="H787" s="243"/>
      <c r="I787" s="540"/>
      <c r="J787" s="243"/>
      <c r="K787" s="539"/>
      <c r="L787" s="539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66"/>
      <c r="D788" s="540"/>
      <c r="E788" s="243"/>
      <c r="F788" s="243"/>
      <c r="G788" s="243"/>
      <c r="H788" s="243"/>
      <c r="I788" s="540"/>
      <c r="J788" s="243"/>
      <c r="K788" s="539"/>
      <c r="L788" s="539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66"/>
      <c r="D789" s="540"/>
      <c r="E789" s="243"/>
      <c r="F789" s="243"/>
      <c r="G789" s="243"/>
      <c r="H789" s="243"/>
      <c r="I789" s="540"/>
      <c r="J789" s="243"/>
      <c r="K789" s="539"/>
      <c r="L789" s="539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66"/>
      <c r="D790" s="540"/>
      <c r="E790" s="243"/>
      <c r="F790" s="243"/>
      <c r="G790" s="243"/>
      <c r="H790" s="243"/>
      <c r="I790" s="540"/>
      <c r="J790" s="243"/>
      <c r="K790" s="539"/>
      <c r="L790" s="539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66"/>
      <c r="D791" s="540"/>
      <c r="E791" s="243"/>
      <c r="F791" s="243"/>
      <c r="G791" s="243"/>
      <c r="H791" s="243"/>
      <c r="I791" s="540"/>
      <c r="J791" s="243"/>
      <c r="K791" s="539"/>
      <c r="L791" s="539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66"/>
      <c r="D792" s="540"/>
      <c r="E792" s="243"/>
      <c r="F792" s="243"/>
      <c r="G792" s="243"/>
      <c r="H792" s="243"/>
      <c r="I792" s="540"/>
      <c r="J792" s="243"/>
      <c r="K792" s="539"/>
      <c r="L792" s="539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66"/>
      <c r="D793" s="540"/>
      <c r="E793" s="243"/>
      <c r="F793" s="243"/>
      <c r="G793" s="243"/>
      <c r="H793" s="243"/>
      <c r="I793" s="540"/>
      <c r="J793" s="243"/>
      <c r="K793" s="539"/>
      <c r="L793" s="539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66"/>
      <c r="D794" s="540"/>
      <c r="E794" s="243"/>
      <c r="F794" s="243"/>
      <c r="G794" s="243"/>
      <c r="H794" s="243"/>
      <c r="I794" s="540"/>
      <c r="J794" s="243"/>
      <c r="K794" s="539"/>
      <c r="L794" s="539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66"/>
      <c r="D795" s="540"/>
      <c r="E795" s="243"/>
      <c r="F795" s="243"/>
      <c r="G795" s="243"/>
      <c r="H795" s="243"/>
      <c r="I795" s="540"/>
      <c r="J795" s="243"/>
      <c r="K795" s="539"/>
      <c r="L795" s="539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66"/>
      <c r="D796" s="540"/>
      <c r="E796" s="243"/>
      <c r="F796" s="243"/>
      <c r="G796" s="243"/>
      <c r="H796" s="243"/>
      <c r="I796" s="540"/>
      <c r="J796" s="243"/>
      <c r="K796" s="539"/>
      <c r="L796" s="539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66"/>
      <c r="D797" s="540"/>
      <c r="E797" s="243"/>
      <c r="F797" s="243"/>
      <c r="G797" s="243"/>
      <c r="H797" s="243"/>
      <c r="I797" s="540"/>
      <c r="J797" s="243"/>
      <c r="K797" s="539"/>
      <c r="L797" s="539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66"/>
      <c r="D798" s="540"/>
      <c r="E798" s="243"/>
      <c r="F798" s="243"/>
      <c r="G798" s="243"/>
      <c r="H798" s="243"/>
      <c r="I798" s="540"/>
      <c r="J798" s="243"/>
      <c r="K798" s="539"/>
      <c r="L798" s="539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66"/>
      <c r="D799" s="540"/>
      <c r="E799" s="243"/>
      <c r="F799" s="243"/>
      <c r="G799" s="243"/>
      <c r="H799" s="243"/>
      <c r="I799" s="540"/>
      <c r="J799" s="243"/>
      <c r="K799" s="539"/>
      <c r="L799" s="539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66"/>
      <c r="D800" s="540"/>
      <c r="E800" s="243"/>
      <c r="F800" s="243"/>
      <c r="G800" s="243"/>
      <c r="H800" s="243"/>
      <c r="I800" s="540"/>
      <c r="J800" s="243"/>
      <c r="K800" s="539"/>
      <c r="L800" s="539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66"/>
      <c r="D801" s="540"/>
      <c r="E801" s="243"/>
      <c r="F801" s="243"/>
      <c r="G801" s="243"/>
      <c r="H801" s="243"/>
      <c r="I801" s="540"/>
      <c r="J801" s="243"/>
      <c r="K801" s="539"/>
      <c r="L801" s="539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66"/>
      <c r="D802" s="540"/>
      <c r="E802" s="243"/>
      <c r="F802" s="243"/>
      <c r="G802" s="243"/>
      <c r="H802" s="243"/>
      <c r="I802" s="540"/>
      <c r="J802" s="243"/>
      <c r="K802" s="539"/>
      <c r="L802" s="539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66"/>
      <c r="D803" s="540"/>
      <c r="E803" s="243"/>
      <c r="F803" s="243"/>
      <c r="G803" s="243"/>
      <c r="H803" s="243"/>
      <c r="I803" s="540"/>
      <c r="J803" s="243"/>
      <c r="K803" s="539"/>
      <c r="L803" s="539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66"/>
      <c r="D804" s="540"/>
      <c r="E804" s="243"/>
      <c r="F804" s="243"/>
      <c r="G804" s="243"/>
      <c r="H804" s="243"/>
      <c r="I804" s="540"/>
      <c r="J804" s="243"/>
      <c r="K804" s="539"/>
      <c r="L804" s="539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66"/>
      <c r="D805" s="540"/>
      <c r="E805" s="243"/>
      <c r="F805" s="243"/>
      <c r="G805" s="243"/>
      <c r="H805" s="243"/>
      <c r="I805" s="540"/>
      <c r="J805" s="243"/>
      <c r="K805" s="539"/>
      <c r="L805" s="539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66"/>
      <c r="D806" s="540"/>
      <c r="E806" s="243"/>
      <c r="F806" s="243"/>
      <c r="G806" s="243"/>
      <c r="H806" s="243"/>
      <c r="I806" s="540"/>
      <c r="J806" s="243"/>
      <c r="K806" s="539"/>
      <c r="L806" s="539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66"/>
      <c r="D807" s="540"/>
      <c r="E807" s="243"/>
      <c r="F807" s="243"/>
      <c r="G807" s="243"/>
      <c r="H807" s="243"/>
      <c r="I807" s="540"/>
      <c r="J807" s="243"/>
      <c r="K807" s="539"/>
      <c r="L807" s="539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66"/>
      <c r="D808" s="540"/>
      <c r="E808" s="243"/>
      <c r="F808" s="243"/>
      <c r="G808" s="243"/>
      <c r="H808" s="243"/>
      <c r="I808" s="540"/>
      <c r="J808" s="243"/>
      <c r="K808" s="539"/>
      <c r="L808" s="539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66"/>
      <c r="D809" s="540"/>
      <c r="E809" s="243"/>
      <c r="F809" s="243"/>
      <c r="G809" s="243"/>
      <c r="H809" s="243"/>
      <c r="I809" s="540"/>
      <c r="J809" s="243"/>
      <c r="K809" s="539"/>
      <c r="L809" s="539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66"/>
      <c r="D810" s="540"/>
      <c r="E810" s="243"/>
      <c r="F810" s="243"/>
      <c r="G810" s="243"/>
      <c r="H810" s="243"/>
      <c r="I810" s="540"/>
      <c r="J810" s="243"/>
      <c r="K810" s="539"/>
      <c r="L810" s="539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66"/>
      <c r="D811" s="540"/>
      <c r="E811" s="243"/>
      <c r="F811" s="243"/>
      <c r="G811" s="243"/>
      <c r="H811" s="243"/>
      <c r="I811" s="540"/>
      <c r="J811" s="243"/>
      <c r="K811" s="539"/>
      <c r="L811" s="539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66"/>
      <c r="D812" s="540"/>
      <c r="E812" s="243"/>
      <c r="F812" s="243"/>
      <c r="G812" s="243"/>
      <c r="H812" s="243"/>
      <c r="I812" s="540"/>
      <c r="J812" s="243"/>
      <c r="K812" s="539"/>
      <c r="L812" s="539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66"/>
      <c r="D813" s="540"/>
      <c r="E813" s="243"/>
      <c r="F813" s="243"/>
      <c r="G813" s="243"/>
      <c r="H813" s="243"/>
      <c r="I813" s="540"/>
      <c r="J813" s="243"/>
      <c r="K813" s="539"/>
      <c r="L813" s="539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66"/>
      <c r="D814" s="540"/>
      <c r="E814" s="243"/>
      <c r="F814" s="243"/>
      <c r="G814" s="243"/>
      <c r="H814" s="243"/>
      <c r="I814" s="540"/>
      <c r="J814" s="243"/>
      <c r="K814" s="539"/>
      <c r="L814" s="539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66"/>
      <c r="D815" s="540"/>
      <c r="E815" s="243"/>
      <c r="F815" s="243"/>
      <c r="G815" s="243"/>
      <c r="H815" s="243"/>
      <c r="I815" s="540"/>
      <c r="J815" s="243"/>
      <c r="K815" s="539"/>
      <c r="L815" s="539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66"/>
      <c r="D816" s="540"/>
      <c r="E816" s="243"/>
      <c r="F816" s="243"/>
      <c r="G816" s="243"/>
      <c r="H816" s="243"/>
      <c r="I816" s="540"/>
      <c r="J816" s="243"/>
      <c r="K816" s="539"/>
      <c r="L816" s="539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66"/>
      <c r="D817" s="540"/>
      <c r="E817" s="243"/>
      <c r="F817" s="243"/>
      <c r="G817" s="243"/>
      <c r="H817" s="243"/>
      <c r="I817" s="540"/>
      <c r="J817" s="243"/>
      <c r="K817" s="539"/>
      <c r="L817" s="539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66"/>
      <c r="D818" s="540"/>
      <c r="E818" s="243"/>
      <c r="F818" s="243"/>
      <c r="G818" s="243"/>
      <c r="H818" s="243"/>
      <c r="I818" s="540"/>
      <c r="J818" s="243"/>
      <c r="K818" s="539"/>
      <c r="L818" s="539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66"/>
      <c r="D819" s="540"/>
      <c r="E819" s="243"/>
      <c r="F819" s="243"/>
      <c r="G819" s="243"/>
      <c r="H819" s="243"/>
      <c r="I819" s="540"/>
      <c r="J819" s="243"/>
      <c r="K819" s="539"/>
      <c r="L819" s="539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66"/>
      <c r="D820" s="540"/>
      <c r="E820" s="243"/>
      <c r="F820" s="243"/>
      <c r="G820" s="243"/>
      <c r="H820" s="243"/>
      <c r="I820" s="540"/>
      <c r="J820" s="243"/>
      <c r="K820" s="539"/>
      <c r="L820" s="539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66"/>
      <c r="D821" s="540"/>
      <c r="E821" s="243"/>
      <c r="F821" s="243"/>
      <c r="G821" s="243"/>
      <c r="H821" s="243"/>
      <c r="I821" s="540"/>
      <c r="J821" s="243"/>
      <c r="K821" s="539"/>
      <c r="L821" s="539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66"/>
      <c r="D822" s="540"/>
      <c r="E822" s="243"/>
      <c r="F822" s="243"/>
      <c r="G822" s="243"/>
      <c r="H822" s="243"/>
      <c r="I822" s="540"/>
      <c r="J822" s="243"/>
      <c r="K822" s="539"/>
      <c r="L822" s="539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66"/>
      <c r="D823" s="540"/>
      <c r="E823" s="243"/>
      <c r="F823" s="243"/>
      <c r="G823" s="243"/>
      <c r="H823" s="243"/>
      <c r="I823" s="540"/>
      <c r="J823" s="243"/>
      <c r="K823" s="539"/>
      <c r="L823" s="539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66"/>
      <c r="D824" s="540"/>
      <c r="E824" s="243"/>
      <c r="F824" s="243"/>
      <c r="G824" s="243"/>
      <c r="H824" s="243"/>
      <c r="I824" s="540"/>
      <c r="J824" s="243"/>
      <c r="K824" s="539"/>
      <c r="L824" s="539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66"/>
      <c r="D825" s="540"/>
      <c r="E825" s="243"/>
      <c r="F825" s="243"/>
      <c r="G825" s="243"/>
      <c r="H825" s="243"/>
      <c r="I825" s="540"/>
      <c r="J825" s="243"/>
      <c r="K825" s="539"/>
      <c r="L825" s="539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66"/>
      <c r="D826" s="540"/>
      <c r="E826" s="243"/>
      <c r="F826" s="243"/>
      <c r="G826" s="243"/>
      <c r="H826" s="243"/>
      <c r="I826" s="540"/>
      <c r="J826" s="243"/>
      <c r="K826" s="539"/>
      <c r="L826" s="539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66"/>
      <c r="D827" s="540"/>
      <c r="E827" s="243"/>
      <c r="F827" s="243"/>
      <c r="G827" s="243"/>
      <c r="H827" s="243"/>
      <c r="I827" s="540"/>
      <c r="J827" s="243"/>
      <c r="K827" s="539"/>
      <c r="L827" s="539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66"/>
      <c r="D828" s="540"/>
      <c r="E828" s="243"/>
      <c r="F828" s="243"/>
      <c r="G828" s="243"/>
      <c r="H828" s="243"/>
      <c r="I828" s="540"/>
      <c r="J828" s="243"/>
      <c r="K828" s="539"/>
      <c r="L828" s="539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66"/>
      <c r="D829" s="540"/>
      <c r="E829" s="243"/>
      <c r="F829" s="243"/>
      <c r="G829" s="243"/>
      <c r="H829" s="243"/>
      <c r="I829" s="540"/>
      <c r="J829" s="243"/>
      <c r="K829" s="539"/>
      <c r="L829" s="539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66"/>
      <c r="D830" s="540"/>
      <c r="E830" s="243"/>
      <c r="F830" s="243"/>
      <c r="G830" s="243"/>
      <c r="H830" s="243"/>
      <c r="I830" s="540"/>
      <c r="J830" s="243"/>
      <c r="K830" s="539"/>
      <c r="L830" s="539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66"/>
      <c r="D831" s="540"/>
      <c r="E831" s="243"/>
      <c r="F831" s="243"/>
      <c r="G831" s="243"/>
      <c r="H831" s="243"/>
      <c r="I831" s="540"/>
      <c r="J831" s="243"/>
      <c r="K831" s="539"/>
      <c r="L831" s="539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66"/>
      <c r="D832" s="540"/>
      <c r="E832" s="243"/>
      <c r="F832" s="243"/>
      <c r="G832" s="243"/>
      <c r="H832" s="243"/>
      <c r="I832" s="540"/>
      <c r="J832" s="243"/>
      <c r="K832" s="539"/>
      <c r="L832" s="539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66"/>
      <c r="D833" s="540"/>
      <c r="E833" s="243"/>
      <c r="F833" s="243"/>
      <c r="G833" s="243"/>
      <c r="H833" s="243"/>
      <c r="I833" s="540"/>
      <c r="J833" s="243"/>
      <c r="K833" s="539"/>
      <c r="L833" s="539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66"/>
      <c r="D834" s="540"/>
      <c r="E834" s="243"/>
      <c r="F834" s="243"/>
      <c r="G834" s="243"/>
      <c r="H834" s="243"/>
      <c r="I834" s="540"/>
      <c r="J834" s="243"/>
      <c r="K834" s="539"/>
      <c r="L834" s="539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66"/>
      <c r="D835" s="540"/>
      <c r="E835" s="243"/>
      <c r="F835" s="243"/>
      <c r="G835" s="243"/>
      <c r="H835" s="243"/>
      <c r="I835" s="540"/>
      <c r="J835" s="243"/>
      <c r="K835" s="539"/>
      <c r="L835" s="539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66"/>
      <c r="D836" s="540"/>
      <c r="E836" s="243"/>
      <c r="F836" s="243"/>
      <c r="G836" s="243"/>
      <c r="H836" s="243"/>
      <c r="I836" s="540"/>
      <c r="J836" s="243"/>
      <c r="K836" s="539"/>
      <c r="L836" s="539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66"/>
      <c r="D837" s="540"/>
      <c r="E837" s="243"/>
      <c r="F837" s="243"/>
      <c r="G837" s="243"/>
      <c r="H837" s="243"/>
      <c r="I837" s="540"/>
      <c r="J837" s="243"/>
      <c r="K837" s="539"/>
      <c r="L837" s="539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66"/>
      <c r="D838" s="540"/>
      <c r="E838" s="243"/>
      <c r="F838" s="243"/>
      <c r="G838" s="243"/>
      <c r="H838" s="243"/>
      <c r="I838" s="540"/>
      <c r="J838" s="243"/>
      <c r="K838" s="539"/>
      <c r="L838" s="539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66"/>
      <c r="D839" s="540"/>
      <c r="E839" s="243"/>
      <c r="F839" s="243"/>
      <c r="G839" s="243"/>
      <c r="H839" s="243"/>
      <c r="I839" s="540"/>
      <c r="J839" s="243"/>
      <c r="K839" s="539"/>
      <c r="L839" s="539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66"/>
      <c r="D840" s="540"/>
      <c r="E840" s="243"/>
      <c r="F840" s="243"/>
      <c r="G840" s="243"/>
      <c r="H840" s="243"/>
      <c r="I840" s="540"/>
      <c r="J840" s="243"/>
      <c r="K840" s="539"/>
      <c r="L840" s="539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66"/>
      <c r="D841" s="540"/>
      <c r="E841" s="243"/>
      <c r="F841" s="243"/>
      <c r="G841" s="243"/>
      <c r="H841" s="243"/>
      <c r="I841" s="540"/>
      <c r="J841" s="243"/>
      <c r="K841" s="539"/>
      <c r="L841" s="539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66"/>
      <c r="D842" s="540"/>
      <c r="E842" s="243"/>
      <c r="F842" s="243"/>
      <c r="G842" s="243"/>
      <c r="H842" s="243"/>
      <c r="I842" s="540"/>
      <c r="J842" s="243"/>
      <c r="K842" s="539"/>
      <c r="L842" s="539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66"/>
      <c r="D843" s="540"/>
      <c r="E843" s="243"/>
      <c r="F843" s="243"/>
      <c r="G843" s="243"/>
      <c r="H843" s="243"/>
      <c r="I843" s="540"/>
      <c r="J843" s="243"/>
      <c r="K843" s="539"/>
      <c r="L843" s="539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66"/>
      <c r="D844" s="540"/>
      <c r="E844" s="243"/>
      <c r="F844" s="243"/>
      <c r="G844" s="243"/>
      <c r="H844" s="243"/>
      <c r="I844" s="540"/>
      <c r="J844" s="243"/>
      <c r="K844" s="539"/>
      <c r="L844" s="539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66"/>
      <c r="D845" s="540"/>
      <c r="E845" s="243"/>
      <c r="F845" s="243"/>
      <c r="G845" s="243"/>
      <c r="H845" s="243"/>
      <c r="I845" s="540"/>
      <c r="J845" s="243"/>
      <c r="K845" s="539"/>
      <c r="L845" s="539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66"/>
      <c r="D846" s="540"/>
      <c r="E846" s="243"/>
      <c r="F846" s="243"/>
      <c r="G846" s="243"/>
      <c r="H846" s="243"/>
      <c r="I846" s="540"/>
      <c r="J846" s="243"/>
      <c r="K846" s="539"/>
      <c r="L846" s="539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66"/>
      <c r="D847" s="540"/>
      <c r="E847" s="243"/>
      <c r="F847" s="243"/>
      <c r="G847" s="243"/>
      <c r="H847" s="243"/>
      <c r="I847" s="540"/>
      <c r="J847" s="243"/>
      <c r="K847" s="539"/>
      <c r="L847" s="539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66"/>
      <c r="D848" s="540"/>
      <c r="E848" s="243"/>
      <c r="F848" s="243"/>
      <c r="G848" s="243"/>
      <c r="H848" s="243"/>
      <c r="I848" s="540"/>
      <c r="J848" s="243"/>
      <c r="K848" s="539"/>
      <c r="L848" s="539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66"/>
      <c r="D849" s="540"/>
      <c r="E849" s="243"/>
      <c r="F849" s="243"/>
      <c r="G849" s="243"/>
      <c r="H849" s="243"/>
      <c r="I849" s="540"/>
      <c r="J849" s="243"/>
      <c r="K849" s="539"/>
      <c r="L849" s="539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66"/>
      <c r="D850" s="540"/>
      <c r="E850" s="243"/>
      <c r="F850" s="243"/>
      <c r="G850" s="243"/>
      <c r="H850" s="243"/>
      <c r="I850" s="540"/>
      <c r="J850" s="243"/>
      <c r="K850" s="539"/>
      <c r="L850" s="539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66"/>
      <c r="D851" s="540"/>
      <c r="E851" s="243"/>
      <c r="F851" s="243"/>
      <c r="G851" s="243"/>
      <c r="H851" s="243"/>
      <c r="I851" s="540"/>
      <c r="J851" s="243"/>
      <c r="K851" s="539"/>
      <c r="L851" s="539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66"/>
      <c r="D852" s="540"/>
      <c r="E852" s="243"/>
      <c r="F852" s="243"/>
      <c r="G852" s="243"/>
      <c r="H852" s="243"/>
      <c r="I852" s="540"/>
      <c r="J852" s="243"/>
      <c r="K852" s="539"/>
      <c r="L852" s="539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66"/>
      <c r="D853" s="540"/>
      <c r="E853" s="243"/>
      <c r="F853" s="243"/>
      <c r="G853" s="243"/>
      <c r="H853" s="243"/>
      <c r="I853" s="540"/>
      <c r="J853" s="243"/>
      <c r="K853" s="539"/>
      <c r="L853" s="539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66"/>
      <c r="D854" s="540"/>
      <c r="E854" s="243"/>
      <c r="F854" s="243"/>
      <c r="G854" s="243"/>
      <c r="H854" s="243"/>
      <c r="I854" s="540"/>
      <c r="J854" s="243"/>
      <c r="K854" s="539"/>
      <c r="L854" s="539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66"/>
      <c r="D855" s="540"/>
      <c r="E855" s="243"/>
      <c r="F855" s="243"/>
      <c r="G855" s="243"/>
      <c r="H855" s="243"/>
      <c r="I855" s="540"/>
      <c r="J855" s="243"/>
      <c r="K855" s="539"/>
      <c r="L855" s="539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66"/>
      <c r="D856" s="540"/>
      <c r="E856" s="243"/>
      <c r="F856" s="243"/>
      <c r="G856" s="243"/>
      <c r="H856" s="243"/>
      <c r="I856" s="540"/>
      <c r="J856" s="243"/>
      <c r="K856" s="539"/>
      <c r="L856" s="539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66"/>
      <c r="D857" s="540"/>
      <c r="E857" s="243"/>
      <c r="F857" s="243"/>
      <c r="G857" s="243"/>
      <c r="H857" s="243"/>
      <c r="I857" s="540"/>
      <c r="J857" s="243"/>
      <c r="K857" s="539"/>
      <c r="L857" s="539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66"/>
      <c r="D858" s="540"/>
      <c r="E858" s="243"/>
      <c r="F858" s="243"/>
      <c r="G858" s="243"/>
      <c r="H858" s="243"/>
      <c r="I858" s="540"/>
      <c r="J858" s="243"/>
      <c r="K858" s="539"/>
      <c r="L858" s="539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66"/>
      <c r="D859" s="540"/>
      <c r="E859" s="243"/>
      <c r="F859" s="243"/>
      <c r="G859" s="243"/>
      <c r="H859" s="243"/>
      <c r="I859" s="540"/>
      <c r="J859" s="243"/>
      <c r="K859" s="539"/>
      <c r="L859" s="539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66"/>
      <c r="D860" s="540"/>
      <c r="E860" s="243"/>
      <c r="F860" s="243"/>
      <c r="G860" s="243"/>
      <c r="H860" s="243"/>
      <c r="I860" s="540"/>
      <c r="J860" s="243"/>
      <c r="K860" s="539"/>
      <c r="L860" s="539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66"/>
      <c r="D861" s="540"/>
      <c r="E861" s="243"/>
      <c r="F861" s="243"/>
      <c r="G861" s="243"/>
      <c r="H861" s="243"/>
      <c r="I861" s="540"/>
      <c r="J861" s="243"/>
      <c r="K861" s="539"/>
      <c r="L861" s="539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66"/>
      <c r="D862" s="540"/>
      <c r="E862" s="243"/>
      <c r="F862" s="243"/>
      <c r="G862" s="243"/>
      <c r="H862" s="243"/>
      <c r="I862" s="540"/>
      <c r="J862" s="243"/>
      <c r="K862" s="539"/>
      <c r="L862" s="539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66"/>
      <c r="D863" s="540"/>
      <c r="E863" s="243"/>
      <c r="F863" s="243"/>
      <c r="G863" s="243"/>
      <c r="H863" s="243"/>
      <c r="I863" s="540"/>
      <c r="J863" s="243"/>
      <c r="K863" s="539"/>
      <c r="L863" s="539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66"/>
      <c r="D864" s="540"/>
      <c r="E864" s="243"/>
      <c r="F864" s="243"/>
      <c r="G864" s="243"/>
      <c r="H864" s="243"/>
      <c r="I864" s="540"/>
      <c r="J864" s="243"/>
      <c r="K864" s="539"/>
      <c r="L864" s="539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66"/>
      <c r="D865" s="540"/>
      <c r="E865" s="243"/>
      <c r="F865" s="243"/>
      <c r="G865" s="243"/>
      <c r="H865" s="243"/>
      <c r="I865" s="540"/>
      <c r="J865" s="243"/>
      <c r="K865" s="539"/>
      <c r="L865" s="539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66"/>
      <c r="D866" s="540"/>
      <c r="E866" s="243"/>
      <c r="F866" s="243"/>
      <c r="G866" s="243"/>
      <c r="H866" s="243"/>
      <c r="I866" s="540"/>
      <c r="J866" s="243"/>
      <c r="K866" s="539"/>
      <c r="L866" s="539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66"/>
      <c r="D867" s="540"/>
      <c r="E867" s="243"/>
      <c r="F867" s="243"/>
      <c r="G867" s="243"/>
      <c r="H867" s="243"/>
      <c r="I867" s="540"/>
      <c r="J867" s="243"/>
      <c r="K867" s="539"/>
      <c r="L867" s="539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66"/>
      <c r="D868" s="540"/>
      <c r="E868" s="243"/>
      <c r="F868" s="243"/>
      <c r="G868" s="243"/>
      <c r="H868" s="243"/>
      <c r="I868" s="540"/>
      <c r="J868" s="243"/>
      <c r="K868" s="539"/>
      <c r="L868" s="539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66"/>
      <c r="D869" s="540"/>
      <c r="E869" s="243"/>
      <c r="F869" s="243"/>
      <c r="G869" s="243"/>
      <c r="H869" s="243"/>
      <c r="I869" s="540"/>
      <c r="J869" s="243"/>
      <c r="K869" s="539"/>
      <c r="L869" s="539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66"/>
      <c r="D870" s="540"/>
      <c r="E870" s="243"/>
      <c r="F870" s="243"/>
      <c r="G870" s="243"/>
      <c r="H870" s="243"/>
      <c r="I870" s="540"/>
      <c r="J870" s="243"/>
      <c r="K870" s="539"/>
      <c r="L870" s="539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66"/>
      <c r="D871" s="540"/>
      <c r="E871" s="243"/>
      <c r="F871" s="243"/>
      <c r="G871" s="243"/>
      <c r="H871" s="243"/>
      <c r="I871" s="540"/>
      <c r="J871" s="243"/>
      <c r="K871" s="539"/>
      <c r="L871" s="539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66"/>
      <c r="D872" s="540"/>
      <c r="E872" s="243"/>
      <c r="F872" s="243"/>
      <c r="G872" s="243"/>
      <c r="H872" s="243"/>
      <c r="I872" s="540"/>
      <c r="J872" s="243"/>
      <c r="K872" s="539"/>
      <c r="L872" s="539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66"/>
      <c r="D873" s="540"/>
      <c r="E873" s="243"/>
      <c r="F873" s="243"/>
      <c r="G873" s="243"/>
      <c r="H873" s="243"/>
      <c r="I873" s="540"/>
      <c r="J873" s="243"/>
      <c r="K873" s="539"/>
      <c r="L873" s="539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66"/>
      <c r="D874" s="540"/>
      <c r="E874" s="243"/>
      <c r="F874" s="243"/>
      <c r="G874" s="243"/>
      <c r="H874" s="243"/>
      <c r="I874" s="540"/>
      <c r="J874" s="243"/>
      <c r="K874" s="539"/>
      <c r="L874" s="539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66"/>
      <c r="D875" s="540"/>
      <c r="E875" s="243"/>
      <c r="F875" s="243"/>
      <c r="G875" s="243"/>
      <c r="H875" s="243"/>
      <c r="I875" s="540"/>
      <c r="J875" s="243"/>
      <c r="K875" s="539"/>
      <c r="L875" s="539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66"/>
      <c r="D876" s="540"/>
      <c r="E876" s="243"/>
      <c r="F876" s="243"/>
      <c r="G876" s="243"/>
      <c r="H876" s="243"/>
      <c r="I876" s="540"/>
      <c r="J876" s="243"/>
      <c r="K876" s="539"/>
      <c r="L876" s="539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66"/>
      <c r="D877" s="540"/>
      <c r="E877" s="243"/>
      <c r="F877" s="243"/>
      <c r="G877" s="243"/>
      <c r="H877" s="243"/>
      <c r="I877" s="540"/>
      <c r="J877" s="243"/>
      <c r="K877" s="539"/>
      <c r="L877" s="539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66"/>
      <c r="D878" s="540"/>
      <c r="E878" s="243"/>
      <c r="F878" s="243"/>
      <c r="G878" s="243"/>
      <c r="H878" s="243"/>
      <c r="I878" s="540"/>
      <c r="J878" s="243"/>
      <c r="K878" s="539"/>
      <c r="L878" s="539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66"/>
      <c r="D879" s="540"/>
      <c r="E879" s="243"/>
      <c r="F879" s="243"/>
      <c r="G879" s="243"/>
      <c r="H879" s="243"/>
      <c r="I879" s="540"/>
      <c r="J879" s="243"/>
      <c r="K879" s="539"/>
      <c r="L879" s="539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66"/>
      <c r="D880" s="540"/>
      <c r="E880" s="243"/>
      <c r="F880" s="243"/>
      <c r="G880" s="243"/>
      <c r="H880" s="243"/>
      <c r="I880" s="540"/>
      <c r="J880" s="243"/>
      <c r="K880" s="539"/>
      <c r="L880" s="539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66"/>
      <c r="D881" s="540"/>
      <c r="E881" s="243"/>
      <c r="F881" s="243"/>
      <c r="G881" s="243"/>
      <c r="H881" s="243"/>
      <c r="I881" s="540"/>
      <c r="J881" s="243"/>
      <c r="K881" s="539"/>
      <c r="L881" s="539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66"/>
      <c r="D882" s="540"/>
      <c r="E882" s="243"/>
      <c r="F882" s="243"/>
      <c r="G882" s="243"/>
      <c r="H882" s="243"/>
      <c r="I882" s="540"/>
      <c r="J882" s="243"/>
      <c r="K882" s="539"/>
      <c r="L882" s="539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66"/>
      <c r="D883" s="540"/>
      <c r="E883" s="243"/>
      <c r="F883" s="243"/>
      <c r="G883" s="243"/>
      <c r="H883" s="243"/>
      <c r="I883" s="540"/>
      <c r="J883" s="243"/>
      <c r="K883" s="539"/>
      <c r="L883" s="539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66"/>
      <c r="D884" s="540"/>
      <c r="E884" s="243"/>
      <c r="F884" s="243"/>
      <c r="G884" s="243"/>
      <c r="H884" s="243"/>
      <c r="I884" s="540"/>
      <c r="J884" s="243"/>
      <c r="K884" s="539"/>
      <c r="L884" s="539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66"/>
      <c r="D885" s="540"/>
      <c r="E885" s="243"/>
      <c r="F885" s="243"/>
      <c r="G885" s="243"/>
      <c r="H885" s="243"/>
      <c r="I885" s="540"/>
      <c r="J885" s="243"/>
      <c r="K885" s="539"/>
      <c r="L885" s="539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66"/>
      <c r="D886" s="540"/>
      <c r="E886" s="243"/>
      <c r="F886" s="243"/>
      <c r="G886" s="243"/>
      <c r="H886" s="243"/>
      <c r="I886" s="540"/>
      <c r="J886" s="243"/>
      <c r="K886" s="539"/>
      <c r="L886" s="539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66"/>
      <c r="D887" s="540"/>
      <c r="E887" s="243"/>
      <c r="F887" s="243"/>
      <c r="G887" s="243"/>
      <c r="H887" s="243"/>
      <c r="I887" s="540"/>
      <c r="J887" s="243"/>
      <c r="K887" s="539"/>
      <c r="L887" s="539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66"/>
      <c r="D888" s="540"/>
      <c r="E888" s="243"/>
      <c r="F888" s="243"/>
      <c r="G888" s="243"/>
      <c r="H888" s="243"/>
      <c r="I888" s="540"/>
      <c r="J888" s="243"/>
      <c r="K888" s="539"/>
      <c r="L888" s="539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66"/>
      <c r="D889" s="540"/>
      <c r="E889" s="243"/>
      <c r="F889" s="243"/>
      <c r="G889" s="243"/>
      <c r="H889" s="243"/>
      <c r="I889" s="540"/>
      <c r="J889" s="243"/>
      <c r="K889" s="539"/>
      <c r="L889" s="539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66"/>
      <c r="D890" s="540"/>
      <c r="E890" s="243"/>
      <c r="F890" s="243"/>
      <c r="G890" s="243"/>
      <c r="H890" s="243"/>
      <c r="I890" s="540"/>
      <c r="J890" s="243"/>
      <c r="K890" s="539"/>
      <c r="L890" s="539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66"/>
      <c r="D891" s="540"/>
      <c r="E891" s="243"/>
      <c r="F891" s="243"/>
      <c r="G891" s="243"/>
      <c r="H891" s="243"/>
      <c r="I891" s="540"/>
      <c r="J891" s="243"/>
      <c r="K891" s="539"/>
      <c r="L891" s="539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66"/>
      <c r="D892" s="540"/>
      <c r="E892" s="243"/>
      <c r="F892" s="243"/>
      <c r="G892" s="243"/>
      <c r="H892" s="243"/>
      <c r="I892" s="540"/>
      <c r="J892" s="243"/>
      <c r="K892" s="539"/>
      <c r="L892" s="539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66"/>
      <c r="D893" s="540"/>
      <c r="E893" s="243"/>
      <c r="F893" s="243"/>
      <c r="G893" s="243"/>
      <c r="H893" s="243"/>
      <c r="I893" s="540"/>
      <c r="J893" s="243"/>
      <c r="K893" s="539"/>
      <c r="L893" s="539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66"/>
      <c r="D894" s="540"/>
      <c r="E894" s="243"/>
      <c r="F894" s="243"/>
      <c r="G894" s="243"/>
      <c r="H894" s="243"/>
      <c r="I894" s="540"/>
      <c r="J894" s="243"/>
      <c r="K894" s="539"/>
      <c r="L894" s="539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66"/>
      <c r="D895" s="540"/>
      <c r="E895" s="243"/>
      <c r="F895" s="243"/>
      <c r="G895" s="243"/>
      <c r="H895" s="243"/>
      <c r="I895" s="540"/>
      <c r="J895" s="243"/>
      <c r="K895" s="539"/>
      <c r="L895" s="539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66"/>
      <c r="D896" s="540"/>
      <c r="E896" s="243"/>
      <c r="F896" s="243"/>
      <c r="G896" s="243"/>
      <c r="H896" s="243"/>
      <c r="I896" s="540"/>
      <c r="J896" s="243"/>
      <c r="K896" s="539"/>
      <c r="L896" s="539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66"/>
      <c r="D897" s="540"/>
      <c r="E897" s="243"/>
      <c r="F897" s="243"/>
      <c r="G897" s="243"/>
      <c r="H897" s="243"/>
      <c r="I897" s="540"/>
      <c r="J897" s="243"/>
      <c r="K897" s="539"/>
      <c r="L897" s="539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66"/>
      <c r="D898" s="540"/>
      <c r="E898" s="243"/>
      <c r="F898" s="243"/>
      <c r="G898" s="243"/>
      <c r="H898" s="243"/>
      <c r="I898" s="540"/>
      <c r="J898" s="243"/>
      <c r="K898" s="539"/>
      <c r="L898" s="539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66"/>
      <c r="D899" s="540"/>
      <c r="E899" s="243"/>
      <c r="F899" s="243"/>
      <c r="G899" s="243"/>
      <c r="H899" s="243"/>
      <c r="I899" s="540"/>
      <c r="J899" s="243"/>
      <c r="K899" s="539"/>
      <c r="L899" s="539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66"/>
      <c r="D900" s="540"/>
      <c r="E900" s="243"/>
      <c r="F900" s="243"/>
      <c r="G900" s="243"/>
      <c r="H900" s="243"/>
      <c r="I900" s="540"/>
      <c r="J900" s="243"/>
      <c r="K900" s="539"/>
      <c r="L900" s="539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66"/>
      <c r="D901" s="540"/>
      <c r="E901" s="243"/>
      <c r="F901" s="243"/>
      <c r="G901" s="243"/>
      <c r="H901" s="243"/>
      <c r="I901" s="540"/>
      <c r="J901" s="243"/>
      <c r="K901" s="539"/>
      <c r="L901" s="539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66"/>
      <c r="D902" s="540"/>
      <c r="E902" s="243"/>
      <c r="F902" s="243"/>
      <c r="G902" s="243"/>
      <c r="H902" s="243"/>
      <c r="I902" s="540"/>
      <c r="J902" s="243"/>
      <c r="K902" s="539"/>
      <c r="L902" s="539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66"/>
      <c r="D903" s="540"/>
      <c r="E903" s="243"/>
      <c r="F903" s="243"/>
      <c r="G903" s="243"/>
      <c r="H903" s="243"/>
      <c r="I903" s="540"/>
      <c r="J903" s="243"/>
      <c r="K903" s="539"/>
      <c r="L903" s="539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66"/>
      <c r="D904" s="540"/>
      <c r="E904" s="243"/>
      <c r="F904" s="243"/>
      <c r="G904" s="243"/>
      <c r="H904" s="243"/>
      <c r="I904" s="540"/>
      <c r="J904" s="243"/>
      <c r="K904" s="539"/>
      <c r="L904" s="539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66"/>
      <c r="D905" s="540"/>
      <c r="E905" s="243"/>
      <c r="F905" s="243"/>
      <c r="G905" s="243"/>
      <c r="H905" s="243"/>
      <c r="I905" s="540"/>
      <c r="J905" s="243"/>
      <c r="K905" s="539"/>
      <c r="L905" s="539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66"/>
      <c r="D906" s="540"/>
      <c r="E906" s="243"/>
      <c r="F906" s="243"/>
      <c r="G906" s="243"/>
      <c r="H906" s="243"/>
      <c r="I906" s="540"/>
      <c r="J906" s="243"/>
      <c r="K906" s="539"/>
      <c r="L906" s="539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66"/>
      <c r="D907" s="540"/>
      <c r="E907" s="243"/>
      <c r="F907" s="243"/>
      <c r="G907" s="243"/>
      <c r="H907" s="243"/>
      <c r="I907" s="540"/>
      <c r="J907" s="243"/>
      <c r="K907" s="539"/>
      <c r="L907" s="539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66"/>
      <c r="D908" s="540"/>
      <c r="E908" s="243"/>
      <c r="F908" s="243"/>
      <c r="G908" s="243"/>
      <c r="H908" s="243"/>
      <c r="I908" s="540"/>
      <c r="J908" s="243"/>
      <c r="K908" s="539"/>
      <c r="L908" s="539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66"/>
      <c r="D909" s="540"/>
      <c r="E909" s="243"/>
      <c r="F909" s="243"/>
      <c r="G909" s="243"/>
      <c r="H909" s="243"/>
      <c r="I909" s="540"/>
      <c r="J909" s="243"/>
      <c r="K909" s="539"/>
      <c r="L909" s="539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66"/>
      <c r="D910" s="540"/>
      <c r="E910" s="243"/>
      <c r="F910" s="243"/>
      <c r="G910" s="243"/>
      <c r="H910" s="243"/>
      <c r="I910" s="540"/>
      <c r="J910" s="243"/>
      <c r="K910" s="539"/>
      <c r="L910" s="539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66"/>
      <c r="D911" s="540"/>
      <c r="E911" s="243"/>
      <c r="F911" s="243"/>
      <c r="G911" s="243"/>
      <c r="H911" s="243"/>
      <c r="I911" s="540"/>
      <c r="J911" s="243"/>
      <c r="K911" s="539"/>
      <c r="L911" s="539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66"/>
      <c r="D912" s="540"/>
      <c r="E912" s="243"/>
      <c r="F912" s="243"/>
      <c r="G912" s="243"/>
      <c r="H912" s="243"/>
      <c r="I912" s="540"/>
      <c r="J912" s="243"/>
      <c r="K912" s="539"/>
      <c r="L912" s="539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66"/>
      <c r="D913" s="540"/>
      <c r="E913" s="243"/>
      <c r="F913" s="243"/>
      <c r="G913" s="243"/>
      <c r="H913" s="243"/>
      <c r="I913" s="540"/>
      <c r="J913" s="243"/>
      <c r="K913" s="539"/>
      <c r="L913" s="539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66"/>
      <c r="D914" s="540"/>
      <c r="E914" s="243"/>
      <c r="F914" s="243"/>
      <c r="G914" s="243"/>
      <c r="H914" s="243"/>
      <c r="I914" s="540"/>
      <c r="J914" s="243"/>
      <c r="K914" s="539"/>
      <c r="L914" s="539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66"/>
      <c r="D915" s="540"/>
      <c r="E915" s="243"/>
      <c r="F915" s="243"/>
      <c r="G915" s="243"/>
      <c r="H915" s="243"/>
      <c r="I915" s="540"/>
      <c r="J915" s="243"/>
      <c r="K915" s="539"/>
      <c r="L915" s="539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66"/>
      <c r="D916" s="540"/>
      <c r="E916" s="243"/>
      <c r="F916" s="243"/>
      <c r="G916" s="243"/>
      <c r="H916" s="243"/>
      <c r="I916" s="540"/>
      <c r="J916" s="243"/>
      <c r="K916" s="539"/>
      <c r="L916" s="539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66"/>
      <c r="D917" s="540"/>
      <c r="E917" s="243"/>
      <c r="F917" s="243"/>
      <c r="G917" s="243"/>
      <c r="H917" s="243"/>
      <c r="I917" s="540"/>
      <c r="J917" s="243"/>
      <c r="K917" s="539"/>
      <c r="L917" s="539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66"/>
      <c r="D918" s="540"/>
      <c r="E918" s="243"/>
      <c r="F918" s="243"/>
      <c r="G918" s="243"/>
      <c r="H918" s="243"/>
      <c r="I918" s="540"/>
      <c r="J918" s="243"/>
      <c r="K918" s="539"/>
      <c r="L918" s="539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66"/>
      <c r="D919" s="540"/>
      <c r="E919" s="243"/>
      <c r="F919" s="243"/>
      <c r="G919" s="243"/>
      <c r="H919" s="243"/>
      <c r="I919" s="540"/>
      <c r="J919" s="243"/>
      <c r="K919" s="539"/>
      <c r="L919" s="539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66"/>
      <c r="D920" s="540"/>
      <c r="E920" s="243"/>
      <c r="F920" s="243"/>
      <c r="G920" s="243"/>
      <c r="H920" s="243"/>
      <c r="I920" s="540"/>
      <c r="J920" s="243"/>
      <c r="K920" s="539"/>
      <c r="L920" s="539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66"/>
      <c r="D921" s="540"/>
      <c r="E921" s="243"/>
      <c r="F921" s="243"/>
      <c r="G921" s="243"/>
      <c r="H921" s="243"/>
      <c r="I921" s="540"/>
      <c r="J921" s="243"/>
      <c r="K921" s="539"/>
      <c r="L921" s="539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66"/>
      <c r="D922" s="540"/>
      <c r="E922" s="243"/>
      <c r="F922" s="243"/>
      <c r="G922" s="243"/>
      <c r="H922" s="243"/>
      <c r="I922" s="540"/>
      <c r="J922" s="243"/>
      <c r="K922" s="539"/>
      <c r="L922" s="539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66"/>
      <c r="D923" s="540"/>
      <c r="E923" s="243"/>
      <c r="F923" s="243"/>
      <c r="G923" s="243"/>
      <c r="H923" s="243"/>
      <c r="I923" s="540"/>
      <c r="J923" s="243"/>
      <c r="K923" s="539"/>
      <c r="L923" s="539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66"/>
      <c r="D924" s="540"/>
      <c r="E924" s="243"/>
      <c r="F924" s="243"/>
      <c r="G924" s="243"/>
      <c r="H924" s="243"/>
      <c r="I924" s="540"/>
      <c r="J924" s="243"/>
      <c r="K924" s="539"/>
      <c r="L924" s="539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66"/>
      <c r="D925" s="540"/>
      <c r="E925" s="243"/>
      <c r="F925" s="243"/>
      <c r="G925" s="243"/>
      <c r="H925" s="243"/>
      <c r="I925" s="540"/>
      <c r="J925" s="243"/>
      <c r="K925" s="539"/>
      <c r="L925" s="539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66"/>
      <c r="D926" s="540"/>
      <c r="E926" s="243"/>
      <c r="F926" s="243"/>
      <c r="G926" s="243"/>
      <c r="H926" s="243"/>
      <c r="I926" s="540"/>
      <c r="J926" s="243"/>
      <c r="K926" s="539"/>
      <c r="L926" s="539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66"/>
      <c r="D927" s="540"/>
      <c r="E927" s="243"/>
      <c r="F927" s="243"/>
      <c r="G927" s="243"/>
      <c r="H927" s="243"/>
      <c r="I927" s="540"/>
      <c r="J927" s="243"/>
      <c r="K927" s="539"/>
      <c r="L927" s="539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66"/>
      <c r="D928" s="540"/>
      <c r="E928" s="243"/>
      <c r="F928" s="243"/>
      <c r="G928" s="243"/>
      <c r="H928" s="243"/>
      <c r="I928" s="540"/>
      <c r="J928" s="243"/>
      <c r="K928" s="539"/>
      <c r="L928" s="539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66"/>
      <c r="D929" s="540"/>
      <c r="E929" s="243"/>
      <c r="F929" s="243"/>
      <c r="G929" s="243"/>
      <c r="H929" s="243"/>
      <c r="I929" s="540"/>
      <c r="J929" s="243"/>
      <c r="K929" s="539"/>
      <c r="L929" s="539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66"/>
      <c r="D930" s="540"/>
      <c r="E930" s="243"/>
      <c r="F930" s="243"/>
      <c r="G930" s="243"/>
      <c r="H930" s="243"/>
      <c r="I930" s="540"/>
      <c r="J930" s="243"/>
      <c r="K930" s="539"/>
      <c r="L930" s="539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66"/>
      <c r="D931" s="540"/>
      <c r="E931" s="243"/>
      <c r="F931" s="243"/>
      <c r="G931" s="243"/>
      <c r="H931" s="243"/>
      <c r="I931" s="540"/>
      <c r="J931" s="243"/>
      <c r="K931" s="539"/>
      <c r="L931" s="539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66"/>
      <c r="D932" s="540"/>
      <c r="E932" s="243"/>
      <c r="F932" s="243"/>
      <c r="G932" s="243"/>
      <c r="H932" s="243"/>
      <c r="I932" s="540"/>
      <c r="J932" s="243"/>
      <c r="K932" s="539"/>
      <c r="L932" s="539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66"/>
      <c r="D933" s="540"/>
      <c r="E933" s="243"/>
      <c r="F933" s="243"/>
      <c r="G933" s="243"/>
      <c r="H933" s="243"/>
      <c r="I933" s="540"/>
      <c r="J933" s="243"/>
      <c r="K933" s="539"/>
      <c r="L933" s="539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66"/>
      <c r="D934" s="540"/>
      <c r="E934" s="243"/>
      <c r="F934" s="243"/>
      <c r="G934" s="243"/>
      <c r="H934" s="243"/>
      <c r="I934" s="540"/>
      <c r="J934" s="243"/>
      <c r="K934" s="539"/>
      <c r="L934" s="539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66"/>
      <c r="D935" s="540"/>
      <c r="E935" s="243"/>
      <c r="F935" s="243"/>
      <c r="G935" s="243"/>
      <c r="H935" s="243"/>
      <c r="I935" s="540"/>
      <c r="J935" s="243"/>
      <c r="K935" s="539"/>
      <c r="L935" s="539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66"/>
      <c r="D936" s="540"/>
      <c r="E936" s="243"/>
      <c r="F936" s="243"/>
      <c r="G936" s="243"/>
      <c r="H936" s="243"/>
      <c r="I936" s="540"/>
      <c r="J936" s="243"/>
      <c r="K936" s="539"/>
      <c r="L936" s="539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66"/>
      <c r="D937" s="540"/>
      <c r="E937" s="243"/>
      <c r="F937" s="243"/>
      <c r="G937" s="243"/>
      <c r="H937" s="243"/>
      <c r="I937" s="540"/>
      <c r="J937" s="243"/>
      <c r="K937" s="539"/>
      <c r="L937" s="539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66"/>
      <c r="D938" s="540"/>
      <c r="E938" s="243"/>
      <c r="F938" s="243"/>
      <c r="G938" s="243"/>
      <c r="H938" s="243"/>
      <c r="I938" s="540"/>
      <c r="J938" s="243"/>
      <c r="K938" s="539"/>
      <c r="L938" s="539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66"/>
      <c r="D939" s="540"/>
      <c r="E939" s="243"/>
      <c r="F939" s="243"/>
      <c r="G939" s="243"/>
      <c r="H939" s="243"/>
      <c r="I939" s="540"/>
      <c r="J939" s="243"/>
      <c r="K939" s="539"/>
      <c r="L939" s="539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66"/>
      <c r="D940" s="540"/>
      <c r="E940" s="243"/>
      <c r="F940" s="243"/>
      <c r="G940" s="243"/>
      <c r="H940" s="243"/>
      <c r="I940" s="540"/>
      <c r="J940" s="243"/>
      <c r="K940" s="539"/>
      <c r="L940" s="539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66"/>
      <c r="D941" s="540"/>
      <c r="E941" s="243"/>
      <c r="F941" s="243"/>
      <c r="G941" s="243"/>
      <c r="H941" s="243"/>
      <c r="I941" s="540"/>
      <c r="J941" s="243"/>
      <c r="K941" s="539"/>
      <c r="L941" s="539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66"/>
      <c r="D942" s="540"/>
      <c r="E942" s="243"/>
      <c r="F942" s="243"/>
      <c r="G942" s="243"/>
      <c r="H942" s="243"/>
      <c r="I942" s="540"/>
      <c r="J942" s="243"/>
      <c r="K942" s="539"/>
      <c r="L942" s="539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66"/>
      <c r="D943" s="540"/>
      <c r="E943" s="243"/>
      <c r="F943" s="243"/>
      <c r="G943" s="243"/>
      <c r="H943" s="243"/>
      <c r="I943" s="540"/>
      <c r="J943" s="243"/>
      <c r="K943" s="539"/>
      <c r="L943" s="539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66"/>
      <c r="D944" s="540"/>
      <c r="E944" s="243"/>
      <c r="F944" s="243"/>
      <c r="G944" s="243"/>
      <c r="H944" s="243"/>
      <c r="I944" s="540"/>
      <c r="J944" s="243"/>
      <c r="K944" s="539"/>
      <c r="L944" s="539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66"/>
      <c r="D945" s="540"/>
      <c r="E945" s="243"/>
      <c r="F945" s="243"/>
      <c r="G945" s="243"/>
      <c r="H945" s="243"/>
      <c r="I945" s="540"/>
      <c r="J945" s="243"/>
      <c r="K945" s="539"/>
      <c r="L945" s="539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66"/>
      <c r="D946" s="540"/>
      <c r="E946" s="243"/>
      <c r="F946" s="243"/>
      <c r="G946" s="243"/>
      <c r="H946" s="243"/>
      <c r="I946" s="540"/>
      <c r="J946" s="243"/>
      <c r="K946" s="539"/>
      <c r="L946" s="539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66"/>
      <c r="D947" s="540"/>
      <c r="E947" s="243"/>
      <c r="F947" s="243"/>
      <c r="G947" s="243"/>
      <c r="H947" s="243"/>
      <c r="I947" s="540"/>
      <c r="J947" s="243"/>
      <c r="K947" s="539"/>
      <c r="L947" s="539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66"/>
      <c r="D948" s="540"/>
      <c r="E948" s="243"/>
      <c r="F948" s="243"/>
      <c r="G948" s="243"/>
      <c r="H948" s="243"/>
      <c r="I948" s="540"/>
      <c r="J948" s="243"/>
      <c r="K948" s="539"/>
      <c r="L948" s="539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66"/>
      <c r="D949" s="540"/>
      <c r="E949" s="243"/>
      <c r="F949" s="243"/>
      <c r="G949" s="243"/>
      <c r="H949" s="243"/>
      <c r="I949" s="540"/>
      <c r="J949" s="243"/>
      <c r="K949" s="539"/>
      <c r="L949" s="539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66"/>
      <c r="D950" s="540"/>
      <c r="E950" s="243"/>
      <c r="F950" s="243"/>
      <c r="G950" s="243"/>
      <c r="H950" s="243"/>
      <c r="I950" s="540"/>
      <c r="J950" s="243"/>
      <c r="K950" s="539"/>
      <c r="L950" s="539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66"/>
      <c r="D951" s="540"/>
      <c r="E951" s="243"/>
      <c r="F951" s="243"/>
      <c r="G951" s="243"/>
      <c r="H951" s="243"/>
      <c r="I951" s="540"/>
      <c r="J951" s="243"/>
      <c r="K951" s="539"/>
      <c r="L951" s="539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66"/>
      <c r="D952" s="540"/>
      <c r="E952" s="243"/>
      <c r="F952" s="243"/>
      <c r="G952" s="243"/>
      <c r="H952" s="243"/>
      <c r="I952" s="540"/>
      <c r="J952" s="243"/>
      <c r="K952" s="539"/>
      <c r="L952" s="539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66"/>
      <c r="D953" s="540"/>
      <c r="E953" s="243"/>
      <c r="F953" s="243"/>
      <c r="G953" s="243"/>
      <c r="H953" s="243"/>
      <c r="I953" s="540"/>
      <c r="J953" s="243"/>
      <c r="K953" s="539"/>
      <c r="L953" s="539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66"/>
      <c r="D954" s="540"/>
      <c r="E954" s="243"/>
      <c r="F954" s="243"/>
      <c r="G954" s="243"/>
      <c r="H954" s="243"/>
      <c r="I954" s="540"/>
      <c r="J954" s="243"/>
      <c r="K954" s="539"/>
      <c r="L954" s="539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66"/>
      <c r="D955" s="540"/>
      <c r="E955" s="243"/>
      <c r="F955" s="243"/>
      <c r="G955" s="243"/>
      <c r="H955" s="243"/>
      <c r="I955" s="540"/>
      <c r="J955" s="243"/>
      <c r="K955" s="539"/>
      <c r="L955" s="539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66"/>
      <c r="D956" s="540"/>
      <c r="E956" s="243"/>
      <c r="F956" s="243"/>
      <c r="G956" s="243"/>
      <c r="H956" s="243"/>
      <c r="I956" s="540"/>
      <c r="J956" s="243"/>
      <c r="K956" s="539"/>
      <c r="L956" s="539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66"/>
      <c r="D957" s="540"/>
      <c r="E957" s="243"/>
      <c r="F957" s="243"/>
      <c r="G957" s="243"/>
      <c r="H957" s="243"/>
      <c r="I957" s="540"/>
      <c r="J957" s="243"/>
      <c r="K957" s="539"/>
      <c r="L957" s="539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66"/>
      <c r="D958" s="540"/>
      <c r="E958" s="243"/>
      <c r="F958" s="243"/>
      <c r="G958" s="243"/>
      <c r="H958" s="243"/>
      <c r="I958" s="540"/>
      <c r="J958" s="243"/>
      <c r="K958" s="539"/>
      <c r="L958" s="539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66"/>
      <c r="D959" s="540"/>
      <c r="E959" s="243"/>
      <c r="F959" s="243"/>
      <c r="G959" s="243"/>
      <c r="H959" s="243"/>
      <c r="I959" s="540"/>
      <c r="J959" s="243"/>
      <c r="K959" s="539"/>
      <c r="L959" s="539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66"/>
      <c r="D960" s="540"/>
      <c r="E960" s="243"/>
      <c r="F960" s="243"/>
      <c r="G960" s="243"/>
      <c r="H960" s="243"/>
      <c r="I960" s="540"/>
      <c r="J960" s="243"/>
      <c r="K960" s="539"/>
      <c r="L960" s="539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66"/>
      <c r="D961" s="540"/>
      <c r="E961" s="243"/>
      <c r="F961" s="243"/>
      <c r="G961" s="243"/>
      <c r="H961" s="243"/>
      <c r="I961" s="540"/>
      <c r="J961" s="243"/>
      <c r="K961" s="539"/>
      <c r="L961" s="539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66"/>
      <c r="D962" s="540"/>
      <c r="E962" s="243"/>
      <c r="F962" s="243"/>
      <c r="G962" s="243"/>
      <c r="H962" s="243"/>
      <c r="I962" s="540"/>
      <c r="J962" s="243"/>
      <c r="K962" s="539"/>
      <c r="L962" s="539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66"/>
      <c r="D963" s="540"/>
      <c r="E963" s="243"/>
      <c r="F963" s="243"/>
      <c r="G963" s="243"/>
      <c r="H963" s="243"/>
      <c r="I963" s="540"/>
      <c r="J963" s="243"/>
      <c r="K963" s="539"/>
      <c r="L963" s="539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66"/>
      <c r="D964" s="540"/>
      <c r="E964" s="243"/>
      <c r="F964" s="243"/>
      <c r="G964" s="243"/>
      <c r="H964" s="243"/>
      <c r="I964" s="540"/>
      <c r="J964" s="243"/>
      <c r="K964" s="539"/>
      <c r="L964" s="539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66"/>
      <c r="D965" s="540"/>
      <c r="E965" s="243"/>
      <c r="F965" s="243"/>
      <c r="G965" s="243"/>
      <c r="H965" s="243"/>
      <c r="I965" s="540"/>
      <c r="J965" s="243"/>
      <c r="K965" s="539"/>
      <c r="L965" s="539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66"/>
      <c r="D966" s="540"/>
      <c r="E966" s="243"/>
      <c r="F966" s="243"/>
      <c r="G966" s="243"/>
      <c r="H966" s="243"/>
      <c r="I966" s="540"/>
      <c r="J966" s="243"/>
      <c r="K966" s="539"/>
      <c r="L966" s="539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66"/>
      <c r="D967" s="540"/>
      <c r="E967" s="243"/>
      <c r="F967" s="243"/>
      <c r="G967" s="243"/>
      <c r="H967" s="243"/>
      <c r="I967" s="540"/>
      <c r="J967" s="243"/>
      <c r="K967" s="539"/>
      <c r="L967" s="539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66"/>
      <c r="D968" s="540"/>
      <c r="E968" s="243"/>
      <c r="F968" s="243"/>
      <c r="G968" s="243"/>
      <c r="H968" s="243"/>
      <c r="I968" s="540"/>
      <c r="J968" s="243"/>
      <c r="K968" s="539"/>
      <c r="L968" s="539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66"/>
      <c r="D969" s="540"/>
      <c r="E969" s="243"/>
      <c r="F969" s="243"/>
      <c r="G969" s="243"/>
      <c r="H969" s="243"/>
      <c r="I969" s="540"/>
      <c r="J969" s="243"/>
      <c r="K969" s="539"/>
      <c r="L969" s="539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66"/>
      <c r="D970" s="540"/>
      <c r="E970" s="243"/>
      <c r="F970" s="243"/>
      <c r="G970" s="243"/>
      <c r="H970" s="243"/>
      <c r="I970" s="540"/>
      <c r="J970" s="243"/>
      <c r="K970" s="539"/>
      <c r="L970" s="539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66"/>
      <c r="D971" s="540"/>
      <c r="E971" s="243"/>
      <c r="F971" s="243"/>
      <c r="G971" s="243"/>
      <c r="H971" s="243"/>
      <c r="I971" s="540"/>
      <c r="J971" s="243"/>
      <c r="K971" s="539"/>
      <c r="L971" s="539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66"/>
      <c r="D972" s="540"/>
      <c r="E972" s="243"/>
      <c r="F972" s="243"/>
      <c r="G972" s="243"/>
      <c r="H972" s="243"/>
      <c r="I972" s="540"/>
      <c r="J972" s="243"/>
      <c r="K972" s="539"/>
      <c r="L972" s="539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66"/>
      <c r="D973" s="540"/>
      <c r="E973" s="243"/>
      <c r="F973" s="243"/>
      <c r="G973" s="243"/>
      <c r="H973" s="243"/>
      <c r="I973" s="540"/>
      <c r="J973" s="243"/>
      <c r="K973" s="539"/>
      <c r="L973" s="539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66"/>
      <c r="D974" s="540"/>
      <c r="E974" s="243"/>
      <c r="F974" s="243"/>
      <c r="G974" s="243"/>
      <c r="H974" s="243"/>
      <c r="I974" s="540"/>
      <c r="J974" s="243"/>
      <c r="K974" s="539"/>
      <c r="L974" s="539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66"/>
      <c r="D975" s="540"/>
      <c r="E975" s="243"/>
      <c r="F975" s="243"/>
      <c r="G975" s="243"/>
      <c r="H975" s="243"/>
      <c r="I975" s="540"/>
      <c r="J975" s="243"/>
      <c r="K975" s="539"/>
      <c r="L975" s="539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66"/>
      <c r="D976" s="540"/>
      <c r="E976" s="243"/>
      <c r="F976" s="243"/>
      <c r="G976" s="243"/>
      <c r="H976" s="243"/>
      <c r="I976" s="540"/>
      <c r="J976" s="243"/>
      <c r="K976" s="539"/>
      <c r="L976" s="539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66"/>
      <c r="D977" s="540"/>
      <c r="E977" s="243"/>
      <c r="F977" s="243"/>
      <c r="G977" s="243"/>
      <c r="H977" s="243"/>
      <c r="I977" s="540"/>
      <c r="J977" s="243"/>
      <c r="K977" s="539"/>
      <c r="L977" s="539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66"/>
      <c r="D978" s="540"/>
      <c r="E978" s="243"/>
      <c r="F978" s="243"/>
      <c r="G978" s="243"/>
      <c r="H978" s="243"/>
      <c r="I978" s="540"/>
      <c r="J978" s="243"/>
      <c r="K978" s="539"/>
      <c r="L978" s="539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66"/>
      <c r="D979" s="540"/>
      <c r="E979" s="243"/>
      <c r="F979" s="243"/>
      <c r="G979" s="243"/>
      <c r="H979" s="243"/>
      <c r="I979" s="540"/>
      <c r="J979" s="243"/>
      <c r="K979" s="539"/>
      <c r="L979" s="539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66"/>
      <c r="D980" s="540"/>
      <c r="E980" s="243"/>
      <c r="F980" s="243"/>
      <c r="G980" s="243"/>
      <c r="H980" s="243"/>
      <c r="I980" s="540"/>
      <c r="J980" s="243"/>
      <c r="K980" s="539"/>
      <c r="L980" s="539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66"/>
      <c r="D981" s="540"/>
      <c r="E981" s="243"/>
      <c r="F981" s="243"/>
      <c r="G981" s="243"/>
      <c r="H981" s="243"/>
      <c r="I981" s="540"/>
      <c r="J981" s="243"/>
      <c r="K981" s="539"/>
      <c r="L981" s="539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66"/>
      <c r="D982" s="540"/>
      <c r="E982" s="243"/>
      <c r="F982" s="243"/>
      <c r="G982" s="243"/>
      <c r="H982" s="243"/>
      <c r="I982" s="540"/>
      <c r="J982" s="243"/>
      <c r="K982" s="539"/>
      <c r="L982" s="539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66"/>
      <c r="D983" s="540"/>
      <c r="E983" s="243"/>
      <c r="F983" s="243"/>
      <c r="G983" s="243"/>
      <c r="H983" s="243"/>
      <c r="I983" s="540"/>
      <c r="J983" s="243"/>
      <c r="K983" s="539"/>
      <c r="L983" s="539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66"/>
      <c r="D984" s="540"/>
      <c r="E984" s="243"/>
      <c r="F984" s="243"/>
      <c r="G984" s="243"/>
      <c r="H984" s="243"/>
      <c r="I984" s="540"/>
      <c r="J984" s="243"/>
      <c r="K984" s="539"/>
      <c r="L984" s="539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66"/>
      <c r="D985" s="540"/>
      <c r="E985" s="243"/>
      <c r="F985" s="243"/>
      <c r="G985" s="243"/>
      <c r="H985" s="243"/>
      <c r="I985" s="540"/>
      <c r="J985" s="243"/>
      <c r="K985" s="539"/>
      <c r="L985" s="539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66"/>
      <c r="D986" s="540"/>
      <c r="E986" s="243"/>
      <c r="F986" s="243"/>
      <c r="G986" s="243"/>
      <c r="H986" s="243"/>
      <c r="I986" s="540"/>
      <c r="J986" s="243"/>
      <c r="K986" s="539"/>
      <c r="L986" s="539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66"/>
      <c r="D987" s="540"/>
      <c r="E987" s="243"/>
      <c r="F987" s="243"/>
      <c r="G987" s="243"/>
      <c r="H987" s="243"/>
      <c r="I987" s="540"/>
      <c r="J987" s="243"/>
      <c r="K987" s="539"/>
      <c r="L987" s="539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66"/>
      <c r="D988" s="540"/>
      <c r="E988" s="243"/>
      <c r="F988" s="243"/>
      <c r="G988" s="243"/>
      <c r="H988" s="243"/>
      <c r="I988" s="540"/>
      <c r="J988" s="243"/>
      <c r="K988" s="539"/>
      <c r="L988" s="539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66"/>
      <c r="D989" s="540"/>
      <c r="E989" s="243"/>
      <c r="F989" s="243"/>
      <c r="G989" s="243"/>
      <c r="H989" s="243"/>
      <c r="I989" s="540"/>
      <c r="J989" s="243"/>
      <c r="K989" s="539"/>
      <c r="L989" s="539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66"/>
      <c r="D990" s="540"/>
      <c r="E990" s="243"/>
      <c r="F990" s="243"/>
      <c r="G990" s="243"/>
      <c r="H990" s="243"/>
      <c r="I990" s="540"/>
      <c r="J990" s="243"/>
      <c r="K990" s="539"/>
      <c r="L990" s="539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66"/>
      <c r="D991" s="540"/>
      <c r="E991" s="243"/>
      <c r="F991" s="243"/>
      <c r="G991" s="243"/>
      <c r="H991" s="243"/>
      <c r="I991" s="540"/>
      <c r="J991" s="243"/>
      <c r="K991" s="539"/>
      <c r="L991" s="539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66"/>
      <c r="D992" s="540"/>
      <c r="E992" s="243"/>
      <c r="F992" s="243"/>
      <c r="G992" s="243"/>
      <c r="H992" s="243"/>
      <c r="I992" s="540"/>
      <c r="J992" s="243"/>
      <c r="K992" s="539"/>
      <c r="L992" s="539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66"/>
      <c r="D993" s="540"/>
      <c r="E993" s="243"/>
      <c r="F993" s="243"/>
      <c r="G993" s="243"/>
      <c r="H993" s="243"/>
      <c r="I993" s="540"/>
      <c r="J993" s="243"/>
      <c r="K993" s="539"/>
      <c r="L993" s="539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66"/>
      <c r="D994" s="540"/>
      <c r="E994" s="243"/>
      <c r="F994" s="243"/>
      <c r="G994" s="243"/>
      <c r="H994" s="243"/>
      <c r="I994" s="540"/>
      <c r="J994" s="243"/>
      <c r="K994" s="539"/>
      <c r="L994" s="539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66"/>
      <c r="D995" s="540"/>
      <c r="E995" s="243"/>
      <c r="F995" s="243"/>
      <c r="G995" s="243"/>
      <c r="H995" s="243"/>
      <c r="I995" s="540"/>
      <c r="J995" s="243"/>
      <c r="K995" s="539"/>
      <c r="L995" s="539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66"/>
      <c r="D996" s="540"/>
      <c r="E996" s="243"/>
      <c r="F996" s="243"/>
      <c r="G996" s="243"/>
      <c r="H996" s="243"/>
      <c r="I996" s="540"/>
      <c r="J996" s="243"/>
      <c r="K996" s="539"/>
      <c r="L996" s="539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66"/>
      <c r="D997" s="540"/>
      <c r="E997" s="243"/>
      <c r="F997" s="243"/>
      <c r="G997" s="243"/>
      <c r="H997" s="243"/>
      <c r="I997" s="540"/>
      <c r="J997" s="243"/>
      <c r="K997" s="539"/>
      <c r="L997" s="539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66"/>
      <c r="D998" s="540"/>
      <c r="E998" s="243"/>
      <c r="F998" s="243"/>
      <c r="G998" s="243"/>
      <c r="H998" s="243"/>
      <c r="I998" s="540"/>
      <c r="J998" s="243"/>
      <c r="K998" s="539"/>
      <c r="L998" s="539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66"/>
      <c r="D999" s="540"/>
      <c r="E999" s="243"/>
      <c r="F999" s="243"/>
      <c r="G999" s="243"/>
      <c r="H999" s="243"/>
      <c r="I999" s="540"/>
      <c r="J999" s="243"/>
      <c r="K999" s="539"/>
      <c r="L999" s="539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66"/>
      <c r="D1000" s="540"/>
      <c r="E1000" s="243"/>
      <c r="F1000" s="243"/>
      <c r="G1000" s="243"/>
      <c r="H1000" s="243"/>
      <c r="I1000" s="540"/>
      <c r="J1000" s="243"/>
      <c r="K1000" s="539"/>
      <c r="L1000" s="539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140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14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5.57" customWidth="1"/>
    <col min="2" max="2" width="24.71" customWidth="1"/>
    <col min="3" max="3" width="23.71" customWidth="1"/>
    <col min="4" max="4" width="24" customWidth="1"/>
    <col min="5" max="5" width="41.29" customWidth="1"/>
    <col min="6" max="6" width="49.57" customWidth="1"/>
    <col min="7" max="7" width="13.29" customWidth="1"/>
    <col min="8" max="9" width="24.14" customWidth="1"/>
    <col min="10" max="10" width="27" customWidth="1"/>
    <col min="11" max="11" width="60.57" customWidth="1"/>
    <col min="12" max="12" width="65.29" customWidth="1"/>
    <col min="13" max="13" width="47.14" customWidth="1"/>
    <col min="14" max="14" width="13.29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1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16">
        <v>114</v>
      </c>
      <c r="B2" s="17" t="s">
        <v>8258</v>
      </c>
      <c r="C2" s="17">
        <v>2012</v>
      </c>
      <c r="D2" s="392">
        <v>41262</v>
      </c>
      <c r="E2" s="17" t="s">
        <v>8259</v>
      </c>
      <c r="F2" s="17" t="s">
        <v>1678</v>
      </c>
      <c r="G2" s="17" t="s">
        <v>17</v>
      </c>
      <c r="H2" s="17" t="s">
        <v>181</v>
      </c>
      <c r="I2" s="392">
        <v>41647</v>
      </c>
      <c r="J2" s="19">
        <v>1</v>
      </c>
      <c r="K2" s="560" t="s">
        <v>278</v>
      </c>
      <c r="L2" s="19" t="s">
        <v>376</v>
      </c>
      <c r="M2" s="21">
        <f>I2-D2</f>
        <v>385</v>
      </c>
      <c r="N2" s="243"/>
      <c r="O2" s="390" t="s">
        <v>8260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8">
        <v>214</v>
      </c>
      <c r="B3" s="9" t="s">
        <v>8261</v>
      </c>
      <c r="C3" s="9">
        <v>2013</v>
      </c>
      <c r="D3" s="388">
        <v>41318</v>
      </c>
      <c r="E3" s="9" t="s">
        <v>8262</v>
      </c>
      <c r="F3" s="9" t="s">
        <v>1678</v>
      </c>
      <c r="G3" s="9" t="s">
        <v>17</v>
      </c>
      <c r="H3" s="9" t="s">
        <v>1487</v>
      </c>
      <c r="I3" s="388">
        <v>41647</v>
      </c>
      <c r="J3" s="12">
        <v>1</v>
      </c>
      <c r="K3" s="560" t="s">
        <v>278</v>
      </c>
      <c r="L3" s="12" t="s">
        <v>376</v>
      </c>
      <c r="M3" s="13">
        <f>I3-D3</f>
        <v>329</v>
      </c>
      <c r="N3" s="243"/>
      <c r="O3" s="394" t="s">
        <v>26</v>
      </c>
      <c r="P3" s="394">
        <f>COUNTIF($G$2:$G$476,"PT")</f>
        <v>0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16">
        <v>314</v>
      </c>
      <c r="B4" s="17" t="s">
        <v>8263</v>
      </c>
      <c r="C4" s="17">
        <v>2013</v>
      </c>
      <c r="D4" s="392">
        <v>41323</v>
      </c>
      <c r="E4" s="17" t="s">
        <v>8264</v>
      </c>
      <c r="F4" s="17" t="s">
        <v>1678</v>
      </c>
      <c r="G4" s="17" t="s">
        <v>17</v>
      </c>
      <c r="H4" s="17" t="s">
        <v>3795</v>
      </c>
      <c r="I4" s="392">
        <v>41647</v>
      </c>
      <c r="J4" s="19">
        <v>1</v>
      </c>
      <c r="K4" s="560" t="s">
        <v>278</v>
      </c>
      <c r="L4" s="19" t="s">
        <v>376</v>
      </c>
      <c r="M4" s="21">
        <f>I4-D4</f>
        <v>324</v>
      </c>
      <c r="N4" s="243"/>
      <c r="O4" s="23" t="s">
        <v>30</v>
      </c>
      <c r="P4" s="23">
        <f>COUNTIF($G$2:$G$476,"PTN")</f>
        <v>5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8">
        <v>414</v>
      </c>
      <c r="B5" s="9" t="s">
        <v>8265</v>
      </c>
      <c r="C5" s="9">
        <v>2008</v>
      </c>
      <c r="D5" s="388">
        <v>39769</v>
      </c>
      <c r="E5" s="9" t="s">
        <v>8266</v>
      </c>
      <c r="F5" s="9" t="s">
        <v>2004</v>
      </c>
      <c r="G5" s="9" t="s">
        <v>17</v>
      </c>
      <c r="H5" s="9" t="s">
        <v>181</v>
      </c>
      <c r="I5" s="388">
        <v>41663</v>
      </c>
      <c r="J5" s="12">
        <v>1</v>
      </c>
      <c r="K5" s="563" t="s">
        <v>295</v>
      </c>
      <c r="L5" s="12" t="s">
        <v>376</v>
      </c>
      <c r="M5" s="13">
        <f>I5-D5</f>
        <v>1894</v>
      </c>
      <c r="N5" s="243"/>
      <c r="O5" s="24" t="s">
        <v>35</v>
      </c>
      <c r="P5" s="24">
        <f>COUNTIF($G$2:$G$476,"PTE")</f>
        <v>79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16">
        <v>514</v>
      </c>
      <c r="B6" s="17" t="s">
        <v>8267</v>
      </c>
      <c r="C6" s="17">
        <v>2012</v>
      </c>
      <c r="D6" s="392">
        <v>41271</v>
      </c>
      <c r="E6" s="17" t="s">
        <v>8268</v>
      </c>
      <c r="F6" s="17" t="s">
        <v>1678</v>
      </c>
      <c r="G6" s="17" t="s">
        <v>17</v>
      </c>
      <c r="H6" s="17" t="s">
        <v>1522</v>
      </c>
      <c r="I6" s="392">
        <v>41663</v>
      </c>
      <c r="J6" s="19">
        <v>1</v>
      </c>
      <c r="K6" s="560" t="s">
        <v>278</v>
      </c>
      <c r="L6" s="19" t="s">
        <v>376</v>
      </c>
      <c r="M6" s="21">
        <f>I6-D6</f>
        <v>392</v>
      </c>
      <c r="N6" s="243"/>
      <c r="O6" s="23" t="s">
        <v>40</v>
      </c>
      <c r="P6" s="23">
        <f>COUNTIF($G$2:$G$476,"Pré-Mistura")</f>
        <v>0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8">
        <v>614</v>
      </c>
      <c r="B7" s="9" t="s">
        <v>8269</v>
      </c>
      <c r="C7" s="9">
        <v>2012</v>
      </c>
      <c r="D7" s="388">
        <v>41051</v>
      </c>
      <c r="E7" s="9" t="s">
        <v>8270</v>
      </c>
      <c r="F7" s="9" t="s">
        <v>1653</v>
      </c>
      <c r="G7" s="9" t="s">
        <v>17</v>
      </c>
      <c r="H7" s="9" t="s">
        <v>886</v>
      </c>
      <c r="I7" s="388">
        <v>41666</v>
      </c>
      <c r="J7" s="12">
        <v>1</v>
      </c>
      <c r="K7" s="562" t="s">
        <v>308</v>
      </c>
      <c r="L7" s="12" t="s">
        <v>371</v>
      </c>
      <c r="M7" s="13">
        <f>I7-D7</f>
        <v>615</v>
      </c>
      <c r="N7" s="243"/>
      <c r="O7" s="24" t="s">
        <v>852</v>
      </c>
      <c r="P7" s="24">
        <f>COUNTIF($G$2:$G$476,"PF")</f>
        <v>16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16">
        <v>714</v>
      </c>
      <c r="B8" s="17" t="s">
        <v>8271</v>
      </c>
      <c r="C8" s="17">
        <v>2010</v>
      </c>
      <c r="D8" s="392">
        <v>40344</v>
      </c>
      <c r="E8" s="17" t="s">
        <v>8272</v>
      </c>
      <c r="F8" s="17" t="s">
        <v>1154</v>
      </c>
      <c r="G8" s="17" t="s">
        <v>17</v>
      </c>
      <c r="H8" s="17" t="s">
        <v>25</v>
      </c>
      <c r="I8" s="392">
        <v>41666</v>
      </c>
      <c r="J8" s="19">
        <v>1</v>
      </c>
      <c r="K8" s="562" t="s">
        <v>308</v>
      </c>
      <c r="L8" s="19" t="s">
        <v>376</v>
      </c>
      <c r="M8" s="21">
        <f>I8-D8</f>
        <v>1322</v>
      </c>
      <c r="N8" s="243"/>
      <c r="O8" s="23" t="s">
        <v>844</v>
      </c>
      <c r="P8" s="23">
        <f>COUNTIF($G$2:$G$476,"PFN")</f>
        <v>7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8">
        <v>814</v>
      </c>
      <c r="B9" s="9" t="s">
        <v>8273</v>
      </c>
      <c r="C9" s="9">
        <v>2008</v>
      </c>
      <c r="D9" s="388">
        <v>39533</v>
      </c>
      <c r="E9" s="9" t="s">
        <v>8274</v>
      </c>
      <c r="F9" s="9" t="s">
        <v>8275</v>
      </c>
      <c r="G9" s="9" t="s">
        <v>30</v>
      </c>
      <c r="H9" s="9" t="s">
        <v>2462</v>
      </c>
      <c r="I9" s="388">
        <v>41667</v>
      </c>
      <c r="J9" s="12">
        <v>1</v>
      </c>
      <c r="K9" s="560" t="s">
        <v>278</v>
      </c>
      <c r="L9" s="12" t="s">
        <v>376</v>
      </c>
      <c r="M9" s="13">
        <f>I9-D9</f>
        <v>2134</v>
      </c>
      <c r="N9" s="243"/>
      <c r="O9" s="24" t="s">
        <v>861</v>
      </c>
      <c r="P9" s="24">
        <f>COUNTIF($G$2:$G$476,"PF/PTE")</f>
        <v>33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16">
        <v>914</v>
      </c>
      <c r="B10" s="510" t="s">
        <v>1368</v>
      </c>
      <c r="C10" s="510" t="s">
        <v>1368</v>
      </c>
      <c r="D10" s="468" t="s">
        <v>1368</v>
      </c>
      <c r="E10" s="510" t="s">
        <v>1368</v>
      </c>
      <c r="F10" s="510" t="s">
        <v>1368</v>
      </c>
      <c r="G10" s="510" t="s">
        <v>1368</v>
      </c>
      <c r="H10" s="510" t="s">
        <v>1368</v>
      </c>
      <c r="I10" s="468" t="s">
        <v>1368</v>
      </c>
      <c r="J10" s="23" t="s">
        <v>1368</v>
      </c>
      <c r="K10" s="23" t="s">
        <v>1368</v>
      </c>
      <c r="L10" s="23" t="s">
        <v>1368</v>
      </c>
      <c r="M10" s="567" t="s">
        <v>1368</v>
      </c>
      <c r="N10" s="243"/>
      <c r="O10" s="23" t="s">
        <v>865</v>
      </c>
      <c r="P10" s="23">
        <f>COUNTIF($G$2:$G$476,"Bio")</f>
        <v>1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8">
        <v>1014</v>
      </c>
      <c r="B11" s="9" t="s">
        <v>8276</v>
      </c>
      <c r="C11" s="9">
        <v>2008</v>
      </c>
      <c r="D11" s="388">
        <v>39805</v>
      </c>
      <c r="E11" s="9" t="s">
        <v>8277</v>
      </c>
      <c r="F11" s="9" t="s">
        <v>5224</v>
      </c>
      <c r="G11" s="9" t="s">
        <v>17</v>
      </c>
      <c r="H11" s="9" t="s">
        <v>181</v>
      </c>
      <c r="I11" s="388">
        <v>41669</v>
      </c>
      <c r="J11" s="12">
        <v>1</v>
      </c>
      <c r="K11" s="562" t="s">
        <v>308</v>
      </c>
      <c r="L11" s="12" t="s">
        <v>371</v>
      </c>
      <c r="M11" s="13">
        <f>I11-D11</f>
        <v>1864</v>
      </c>
      <c r="N11" s="243"/>
      <c r="O11" s="395" t="s">
        <v>871</v>
      </c>
      <c r="P11" s="395">
        <f>COUNTIF($G$2:$G$476,"Bio/Org")</f>
        <v>7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16">
        <v>1114</v>
      </c>
      <c r="B12" s="17" t="s">
        <v>8278</v>
      </c>
      <c r="C12" s="17">
        <v>2009</v>
      </c>
      <c r="D12" s="392">
        <v>40099</v>
      </c>
      <c r="E12" s="17" t="s">
        <v>8279</v>
      </c>
      <c r="F12" s="17" t="s">
        <v>154</v>
      </c>
      <c r="G12" s="17" t="s">
        <v>17</v>
      </c>
      <c r="H12" s="17" t="s">
        <v>6170</v>
      </c>
      <c r="I12" s="392">
        <v>41673</v>
      </c>
      <c r="J12" s="19">
        <v>2</v>
      </c>
      <c r="K12" s="560" t="s">
        <v>278</v>
      </c>
      <c r="L12" s="19" t="s">
        <v>376</v>
      </c>
      <c r="M12" s="21">
        <f>I12-D12</f>
        <v>1574</v>
      </c>
      <c r="N12" s="243"/>
      <c r="O12" s="396" t="s">
        <v>45</v>
      </c>
      <c r="P12" s="397">
        <f>SUM(P3:P11)</f>
        <v>148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8">
        <v>1214</v>
      </c>
      <c r="B13" s="9" t="s">
        <v>8280</v>
      </c>
      <c r="C13" s="9">
        <v>2008</v>
      </c>
      <c r="D13" s="388">
        <v>39533</v>
      </c>
      <c r="E13" s="9" t="s">
        <v>8281</v>
      </c>
      <c r="F13" s="9" t="s">
        <v>8275</v>
      </c>
      <c r="G13" s="9" t="s">
        <v>844</v>
      </c>
      <c r="H13" s="9" t="s">
        <v>2462</v>
      </c>
      <c r="I13" s="388">
        <v>41673</v>
      </c>
      <c r="J13" s="12">
        <v>2</v>
      </c>
      <c r="K13" s="562" t="s">
        <v>308</v>
      </c>
      <c r="L13" s="12" t="s">
        <v>376</v>
      </c>
      <c r="M13" s="13">
        <f>I13-D13</f>
        <v>2140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16">
        <v>1314</v>
      </c>
      <c r="B14" s="17" t="s">
        <v>8282</v>
      </c>
      <c r="C14" s="17">
        <v>2009</v>
      </c>
      <c r="D14" s="392">
        <v>39933</v>
      </c>
      <c r="E14" s="17" t="s">
        <v>8283</v>
      </c>
      <c r="F14" s="17" t="s">
        <v>2004</v>
      </c>
      <c r="G14" s="17" t="s">
        <v>17</v>
      </c>
      <c r="H14" s="17" t="s">
        <v>55</v>
      </c>
      <c r="I14" s="392">
        <v>41676</v>
      </c>
      <c r="J14" s="19">
        <v>2</v>
      </c>
      <c r="K14" s="563" t="s">
        <v>295</v>
      </c>
      <c r="L14" s="19" t="s">
        <v>376</v>
      </c>
      <c r="M14" s="21">
        <f>I14-D14</f>
        <v>1743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8">
        <v>1414</v>
      </c>
      <c r="B15" s="9" t="s">
        <v>8284</v>
      </c>
      <c r="C15" s="9">
        <v>2013</v>
      </c>
      <c r="D15" s="388">
        <v>41297</v>
      </c>
      <c r="E15" s="9" t="s">
        <v>8285</v>
      </c>
      <c r="F15" s="9" t="s">
        <v>1678</v>
      </c>
      <c r="G15" s="9" t="s">
        <v>17</v>
      </c>
      <c r="H15" s="9" t="s">
        <v>5168</v>
      </c>
      <c r="I15" s="388">
        <v>41676</v>
      </c>
      <c r="J15" s="12">
        <v>2</v>
      </c>
      <c r="K15" s="560" t="s">
        <v>278</v>
      </c>
      <c r="L15" s="12" t="s">
        <v>376</v>
      </c>
      <c r="M15" s="13">
        <f>I15-D15</f>
        <v>379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16">
        <v>1514</v>
      </c>
      <c r="B16" s="17" t="s">
        <v>8286</v>
      </c>
      <c r="C16" s="17">
        <v>2010</v>
      </c>
      <c r="D16" s="392">
        <v>40329</v>
      </c>
      <c r="E16" s="17" t="s">
        <v>8287</v>
      </c>
      <c r="F16" s="17" t="s">
        <v>1653</v>
      </c>
      <c r="G16" s="17" t="s">
        <v>17</v>
      </c>
      <c r="H16" s="17" t="s">
        <v>100</v>
      </c>
      <c r="I16" s="392">
        <v>41677</v>
      </c>
      <c r="J16" s="19">
        <v>2</v>
      </c>
      <c r="K16" s="562" t="s">
        <v>308</v>
      </c>
      <c r="L16" s="19" t="s">
        <v>371</v>
      </c>
      <c r="M16" s="21">
        <f>I16-D16</f>
        <v>1348</v>
      </c>
      <c r="N16" s="243"/>
      <c r="O16" s="400" t="s">
        <v>8288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8">
        <v>1614</v>
      </c>
      <c r="B17" s="9" t="s">
        <v>8289</v>
      </c>
      <c r="C17" s="9">
        <v>2008</v>
      </c>
      <c r="D17" s="388">
        <v>39813</v>
      </c>
      <c r="E17" s="9" t="s">
        <v>8290</v>
      </c>
      <c r="F17" s="9" t="s">
        <v>8291</v>
      </c>
      <c r="G17" s="9" t="s">
        <v>850</v>
      </c>
      <c r="H17" s="9" t="s">
        <v>1536</v>
      </c>
      <c r="I17" s="388">
        <v>41680</v>
      </c>
      <c r="J17" s="12">
        <v>2</v>
      </c>
      <c r="K17" s="563" t="s">
        <v>295</v>
      </c>
      <c r="L17" s="12" t="s">
        <v>371</v>
      </c>
      <c r="M17" s="13">
        <f>I17-D17</f>
        <v>1867</v>
      </c>
      <c r="N17" s="243"/>
      <c r="O17" s="37" t="s">
        <v>8292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16">
        <v>1714</v>
      </c>
      <c r="B18" s="17" t="s">
        <v>8293</v>
      </c>
      <c r="C18" s="17">
        <v>2008</v>
      </c>
      <c r="D18" s="392">
        <v>39736</v>
      </c>
      <c r="E18" s="17" t="s">
        <v>8294</v>
      </c>
      <c r="F18" s="17" t="s">
        <v>4053</v>
      </c>
      <c r="G18" s="17" t="s">
        <v>860</v>
      </c>
      <c r="H18" s="17" t="s">
        <v>104</v>
      </c>
      <c r="I18" s="392">
        <v>41680</v>
      </c>
      <c r="J18" s="19">
        <v>2</v>
      </c>
      <c r="K18" s="562" t="s">
        <v>308</v>
      </c>
      <c r="L18" s="19" t="s">
        <v>371</v>
      </c>
      <c r="M18" s="21">
        <f>I18-D18</f>
        <v>1944</v>
      </c>
      <c r="N18" s="243"/>
      <c r="O18" s="33" t="s">
        <v>8295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8">
        <v>1814</v>
      </c>
      <c r="B19" s="9" t="s">
        <v>8296</v>
      </c>
      <c r="C19" s="9">
        <v>2007</v>
      </c>
      <c r="D19" s="388">
        <v>39261</v>
      </c>
      <c r="E19" s="9" t="s">
        <v>8297</v>
      </c>
      <c r="F19" s="9" t="s">
        <v>916</v>
      </c>
      <c r="G19" s="9" t="s">
        <v>850</v>
      </c>
      <c r="H19" s="9" t="s">
        <v>1536</v>
      </c>
      <c r="I19" s="388">
        <v>41683</v>
      </c>
      <c r="J19" s="12">
        <v>2</v>
      </c>
      <c r="K19" s="560" t="s">
        <v>278</v>
      </c>
      <c r="L19" s="12" t="s">
        <v>371</v>
      </c>
      <c r="M19" s="13">
        <f>I19-D19</f>
        <v>2422</v>
      </c>
      <c r="N19" s="243"/>
      <c r="O19" s="37" t="s">
        <v>8298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16">
        <v>1914</v>
      </c>
      <c r="B20" s="17" t="s">
        <v>8299</v>
      </c>
      <c r="C20" s="17">
        <v>2007</v>
      </c>
      <c r="D20" s="392">
        <v>39261</v>
      </c>
      <c r="E20" s="17" t="s">
        <v>8300</v>
      </c>
      <c r="F20" s="17" t="s">
        <v>916</v>
      </c>
      <c r="G20" s="17" t="s">
        <v>860</v>
      </c>
      <c r="H20" s="17" t="s">
        <v>1536</v>
      </c>
      <c r="I20" s="392">
        <v>41683</v>
      </c>
      <c r="J20" s="19">
        <v>2</v>
      </c>
      <c r="K20" s="560" t="s">
        <v>278</v>
      </c>
      <c r="L20" s="19" t="s">
        <v>371</v>
      </c>
      <c r="M20" s="21">
        <f>I20-D20</f>
        <v>2422</v>
      </c>
      <c r="N20" s="243"/>
      <c r="O20" s="33" t="s">
        <v>8301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8">
        <v>2014</v>
      </c>
      <c r="B21" s="9" t="s">
        <v>8302</v>
      </c>
      <c r="C21" s="9">
        <v>2008</v>
      </c>
      <c r="D21" s="388">
        <v>39533</v>
      </c>
      <c r="E21" s="9" t="s">
        <v>8303</v>
      </c>
      <c r="F21" s="9" t="s">
        <v>8275</v>
      </c>
      <c r="G21" s="9" t="s">
        <v>30</v>
      </c>
      <c r="H21" s="9" t="s">
        <v>4459</v>
      </c>
      <c r="I21" s="388">
        <v>41695</v>
      </c>
      <c r="J21" s="12">
        <v>2</v>
      </c>
      <c r="K21" s="560" t="s">
        <v>278</v>
      </c>
      <c r="L21" s="12" t="s">
        <v>376</v>
      </c>
      <c r="M21" s="13">
        <f>I21-D21</f>
        <v>2162</v>
      </c>
      <c r="N21" s="243"/>
      <c r="O21" s="37" t="s">
        <v>8304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16">
        <v>2114</v>
      </c>
      <c r="B22" s="17" t="s">
        <v>8305</v>
      </c>
      <c r="C22" s="17">
        <v>2009</v>
      </c>
      <c r="D22" s="392">
        <v>40108</v>
      </c>
      <c r="E22" s="17" t="s">
        <v>8306</v>
      </c>
      <c r="F22" s="17" t="s">
        <v>5224</v>
      </c>
      <c r="G22" s="17" t="s">
        <v>17</v>
      </c>
      <c r="H22" s="17" t="s">
        <v>7085</v>
      </c>
      <c r="I22" s="392">
        <v>41695</v>
      </c>
      <c r="J22" s="19">
        <v>2</v>
      </c>
      <c r="K22" s="562" t="s">
        <v>308</v>
      </c>
      <c r="L22" s="19" t="s">
        <v>371</v>
      </c>
      <c r="M22" s="21">
        <f>I22-D22</f>
        <v>1587</v>
      </c>
      <c r="N22" s="243"/>
      <c r="O22" s="33" t="s">
        <v>8307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8">
        <v>2214</v>
      </c>
      <c r="B23" s="9" t="s">
        <v>8308</v>
      </c>
      <c r="C23" s="9">
        <v>2008</v>
      </c>
      <c r="D23" s="388">
        <v>39533</v>
      </c>
      <c r="E23" s="9" t="s">
        <v>8309</v>
      </c>
      <c r="F23" s="9" t="s">
        <v>8275</v>
      </c>
      <c r="G23" s="9" t="s">
        <v>844</v>
      </c>
      <c r="H23" s="9" t="s">
        <v>4459</v>
      </c>
      <c r="I23" s="388">
        <v>41696</v>
      </c>
      <c r="J23" s="12">
        <v>2</v>
      </c>
      <c r="K23" s="563" t="s">
        <v>295</v>
      </c>
      <c r="L23" s="12" t="s">
        <v>376</v>
      </c>
      <c r="M23" s="13">
        <f>I23-D23</f>
        <v>2163</v>
      </c>
      <c r="N23" s="243"/>
      <c r="O23" s="37" t="s">
        <v>8310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16">
        <v>2314</v>
      </c>
      <c r="B24" s="17" t="s">
        <v>8311</v>
      </c>
      <c r="C24" s="17">
        <v>2012</v>
      </c>
      <c r="D24" s="392">
        <v>40955</v>
      </c>
      <c r="E24" s="17" t="s">
        <v>8312</v>
      </c>
      <c r="F24" s="17" t="s">
        <v>8313</v>
      </c>
      <c r="G24" s="17" t="s">
        <v>30</v>
      </c>
      <c r="H24" s="17" t="s">
        <v>870</v>
      </c>
      <c r="I24" s="392">
        <v>41696</v>
      </c>
      <c r="J24" s="19">
        <v>2</v>
      </c>
      <c r="K24" s="563" t="s">
        <v>295</v>
      </c>
      <c r="L24" s="19" t="s">
        <v>371</v>
      </c>
      <c r="M24" s="21">
        <f>I24-D24</f>
        <v>741</v>
      </c>
      <c r="N24" s="243"/>
      <c r="O24" s="401" t="s">
        <v>8314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8">
        <v>2414</v>
      </c>
      <c r="B25" s="9" t="s">
        <v>8315</v>
      </c>
      <c r="C25" s="9">
        <v>2011</v>
      </c>
      <c r="D25" s="388">
        <v>40809</v>
      </c>
      <c r="E25" s="9" t="s">
        <v>8316</v>
      </c>
      <c r="F25" s="9" t="s">
        <v>8313</v>
      </c>
      <c r="G25" s="9" t="s">
        <v>844</v>
      </c>
      <c r="H25" s="9" t="s">
        <v>870</v>
      </c>
      <c r="I25" s="388">
        <v>41698</v>
      </c>
      <c r="J25" s="12">
        <v>2</v>
      </c>
      <c r="K25" s="560" t="s">
        <v>278</v>
      </c>
      <c r="L25" s="12" t="s">
        <v>371</v>
      </c>
      <c r="M25" s="13">
        <f>I25-D25</f>
        <v>889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16">
        <v>2514</v>
      </c>
      <c r="B26" s="17" t="s">
        <v>8317</v>
      </c>
      <c r="C26" s="17">
        <v>2009</v>
      </c>
      <c r="D26" s="392">
        <v>40031</v>
      </c>
      <c r="E26" s="17" t="s">
        <v>8318</v>
      </c>
      <c r="F26" s="17" t="s">
        <v>5224</v>
      </c>
      <c r="G26" s="17" t="s">
        <v>17</v>
      </c>
      <c r="H26" s="17" t="s">
        <v>7085</v>
      </c>
      <c r="I26" s="392">
        <v>41703</v>
      </c>
      <c r="J26" s="19">
        <v>3</v>
      </c>
      <c r="K26" s="562" t="s">
        <v>308</v>
      </c>
      <c r="L26" s="19" t="s">
        <v>371</v>
      </c>
      <c r="M26" s="21">
        <f>I26-D26</f>
        <v>1672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8">
        <v>2614</v>
      </c>
      <c r="B27" s="9" t="s">
        <v>8319</v>
      </c>
      <c r="C27" s="9">
        <v>2010</v>
      </c>
      <c r="D27" s="388">
        <v>40512</v>
      </c>
      <c r="E27" s="9" t="s">
        <v>8320</v>
      </c>
      <c r="F27" s="9" t="s">
        <v>911</v>
      </c>
      <c r="G27" s="9" t="s">
        <v>17</v>
      </c>
      <c r="H27" s="9" t="s">
        <v>83</v>
      </c>
      <c r="I27" s="388">
        <v>41705</v>
      </c>
      <c r="J27" s="12">
        <v>3</v>
      </c>
      <c r="K27" s="562" t="s">
        <v>308</v>
      </c>
      <c r="L27" s="12" t="s">
        <v>380</v>
      </c>
      <c r="M27" s="13">
        <f>I27-D27</f>
        <v>1193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16">
        <v>2714</v>
      </c>
      <c r="B28" s="17" t="s">
        <v>8321</v>
      </c>
      <c r="C28" s="17">
        <v>2009</v>
      </c>
      <c r="D28" s="392">
        <v>39825</v>
      </c>
      <c r="E28" s="17" t="s">
        <v>8322</v>
      </c>
      <c r="F28" s="17" t="s">
        <v>1070</v>
      </c>
      <c r="G28" s="17" t="s">
        <v>17</v>
      </c>
      <c r="H28" s="17" t="s">
        <v>8323</v>
      </c>
      <c r="I28" s="392">
        <v>41709</v>
      </c>
      <c r="J28" s="19">
        <v>3</v>
      </c>
      <c r="K28" s="560" t="s">
        <v>278</v>
      </c>
      <c r="L28" s="19" t="s">
        <v>365</v>
      </c>
      <c r="M28" s="21">
        <f>I28-D28</f>
        <v>1884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8">
        <v>2814</v>
      </c>
      <c r="B29" s="9" t="s">
        <v>8324</v>
      </c>
      <c r="C29" s="9">
        <v>2010</v>
      </c>
      <c r="D29" s="388">
        <v>40200</v>
      </c>
      <c r="E29" s="9" t="s">
        <v>8325</v>
      </c>
      <c r="F29" s="9" t="s">
        <v>1653</v>
      </c>
      <c r="G29" s="9" t="s">
        <v>17</v>
      </c>
      <c r="H29" s="9" t="s">
        <v>7703</v>
      </c>
      <c r="I29" s="388">
        <v>41733</v>
      </c>
      <c r="J29" s="12">
        <v>4</v>
      </c>
      <c r="K29" s="562" t="s">
        <v>308</v>
      </c>
      <c r="L29" s="12" t="s">
        <v>371</v>
      </c>
      <c r="M29" s="13">
        <f>I29-D29</f>
        <v>1533</v>
      </c>
      <c r="N29" s="243"/>
      <c r="O29" s="24">
        <v>2002</v>
      </c>
      <c r="P29" s="303">
        <f>COUNTIF($C$2:$C$503,"2002")</f>
        <v>0</v>
      </c>
      <c r="Q29" s="59"/>
      <c r="R29" s="60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16">
        <v>2914</v>
      </c>
      <c r="B30" s="17" t="s">
        <v>8326</v>
      </c>
      <c r="C30" s="17">
        <v>2008</v>
      </c>
      <c r="D30" s="392">
        <v>39773</v>
      </c>
      <c r="E30" s="17" t="s">
        <v>8327</v>
      </c>
      <c r="F30" s="17" t="s">
        <v>8328</v>
      </c>
      <c r="G30" s="17" t="s">
        <v>17</v>
      </c>
      <c r="H30" s="17" t="s">
        <v>2410</v>
      </c>
      <c r="I30" s="392">
        <v>41733</v>
      </c>
      <c r="J30" s="19">
        <v>4</v>
      </c>
      <c r="K30" s="562" t="s">
        <v>308</v>
      </c>
      <c r="L30" s="19" t="s">
        <v>376</v>
      </c>
      <c r="M30" s="21">
        <f>I30-D30</f>
        <v>1960</v>
      </c>
      <c r="N30" s="243"/>
      <c r="O30" s="23">
        <v>2003</v>
      </c>
      <c r="P30" s="64">
        <f>COUNTIF($C$2:$C$503,"2003")</f>
        <v>0</v>
      </c>
      <c r="Q30" s="34"/>
      <c r="R30" s="35"/>
      <c r="S30" s="61">
        <f>(P30/P42)</f>
        <v>0</v>
      </c>
      <c r="T30" s="22"/>
      <c r="U30" s="243"/>
      <c r="V30" s="243"/>
      <c r="W30" s="243"/>
      <c r="X30" s="243"/>
      <c r="Y30" s="243"/>
      <c r="Z30" s="243"/>
    </row>
    <row ht="13.5" customHeight="1" r="31">
      <c r="A31" s="8">
        <v>3014</v>
      </c>
      <c r="B31" s="9" t="s">
        <v>8329</v>
      </c>
      <c r="C31" s="9">
        <v>2010</v>
      </c>
      <c r="D31" s="388">
        <v>40420</v>
      </c>
      <c r="E31" s="9" t="s">
        <v>8330</v>
      </c>
      <c r="F31" s="9" t="s">
        <v>2561</v>
      </c>
      <c r="G31" s="9" t="s">
        <v>17</v>
      </c>
      <c r="H31" s="9" t="s">
        <v>5812</v>
      </c>
      <c r="I31" s="388">
        <v>41736</v>
      </c>
      <c r="J31" s="12">
        <v>4</v>
      </c>
      <c r="K31" s="563" t="s">
        <v>295</v>
      </c>
      <c r="L31" s="12" t="s">
        <v>365</v>
      </c>
      <c r="M31" s="13">
        <f>I31-D31</f>
        <v>1316</v>
      </c>
      <c r="N31" s="243"/>
      <c r="O31" s="24">
        <v>2004</v>
      </c>
      <c r="P31" s="62">
        <f>COUNTIF($C$2:$C$503,"2004")</f>
        <v>0</v>
      </c>
      <c r="Q31" s="34"/>
      <c r="R31" s="35"/>
      <c r="S31" s="63">
        <f>(P31/P42)</f>
        <v>0</v>
      </c>
      <c r="T31" s="22"/>
      <c r="U31" s="243"/>
      <c r="V31" s="243"/>
      <c r="W31" s="243"/>
      <c r="X31" s="243"/>
      <c r="Y31" s="243"/>
      <c r="Z31" s="243"/>
    </row>
    <row ht="14.25" customHeight="1" r="32">
      <c r="A32" s="16">
        <v>3114</v>
      </c>
      <c r="B32" s="17" t="s">
        <v>8331</v>
      </c>
      <c r="C32" s="17">
        <v>2012</v>
      </c>
      <c r="D32" s="392">
        <v>41229</v>
      </c>
      <c r="E32" s="17" t="s">
        <v>8332</v>
      </c>
      <c r="F32" s="547" t="s">
        <v>2139</v>
      </c>
      <c r="G32" s="17" t="s">
        <v>871</v>
      </c>
      <c r="H32" s="17" t="s">
        <v>8333</v>
      </c>
      <c r="I32" s="392">
        <v>41739</v>
      </c>
      <c r="J32" s="19">
        <v>4</v>
      </c>
      <c r="K32" s="561" t="s">
        <v>324</v>
      </c>
      <c r="L32" s="19" t="s">
        <v>380</v>
      </c>
      <c r="M32" s="21">
        <f>I32-D32</f>
        <v>510</v>
      </c>
      <c r="N32" s="243"/>
      <c r="O32" s="23">
        <v>2005</v>
      </c>
      <c r="P32" s="64">
        <f>COUNTIF($C$2:$C$503,"2005")</f>
        <v>0</v>
      </c>
      <c r="Q32" s="34"/>
      <c r="R32" s="35"/>
      <c r="S32" s="61">
        <f>(P32/P42)</f>
        <v>0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8">
        <v>3214</v>
      </c>
      <c r="B33" s="9" t="s">
        <v>8334</v>
      </c>
      <c r="C33" s="9">
        <v>2011</v>
      </c>
      <c r="D33" s="388">
        <v>40730</v>
      </c>
      <c r="E33" s="9" t="s">
        <v>8335</v>
      </c>
      <c r="F33" s="9" t="s">
        <v>1081</v>
      </c>
      <c r="G33" s="9" t="s">
        <v>860</v>
      </c>
      <c r="H33" s="9" t="s">
        <v>465</v>
      </c>
      <c r="I33" s="388">
        <v>41740</v>
      </c>
      <c r="J33" s="12">
        <v>4</v>
      </c>
      <c r="K33" s="562" t="s">
        <v>308</v>
      </c>
      <c r="L33" s="12" t="s">
        <v>371</v>
      </c>
      <c r="M33" s="13">
        <f>I33-D33</f>
        <v>1010</v>
      </c>
      <c r="N33" s="243"/>
      <c r="O33" s="24">
        <v>2006</v>
      </c>
      <c r="P33" s="62">
        <f>COUNTIF($C$2:$C$503,"2006")</f>
        <v>0</v>
      </c>
      <c r="Q33" s="34"/>
      <c r="R33" s="35"/>
      <c r="S33" s="63">
        <f>P33/P42</f>
        <v>0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16">
        <v>3314</v>
      </c>
      <c r="B34" s="17" t="s">
        <v>8336</v>
      </c>
      <c r="C34" s="17">
        <v>2009</v>
      </c>
      <c r="D34" s="392">
        <v>39993</v>
      </c>
      <c r="E34" s="17" t="s">
        <v>8337</v>
      </c>
      <c r="F34" s="17" t="s">
        <v>8338</v>
      </c>
      <c r="G34" s="17" t="s">
        <v>850</v>
      </c>
      <c r="H34" s="17" t="s">
        <v>870</v>
      </c>
      <c r="I34" s="392">
        <v>41744</v>
      </c>
      <c r="J34" s="19">
        <v>4</v>
      </c>
      <c r="K34" s="560" t="s">
        <v>278</v>
      </c>
      <c r="L34" s="19" t="s">
        <v>371</v>
      </c>
      <c r="M34" s="21">
        <f>I34-D34</f>
        <v>1751</v>
      </c>
      <c r="N34" s="243"/>
      <c r="O34" s="23">
        <v>2007</v>
      </c>
      <c r="P34" s="64">
        <f>COUNTIF($C$2:$C$503,"2007")</f>
        <v>5</v>
      </c>
      <c r="Q34" s="34"/>
      <c r="R34" s="35"/>
      <c r="S34" s="61">
        <f>(P34/P42)</f>
        <v>0.0337837837837838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8">
        <v>3414</v>
      </c>
      <c r="B35" s="9" t="s">
        <v>8339</v>
      </c>
      <c r="C35" s="9">
        <v>2011</v>
      </c>
      <c r="D35" s="388">
        <v>40756</v>
      </c>
      <c r="E35" s="9" t="s">
        <v>8340</v>
      </c>
      <c r="F35" s="9" t="s">
        <v>236</v>
      </c>
      <c r="G35" s="9" t="s">
        <v>860</v>
      </c>
      <c r="H35" s="9" t="s">
        <v>5812</v>
      </c>
      <c r="I35" s="388">
        <v>41745</v>
      </c>
      <c r="J35" s="12">
        <v>4</v>
      </c>
      <c r="K35" s="562" t="s">
        <v>308</v>
      </c>
      <c r="L35" s="12" t="s">
        <v>376</v>
      </c>
      <c r="M35" s="13">
        <f>I35-D35</f>
        <v>989</v>
      </c>
      <c r="N35" s="243"/>
      <c r="O35" s="24">
        <v>2008</v>
      </c>
      <c r="P35" s="62">
        <f>COUNTIF($C$2:$C$503,"2008")</f>
        <v>23</v>
      </c>
      <c r="Q35" s="34"/>
      <c r="R35" s="35"/>
      <c r="S35" s="63">
        <f>(P35/P42)</f>
        <v>0.155405405405405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16">
        <v>3514</v>
      </c>
      <c r="B36" s="17" t="s">
        <v>8341</v>
      </c>
      <c r="C36" s="17">
        <v>2009</v>
      </c>
      <c r="D36" s="392">
        <v>40175</v>
      </c>
      <c r="E36" s="17" t="s">
        <v>8342</v>
      </c>
      <c r="F36" s="17" t="s">
        <v>1081</v>
      </c>
      <c r="G36" s="17" t="s">
        <v>860</v>
      </c>
      <c r="H36" s="17" t="s">
        <v>83</v>
      </c>
      <c r="I36" s="392">
        <v>41745</v>
      </c>
      <c r="J36" s="19">
        <v>4</v>
      </c>
      <c r="K36" s="563" t="s">
        <v>295</v>
      </c>
      <c r="L36" s="19" t="s">
        <v>371</v>
      </c>
      <c r="M36" s="21">
        <f>I36-D36</f>
        <v>1570</v>
      </c>
      <c r="N36" s="243"/>
      <c r="O36" s="23">
        <v>2009</v>
      </c>
      <c r="P36" s="64">
        <f>COUNTIF($C$2:$C$503,"2009")</f>
        <v>28</v>
      </c>
      <c r="Q36" s="34"/>
      <c r="R36" s="35"/>
      <c r="S36" s="61">
        <f>(P36/P42)</f>
        <v>0.189189189189189</v>
      </c>
      <c r="T36" s="22"/>
      <c r="U36" s="243"/>
      <c r="V36" s="243"/>
      <c r="W36" s="243"/>
      <c r="X36" s="243"/>
      <c r="Y36" s="243"/>
      <c r="Z36" s="243"/>
    </row>
    <row ht="12.75" customHeight="1" r="37">
      <c r="A37" s="8">
        <v>3614</v>
      </c>
      <c r="B37" s="9" t="s">
        <v>8343</v>
      </c>
      <c r="C37" s="9">
        <v>2009</v>
      </c>
      <c r="D37" s="388">
        <v>39927</v>
      </c>
      <c r="E37" s="9" t="s">
        <v>8344</v>
      </c>
      <c r="F37" s="9" t="s">
        <v>1653</v>
      </c>
      <c r="G37" s="9" t="s">
        <v>17</v>
      </c>
      <c r="H37" s="9" t="s">
        <v>181</v>
      </c>
      <c r="I37" s="388">
        <v>41752</v>
      </c>
      <c r="J37" s="12">
        <v>4</v>
      </c>
      <c r="K37" s="563" t="s">
        <v>295</v>
      </c>
      <c r="L37" s="12" t="s">
        <v>371</v>
      </c>
      <c r="M37" s="13">
        <f>I37-D37</f>
        <v>1825</v>
      </c>
      <c r="N37" s="243"/>
      <c r="O37" s="24">
        <v>2010</v>
      </c>
      <c r="P37" s="62">
        <f>COUNTIF($C$2:$C$503,"2010")</f>
        <v>37</v>
      </c>
      <c r="Q37" s="34"/>
      <c r="R37" s="35"/>
      <c r="S37" s="63">
        <f>(P37/P42)</f>
        <v>0.25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16">
        <v>3714</v>
      </c>
      <c r="B38" s="17" t="s">
        <v>8345</v>
      </c>
      <c r="C38" s="17">
        <v>2010</v>
      </c>
      <c r="D38" s="392">
        <v>40203</v>
      </c>
      <c r="E38" s="17" t="s">
        <v>8346</v>
      </c>
      <c r="F38" s="17" t="s">
        <v>1081</v>
      </c>
      <c r="G38" s="17" t="s">
        <v>860</v>
      </c>
      <c r="H38" s="17" t="s">
        <v>83</v>
      </c>
      <c r="I38" s="392">
        <v>41754</v>
      </c>
      <c r="J38" s="19">
        <v>4</v>
      </c>
      <c r="K38" s="563" t="s">
        <v>295</v>
      </c>
      <c r="L38" s="19" t="s">
        <v>371</v>
      </c>
      <c r="M38" s="21">
        <f>I38-D38</f>
        <v>1551</v>
      </c>
      <c r="N38" s="243"/>
      <c r="O38" s="23">
        <v>2011</v>
      </c>
      <c r="P38" s="64">
        <f>COUNTIF($C$2:$C$503,"2011")</f>
        <v>17</v>
      </c>
      <c r="Q38" s="34"/>
      <c r="R38" s="35"/>
      <c r="S38" s="61">
        <f>(P38/P42)</f>
        <v>0.114864864864865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8">
        <v>3814</v>
      </c>
      <c r="B39" s="9" t="s">
        <v>8347</v>
      </c>
      <c r="C39" s="9">
        <v>2012</v>
      </c>
      <c r="D39" s="388">
        <v>40968</v>
      </c>
      <c r="E39" s="9" t="s">
        <v>8348</v>
      </c>
      <c r="F39" s="9" t="s">
        <v>8349</v>
      </c>
      <c r="G39" s="9" t="s">
        <v>850</v>
      </c>
      <c r="H39" s="9" t="s">
        <v>3877</v>
      </c>
      <c r="I39" s="388">
        <v>41754</v>
      </c>
      <c r="J39" s="12">
        <v>4</v>
      </c>
      <c r="K39" s="562" t="s">
        <v>308</v>
      </c>
      <c r="L39" s="12" t="s">
        <v>371</v>
      </c>
      <c r="M39" s="13">
        <f>I39-D39</f>
        <v>786</v>
      </c>
      <c r="N39" s="243"/>
      <c r="O39" s="24">
        <v>2012</v>
      </c>
      <c r="P39" s="62">
        <f>COUNTIF($C$2:$C$503,"2012")</f>
        <v>16</v>
      </c>
      <c r="Q39" s="34"/>
      <c r="R39" s="35"/>
      <c r="S39" s="63">
        <f>(P39/P42)</f>
        <v>0.108108108108108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16">
        <v>3914</v>
      </c>
      <c r="B40" s="17" t="s">
        <v>8350</v>
      </c>
      <c r="C40" s="17">
        <v>2009</v>
      </c>
      <c r="D40" s="392">
        <v>39974</v>
      </c>
      <c r="E40" s="17" t="s">
        <v>8351</v>
      </c>
      <c r="F40" s="17" t="s">
        <v>154</v>
      </c>
      <c r="G40" s="17" t="s">
        <v>850</v>
      </c>
      <c r="H40" s="17" t="s">
        <v>1536</v>
      </c>
      <c r="I40" s="392">
        <v>41754</v>
      </c>
      <c r="J40" s="19">
        <v>4</v>
      </c>
      <c r="K40" s="562" t="s">
        <v>308</v>
      </c>
      <c r="L40" s="19" t="s">
        <v>376</v>
      </c>
      <c r="M40" s="21">
        <f>I40-D40</f>
        <v>1780</v>
      </c>
      <c r="N40" s="243"/>
      <c r="O40" s="23">
        <v>2013</v>
      </c>
      <c r="P40" s="64">
        <f>COUNTIF($C$2:$C$503,"2013")</f>
        <v>12</v>
      </c>
      <c r="Q40" s="34"/>
      <c r="R40" s="35"/>
      <c r="S40" s="61">
        <f>(P40/P42)</f>
        <v>0.0810810810810811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8">
        <v>4014</v>
      </c>
      <c r="B41" s="9" t="s">
        <v>8352</v>
      </c>
      <c r="C41" s="9">
        <v>2009</v>
      </c>
      <c r="D41" s="388">
        <v>39951</v>
      </c>
      <c r="E41" s="9" t="s">
        <v>8353</v>
      </c>
      <c r="F41" s="9" t="s">
        <v>584</v>
      </c>
      <c r="G41" s="9" t="s">
        <v>17</v>
      </c>
      <c r="H41" s="9" t="s">
        <v>4365</v>
      </c>
      <c r="I41" s="388">
        <v>41757</v>
      </c>
      <c r="J41" s="12">
        <v>4</v>
      </c>
      <c r="K41" s="562" t="s">
        <v>308</v>
      </c>
      <c r="L41" s="12" t="s">
        <v>376</v>
      </c>
      <c r="M41" s="13">
        <f>I41-D41</f>
        <v>1806</v>
      </c>
      <c r="N41" s="243"/>
      <c r="O41" s="24">
        <v>2014</v>
      </c>
      <c r="P41" s="62">
        <f>COUNTIF($C$2:$C$503,"2014")</f>
        <v>10</v>
      </c>
      <c r="Q41" s="34"/>
      <c r="R41" s="35"/>
      <c r="S41" s="63">
        <f>(P41/P42)</f>
        <v>0.0675675675675676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16">
        <v>4114</v>
      </c>
      <c r="B42" s="17" t="s">
        <v>8354</v>
      </c>
      <c r="C42" s="17">
        <v>2011</v>
      </c>
      <c r="D42" s="392">
        <v>40725</v>
      </c>
      <c r="E42" s="17" t="s">
        <v>8355</v>
      </c>
      <c r="F42" s="17" t="s">
        <v>180</v>
      </c>
      <c r="G42" s="17" t="s">
        <v>860</v>
      </c>
      <c r="H42" s="17" t="s">
        <v>3795</v>
      </c>
      <c r="I42" s="392">
        <v>41774</v>
      </c>
      <c r="J42" s="19">
        <v>5</v>
      </c>
      <c r="K42" s="563" t="s">
        <v>295</v>
      </c>
      <c r="L42" s="19" t="s">
        <v>371</v>
      </c>
      <c r="M42" s="21">
        <f>I42-D42</f>
        <v>1049</v>
      </c>
      <c r="N42" s="243"/>
      <c r="O42" s="407" t="s">
        <v>166</v>
      </c>
      <c r="P42" s="408">
        <f>SUM(P29:R41)</f>
        <v>148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3.5" customHeight="1" r="43">
      <c r="A43" s="8">
        <v>4214</v>
      </c>
      <c r="B43" s="9" t="s">
        <v>8356</v>
      </c>
      <c r="C43" s="9">
        <v>2009</v>
      </c>
      <c r="D43" s="388">
        <v>39855</v>
      </c>
      <c r="E43" s="9" t="s">
        <v>8357</v>
      </c>
      <c r="F43" s="9" t="s">
        <v>8358</v>
      </c>
      <c r="G43" s="9" t="s">
        <v>860</v>
      </c>
      <c r="H43" s="9" t="s">
        <v>121</v>
      </c>
      <c r="I43" s="388">
        <v>41781</v>
      </c>
      <c r="J43" s="12">
        <v>5</v>
      </c>
      <c r="K43" s="562" t="s">
        <v>308</v>
      </c>
      <c r="L43" s="12" t="s">
        <v>376</v>
      </c>
      <c r="M43" s="13">
        <f>I43-D43</f>
        <v>1926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3.5" customHeight="1" r="44">
      <c r="A44" s="16">
        <v>4314</v>
      </c>
      <c r="B44" s="17" t="s">
        <v>8359</v>
      </c>
      <c r="C44" s="17">
        <v>2009</v>
      </c>
      <c r="D44" s="392">
        <v>39898</v>
      </c>
      <c r="E44" s="17" t="s">
        <v>8360</v>
      </c>
      <c r="F44" s="17" t="s">
        <v>8361</v>
      </c>
      <c r="G44" s="17" t="s">
        <v>30</v>
      </c>
      <c r="H44" s="17" t="s">
        <v>1536</v>
      </c>
      <c r="I44" s="392">
        <v>41782</v>
      </c>
      <c r="J44" s="19">
        <v>5</v>
      </c>
      <c r="K44" s="562" t="s">
        <v>308</v>
      </c>
      <c r="L44" s="19" t="s">
        <v>376</v>
      </c>
      <c r="M44" s="21">
        <f>I44-D44</f>
        <v>1884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8">
        <v>4414</v>
      </c>
      <c r="B45" s="9" t="s">
        <v>8362</v>
      </c>
      <c r="C45" s="9">
        <v>2010</v>
      </c>
      <c r="D45" s="388">
        <v>40539</v>
      </c>
      <c r="E45" s="9" t="s">
        <v>8363</v>
      </c>
      <c r="F45" s="9" t="s">
        <v>8361</v>
      </c>
      <c r="G45" s="9" t="s">
        <v>844</v>
      </c>
      <c r="H45" s="9" t="s">
        <v>1536</v>
      </c>
      <c r="I45" s="388">
        <v>41782</v>
      </c>
      <c r="J45" s="12">
        <v>5</v>
      </c>
      <c r="K45" s="560" t="s">
        <v>278</v>
      </c>
      <c r="L45" s="12" t="s">
        <v>376</v>
      </c>
      <c r="M45" s="13">
        <f>I45-D45</f>
        <v>1243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16">
        <v>4514</v>
      </c>
      <c r="B46" s="17" t="s">
        <v>8364</v>
      </c>
      <c r="C46" s="17">
        <v>2009</v>
      </c>
      <c r="D46" s="392">
        <v>40043</v>
      </c>
      <c r="E46" s="17" t="s">
        <v>8365</v>
      </c>
      <c r="F46" s="17" t="s">
        <v>534</v>
      </c>
      <c r="G46" s="17" t="s">
        <v>860</v>
      </c>
      <c r="H46" s="17" t="s">
        <v>5629</v>
      </c>
      <c r="I46" s="392">
        <v>41786</v>
      </c>
      <c r="J46" s="19">
        <v>5</v>
      </c>
      <c r="K46" s="560" t="s">
        <v>278</v>
      </c>
      <c r="L46" s="19" t="s">
        <v>371</v>
      </c>
      <c r="M46" s="21">
        <f>I46-D46</f>
        <v>1743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8">
        <v>4614</v>
      </c>
      <c r="B47" s="9" t="s">
        <v>8366</v>
      </c>
      <c r="C47" s="9">
        <v>2008</v>
      </c>
      <c r="D47" s="388">
        <v>39777</v>
      </c>
      <c r="E47" s="9" t="s">
        <v>8367</v>
      </c>
      <c r="F47" s="9" t="s">
        <v>154</v>
      </c>
      <c r="G47" s="9" t="s">
        <v>850</v>
      </c>
      <c r="H47" s="9" t="s">
        <v>3286</v>
      </c>
      <c r="I47" s="388">
        <v>41787</v>
      </c>
      <c r="J47" s="12">
        <v>5</v>
      </c>
      <c r="K47" s="562" t="s">
        <v>308</v>
      </c>
      <c r="L47" s="12" t="s">
        <v>376</v>
      </c>
      <c r="M47" s="13">
        <f>I47-D47</f>
        <v>2010</v>
      </c>
      <c r="N47" s="243"/>
      <c r="O47" s="410" t="s">
        <v>188</v>
      </c>
      <c r="P47" s="303">
        <f>COUNTIF($J$2:$J$476,"1")</f>
        <v>9</v>
      </c>
      <c r="Q47" s="59"/>
      <c r="R47" s="60"/>
      <c r="S47" s="411">
        <f>(P47/P59)</f>
        <v>0.0608108108108108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16">
        <v>4714</v>
      </c>
      <c r="B48" s="17" t="s">
        <v>8368</v>
      </c>
      <c r="C48" s="17">
        <v>2008</v>
      </c>
      <c r="D48" s="392">
        <v>39777</v>
      </c>
      <c r="E48" s="17" t="s">
        <v>8369</v>
      </c>
      <c r="F48" s="17" t="s">
        <v>154</v>
      </c>
      <c r="G48" s="17" t="s">
        <v>850</v>
      </c>
      <c r="H48" s="17" t="s">
        <v>3286</v>
      </c>
      <c r="I48" s="392">
        <v>41787</v>
      </c>
      <c r="J48" s="19">
        <v>5</v>
      </c>
      <c r="K48" s="562" t="s">
        <v>308</v>
      </c>
      <c r="L48" s="19" t="s">
        <v>376</v>
      </c>
      <c r="M48" s="21">
        <f>I48-D48</f>
        <v>2010</v>
      </c>
      <c r="N48" s="243"/>
      <c r="O48" s="23" t="s">
        <v>193</v>
      </c>
      <c r="P48" s="64">
        <f>COUNTIF($J$2:$J$476,"2")</f>
        <v>14</v>
      </c>
      <c r="Q48" s="34"/>
      <c r="R48" s="35"/>
      <c r="S48" s="61">
        <f>(P48/P59)</f>
        <v>0.0945945945945946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8">
        <v>4814</v>
      </c>
      <c r="B49" s="9" t="s">
        <v>8370</v>
      </c>
      <c r="C49" s="9">
        <v>2008</v>
      </c>
      <c r="D49" s="388">
        <v>39777</v>
      </c>
      <c r="E49" s="9" t="s">
        <v>8371</v>
      </c>
      <c r="F49" s="9" t="s">
        <v>154</v>
      </c>
      <c r="G49" s="9" t="s">
        <v>850</v>
      </c>
      <c r="H49" s="9" t="s">
        <v>3286</v>
      </c>
      <c r="I49" s="388">
        <v>41787</v>
      </c>
      <c r="J49" s="12">
        <v>5</v>
      </c>
      <c r="K49" s="562" t="s">
        <v>308</v>
      </c>
      <c r="L49" s="12" t="s">
        <v>376</v>
      </c>
      <c r="M49" s="13">
        <f>I49-D49</f>
        <v>2010</v>
      </c>
      <c r="N49" s="243"/>
      <c r="O49" s="24" t="s">
        <v>197</v>
      </c>
      <c r="P49" s="62">
        <f>COUNTIF($J$2:$J$476,"3")</f>
        <v>3</v>
      </c>
      <c r="Q49" s="34"/>
      <c r="R49" s="35"/>
      <c r="S49" s="63">
        <f>(P49/P59)</f>
        <v>0.0202702702702703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16">
        <v>4914</v>
      </c>
      <c r="B50" s="17" t="s">
        <v>8372</v>
      </c>
      <c r="C50" s="17">
        <v>2009</v>
      </c>
      <c r="D50" s="392">
        <v>40009</v>
      </c>
      <c r="E50" s="17" t="s">
        <v>8373</v>
      </c>
      <c r="F50" s="17" t="s">
        <v>64</v>
      </c>
      <c r="G50" s="17" t="s">
        <v>17</v>
      </c>
      <c r="H50" s="17" t="s">
        <v>121</v>
      </c>
      <c r="I50" s="392">
        <v>41800</v>
      </c>
      <c r="J50" s="19">
        <v>6</v>
      </c>
      <c r="K50" s="562" t="s">
        <v>308</v>
      </c>
      <c r="L50" s="19" t="s">
        <v>371</v>
      </c>
      <c r="M50" s="21">
        <f>I50-D50</f>
        <v>1791</v>
      </c>
      <c r="N50" s="243"/>
      <c r="O50" s="23" t="s">
        <v>204</v>
      </c>
      <c r="P50" s="64">
        <f>COUNTIF($J$2:$J$476,"4")</f>
        <v>13</v>
      </c>
      <c r="Q50" s="34"/>
      <c r="R50" s="35"/>
      <c r="S50" s="61">
        <f>(P50/P59)</f>
        <v>0.0878378378378378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8">
        <v>5014</v>
      </c>
      <c r="B51" s="9" t="s">
        <v>8374</v>
      </c>
      <c r="C51" s="9">
        <v>2010</v>
      </c>
      <c r="D51" s="388">
        <v>40318</v>
      </c>
      <c r="E51" s="9" t="s">
        <v>8375</v>
      </c>
      <c r="F51" s="9" t="s">
        <v>1653</v>
      </c>
      <c r="G51" s="9" t="s">
        <v>17</v>
      </c>
      <c r="H51" s="9" t="s">
        <v>5629</v>
      </c>
      <c r="I51" s="388">
        <v>41802</v>
      </c>
      <c r="J51" s="12">
        <v>6</v>
      </c>
      <c r="K51" s="562" t="s">
        <v>308</v>
      </c>
      <c r="L51" s="12" t="s">
        <v>371</v>
      </c>
      <c r="M51" s="13">
        <f>I51-D51</f>
        <v>1484</v>
      </c>
      <c r="N51" s="243"/>
      <c r="O51" s="24" t="s">
        <v>211</v>
      </c>
      <c r="P51" s="62">
        <f>COUNTIF($J$2:$J$476,"5")</f>
        <v>8</v>
      </c>
      <c r="Q51" s="34"/>
      <c r="R51" s="35"/>
      <c r="S51" s="63">
        <f>(P51/P59)</f>
        <v>0.0540540540540541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16">
        <v>5114</v>
      </c>
      <c r="B52" s="17" t="s">
        <v>8376</v>
      </c>
      <c r="C52" s="17">
        <v>2010</v>
      </c>
      <c r="D52" s="392">
        <v>40325</v>
      </c>
      <c r="E52" s="17" t="s">
        <v>8377</v>
      </c>
      <c r="F52" s="17" t="s">
        <v>8378</v>
      </c>
      <c r="G52" s="17" t="s">
        <v>17</v>
      </c>
      <c r="H52" s="17" t="s">
        <v>7682</v>
      </c>
      <c r="I52" s="392">
        <v>41802</v>
      </c>
      <c r="J52" s="19">
        <v>6</v>
      </c>
      <c r="K52" s="560" t="s">
        <v>278</v>
      </c>
      <c r="L52" s="19" t="s">
        <v>371</v>
      </c>
      <c r="M52" s="21">
        <f>I52-D52</f>
        <v>1477</v>
      </c>
      <c r="N52" s="243"/>
      <c r="O52" s="23" t="s">
        <v>216</v>
      </c>
      <c r="P52" s="64">
        <f>COUNTIF($J$2:$J$476,"6")</f>
        <v>12</v>
      </c>
      <c r="Q52" s="34"/>
      <c r="R52" s="35"/>
      <c r="S52" s="61">
        <f>(P52/P59)</f>
        <v>0.0810810810810811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8">
        <v>5214</v>
      </c>
      <c r="B53" s="9" t="s">
        <v>8379</v>
      </c>
      <c r="C53" s="9">
        <v>2010</v>
      </c>
      <c r="D53" s="388">
        <v>40435</v>
      </c>
      <c r="E53" s="9" t="s">
        <v>8380</v>
      </c>
      <c r="F53" s="9" t="s">
        <v>8381</v>
      </c>
      <c r="G53" s="9" t="s">
        <v>17</v>
      </c>
      <c r="H53" s="9" t="s">
        <v>7085</v>
      </c>
      <c r="I53" s="388">
        <v>41802</v>
      </c>
      <c r="J53" s="12">
        <v>6</v>
      </c>
      <c r="K53" s="562" t="s">
        <v>308</v>
      </c>
      <c r="L53" s="12" t="s">
        <v>371</v>
      </c>
      <c r="M53" s="13">
        <f>I53-D53</f>
        <v>1367</v>
      </c>
      <c r="N53" s="243"/>
      <c r="O53" s="24" t="s">
        <v>221</v>
      </c>
      <c r="P53" s="62">
        <f>COUNTIF($J$2:$J$476,"7")</f>
        <v>2</v>
      </c>
      <c r="Q53" s="34"/>
      <c r="R53" s="35"/>
      <c r="S53" s="63">
        <f>(P53/P59)</f>
        <v>0.0135135135135135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16">
        <v>5314</v>
      </c>
      <c r="B54" s="17" t="s">
        <v>8382</v>
      </c>
      <c r="C54" s="17">
        <v>2008</v>
      </c>
      <c r="D54" s="392">
        <v>39665</v>
      </c>
      <c r="E54" s="17" t="s">
        <v>8383</v>
      </c>
      <c r="F54" s="17" t="s">
        <v>8384</v>
      </c>
      <c r="G54" s="17" t="s">
        <v>850</v>
      </c>
      <c r="H54" s="17" t="s">
        <v>866</v>
      </c>
      <c r="I54" s="392">
        <v>41802</v>
      </c>
      <c r="J54" s="19">
        <v>6</v>
      </c>
      <c r="K54" s="560" t="s">
        <v>278</v>
      </c>
      <c r="L54" s="19" t="s">
        <v>371</v>
      </c>
      <c r="M54" s="21">
        <f>I54-D54</f>
        <v>2137</v>
      </c>
      <c r="N54" s="243"/>
      <c r="O54" s="23" t="s">
        <v>226</v>
      </c>
      <c r="P54" s="64">
        <f>COUNTIF($J$2:$J$476,"8")</f>
        <v>13</v>
      </c>
      <c r="Q54" s="34"/>
      <c r="R54" s="35"/>
      <c r="S54" s="61">
        <f>(P54/P59)</f>
        <v>0.0878378378378378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8">
        <v>5414</v>
      </c>
      <c r="B55" s="9" t="s">
        <v>8385</v>
      </c>
      <c r="C55" s="9">
        <v>2010</v>
      </c>
      <c r="D55" s="388">
        <v>40308</v>
      </c>
      <c r="E55" s="9" t="s">
        <v>8386</v>
      </c>
      <c r="F55" s="9" t="s">
        <v>953</v>
      </c>
      <c r="G55" s="9" t="s">
        <v>17</v>
      </c>
      <c r="H55" s="9" t="s">
        <v>3637</v>
      </c>
      <c r="I55" s="388">
        <v>41805</v>
      </c>
      <c r="J55" s="12">
        <v>6</v>
      </c>
      <c r="K55" s="563" t="s">
        <v>295</v>
      </c>
      <c r="L55" s="12" t="s">
        <v>371</v>
      </c>
      <c r="M55" s="13">
        <f>I55-D55</f>
        <v>1497</v>
      </c>
      <c r="N55" s="243"/>
      <c r="O55" s="24" t="s">
        <v>231</v>
      </c>
      <c r="P55" s="62">
        <f>COUNTIF($J$2:$J$476,"9")</f>
        <v>10</v>
      </c>
      <c r="Q55" s="34"/>
      <c r="R55" s="35"/>
      <c r="S55" s="63">
        <f>(P55/P59)</f>
        <v>0.0675675675675676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16">
        <v>5514</v>
      </c>
      <c r="B56" s="17" t="s">
        <v>8387</v>
      </c>
      <c r="C56" s="17">
        <v>2010</v>
      </c>
      <c r="D56" s="392">
        <v>40303</v>
      </c>
      <c r="E56" s="17" t="s">
        <v>8388</v>
      </c>
      <c r="F56" s="17" t="s">
        <v>456</v>
      </c>
      <c r="G56" s="17" t="s">
        <v>860</v>
      </c>
      <c r="H56" s="17" t="s">
        <v>465</v>
      </c>
      <c r="I56" s="392">
        <v>41807</v>
      </c>
      <c r="J56" s="19">
        <v>6</v>
      </c>
      <c r="K56" s="562" t="s">
        <v>308</v>
      </c>
      <c r="L56" s="19" t="s">
        <v>371</v>
      </c>
      <c r="M56" s="21">
        <f>I56-D56</f>
        <v>1504</v>
      </c>
      <c r="N56" s="243"/>
      <c r="O56" s="23" t="s">
        <v>237</v>
      </c>
      <c r="P56" s="64">
        <f>COUNTIF($J$2:$J$476,"10")</f>
        <v>32</v>
      </c>
      <c r="Q56" s="34"/>
      <c r="R56" s="35"/>
      <c r="S56" s="61">
        <f>(P56/P59)</f>
        <v>0.216216216216216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8">
        <v>5614</v>
      </c>
      <c r="B57" s="9" t="s">
        <v>8389</v>
      </c>
      <c r="C57" s="9">
        <v>2010</v>
      </c>
      <c r="D57" s="388">
        <v>40350</v>
      </c>
      <c r="E57" s="9" t="s">
        <v>8390</v>
      </c>
      <c r="F57" s="9" t="s">
        <v>1678</v>
      </c>
      <c r="G57" s="9" t="s">
        <v>860</v>
      </c>
      <c r="H57" s="9" t="s">
        <v>465</v>
      </c>
      <c r="I57" s="388">
        <v>41808</v>
      </c>
      <c r="J57" s="12">
        <v>6</v>
      </c>
      <c r="K57" s="560" t="s">
        <v>278</v>
      </c>
      <c r="L57" s="12" t="s">
        <v>376</v>
      </c>
      <c r="M57" s="13">
        <f>I57-D57</f>
        <v>1458</v>
      </c>
      <c r="N57" s="243"/>
      <c r="O57" s="24" t="s">
        <v>243</v>
      </c>
      <c r="P57" s="62">
        <f>COUNTIF($J$2:$J$476,"11")</f>
        <v>15</v>
      </c>
      <c r="Q57" s="34"/>
      <c r="R57" s="35"/>
      <c r="S57" s="63">
        <f>(P57/P59)</f>
        <v>0.101351351351351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16">
        <v>5714</v>
      </c>
      <c r="B58" s="17" t="s">
        <v>8391</v>
      </c>
      <c r="C58" s="17">
        <v>2011</v>
      </c>
      <c r="D58" s="392">
        <v>40724</v>
      </c>
      <c r="E58" s="17" t="s">
        <v>8392</v>
      </c>
      <c r="F58" s="17" t="s">
        <v>8393</v>
      </c>
      <c r="G58" s="17" t="s">
        <v>860</v>
      </c>
      <c r="H58" s="17" t="s">
        <v>465</v>
      </c>
      <c r="I58" s="392">
        <v>41808</v>
      </c>
      <c r="J58" s="19">
        <v>6</v>
      </c>
      <c r="K58" s="563" t="s">
        <v>295</v>
      </c>
      <c r="L58" s="19" t="s">
        <v>371</v>
      </c>
      <c r="M58" s="21">
        <f>I58-D58</f>
        <v>1084</v>
      </c>
      <c r="N58" s="243"/>
      <c r="O58" s="413" t="s">
        <v>248</v>
      </c>
      <c r="P58" s="64">
        <f>COUNTIF($J$2:$J$476,"12")</f>
        <v>17</v>
      </c>
      <c r="Q58" s="34"/>
      <c r="R58" s="35"/>
      <c r="S58" s="414">
        <f>(P58/P59)</f>
        <v>0.114864864864865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8">
        <v>5814</v>
      </c>
      <c r="B59" s="9" t="s">
        <v>8394</v>
      </c>
      <c r="C59" s="9">
        <v>2010</v>
      </c>
      <c r="D59" s="388">
        <v>40340</v>
      </c>
      <c r="E59" s="9" t="s">
        <v>8395</v>
      </c>
      <c r="F59" s="9" t="s">
        <v>1137</v>
      </c>
      <c r="G59" s="9" t="s">
        <v>860</v>
      </c>
      <c r="H59" s="9" t="s">
        <v>6422</v>
      </c>
      <c r="I59" s="388">
        <v>41808</v>
      </c>
      <c r="J59" s="12">
        <v>6</v>
      </c>
      <c r="K59" s="562" t="s">
        <v>308</v>
      </c>
      <c r="L59" s="12" t="s">
        <v>371</v>
      </c>
      <c r="M59" s="13">
        <f>I59-D59</f>
        <v>1468</v>
      </c>
      <c r="N59" s="243"/>
      <c r="O59" s="407" t="s">
        <v>253</v>
      </c>
      <c r="P59" s="408">
        <f>SUM(P47:R58)</f>
        <v>148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16">
        <v>5914</v>
      </c>
      <c r="B60" s="17" t="s">
        <v>8396</v>
      </c>
      <c r="C60" s="17">
        <v>2008</v>
      </c>
      <c r="D60" s="392">
        <v>39797</v>
      </c>
      <c r="E60" s="17" t="s">
        <v>8397</v>
      </c>
      <c r="F60" s="17" t="s">
        <v>1000</v>
      </c>
      <c r="G60" s="17" t="s">
        <v>860</v>
      </c>
      <c r="H60" s="17" t="s">
        <v>8323</v>
      </c>
      <c r="I60" s="392">
        <v>41815</v>
      </c>
      <c r="J60" s="19">
        <v>6</v>
      </c>
      <c r="K60" s="560" t="s">
        <v>278</v>
      </c>
      <c r="L60" s="19" t="s">
        <v>371</v>
      </c>
      <c r="M60" s="21">
        <f>I60-D60</f>
        <v>2018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8">
        <v>6014</v>
      </c>
      <c r="B61" s="9" t="s">
        <v>8398</v>
      </c>
      <c r="C61" s="9">
        <v>2008</v>
      </c>
      <c r="D61" s="388">
        <v>39772</v>
      </c>
      <c r="E61" s="9" t="s">
        <v>8399</v>
      </c>
      <c r="F61" s="9" t="s">
        <v>2004</v>
      </c>
      <c r="G61" s="9" t="s">
        <v>17</v>
      </c>
      <c r="H61" s="9" t="s">
        <v>4365</v>
      </c>
      <c r="I61" s="388">
        <v>41817</v>
      </c>
      <c r="J61" s="12">
        <v>6</v>
      </c>
      <c r="K61" s="563" t="s">
        <v>295</v>
      </c>
      <c r="L61" s="12" t="s">
        <v>371</v>
      </c>
      <c r="M61" s="13">
        <f>I61-D61</f>
        <v>2045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3.5" customHeight="1" r="62">
      <c r="A62" s="16">
        <v>6114</v>
      </c>
      <c r="B62" s="17" t="s">
        <v>8400</v>
      </c>
      <c r="C62" s="17">
        <v>2009</v>
      </c>
      <c r="D62" s="392">
        <v>39864</v>
      </c>
      <c r="E62" s="17" t="s">
        <v>8401</v>
      </c>
      <c r="F62" s="17" t="s">
        <v>8402</v>
      </c>
      <c r="G62" s="17" t="s">
        <v>860</v>
      </c>
      <c r="H62" s="17" t="s">
        <v>866</v>
      </c>
      <c r="I62" s="392">
        <v>41821</v>
      </c>
      <c r="J62" s="19">
        <v>7</v>
      </c>
      <c r="K62" s="560" t="s">
        <v>278</v>
      </c>
      <c r="L62" s="19" t="s">
        <v>371</v>
      </c>
      <c r="M62" s="21">
        <f>I62-D62</f>
        <v>1957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3.5" customHeight="1" r="63">
      <c r="A63" s="8">
        <v>6214</v>
      </c>
      <c r="B63" s="9" t="s">
        <v>8403</v>
      </c>
      <c r="C63" s="9">
        <v>2010</v>
      </c>
      <c r="D63" s="388">
        <v>40501</v>
      </c>
      <c r="E63" s="9" t="s">
        <v>8404</v>
      </c>
      <c r="F63" s="9" t="s">
        <v>5251</v>
      </c>
      <c r="G63" s="9" t="s">
        <v>860</v>
      </c>
      <c r="H63" s="9" t="s">
        <v>8405</v>
      </c>
      <c r="I63" s="388">
        <v>41831</v>
      </c>
      <c r="J63" s="12">
        <v>7</v>
      </c>
      <c r="K63" s="560" t="s">
        <v>278</v>
      </c>
      <c r="L63" s="12" t="s">
        <v>371</v>
      </c>
      <c r="M63" s="13">
        <f>I63-D63</f>
        <v>1330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3.5" customHeight="1" r="64">
      <c r="A64" s="16">
        <v>6314</v>
      </c>
      <c r="B64" s="17" t="s">
        <v>8406</v>
      </c>
      <c r="C64" s="17">
        <v>2009</v>
      </c>
      <c r="D64" s="392">
        <v>40123</v>
      </c>
      <c r="E64" s="17" t="s">
        <v>8407</v>
      </c>
      <c r="F64" s="17" t="s">
        <v>534</v>
      </c>
      <c r="G64" s="17" t="s">
        <v>17</v>
      </c>
      <c r="H64" s="17" t="s">
        <v>981</v>
      </c>
      <c r="I64" s="392">
        <v>41858</v>
      </c>
      <c r="J64" s="19">
        <v>8</v>
      </c>
      <c r="K64" s="560" t="s">
        <v>278</v>
      </c>
      <c r="L64" s="19" t="s">
        <v>371</v>
      </c>
      <c r="M64" s="21">
        <f>I64-D64</f>
        <v>1735</v>
      </c>
      <c r="N64" s="243"/>
      <c r="O64" s="418" t="s">
        <v>278</v>
      </c>
      <c r="P64" s="419"/>
      <c r="Q64" s="419"/>
      <c r="R64" s="420"/>
      <c r="S64" s="421">
        <f>COUNTIF($K$2:$K$476,"I - Extremamente tóxico")</f>
        <v>59</v>
      </c>
      <c r="T64" s="422">
        <f>(S64/S76)</f>
        <v>0.398648648648649</v>
      </c>
      <c r="U64" s="243"/>
      <c r="V64" s="243"/>
      <c r="W64" s="243"/>
      <c r="X64" s="243"/>
      <c r="Y64" s="243"/>
      <c r="Z64" s="243"/>
    </row>
    <row ht="12.75" customHeight="1" r="65">
      <c r="A65" s="8">
        <v>6414</v>
      </c>
      <c r="B65" s="9" t="s">
        <v>8408</v>
      </c>
      <c r="C65" s="9">
        <v>2009</v>
      </c>
      <c r="D65" s="388">
        <v>40171</v>
      </c>
      <c r="E65" s="9" t="s">
        <v>8409</v>
      </c>
      <c r="F65" s="9" t="s">
        <v>953</v>
      </c>
      <c r="G65" s="9" t="s">
        <v>17</v>
      </c>
      <c r="H65" s="9" t="s">
        <v>363</v>
      </c>
      <c r="I65" s="388">
        <v>41858</v>
      </c>
      <c r="J65" s="12">
        <v>8</v>
      </c>
      <c r="K65" s="563" t="s">
        <v>295</v>
      </c>
      <c r="L65" s="12" t="s">
        <v>371</v>
      </c>
      <c r="M65" s="13">
        <f>I65-D65</f>
        <v>1687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16">
        <v>6514</v>
      </c>
      <c r="B66" s="17" t="s">
        <v>8410</v>
      </c>
      <c r="C66" s="17">
        <v>2011</v>
      </c>
      <c r="D66" s="392">
        <v>40758</v>
      </c>
      <c r="E66" s="17" t="s">
        <v>8411</v>
      </c>
      <c r="F66" s="17" t="s">
        <v>1653</v>
      </c>
      <c r="G66" s="17" t="s">
        <v>17</v>
      </c>
      <c r="H66" s="17" t="s">
        <v>25</v>
      </c>
      <c r="I66" s="392">
        <v>41858</v>
      </c>
      <c r="J66" s="19">
        <v>8</v>
      </c>
      <c r="K66" s="562" t="s">
        <v>308</v>
      </c>
      <c r="L66" s="19" t="s">
        <v>371</v>
      </c>
      <c r="M66" s="21">
        <f>I66-D66</f>
        <v>1100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8">
        <v>6614</v>
      </c>
      <c r="B67" s="9" t="s">
        <v>8412</v>
      </c>
      <c r="C67" s="9">
        <v>2009</v>
      </c>
      <c r="D67" s="388">
        <v>39911</v>
      </c>
      <c r="E67" s="9" t="s">
        <v>8413</v>
      </c>
      <c r="F67" s="9" t="s">
        <v>8414</v>
      </c>
      <c r="G67" s="9" t="s">
        <v>850</v>
      </c>
      <c r="H67" s="9" t="s">
        <v>866</v>
      </c>
      <c r="I67" s="388">
        <v>41863</v>
      </c>
      <c r="J67" s="12">
        <v>8</v>
      </c>
      <c r="K67" s="562" t="s">
        <v>308</v>
      </c>
      <c r="L67" s="12" t="s">
        <v>371</v>
      </c>
      <c r="M67" s="13">
        <f>I67-D67</f>
        <v>1952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22</v>
      </c>
      <c r="T67" s="428">
        <f>(S67/S76)</f>
        <v>0.148648648648649</v>
      </c>
      <c r="U67" s="243"/>
      <c r="V67" s="243"/>
      <c r="W67" s="243"/>
      <c r="X67" s="243"/>
      <c r="Y67" s="243"/>
      <c r="Z67" s="243"/>
    </row>
    <row ht="12.75" customHeight="1" r="68">
      <c r="A68" s="16">
        <v>6714</v>
      </c>
      <c r="B68" s="17" t="s">
        <v>8415</v>
      </c>
      <c r="C68" s="17">
        <v>2009</v>
      </c>
      <c r="D68" s="392">
        <v>39911</v>
      </c>
      <c r="E68" s="17" t="s">
        <v>8416</v>
      </c>
      <c r="F68" s="17" t="s">
        <v>8414</v>
      </c>
      <c r="G68" s="17" t="s">
        <v>850</v>
      </c>
      <c r="H68" s="17" t="s">
        <v>866</v>
      </c>
      <c r="I68" s="392">
        <v>41863</v>
      </c>
      <c r="J68" s="19">
        <v>8</v>
      </c>
      <c r="K68" s="562" t="s">
        <v>308</v>
      </c>
      <c r="L68" s="19" t="s">
        <v>371</v>
      </c>
      <c r="M68" s="21">
        <f>I68-D68</f>
        <v>1952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8">
        <v>6814</v>
      </c>
      <c r="B69" s="9" t="s">
        <v>8417</v>
      </c>
      <c r="C69" s="9">
        <v>2010</v>
      </c>
      <c r="D69" s="388">
        <v>40280</v>
      </c>
      <c r="E69" s="9" t="s">
        <v>8418</v>
      </c>
      <c r="F69" s="9" t="s">
        <v>430</v>
      </c>
      <c r="G69" s="9" t="s">
        <v>860</v>
      </c>
      <c r="H69" s="9" t="s">
        <v>363</v>
      </c>
      <c r="I69" s="388">
        <v>41869</v>
      </c>
      <c r="J69" s="12">
        <v>8</v>
      </c>
      <c r="K69" s="560" t="s">
        <v>278</v>
      </c>
      <c r="L69" s="12" t="s">
        <v>371</v>
      </c>
      <c r="M69" s="13">
        <f>I69-D69</f>
        <v>1589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60</v>
      </c>
      <c r="T69" s="431">
        <f>(S69/S76)</f>
        <v>0.405405405405405</v>
      </c>
      <c r="U69" s="243"/>
      <c r="V69" s="243"/>
      <c r="W69" s="243"/>
      <c r="X69" s="243"/>
      <c r="Y69" s="243"/>
      <c r="Z69" s="243"/>
    </row>
    <row ht="12.75" customHeight="1" r="70">
      <c r="A70" s="16">
        <v>6914</v>
      </c>
      <c r="B70" s="17" t="s">
        <v>8419</v>
      </c>
      <c r="C70" s="17">
        <v>2009</v>
      </c>
      <c r="D70" s="392">
        <v>39933</v>
      </c>
      <c r="E70" s="17" t="s">
        <v>8420</v>
      </c>
      <c r="F70" s="17" t="s">
        <v>430</v>
      </c>
      <c r="G70" s="17" t="s">
        <v>860</v>
      </c>
      <c r="H70" s="17" t="s">
        <v>363</v>
      </c>
      <c r="I70" s="392">
        <v>41869</v>
      </c>
      <c r="J70" s="19">
        <v>8</v>
      </c>
      <c r="K70" s="560" t="s">
        <v>278</v>
      </c>
      <c r="L70" s="19" t="s">
        <v>371</v>
      </c>
      <c r="M70" s="21">
        <f>I70-D70</f>
        <v>1936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8">
        <v>7014</v>
      </c>
      <c r="B71" s="9" t="s">
        <v>8421</v>
      </c>
      <c r="C71" s="9">
        <v>2007</v>
      </c>
      <c r="D71" s="388">
        <v>39412</v>
      </c>
      <c r="E71" s="9" t="s">
        <v>8422</v>
      </c>
      <c r="F71" s="9" t="s">
        <v>1000</v>
      </c>
      <c r="G71" s="9" t="s">
        <v>850</v>
      </c>
      <c r="H71" s="9" t="s">
        <v>1536</v>
      </c>
      <c r="I71" s="388">
        <v>41871</v>
      </c>
      <c r="J71" s="12">
        <v>8</v>
      </c>
      <c r="K71" s="560" t="s">
        <v>278</v>
      </c>
      <c r="L71" s="12" t="s">
        <v>376</v>
      </c>
      <c r="M71" s="13">
        <f>I71-D71</f>
        <v>2459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16">
        <v>7114</v>
      </c>
      <c r="B72" s="17" t="s">
        <v>8423</v>
      </c>
      <c r="C72" s="17">
        <v>2013</v>
      </c>
      <c r="D72" s="392">
        <v>41285</v>
      </c>
      <c r="E72" s="17" t="s">
        <v>8424</v>
      </c>
      <c r="F72" s="547" t="s">
        <v>3960</v>
      </c>
      <c r="G72" s="17" t="s">
        <v>871</v>
      </c>
      <c r="H72" s="17" t="s">
        <v>8425</v>
      </c>
      <c r="I72" s="392">
        <v>41872</v>
      </c>
      <c r="J72" s="19">
        <v>8</v>
      </c>
      <c r="K72" s="561" t="s">
        <v>1679</v>
      </c>
      <c r="L72" s="19" t="s">
        <v>380</v>
      </c>
      <c r="M72" s="21">
        <f>I72-D72</f>
        <v>587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2</v>
      </c>
      <c r="T72" s="434">
        <f>(S72/S76)</f>
        <v>0.0135135135135135</v>
      </c>
      <c r="U72" s="243"/>
      <c r="V72" s="243"/>
      <c r="W72" s="243"/>
      <c r="X72" s="243"/>
      <c r="Y72" s="243"/>
      <c r="Z72" s="243"/>
    </row>
    <row ht="14.25" customHeight="1" r="73">
      <c r="A73" s="8">
        <v>7214</v>
      </c>
      <c r="B73" s="9" t="s">
        <v>8426</v>
      </c>
      <c r="C73" s="9">
        <v>2013</v>
      </c>
      <c r="D73" s="388">
        <v>41507</v>
      </c>
      <c r="E73" s="9" t="s">
        <v>8427</v>
      </c>
      <c r="F73" s="548" t="s">
        <v>3960</v>
      </c>
      <c r="G73" s="9" t="s">
        <v>871</v>
      </c>
      <c r="H73" s="9" t="s">
        <v>8428</v>
      </c>
      <c r="I73" s="388">
        <v>41872</v>
      </c>
      <c r="J73" s="12">
        <v>8</v>
      </c>
      <c r="K73" s="561" t="s">
        <v>1679</v>
      </c>
      <c r="L73" s="12" t="s">
        <v>380</v>
      </c>
      <c r="M73" s="13">
        <f>I73-D73</f>
        <v>365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3.5" customHeight="1" r="74">
      <c r="A74" s="16">
        <v>7314</v>
      </c>
      <c r="B74" s="17" t="s">
        <v>8429</v>
      </c>
      <c r="C74" s="17">
        <v>2010</v>
      </c>
      <c r="D74" s="392">
        <v>40232</v>
      </c>
      <c r="E74" s="17" t="s">
        <v>8430</v>
      </c>
      <c r="F74" s="17" t="s">
        <v>1678</v>
      </c>
      <c r="G74" s="17" t="s">
        <v>17</v>
      </c>
      <c r="H74" s="17" t="s">
        <v>4365</v>
      </c>
      <c r="I74" s="392">
        <v>41872</v>
      </c>
      <c r="J74" s="19">
        <v>8</v>
      </c>
      <c r="K74" s="560" t="s">
        <v>278</v>
      </c>
      <c r="L74" s="19" t="s">
        <v>376</v>
      </c>
      <c r="M74" s="21">
        <f>I74-D74</f>
        <v>1640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5</v>
      </c>
      <c r="T74" s="434">
        <f>(S74/S76)</f>
        <v>0.0337837837837838</v>
      </c>
      <c r="U74" s="243"/>
      <c r="V74" s="243"/>
      <c r="W74" s="243"/>
      <c r="X74" s="243"/>
      <c r="Y74" s="243"/>
      <c r="Z74" s="243"/>
    </row>
    <row ht="12.75" customHeight="1" r="75">
      <c r="A75" s="8">
        <v>7414</v>
      </c>
      <c r="B75" s="9" t="s">
        <v>8431</v>
      </c>
      <c r="C75" s="9">
        <v>2013</v>
      </c>
      <c r="D75" s="388">
        <v>41512</v>
      </c>
      <c r="E75" s="9" t="s">
        <v>8432</v>
      </c>
      <c r="F75" s="9" t="s">
        <v>8361</v>
      </c>
      <c r="G75" s="9" t="s">
        <v>844</v>
      </c>
      <c r="H75" s="9" t="s">
        <v>1536</v>
      </c>
      <c r="I75" s="388">
        <v>41873</v>
      </c>
      <c r="J75" s="12">
        <v>8</v>
      </c>
      <c r="K75" s="560" t="s">
        <v>278</v>
      </c>
      <c r="L75" s="12" t="s">
        <v>376</v>
      </c>
      <c r="M75" s="13">
        <f>I75-D75</f>
        <v>361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2.75" customHeight="1" r="76">
      <c r="A76" s="16">
        <v>7514</v>
      </c>
      <c r="B76" s="17" t="s">
        <v>8433</v>
      </c>
      <c r="C76" s="17">
        <v>2010</v>
      </c>
      <c r="D76" s="392">
        <v>40422</v>
      </c>
      <c r="E76" s="17" t="s">
        <v>8434</v>
      </c>
      <c r="F76" s="17" t="s">
        <v>1653</v>
      </c>
      <c r="G76" s="17" t="s">
        <v>860</v>
      </c>
      <c r="H76" s="17" t="s">
        <v>363</v>
      </c>
      <c r="I76" s="392">
        <v>41873</v>
      </c>
      <c r="J76" s="19">
        <v>8</v>
      </c>
      <c r="K76" s="563" t="s">
        <v>295</v>
      </c>
      <c r="L76" s="19" t="s">
        <v>371</v>
      </c>
      <c r="M76" s="21">
        <f>I76-D76</f>
        <v>1451</v>
      </c>
      <c r="N76" s="243"/>
      <c r="O76" s="310" t="s">
        <v>253</v>
      </c>
      <c r="P76" s="59"/>
      <c r="Q76" s="59"/>
      <c r="R76" s="117"/>
      <c r="S76" s="440">
        <f>SUM(S64:S75)</f>
        <v>148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8">
        <v>7614</v>
      </c>
      <c r="B77" s="9" t="s">
        <v>8435</v>
      </c>
      <c r="C77" s="9">
        <v>2008</v>
      </c>
      <c r="D77" s="388">
        <v>39507</v>
      </c>
      <c r="E77" s="9" t="s">
        <v>8436</v>
      </c>
      <c r="F77" s="9" t="s">
        <v>8000</v>
      </c>
      <c r="G77" s="9" t="s">
        <v>17</v>
      </c>
      <c r="H77" s="9" t="s">
        <v>6920</v>
      </c>
      <c r="I77" s="388">
        <v>41886</v>
      </c>
      <c r="J77" s="12">
        <v>9</v>
      </c>
      <c r="K77" s="560" t="s">
        <v>278</v>
      </c>
      <c r="L77" s="12" t="s">
        <v>371</v>
      </c>
      <c r="M77" s="13">
        <f>I77-D77</f>
        <v>2379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16">
        <v>7714</v>
      </c>
      <c r="B78" s="17" t="s">
        <v>8437</v>
      </c>
      <c r="C78" s="17">
        <v>2009</v>
      </c>
      <c r="D78" s="392">
        <v>39945</v>
      </c>
      <c r="E78" s="17" t="s">
        <v>8438</v>
      </c>
      <c r="F78" s="17" t="s">
        <v>564</v>
      </c>
      <c r="G78" s="17" t="s">
        <v>860</v>
      </c>
      <c r="H78" s="17" t="s">
        <v>181</v>
      </c>
      <c r="I78" s="392">
        <v>41894</v>
      </c>
      <c r="J78" s="19">
        <v>9</v>
      </c>
      <c r="K78" s="563" t="s">
        <v>295</v>
      </c>
      <c r="L78" s="19" t="s">
        <v>371</v>
      </c>
      <c r="M78" s="21">
        <f>I78-D78</f>
        <v>1949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3.5" customHeight="1" r="79">
      <c r="A79" s="8">
        <v>7814</v>
      </c>
      <c r="B79" s="9" t="s">
        <v>8439</v>
      </c>
      <c r="C79" s="9">
        <v>2007</v>
      </c>
      <c r="D79" s="388">
        <v>39427</v>
      </c>
      <c r="E79" s="9" t="s">
        <v>7428</v>
      </c>
      <c r="F79" s="9" t="s">
        <v>1126</v>
      </c>
      <c r="G79" s="9" t="s">
        <v>850</v>
      </c>
      <c r="H79" s="9" t="s">
        <v>1358</v>
      </c>
      <c r="I79" s="388">
        <v>41894</v>
      </c>
      <c r="J79" s="12">
        <v>9</v>
      </c>
      <c r="K79" s="560" t="s">
        <v>278</v>
      </c>
      <c r="L79" s="12" t="s">
        <v>376</v>
      </c>
      <c r="M79" s="13">
        <f>I79-D79</f>
        <v>2467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16">
        <v>7914</v>
      </c>
      <c r="B80" s="17" t="s">
        <v>8440</v>
      </c>
      <c r="C80" s="17">
        <v>2008</v>
      </c>
      <c r="D80" s="392">
        <v>39710</v>
      </c>
      <c r="E80" s="17" t="s">
        <v>8441</v>
      </c>
      <c r="F80" s="17" t="s">
        <v>1000</v>
      </c>
      <c r="G80" s="17" t="s">
        <v>850</v>
      </c>
      <c r="H80" s="17" t="s">
        <v>1536</v>
      </c>
      <c r="I80" s="392">
        <v>41898</v>
      </c>
      <c r="J80" s="19">
        <v>9</v>
      </c>
      <c r="K80" s="560" t="s">
        <v>278</v>
      </c>
      <c r="L80" s="19" t="s">
        <v>376</v>
      </c>
      <c r="M80" s="21">
        <f>I80-D80</f>
        <v>2188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8">
        <v>8014</v>
      </c>
      <c r="B81" s="9" t="s">
        <v>8442</v>
      </c>
      <c r="C81" s="9">
        <v>2008</v>
      </c>
      <c r="D81" s="388">
        <v>39713</v>
      </c>
      <c r="E81" s="9" t="s">
        <v>8443</v>
      </c>
      <c r="F81" s="9" t="s">
        <v>1000</v>
      </c>
      <c r="G81" s="9" t="s">
        <v>850</v>
      </c>
      <c r="H81" s="9" t="s">
        <v>1536</v>
      </c>
      <c r="I81" s="388">
        <v>41898</v>
      </c>
      <c r="J81" s="12">
        <v>9</v>
      </c>
      <c r="K81" s="560" t="s">
        <v>278</v>
      </c>
      <c r="L81" s="12" t="s">
        <v>376</v>
      </c>
      <c r="M81" s="13">
        <f>I81-D81</f>
        <v>2185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3</v>
      </c>
      <c r="T81" s="121">
        <f>(S81/S85)</f>
        <v>0.0202702702702703</v>
      </c>
      <c r="U81" s="243"/>
      <c r="V81" s="243"/>
      <c r="W81" s="243"/>
      <c r="X81" s="243"/>
      <c r="Y81" s="243"/>
      <c r="Z81" s="243"/>
    </row>
    <row ht="13.5" customHeight="1" r="82">
      <c r="A82" s="16">
        <v>8114</v>
      </c>
      <c r="B82" s="17" t="s">
        <v>8444</v>
      </c>
      <c r="C82" s="17">
        <v>2008</v>
      </c>
      <c r="D82" s="392">
        <v>39617</v>
      </c>
      <c r="E82" s="17" t="s">
        <v>8445</v>
      </c>
      <c r="F82" s="17" t="s">
        <v>8446</v>
      </c>
      <c r="G82" s="17" t="s">
        <v>30</v>
      </c>
      <c r="H82" s="17" t="s">
        <v>1536</v>
      </c>
      <c r="I82" s="392">
        <v>41906</v>
      </c>
      <c r="J82" s="19">
        <v>9</v>
      </c>
      <c r="K82" s="562" t="s">
        <v>308</v>
      </c>
      <c r="L82" s="19" t="s">
        <v>371</v>
      </c>
      <c r="M82" s="21">
        <f>I82-D82</f>
        <v>2289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65</v>
      </c>
      <c r="T82" s="123">
        <f>(S82/S85)</f>
        <v>0.439189189189189</v>
      </c>
      <c r="U82" s="243"/>
      <c r="V82" s="243"/>
      <c r="W82" s="243"/>
      <c r="X82" s="243"/>
      <c r="Y82" s="243"/>
      <c r="Z82" s="243"/>
    </row>
    <row ht="13.5" customHeight="1" r="83">
      <c r="A83" s="8">
        <v>8214</v>
      </c>
      <c r="B83" s="9" t="s">
        <v>8447</v>
      </c>
      <c r="C83" s="9">
        <v>2008</v>
      </c>
      <c r="D83" s="388">
        <v>39805</v>
      </c>
      <c r="E83" s="9" t="s">
        <v>8448</v>
      </c>
      <c r="F83" s="9" t="s">
        <v>2004</v>
      </c>
      <c r="G83" s="9" t="s">
        <v>860</v>
      </c>
      <c r="H83" s="9" t="s">
        <v>181</v>
      </c>
      <c r="I83" s="388">
        <v>41906</v>
      </c>
      <c r="J83" s="12">
        <v>9</v>
      </c>
      <c r="K83" s="562" t="s">
        <v>308</v>
      </c>
      <c r="L83" s="12" t="s">
        <v>371</v>
      </c>
      <c r="M83" s="13">
        <f>I83-D83</f>
        <v>2101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70</v>
      </c>
      <c r="T83" s="121">
        <f>(S83/S85)</f>
        <v>0.472972972972973</v>
      </c>
      <c r="U83" s="243"/>
      <c r="V83" s="243"/>
      <c r="W83" s="243"/>
      <c r="X83" s="243"/>
      <c r="Y83" s="243"/>
      <c r="Z83" s="243"/>
    </row>
    <row ht="14.25" customHeight="1" r="84">
      <c r="A84" s="16">
        <v>8314</v>
      </c>
      <c r="B84" s="17" t="s">
        <v>8449</v>
      </c>
      <c r="C84" s="17">
        <v>2010</v>
      </c>
      <c r="D84" s="392">
        <v>40361</v>
      </c>
      <c r="E84" s="17" t="s">
        <v>8450</v>
      </c>
      <c r="F84" s="17" t="s">
        <v>7489</v>
      </c>
      <c r="G84" s="17" t="s">
        <v>17</v>
      </c>
      <c r="H84" s="17" t="s">
        <v>1435</v>
      </c>
      <c r="I84" s="392">
        <v>41907</v>
      </c>
      <c r="J84" s="19">
        <v>9</v>
      </c>
      <c r="K84" s="560" t="s">
        <v>278</v>
      </c>
      <c r="L84" s="19" t="s">
        <v>371</v>
      </c>
      <c r="M84" s="21">
        <f>I84-D84</f>
        <v>1546</v>
      </c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10</v>
      </c>
      <c r="T84" s="123">
        <f>(S84/S85)</f>
        <v>0.0675675675675676</v>
      </c>
      <c r="U84" s="243"/>
      <c r="V84" s="243"/>
      <c r="W84" s="243"/>
      <c r="X84" s="243"/>
      <c r="Y84" s="243"/>
      <c r="Z84" s="243"/>
    </row>
    <row ht="12.75" customHeight="1" r="85">
      <c r="A85" s="8">
        <v>8414</v>
      </c>
      <c r="B85" s="9" t="s">
        <v>8451</v>
      </c>
      <c r="C85" s="9">
        <v>2010</v>
      </c>
      <c r="D85" s="388">
        <v>40198</v>
      </c>
      <c r="E85" s="9" t="s">
        <v>8452</v>
      </c>
      <c r="F85" s="9" t="s">
        <v>1070</v>
      </c>
      <c r="G85" s="9" t="s">
        <v>17</v>
      </c>
      <c r="H85" s="9" t="s">
        <v>981</v>
      </c>
      <c r="I85" s="388">
        <v>41907</v>
      </c>
      <c r="J85" s="12">
        <v>9</v>
      </c>
      <c r="K85" s="560" t="s">
        <v>278</v>
      </c>
      <c r="L85" s="12" t="s">
        <v>365</v>
      </c>
      <c r="M85" s="13">
        <f>I85-D85</f>
        <v>1709</v>
      </c>
      <c r="N85" s="243"/>
      <c r="O85" s="344" t="s">
        <v>253</v>
      </c>
      <c r="P85" s="345"/>
      <c r="Q85" s="345"/>
      <c r="R85" s="346"/>
      <c r="S85" s="440">
        <f>SUM(S81:S84)</f>
        <v>148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16">
        <v>8514</v>
      </c>
      <c r="B86" s="17" t="s">
        <v>8453</v>
      </c>
      <c r="C86" s="17">
        <v>2012</v>
      </c>
      <c r="D86" s="392">
        <v>41269</v>
      </c>
      <c r="E86" s="17" t="s">
        <v>8454</v>
      </c>
      <c r="F86" s="17" t="s">
        <v>154</v>
      </c>
      <c r="G86" s="17" t="s">
        <v>860</v>
      </c>
      <c r="H86" s="17" t="s">
        <v>4365</v>
      </c>
      <c r="I86" s="392">
        <v>41911</v>
      </c>
      <c r="J86" s="19">
        <v>9</v>
      </c>
      <c r="K86" s="563" t="s">
        <v>295</v>
      </c>
      <c r="L86" s="19" t="s">
        <v>376</v>
      </c>
      <c r="M86" s="21">
        <f>I86-D86</f>
        <v>642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8">
        <v>8614</v>
      </c>
      <c r="B87" s="9" t="s">
        <v>8455</v>
      </c>
      <c r="C87" s="9">
        <v>2009</v>
      </c>
      <c r="D87" s="388">
        <v>40011</v>
      </c>
      <c r="E87" s="9" t="s">
        <v>8456</v>
      </c>
      <c r="F87" s="9" t="s">
        <v>8358</v>
      </c>
      <c r="G87" s="9" t="s">
        <v>17</v>
      </c>
      <c r="H87" s="9" t="s">
        <v>2259</v>
      </c>
      <c r="I87" s="388">
        <v>41913</v>
      </c>
      <c r="J87" s="12">
        <v>10</v>
      </c>
      <c r="K87" s="562" t="s">
        <v>308</v>
      </c>
      <c r="L87" s="12" t="s">
        <v>376</v>
      </c>
      <c r="M87" s="13">
        <f>I87-D87</f>
        <v>1902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3.5" customHeight="1" r="88">
      <c r="A88" s="16">
        <v>8714</v>
      </c>
      <c r="B88" s="17" t="s">
        <v>8457</v>
      </c>
      <c r="C88" s="17">
        <v>2010</v>
      </c>
      <c r="D88" s="392">
        <v>40301</v>
      </c>
      <c r="E88" s="17" t="s">
        <v>8458</v>
      </c>
      <c r="F88" s="17" t="s">
        <v>1313</v>
      </c>
      <c r="G88" s="17" t="s">
        <v>17</v>
      </c>
      <c r="H88" s="17" t="s">
        <v>3877</v>
      </c>
      <c r="I88" s="392">
        <v>41913</v>
      </c>
      <c r="J88" s="19">
        <v>10</v>
      </c>
      <c r="K88" s="563" t="s">
        <v>295</v>
      </c>
      <c r="L88" s="19" t="s">
        <v>376</v>
      </c>
      <c r="M88" s="21">
        <f>I88-D88</f>
        <v>1612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8">
        <v>8814</v>
      </c>
      <c r="B89" s="9" t="s">
        <v>8459</v>
      </c>
      <c r="C89" s="9">
        <v>2010</v>
      </c>
      <c r="D89" s="388">
        <v>40375</v>
      </c>
      <c r="E89" s="9" t="s">
        <v>8460</v>
      </c>
      <c r="F89" s="9" t="s">
        <v>1154</v>
      </c>
      <c r="G89" s="9" t="s">
        <v>17</v>
      </c>
      <c r="H89" s="9" t="s">
        <v>125</v>
      </c>
      <c r="I89" s="388">
        <v>41913</v>
      </c>
      <c r="J89" s="12">
        <v>10</v>
      </c>
      <c r="K89" s="562" t="s">
        <v>308</v>
      </c>
      <c r="L89" s="12" t="s">
        <v>376</v>
      </c>
      <c r="M89" s="13">
        <f>I89-D89</f>
        <v>1538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16">
        <v>8914</v>
      </c>
      <c r="B90" s="17" t="s">
        <v>8461</v>
      </c>
      <c r="C90" s="17">
        <v>2010</v>
      </c>
      <c r="D90" s="392">
        <v>40444</v>
      </c>
      <c r="E90" s="17" t="s">
        <v>8462</v>
      </c>
      <c r="F90" s="17" t="s">
        <v>7489</v>
      </c>
      <c r="G90" s="17" t="s">
        <v>17</v>
      </c>
      <c r="H90" s="17" t="s">
        <v>3637</v>
      </c>
      <c r="I90" s="392">
        <v>41913</v>
      </c>
      <c r="J90" s="19">
        <v>10</v>
      </c>
      <c r="K90" s="560" t="s">
        <v>278</v>
      </c>
      <c r="L90" s="19" t="s">
        <v>371</v>
      </c>
      <c r="M90" s="21">
        <f>I90-D90</f>
        <v>1469</v>
      </c>
      <c r="N90" s="243"/>
      <c r="O90" s="454" t="s">
        <v>407</v>
      </c>
      <c r="P90" s="455" t="e">
        <f>AVERAGEIF(G2:G476,"PT",M2:M476)</f>
        <v>#DIV/0!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8">
        <v>9014</v>
      </c>
      <c r="B91" s="9" t="s">
        <v>8463</v>
      </c>
      <c r="C91" s="9">
        <v>2011</v>
      </c>
      <c r="D91" s="388">
        <v>40697</v>
      </c>
      <c r="E91" s="9" t="s">
        <v>8464</v>
      </c>
      <c r="F91" s="9" t="s">
        <v>1430</v>
      </c>
      <c r="G91" s="9" t="s">
        <v>17</v>
      </c>
      <c r="H91" s="9" t="s">
        <v>5812</v>
      </c>
      <c r="I91" s="388">
        <v>41913</v>
      </c>
      <c r="J91" s="12">
        <v>10</v>
      </c>
      <c r="K91" s="562" t="s">
        <v>308</v>
      </c>
      <c r="L91" s="12" t="s">
        <v>371</v>
      </c>
      <c r="M91" s="13">
        <f>I91-D91</f>
        <v>1216</v>
      </c>
      <c r="N91" s="243"/>
      <c r="O91" s="456" t="s">
        <v>30</v>
      </c>
      <c r="P91" s="457">
        <f>AVERAGEIF(G2:G477,"PTN",M2:M477)</f>
        <v>1842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16">
        <v>9114</v>
      </c>
      <c r="B92" s="17" t="s">
        <v>8465</v>
      </c>
      <c r="C92" s="17">
        <v>2011</v>
      </c>
      <c r="D92" s="392">
        <v>40871</v>
      </c>
      <c r="E92" s="17" t="s">
        <v>8466</v>
      </c>
      <c r="F92" s="17" t="s">
        <v>2116</v>
      </c>
      <c r="G92" s="17" t="s">
        <v>17</v>
      </c>
      <c r="H92" s="17" t="s">
        <v>870</v>
      </c>
      <c r="I92" s="392">
        <v>41913</v>
      </c>
      <c r="J92" s="19">
        <v>10</v>
      </c>
      <c r="K92" s="560" t="s">
        <v>278</v>
      </c>
      <c r="L92" s="19" t="s">
        <v>376</v>
      </c>
      <c r="M92" s="21">
        <f>I92-D92</f>
        <v>1042</v>
      </c>
      <c r="N92" s="243"/>
      <c r="O92" s="454" t="s">
        <v>17</v>
      </c>
      <c r="P92" s="455">
        <f>AVERAGEIF(G2:G476,"PTE",M2:M476)</f>
        <v>1250.81012658228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8">
        <v>9214</v>
      </c>
      <c r="B93" s="9" t="s">
        <v>8467</v>
      </c>
      <c r="C93" s="9">
        <v>2012</v>
      </c>
      <c r="D93" s="388">
        <v>40953</v>
      </c>
      <c r="E93" s="9" t="s">
        <v>8468</v>
      </c>
      <c r="F93" s="9" t="s">
        <v>7489</v>
      </c>
      <c r="G93" s="9" t="s">
        <v>17</v>
      </c>
      <c r="H93" s="9" t="s">
        <v>6552</v>
      </c>
      <c r="I93" s="388">
        <v>41913</v>
      </c>
      <c r="J93" s="12">
        <v>10</v>
      </c>
      <c r="K93" s="560" t="s">
        <v>278</v>
      </c>
      <c r="L93" s="12" t="s">
        <v>371</v>
      </c>
      <c r="M93" s="13">
        <f>I93-D93</f>
        <v>960</v>
      </c>
      <c r="N93" s="243"/>
      <c r="O93" s="456" t="s">
        <v>40</v>
      </c>
      <c r="P93" s="457" t="e">
        <f>AVERAGEIF(G2:G476,"Pré-Mistura",M2:M476)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16">
        <v>9314</v>
      </c>
      <c r="B94" s="17" t="s">
        <v>8469</v>
      </c>
      <c r="C94" s="17">
        <v>2011</v>
      </c>
      <c r="D94" s="392">
        <v>40784</v>
      </c>
      <c r="E94" s="17" t="s">
        <v>8470</v>
      </c>
      <c r="F94" s="17" t="s">
        <v>7489</v>
      </c>
      <c r="G94" s="17" t="s">
        <v>17</v>
      </c>
      <c r="H94" s="17" t="s">
        <v>132</v>
      </c>
      <c r="I94" s="392">
        <v>41913</v>
      </c>
      <c r="J94" s="19">
        <v>10</v>
      </c>
      <c r="K94" s="560" t="s">
        <v>278</v>
      </c>
      <c r="L94" s="19" t="s">
        <v>371</v>
      </c>
      <c r="M94" s="21">
        <f>I94-D94</f>
        <v>1129</v>
      </c>
      <c r="N94" s="243"/>
      <c r="O94" s="454" t="s">
        <v>850</v>
      </c>
      <c r="P94" s="455">
        <f>AVERAGEIF(G2:G476,"PF",M2:M476)</f>
        <v>2031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8">
        <v>9414</v>
      </c>
      <c r="B95" s="9" t="s">
        <v>8471</v>
      </c>
      <c r="C95" s="9">
        <v>2007</v>
      </c>
      <c r="D95" s="388">
        <v>39394</v>
      </c>
      <c r="E95" s="9" t="s">
        <v>8472</v>
      </c>
      <c r="F95" s="9" t="s">
        <v>8473</v>
      </c>
      <c r="G95" s="9" t="s">
        <v>850</v>
      </c>
      <c r="H95" s="9" t="s">
        <v>870</v>
      </c>
      <c r="I95" s="388">
        <v>41914</v>
      </c>
      <c r="J95" s="12">
        <v>10</v>
      </c>
      <c r="K95" s="562" t="s">
        <v>308</v>
      </c>
      <c r="L95" s="12" t="s">
        <v>376</v>
      </c>
      <c r="M95" s="13">
        <f>I95-D95</f>
        <v>2520</v>
      </c>
      <c r="N95" s="243"/>
      <c r="O95" s="456" t="s">
        <v>844</v>
      </c>
      <c r="P95" s="457">
        <f>AVERAGEIF(G2:G476,"PFN",M2:M476)</f>
        <v>1642.28571428571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16">
        <v>9514</v>
      </c>
      <c r="B96" s="17" t="s">
        <v>8474</v>
      </c>
      <c r="C96" s="17">
        <v>2012</v>
      </c>
      <c r="D96" s="392">
        <v>41235</v>
      </c>
      <c r="E96" s="17" t="s">
        <v>8475</v>
      </c>
      <c r="F96" s="17" t="s">
        <v>2116</v>
      </c>
      <c r="G96" s="17" t="s">
        <v>17</v>
      </c>
      <c r="H96" s="17" t="s">
        <v>100</v>
      </c>
      <c r="I96" s="392">
        <v>41914</v>
      </c>
      <c r="J96" s="19">
        <v>10</v>
      </c>
      <c r="K96" s="560" t="s">
        <v>278</v>
      </c>
      <c r="L96" s="19" t="s">
        <v>376</v>
      </c>
      <c r="M96" s="21">
        <f>I96-D96</f>
        <v>679</v>
      </c>
      <c r="N96" s="243"/>
      <c r="O96" s="454" t="s">
        <v>860</v>
      </c>
      <c r="P96" s="455">
        <f>AVERAGEIF(G2:G476,"PF/PTE",M2:M476)</f>
        <v>1531.33333333333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8">
        <v>9614</v>
      </c>
      <c r="B97" s="9" t="s">
        <v>8476</v>
      </c>
      <c r="C97" s="9">
        <v>2013</v>
      </c>
      <c r="D97" s="388">
        <v>41382</v>
      </c>
      <c r="E97" s="9" t="s">
        <v>8477</v>
      </c>
      <c r="F97" s="9" t="s">
        <v>2116</v>
      </c>
      <c r="G97" s="9" t="s">
        <v>17</v>
      </c>
      <c r="H97" s="9" t="s">
        <v>181</v>
      </c>
      <c r="I97" s="388">
        <v>41914</v>
      </c>
      <c r="J97" s="12">
        <v>10</v>
      </c>
      <c r="K97" s="560" t="s">
        <v>278</v>
      </c>
      <c r="L97" s="12" t="s">
        <v>376</v>
      </c>
      <c r="M97" s="13">
        <f>I97-D97</f>
        <v>532</v>
      </c>
      <c r="N97" s="243"/>
      <c r="O97" s="456" t="s">
        <v>865</v>
      </c>
      <c r="P97" s="457">
        <f>AVERAGEIF(G2:G476,"Bio",M2:M476)</f>
        <v>929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16">
        <v>9714</v>
      </c>
      <c r="B98" s="17" t="s">
        <v>8478</v>
      </c>
      <c r="C98" s="17">
        <v>2012</v>
      </c>
      <c r="D98" s="392">
        <v>41046</v>
      </c>
      <c r="E98" s="17" t="s">
        <v>8479</v>
      </c>
      <c r="F98" s="17" t="s">
        <v>8480</v>
      </c>
      <c r="G98" s="17" t="s">
        <v>17</v>
      </c>
      <c r="H98" s="17" t="s">
        <v>18</v>
      </c>
      <c r="I98" s="392">
        <v>41914</v>
      </c>
      <c r="J98" s="19">
        <v>10</v>
      </c>
      <c r="K98" s="562" t="s">
        <v>308</v>
      </c>
      <c r="L98" s="19" t="s">
        <v>376</v>
      </c>
      <c r="M98" s="21">
        <f>I98-D98</f>
        <v>868</v>
      </c>
      <c r="N98" s="243"/>
      <c r="O98" s="454" t="s">
        <v>871</v>
      </c>
      <c r="P98" s="455">
        <f>AVERAGEIF(G2:G476,"Bio/Org",M2:M476)</f>
        <v>456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8">
        <v>9814</v>
      </c>
      <c r="B99" s="9" t="s">
        <v>8481</v>
      </c>
      <c r="C99" s="9">
        <v>2012</v>
      </c>
      <c r="D99" s="388">
        <v>41061</v>
      </c>
      <c r="E99" s="9" t="s">
        <v>8482</v>
      </c>
      <c r="F99" s="9" t="s">
        <v>7489</v>
      </c>
      <c r="G99" s="9" t="s">
        <v>17</v>
      </c>
      <c r="H99" s="9" t="s">
        <v>181</v>
      </c>
      <c r="I99" s="388">
        <v>41914</v>
      </c>
      <c r="J99" s="12">
        <v>10</v>
      </c>
      <c r="K99" s="560" t="s">
        <v>278</v>
      </c>
      <c r="L99" s="12" t="s">
        <v>371</v>
      </c>
      <c r="M99" s="13">
        <f>I99-D99</f>
        <v>853</v>
      </c>
      <c r="N99" s="243"/>
      <c r="O99" s="458" t="s">
        <v>426</v>
      </c>
      <c r="P99" s="459">
        <f>AVERAGE(M2:M494)</f>
        <v>1396.42567567568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16">
        <v>9914</v>
      </c>
      <c r="B100" s="17" t="s">
        <v>8483</v>
      </c>
      <c r="C100" s="17">
        <v>2014</v>
      </c>
      <c r="D100" s="392">
        <v>41766</v>
      </c>
      <c r="E100" s="17" t="s">
        <v>8484</v>
      </c>
      <c r="F100" s="17" t="s">
        <v>2116</v>
      </c>
      <c r="G100" s="17" t="s">
        <v>17</v>
      </c>
      <c r="H100" s="17" t="s">
        <v>132</v>
      </c>
      <c r="I100" s="392">
        <v>41915</v>
      </c>
      <c r="J100" s="19">
        <v>10</v>
      </c>
      <c r="K100" s="560" t="s">
        <v>278</v>
      </c>
      <c r="L100" s="19" t="s">
        <v>376</v>
      </c>
      <c r="M100" s="21">
        <f>I100-D100</f>
        <v>149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8">
        <v>10014</v>
      </c>
      <c r="B101" s="9" t="s">
        <v>8485</v>
      </c>
      <c r="C101" s="9">
        <v>2014</v>
      </c>
      <c r="D101" s="388">
        <v>41772</v>
      </c>
      <c r="E101" s="9" t="s">
        <v>8486</v>
      </c>
      <c r="F101" s="9" t="s">
        <v>2116</v>
      </c>
      <c r="G101" s="9" t="s">
        <v>17</v>
      </c>
      <c r="H101" s="9" t="s">
        <v>100</v>
      </c>
      <c r="I101" s="388">
        <v>41915</v>
      </c>
      <c r="J101" s="12">
        <v>10</v>
      </c>
      <c r="K101" s="560" t="s">
        <v>278</v>
      </c>
      <c r="L101" s="12" t="s">
        <v>376</v>
      </c>
      <c r="M101" s="13">
        <f>I101-D101</f>
        <v>143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16">
        <v>10114</v>
      </c>
      <c r="B102" s="17" t="s">
        <v>8487</v>
      </c>
      <c r="C102" s="17">
        <v>2014</v>
      </c>
      <c r="D102" s="392">
        <v>41772</v>
      </c>
      <c r="E102" s="17" t="s">
        <v>8488</v>
      </c>
      <c r="F102" s="17" t="s">
        <v>2116</v>
      </c>
      <c r="G102" s="17" t="s">
        <v>17</v>
      </c>
      <c r="H102" s="17" t="s">
        <v>4624</v>
      </c>
      <c r="I102" s="392">
        <v>41915</v>
      </c>
      <c r="J102" s="19">
        <v>10</v>
      </c>
      <c r="K102" s="560" t="s">
        <v>278</v>
      </c>
      <c r="L102" s="19" t="s">
        <v>376</v>
      </c>
      <c r="M102" s="21">
        <f>I102-D102</f>
        <v>143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8">
        <v>10214</v>
      </c>
      <c r="B103" s="9" t="s">
        <v>8489</v>
      </c>
      <c r="C103" s="9">
        <v>2014</v>
      </c>
      <c r="D103" s="388">
        <v>41778</v>
      </c>
      <c r="E103" s="9" t="s">
        <v>8490</v>
      </c>
      <c r="F103" s="9" t="s">
        <v>2116</v>
      </c>
      <c r="G103" s="9" t="s">
        <v>17</v>
      </c>
      <c r="H103" s="9" t="s">
        <v>870</v>
      </c>
      <c r="I103" s="388">
        <v>41915</v>
      </c>
      <c r="J103" s="12">
        <v>10</v>
      </c>
      <c r="K103" s="560" t="s">
        <v>278</v>
      </c>
      <c r="L103" s="12" t="s">
        <v>376</v>
      </c>
      <c r="M103" s="13">
        <f>I103-D103</f>
        <v>137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16">
        <v>10314</v>
      </c>
      <c r="B104" s="17" t="s">
        <v>8491</v>
      </c>
      <c r="C104" s="17">
        <v>2014</v>
      </c>
      <c r="D104" s="392">
        <v>41786</v>
      </c>
      <c r="E104" s="17" t="s">
        <v>8492</v>
      </c>
      <c r="F104" s="17" t="s">
        <v>2116</v>
      </c>
      <c r="G104" s="17" t="s">
        <v>17</v>
      </c>
      <c r="H104" s="17" t="s">
        <v>181</v>
      </c>
      <c r="I104" s="392">
        <v>41915</v>
      </c>
      <c r="J104" s="19">
        <v>10</v>
      </c>
      <c r="K104" s="560" t="s">
        <v>278</v>
      </c>
      <c r="L104" s="19" t="s">
        <v>376</v>
      </c>
      <c r="M104" s="21">
        <f>I104-D104</f>
        <v>129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8">
        <v>10414</v>
      </c>
      <c r="B105" s="9" t="s">
        <v>8493</v>
      </c>
      <c r="C105" s="9">
        <v>2011</v>
      </c>
      <c r="D105" s="388">
        <v>40672</v>
      </c>
      <c r="E105" s="9" t="s">
        <v>8494</v>
      </c>
      <c r="F105" s="9" t="s">
        <v>1081</v>
      </c>
      <c r="G105" s="9" t="s">
        <v>860</v>
      </c>
      <c r="H105" s="9" t="s">
        <v>6806</v>
      </c>
      <c r="I105" s="388">
        <v>41919</v>
      </c>
      <c r="J105" s="12">
        <v>10</v>
      </c>
      <c r="K105" s="560" t="s">
        <v>278</v>
      </c>
      <c r="L105" s="12" t="s">
        <v>371</v>
      </c>
      <c r="M105" s="13">
        <f>I105-D105</f>
        <v>1247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16">
        <v>10514</v>
      </c>
      <c r="B106" s="17" t="s">
        <v>8495</v>
      </c>
      <c r="C106" s="17">
        <v>2014</v>
      </c>
      <c r="D106" s="392">
        <v>41766</v>
      </c>
      <c r="E106" s="17" t="s">
        <v>8496</v>
      </c>
      <c r="F106" s="17" t="s">
        <v>2116</v>
      </c>
      <c r="G106" s="17" t="s">
        <v>17</v>
      </c>
      <c r="H106" s="17" t="s">
        <v>25</v>
      </c>
      <c r="I106" s="392">
        <v>41920</v>
      </c>
      <c r="J106" s="19">
        <v>10</v>
      </c>
      <c r="K106" s="560" t="s">
        <v>278</v>
      </c>
      <c r="L106" s="19" t="s">
        <v>376</v>
      </c>
      <c r="M106" s="21">
        <f>I106-D106</f>
        <v>154</v>
      </c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8">
        <v>10614</v>
      </c>
      <c r="B107" s="9" t="s">
        <v>8497</v>
      </c>
      <c r="C107" s="9">
        <v>2010</v>
      </c>
      <c r="D107" s="388">
        <v>40519</v>
      </c>
      <c r="E107" s="9" t="s">
        <v>8498</v>
      </c>
      <c r="F107" s="9" t="s">
        <v>1081</v>
      </c>
      <c r="G107" s="9" t="s">
        <v>17</v>
      </c>
      <c r="H107" s="9" t="s">
        <v>77</v>
      </c>
      <c r="I107" s="388">
        <v>41920</v>
      </c>
      <c r="J107" s="12">
        <v>10</v>
      </c>
      <c r="K107" s="563" t="s">
        <v>295</v>
      </c>
      <c r="L107" s="12" t="s">
        <v>371</v>
      </c>
      <c r="M107" s="13">
        <f>I107-D107</f>
        <v>1401</v>
      </c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16">
        <v>10714</v>
      </c>
      <c r="B108" s="17" t="s">
        <v>8499</v>
      </c>
      <c r="C108" s="17">
        <v>2009</v>
      </c>
      <c r="D108" s="392">
        <v>40010</v>
      </c>
      <c r="E108" s="17" t="s">
        <v>8500</v>
      </c>
      <c r="F108" s="17" t="s">
        <v>154</v>
      </c>
      <c r="G108" s="17" t="s">
        <v>17</v>
      </c>
      <c r="H108" s="17" t="s">
        <v>77</v>
      </c>
      <c r="I108" s="392">
        <v>41925</v>
      </c>
      <c r="J108" s="19">
        <v>10</v>
      </c>
      <c r="K108" s="560" t="s">
        <v>278</v>
      </c>
      <c r="L108" s="19" t="s">
        <v>376</v>
      </c>
      <c r="M108" s="21">
        <f>I108-D108</f>
        <v>1915</v>
      </c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8">
        <v>10814</v>
      </c>
      <c r="B109" s="9" t="s">
        <v>8501</v>
      </c>
      <c r="C109" s="9">
        <v>2013</v>
      </c>
      <c r="D109" s="388">
        <v>41509</v>
      </c>
      <c r="E109" s="9" t="s">
        <v>8502</v>
      </c>
      <c r="F109" s="548" t="s">
        <v>2336</v>
      </c>
      <c r="G109" s="9" t="s">
        <v>871</v>
      </c>
      <c r="H109" s="9" t="s">
        <v>7956</v>
      </c>
      <c r="I109" s="388">
        <v>41925</v>
      </c>
      <c r="J109" s="12">
        <v>10</v>
      </c>
      <c r="K109" s="561" t="s">
        <v>324</v>
      </c>
      <c r="L109" s="12" t="s">
        <v>380</v>
      </c>
      <c r="M109" s="13">
        <f>I109-D109</f>
        <v>416</v>
      </c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16">
        <v>10914</v>
      </c>
      <c r="B110" s="17" t="s">
        <v>8503</v>
      </c>
      <c r="C110" s="17">
        <v>2013</v>
      </c>
      <c r="D110" s="392">
        <v>41569</v>
      </c>
      <c r="E110" s="17" t="s">
        <v>8504</v>
      </c>
      <c r="F110" s="547" t="s">
        <v>3960</v>
      </c>
      <c r="G110" s="17" t="s">
        <v>871</v>
      </c>
      <c r="H110" s="17" t="s">
        <v>7358</v>
      </c>
      <c r="I110" s="392">
        <v>41926</v>
      </c>
      <c r="J110" s="19">
        <v>10</v>
      </c>
      <c r="K110" s="561" t="s">
        <v>1679</v>
      </c>
      <c r="L110" s="19" t="s">
        <v>380</v>
      </c>
      <c r="M110" s="21">
        <f>I110-D110</f>
        <v>357</v>
      </c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8">
        <v>11014</v>
      </c>
      <c r="B111" s="9" t="s">
        <v>8505</v>
      </c>
      <c r="C111" s="9">
        <v>2013</v>
      </c>
      <c r="D111" s="388">
        <v>41556</v>
      </c>
      <c r="E111" s="9" t="s">
        <v>8506</v>
      </c>
      <c r="F111" s="548" t="s">
        <v>3960</v>
      </c>
      <c r="G111" s="9" t="s">
        <v>871</v>
      </c>
      <c r="H111" s="9" t="s">
        <v>8507</v>
      </c>
      <c r="I111" s="388">
        <v>41926</v>
      </c>
      <c r="J111" s="12">
        <v>10</v>
      </c>
      <c r="K111" s="561" t="s">
        <v>1679</v>
      </c>
      <c r="L111" s="12" t="s">
        <v>380</v>
      </c>
      <c r="M111" s="13">
        <f>I111-D111</f>
        <v>370</v>
      </c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16">
        <v>11114</v>
      </c>
      <c r="B112" s="17" t="s">
        <v>8508</v>
      </c>
      <c r="C112" s="17">
        <v>2009</v>
      </c>
      <c r="D112" s="392">
        <v>40010</v>
      </c>
      <c r="E112" s="17" t="s">
        <v>8509</v>
      </c>
      <c r="F112" s="17" t="s">
        <v>8358</v>
      </c>
      <c r="G112" s="17" t="s">
        <v>17</v>
      </c>
      <c r="H112" s="17" t="s">
        <v>3795</v>
      </c>
      <c r="I112" s="392">
        <v>41926</v>
      </c>
      <c r="J112" s="19">
        <v>10</v>
      </c>
      <c r="K112" s="562" t="s">
        <v>308</v>
      </c>
      <c r="L112" s="19" t="s">
        <v>376</v>
      </c>
      <c r="M112" s="21">
        <f>I112-D112</f>
        <v>1916</v>
      </c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8">
        <v>11214</v>
      </c>
      <c r="B113" s="9" t="s">
        <v>8510</v>
      </c>
      <c r="C113" s="9">
        <v>2013</v>
      </c>
      <c r="D113" s="388">
        <v>41339</v>
      </c>
      <c r="E113" s="9" t="s">
        <v>8511</v>
      </c>
      <c r="F113" s="548" t="s">
        <v>3960</v>
      </c>
      <c r="G113" s="9" t="s">
        <v>871</v>
      </c>
      <c r="H113" s="9" t="s">
        <v>7525</v>
      </c>
      <c r="I113" s="388">
        <v>41926</v>
      </c>
      <c r="J113" s="12">
        <v>10</v>
      </c>
      <c r="K113" s="561" t="s">
        <v>1679</v>
      </c>
      <c r="L113" s="12" t="s">
        <v>380</v>
      </c>
      <c r="M113" s="13">
        <f>I113-D113</f>
        <v>587</v>
      </c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16">
        <v>11314</v>
      </c>
      <c r="B114" s="17" t="s">
        <v>8512</v>
      </c>
      <c r="C114" s="17">
        <v>2014</v>
      </c>
      <c r="D114" s="392">
        <v>41772</v>
      </c>
      <c r="E114" s="17" t="s">
        <v>8513</v>
      </c>
      <c r="F114" s="17" t="s">
        <v>2116</v>
      </c>
      <c r="G114" s="17" t="s">
        <v>17</v>
      </c>
      <c r="H114" s="17" t="s">
        <v>5629</v>
      </c>
      <c r="I114" s="392">
        <v>41928</v>
      </c>
      <c r="J114" s="19">
        <v>10</v>
      </c>
      <c r="K114" s="560" t="s">
        <v>278</v>
      </c>
      <c r="L114" s="19" t="s">
        <v>376</v>
      </c>
      <c r="M114" s="21">
        <f>I114-D114</f>
        <v>156</v>
      </c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8">
        <v>11414</v>
      </c>
      <c r="B115" s="9" t="s">
        <v>8514</v>
      </c>
      <c r="C115" s="9">
        <v>2013</v>
      </c>
      <c r="D115" s="388">
        <v>41323</v>
      </c>
      <c r="E115" s="9" t="s">
        <v>8515</v>
      </c>
      <c r="F115" s="9" t="s">
        <v>8480</v>
      </c>
      <c r="G115" s="9" t="s">
        <v>17</v>
      </c>
      <c r="H115" s="9" t="s">
        <v>71</v>
      </c>
      <c r="I115" s="388">
        <v>41928</v>
      </c>
      <c r="J115" s="12">
        <v>10</v>
      </c>
      <c r="K115" s="562" t="s">
        <v>308</v>
      </c>
      <c r="L115" s="12" t="s">
        <v>376</v>
      </c>
      <c r="M115" s="13">
        <f>I115-D115</f>
        <v>605</v>
      </c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16">
        <v>11514</v>
      </c>
      <c r="B116" s="17" t="s">
        <v>8516</v>
      </c>
      <c r="C116" s="17">
        <v>2010</v>
      </c>
      <c r="D116" s="392">
        <v>40193</v>
      </c>
      <c r="E116" s="17" t="s">
        <v>8517</v>
      </c>
      <c r="F116" s="17" t="s">
        <v>564</v>
      </c>
      <c r="G116" s="17" t="s">
        <v>860</v>
      </c>
      <c r="H116" s="17" t="s">
        <v>465</v>
      </c>
      <c r="I116" s="392">
        <v>41928</v>
      </c>
      <c r="J116" s="19">
        <v>10</v>
      </c>
      <c r="K116" s="562" t="s">
        <v>308</v>
      </c>
      <c r="L116" s="19" t="s">
        <v>376</v>
      </c>
      <c r="M116" s="21">
        <f>I116-D116</f>
        <v>1735</v>
      </c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8">
        <v>11614</v>
      </c>
      <c r="B117" s="9" t="s">
        <v>8518</v>
      </c>
      <c r="C117" s="9">
        <v>2014</v>
      </c>
      <c r="D117" s="388">
        <v>41772</v>
      </c>
      <c r="E117" s="9" t="s">
        <v>8519</v>
      </c>
      <c r="F117" s="9" t="s">
        <v>2116</v>
      </c>
      <c r="G117" s="9" t="s">
        <v>17</v>
      </c>
      <c r="H117" s="9" t="s">
        <v>3637</v>
      </c>
      <c r="I117" s="388">
        <v>41933</v>
      </c>
      <c r="J117" s="12">
        <v>10</v>
      </c>
      <c r="K117" s="560" t="s">
        <v>278</v>
      </c>
      <c r="L117" s="12" t="s">
        <v>376</v>
      </c>
      <c r="M117" s="13">
        <f>I117-D117</f>
        <v>161</v>
      </c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16">
        <v>11714</v>
      </c>
      <c r="B118" s="17" t="s">
        <v>8520</v>
      </c>
      <c r="C118" s="17">
        <v>2014</v>
      </c>
      <c r="D118" s="392">
        <v>41788</v>
      </c>
      <c r="E118" s="17" t="s">
        <v>8521</v>
      </c>
      <c r="F118" s="17" t="s">
        <v>2116</v>
      </c>
      <c r="G118" s="17" t="s">
        <v>17</v>
      </c>
      <c r="H118" s="17" t="s">
        <v>6806</v>
      </c>
      <c r="I118" s="392">
        <v>41933</v>
      </c>
      <c r="J118" s="19">
        <v>10</v>
      </c>
      <c r="K118" s="560" t="s">
        <v>278</v>
      </c>
      <c r="L118" s="19" t="s">
        <v>376</v>
      </c>
      <c r="M118" s="21">
        <f>I118-D118</f>
        <v>145</v>
      </c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8">
        <v>11814</v>
      </c>
      <c r="B119" s="9" t="s">
        <v>8522</v>
      </c>
      <c r="C119" s="9">
        <v>2010</v>
      </c>
      <c r="D119" s="388">
        <v>40210</v>
      </c>
      <c r="E119" s="9" t="s">
        <v>8523</v>
      </c>
      <c r="F119" s="9" t="s">
        <v>8524</v>
      </c>
      <c r="G119" s="9" t="s">
        <v>17</v>
      </c>
      <c r="H119" s="9" t="s">
        <v>100</v>
      </c>
      <c r="I119" s="388">
        <v>41950</v>
      </c>
      <c r="J119" s="12">
        <v>11</v>
      </c>
      <c r="K119" s="562" t="s">
        <v>308</v>
      </c>
      <c r="L119" s="12" t="s">
        <v>376</v>
      </c>
      <c r="M119" s="13">
        <f>I119-D119</f>
        <v>1740</v>
      </c>
      <c r="N119" s="243"/>
      <c r="O119" s="568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16">
        <v>11914</v>
      </c>
      <c r="B120" s="17" t="s">
        <v>8525</v>
      </c>
      <c r="C120" s="17">
        <v>2010</v>
      </c>
      <c r="D120" s="392">
        <v>40210</v>
      </c>
      <c r="E120" s="17" t="s">
        <v>8526</v>
      </c>
      <c r="F120" s="17" t="s">
        <v>8524</v>
      </c>
      <c r="G120" s="17" t="s">
        <v>17</v>
      </c>
      <c r="H120" s="17" t="s">
        <v>5629</v>
      </c>
      <c r="I120" s="392">
        <v>41953</v>
      </c>
      <c r="J120" s="19">
        <v>11</v>
      </c>
      <c r="K120" s="562" t="s">
        <v>308</v>
      </c>
      <c r="L120" s="19" t="s">
        <v>376</v>
      </c>
      <c r="M120" s="21">
        <f>I120-D120</f>
        <v>1743</v>
      </c>
      <c r="N120" s="243"/>
      <c r="O120" s="568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8">
        <v>12014</v>
      </c>
      <c r="B121" s="9" t="s">
        <v>8527</v>
      </c>
      <c r="C121" s="9">
        <v>2010</v>
      </c>
      <c r="D121" s="388">
        <v>40252</v>
      </c>
      <c r="E121" s="9" t="s">
        <v>8528</v>
      </c>
      <c r="F121" s="9" t="s">
        <v>497</v>
      </c>
      <c r="G121" s="9" t="s">
        <v>860</v>
      </c>
      <c r="H121" s="9" t="s">
        <v>5812</v>
      </c>
      <c r="I121" s="388">
        <v>41953</v>
      </c>
      <c r="J121" s="12">
        <v>11</v>
      </c>
      <c r="K121" s="562" t="s">
        <v>308</v>
      </c>
      <c r="L121" s="12" t="s">
        <v>371</v>
      </c>
      <c r="M121" s="13">
        <f>I121-D121</f>
        <v>1701</v>
      </c>
      <c r="N121" s="243"/>
      <c r="O121" s="568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16">
        <v>12114</v>
      </c>
      <c r="B122" s="17" t="s">
        <v>8529</v>
      </c>
      <c r="C122" s="17">
        <v>2010</v>
      </c>
      <c r="D122" s="392">
        <v>40455</v>
      </c>
      <c r="E122" s="17" t="s">
        <v>8530</v>
      </c>
      <c r="F122" s="17" t="s">
        <v>8381</v>
      </c>
      <c r="G122" s="17" t="s">
        <v>860</v>
      </c>
      <c r="H122" s="17" t="s">
        <v>981</v>
      </c>
      <c r="I122" s="392">
        <v>41954</v>
      </c>
      <c r="J122" s="19">
        <v>11</v>
      </c>
      <c r="K122" s="562" t="s">
        <v>308</v>
      </c>
      <c r="L122" s="19" t="s">
        <v>371</v>
      </c>
      <c r="M122" s="21">
        <f>I122-D122</f>
        <v>1499</v>
      </c>
      <c r="N122" s="243"/>
      <c r="O122" s="568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8">
        <v>12214</v>
      </c>
      <c r="B123" s="9" t="s">
        <v>8531</v>
      </c>
      <c r="C123" s="9">
        <v>2010</v>
      </c>
      <c r="D123" s="388">
        <v>40268</v>
      </c>
      <c r="E123" s="9" t="s">
        <v>8532</v>
      </c>
      <c r="F123" s="9" t="s">
        <v>8524</v>
      </c>
      <c r="G123" s="9" t="s">
        <v>17</v>
      </c>
      <c r="H123" s="9" t="s">
        <v>363</v>
      </c>
      <c r="I123" s="388">
        <v>41954</v>
      </c>
      <c r="J123" s="12">
        <v>11</v>
      </c>
      <c r="K123" s="562" t="s">
        <v>308</v>
      </c>
      <c r="L123" s="12" t="s">
        <v>376</v>
      </c>
      <c r="M123" s="13">
        <f>I123-D123</f>
        <v>1686</v>
      </c>
      <c r="N123" s="243"/>
      <c r="O123" s="568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16">
        <v>12314</v>
      </c>
      <c r="B124" s="17" t="s">
        <v>8533</v>
      </c>
      <c r="C124" s="17">
        <v>2010</v>
      </c>
      <c r="D124" s="392">
        <v>40540</v>
      </c>
      <c r="E124" s="17" t="s">
        <v>8534</v>
      </c>
      <c r="F124" s="17" t="s">
        <v>8524</v>
      </c>
      <c r="G124" s="17" t="s">
        <v>17</v>
      </c>
      <c r="H124" s="17" t="s">
        <v>71</v>
      </c>
      <c r="I124" s="392">
        <v>41955</v>
      </c>
      <c r="J124" s="19">
        <v>11</v>
      </c>
      <c r="K124" s="562" t="s">
        <v>308</v>
      </c>
      <c r="L124" s="19" t="s">
        <v>376</v>
      </c>
      <c r="M124" s="21">
        <f>I124-D124</f>
        <v>1415</v>
      </c>
      <c r="N124" s="243"/>
      <c r="O124" s="568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8">
        <v>12414</v>
      </c>
      <c r="B125" s="9" t="s">
        <v>8535</v>
      </c>
      <c r="C125" s="9">
        <v>2011</v>
      </c>
      <c r="D125" s="388">
        <v>40729</v>
      </c>
      <c r="E125" s="9" t="s">
        <v>8536</v>
      </c>
      <c r="F125" s="9" t="s">
        <v>7489</v>
      </c>
      <c r="G125" s="9" t="s">
        <v>17</v>
      </c>
      <c r="H125" s="9" t="s">
        <v>465</v>
      </c>
      <c r="I125" s="388">
        <v>41955</v>
      </c>
      <c r="J125" s="12">
        <v>11</v>
      </c>
      <c r="K125" s="560" t="s">
        <v>278</v>
      </c>
      <c r="L125" s="12" t="s">
        <v>371</v>
      </c>
      <c r="M125" s="13">
        <f>I125-D125</f>
        <v>1226</v>
      </c>
      <c r="N125" s="243"/>
      <c r="O125" s="568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16">
        <v>12514</v>
      </c>
      <c r="B126" s="17" t="s">
        <v>8537</v>
      </c>
      <c r="C126" s="17">
        <v>2011</v>
      </c>
      <c r="D126" s="392">
        <v>40766</v>
      </c>
      <c r="E126" s="17" t="s">
        <v>8538</v>
      </c>
      <c r="F126" s="17" t="s">
        <v>8524</v>
      </c>
      <c r="G126" s="17" t="s">
        <v>17</v>
      </c>
      <c r="H126" s="17" t="s">
        <v>3637</v>
      </c>
      <c r="I126" s="392">
        <v>41960</v>
      </c>
      <c r="J126" s="19">
        <v>11</v>
      </c>
      <c r="K126" s="562" t="s">
        <v>308</v>
      </c>
      <c r="L126" s="19" t="s">
        <v>376</v>
      </c>
      <c r="M126" s="21">
        <f>I126-D126</f>
        <v>1194</v>
      </c>
      <c r="N126" s="243"/>
      <c r="O126" s="568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8">
        <v>12614</v>
      </c>
      <c r="B127" s="9" t="s">
        <v>8539</v>
      </c>
      <c r="C127" s="9">
        <v>2010</v>
      </c>
      <c r="D127" s="388">
        <v>40498</v>
      </c>
      <c r="E127" s="9" t="s">
        <v>8540</v>
      </c>
      <c r="F127" s="9" t="s">
        <v>8524</v>
      </c>
      <c r="G127" s="9" t="s">
        <v>17</v>
      </c>
      <c r="H127" s="9" t="s">
        <v>465</v>
      </c>
      <c r="I127" s="388">
        <v>41960</v>
      </c>
      <c r="J127" s="12">
        <v>11</v>
      </c>
      <c r="K127" s="562" t="s">
        <v>308</v>
      </c>
      <c r="L127" s="12" t="s">
        <v>376</v>
      </c>
      <c r="M127" s="13">
        <f>I127-D127</f>
        <v>1462</v>
      </c>
      <c r="N127" s="243"/>
      <c r="O127" s="568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16">
        <v>12714</v>
      </c>
      <c r="B128" s="17" t="s">
        <v>8541</v>
      </c>
      <c r="C128" s="17">
        <v>2014</v>
      </c>
      <c r="D128" s="392">
        <v>41821</v>
      </c>
      <c r="E128" s="17" t="s">
        <v>8542</v>
      </c>
      <c r="F128" s="17" t="s">
        <v>2116</v>
      </c>
      <c r="G128" s="17" t="s">
        <v>17</v>
      </c>
      <c r="H128" s="17" t="s">
        <v>363</v>
      </c>
      <c r="I128" s="392">
        <v>41962</v>
      </c>
      <c r="J128" s="19">
        <v>11</v>
      </c>
      <c r="K128" s="560" t="s">
        <v>278</v>
      </c>
      <c r="L128" s="19" t="s">
        <v>376</v>
      </c>
      <c r="M128" s="21">
        <f>I128-D128</f>
        <v>141</v>
      </c>
      <c r="N128" s="243"/>
      <c r="O128" s="568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8">
        <v>12814</v>
      </c>
      <c r="B129" s="9" t="s">
        <v>8543</v>
      </c>
      <c r="C129" s="9">
        <v>2012</v>
      </c>
      <c r="D129" s="388">
        <v>41008</v>
      </c>
      <c r="E129" s="9" t="s">
        <v>8544</v>
      </c>
      <c r="F129" s="9" t="s">
        <v>8358</v>
      </c>
      <c r="G129" s="9" t="s">
        <v>17</v>
      </c>
      <c r="H129" s="9" t="s">
        <v>55</v>
      </c>
      <c r="I129" s="388">
        <v>41964</v>
      </c>
      <c r="J129" s="12">
        <v>11</v>
      </c>
      <c r="K129" s="562" t="s">
        <v>308</v>
      </c>
      <c r="L129" s="12" t="s">
        <v>376</v>
      </c>
      <c r="M129" s="13">
        <f>I129-D129</f>
        <v>956</v>
      </c>
      <c r="N129" s="243"/>
      <c r="O129" s="568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16">
        <v>12914</v>
      </c>
      <c r="B130" s="17" t="s">
        <v>8545</v>
      </c>
      <c r="C130" s="17">
        <v>2010</v>
      </c>
      <c r="D130" s="392">
        <v>40255</v>
      </c>
      <c r="E130" s="17" t="s">
        <v>8546</v>
      </c>
      <c r="F130" s="17" t="s">
        <v>412</v>
      </c>
      <c r="G130" s="17" t="s">
        <v>860</v>
      </c>
      <c r="H130" s="17" t="s">
        <v>8547</v>
      </c>
      <c r="I130" s="392">
        <v>41964</v>
      </c>
      <c r="J130" s="19">
        <v>11</v>
      </c>
      <c r="K130" s="562" t="s">
        <v>308</v>
      </c>
      <c r="L130" s="19" t="s">
        <v>380</v>
      </c>
      <c r="M130" s="21">
        <f>I130-D130</f>
        <v>1709</v>
      </c>
      <c r="N130" s="243"/>
      <c r="O130" s="568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8">
        <v>13014</v>
      </c>
      <c r="B131" s="9" t="s">
        <v>8548</v>
      </c>
      <c r="C131" s="9">
        <v>2010</v>
      </c>
      <c r="D131" s="388">
        <v>40326</v>
      </c>
      <c r="E131" s="9" t="s">
        <v>8549</v>
      </c>
      <c r="F131" s="9" t="s">
        <v>2004</v>
      </c>
      <c r="G131" s="9" t="s">
        <v>17</v>
      </c>
      <c r="H131" s="9" t="s">
        <v>6552</v>
      </c>
      <c r="I131" s="388">
        <v>41967</v>
      </c>
      <c r="J131" s="12">
        <v>11</v>
      </c>
      <c r="K131" s="560" t="s">
        <v>278</v>
      </c>
      <c r="L131" s="12" t="s">
        <v>371</v>
      </c>
      <c r="M131" s="13">
        <f>I131-D131</f>
        <v>1641</v>
      </c>
      <c r="N131" s="243"/>
      <c r="O131" s="568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16">
        <v>13114</v>
      </c>
      <c r="B132" s="17" t="s">
        <v>8550</v>
      </c>
      <c r="C132" s="17">
        <v>2011</v>
      </c>
      <c r="D132" s="392">
        <v>40709</v>
      </c>
      <c r="E132" s="17" t="s">
        <v>8551</v>
      </c>
      <c r="F132" s="17" t="s">
        <v>154</v>
      </c>
      <c r="G132" s="17" t="s">
        <v>860</v>
      </c>
      <c r="H132" s="17" t="s">
        <v>71</v>
      </c>
      <c r="I132" s="392">
        <v>41969</v>
      </c>
      <c r="J132" s="19">
        <v>11</v>
      </c>
      <c r="K132" s="562" t="s">
        <v>308</v>
      </c>
      <c r="L132" s="19" t="s">
        <v>376</v>
      </c>
      <c r="M132" s="21">
        <f>I132-D132</f>
        <v>1260</v>
      </c>
      <c r="N132" s="243"/>
      <c r="O132" s="568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8">
        <v>13214</v>
      </c>
      <c r="B133" s="9" t="s">
        <v>8552</v>
      </c>
      <c r="C133" s="9">
        <v>2009</v>
      </c>
      <c r="D133" s="388">
        <v>40163</v>
      </c>
      <c r="E133" s="9" t="s">
        <v>8553</v>
      </c>
      <c r="F133" s="9" t="s">
        <v>1678</v>
      </c>
      <c r="G133" s="9" t="s">
        <v>17</v>
      </c>
      <c r="H133" s="9" t="s">
        <v>5629</v>
      </c>
      <c r="I133" s="388">
        <v>41970</v>
      </c>
      <c r="J133" s="12">
        <v>11</v>
      </c>
      <c r="K133" s="560" t="s">
        <v>278</v>
      </c>
      <c r="L133" s="12" t="s">
        <v>376</v>
      </c>
      <c r="M133" s="13">
        <f>I133-D133</f>
        <v>1807</v>
      </c>
      <c r="N133" s="243"/>
      <c r="O133" s="568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16">
        <v>13314</v>
      </c>
      <c r="B134" s="17" t="s">
        <v>8554</v>
      </c>
      <c r="C134" s="17">
        <v>2009</v>
      </c>
      <c r="D134" s="392">
        <v>40109</v>
      </c>
      <c r="E134" s="17" t="s">
        <v>8555</v>
      </c>
      <c r="F134" s="17" t="s">
        <v>584</v>
      </c>
      <c r="G134" s="17" t="s">
        <v>17</v>
      </c>
      <c r="H134" s="17" t="s">
        <v>100</v>
      </c>
      <c r="I134" s="392">
        <v>41975</v>
      </c>
      <c r="J134" s="19">
        <v>12</v>
      </c>
      <c r="K134" s="562" t="s">
        <v>308</v>
      </c>
      <c r="L134" s="19" t="s">
        <v>371</v>
      </c>
      <c r="M134" s="21">
        <f>I134-D134</f>
        <v>1866</v>
      </c>
      <c r="N134" s="243"/>
      <c r="O134" s="568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8">
        <v>13414</v>
      </c>
      <c r="B135" s="9" t="s">
        <v>8556</v>
      </c>
      <c r="C135" s="9">
        <v>2009</v>
      </c>
      <c r="D135" s="388">
        <v>40116</v>
      </c>
      <c r="E135" s="9" t="s">
        <v>8557</v>
      </c>
      <c r="F135" s="9" t="s">
        <v>456</v>
      </c>
      <c r="G135" s="9" t="s">
        <v>17</v>
      </c>
      <c r="H135" s="9" t="s">
        <v>5812</v>
      </c>
      <c r="I135" s="388">
        <v>41976</v>
      </c>
      <c r="J135" s="12">
        <v>12</v>
      </c>
      <c r="K135" s="563" t="s">
        <v>295</v>
      </c>
      <c r="L135" s="12" t="s">
        <v>371</v>
      </c>
      <c r="M135" s="13">
        <f>I135-D135</f>
        <v>1860</v>
      </c>
      <c r="N135" s="243"/>
      <c r="O135" s="568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16">
        <v>13514</v>
      </c>
      <c r="B136" s="17" t="s">
        <v>8558</v>
      </c>
      <c r="C136" s="17">
        <v>2012</v>
      </c>
      <c r="D136" s="392">
        <v>41047</v>
      </c>
      <c r="E136" s="17" t="s">
        <v>8559</v>
      </c>
      <c r="F136" s="17" t="s">
        <v>8560</v>
      </c>
      <c r="G136" s="17" t="s">
        <v>865</v>
      </c>
      <c r="H136" s="17" t="s">
        <v>3753</v>
      </c>
      <c r="I136" s="392">
        <v>41976</v>
      </c>
      <c r="J136" s="19">
        <v>12</v>
      </c>
      <c r="K136" s="560" t="s">
        <v>278</v>
      </c>
      <c r="L136" s="19" t="s">
        <v>380</v>
      </c>
      <c r="M136" s="21">
        <f>I136-D136</f>
        <v>929</v>
      </c>
      <c r="N136" s="243"/>
      <c r="O136" s="568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8">
        <v>13614</v>
      </c>
      <c r="B137" s="9" t="s">
        <v>8561</v>
      </c>
      <c r="C137" s="9">
        <v>2012</v>
      </c>
      <c r="D137" s="388">
        <v>41095</v>
      </c>
      <c r="E137" s="9" t="s">
        <v>8562</v>
      </c>
      <c r="F137" s="9" t="s">
        <v>154</v>
      </c>
      <c r="G137" s="9" t="s">
        <v>860</v>
      </c>
      <c r="H137" s="9" t="s">
        <v>71</v>
      </c>
      <c r="I137" s="388">
        <v>41977</v>
      </c>
      <c r="J137" s="12">
        <v>12</v>
      </c>
      <c r="K137" s="562" t="s">
        <v>308</v>
      </c>
      <c r="L137" s="12" t="s">
        <v>376</v>
      </c>
      <c r="M137" s="13">
        <f>I137-D137</f>
        <v>882</v>
      </c>
      <c r="N137" s="243"/>
      <c r="O137" s="568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16">
        <v>13714</v>
      </c>
      <c r="B138" s="17" t="s">
        <v>8563</v>
      </c>
      <c r="C138" s="17">
        <v>2012</v>
      </c>
      <c r="D138" s="392">
        <v>41095</v>
      </c>
      <c r="E138" s="17" t="s">
        <v>8564</v>
      </c>
      <c r="F138" s="17" t="s">
        <v>154</v>
      </c>
      <c r="G138" s="17" t="s">
        <v>860</v>
      </c>
      <c r="H138" s="17" t="s">
        <v>71</v>
      </c>
      <c r="I138" s="392">
        <v>41977</v>
      </c>
      <c r="J138" s="19">
        <v>12</v>
      </c>
      <c r="K138" s="562" t="s">
        <v>308</v>
      </c>
      <c r="L138" s="19" t="s">
        <v>376</v>
      </c>
      <c r="M138" s="21">
        <f>I138-D138</f>
        <v>882</v>
      </c>
      <c r="N138" s="243"/>
      <c r="O138" s="568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8">
        <v>13814</v>
      </c>
      <c r="B139" s="9" t="s">
        <v>8565</v>
      </c>
      <c r="C139" s="9">
        <v>2008</v>
      </c>
      <c r="D139" s="388">
        <v>39752</v>
      </c>
      <c r="E139" s="9" t="s">
        <v>8566</v>
      </c>
      <c r="F139" s="9" t="s">
        <v>136</v>
      </c>
      <c r="G139" s="9" t="s">
        <v>860</v>
      </c>
      <c r="H139" s="9" t="s">
        <v>25</v>
      </c>
      <c r="I139" s="388">
        <v>41977</v>
      </c>
      <c r="J139" s="12">
        <v>12</v>
      </c>
      <c r="K139" s="562" t="s">
        <v>308</v>
      </c>
      <c r="L139" s="12" t="s">
        <v>376</v>
      </c>
      <c r="M139" s="13">
        <f>I139-D139</f>
        <v>2225</v>
      </c>
      <c r="N139" s="243"/>
      <c r="O139" s="568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16">
        <v>13914</v>
      </c>
      <c r="B140" s="17" t="s">
        <v>8567</v>
      </c>
      <c r="C140" s="17">
        <v>2009</v>
      </c>
      <c r="D140" s="392">
        <v>40163</v>
      </c>
      <c r="E140" s="17" t="s">
        <v>8568</v>
      </c>
      <c r="F140" s="17" t="s">
        <v>1678</v>
      </c>
      <c r="G140" s="17" t="s">
        <v>17</v>
      </c>
      <c r="H140" s="17" t="s">
        <v>100</v>
      </c>
      <c r="I140" s="392">
        <v>41981</v>
      </c>
      <c r="J140" s="19">
        <v>12</v>
      </c>
      <c r="K140" s="560" t="s">
        <v>278</v>
      </c>
      <c r="L140" s="19" t="s">
        <v>376</v>
      </c>
      <c r="M140" s="21">
        <f>I140-D140</f>
        <v>1818</v>
      </c>
      <c r="N140" s="243"/>
      <c r="O140" s="568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8">
        <v>14014</v>
      </c>
      <c r="B141" s="9" t="s">
        <v>8569</v>
      </c>
      <c r="C141" s="9">
        <v>2011</v>
      </c>
      <c r="D141" s="388">
        <v>40716</v>
      </c>
      <c r="E141" s="9" t="s">
        <v>8570</v>
      </c>
      <c r="F141" s="9" t="s">
        <v>1678</v>
      </c>
      <c r="G141" s="9" t="s">
        <v>17</v>
      </c>
      <c r="H141" s="9" t="s">
        <v>132</v>
      </c>
      <c r="I141" s="388">
        <v>41981</v>
      </c>
      <c r="J141" s="12">
        <v>12</v>
      </c>
      <c r="K141" s="560" t="s">
        <v>278</v>
      </c>
      <c r="L141" s="12" t="s">
        <v>376</v>
      </c>
      <c r="M141" s="13">
        <f>I141-D141</f>
        <v>1265</v>
      </c>
      <c r="N141" s="243"/>
      <c r="O141" s="568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16">
        <v>14114</v>
      </c>
      <c r="B142" s="17" t="s">
        <v>8571</v>
      </c>
      <c r="C142" s="17">
        <v>2010</v>
      </c>
      <c r="D142" s="392">
        <v>40301</v>
      </c>
      <c r="E142" s="17" t="s">
        <v>8572</v>
      </c>
      <c r="F142" s="17" t="s">
        <v>534</v>
      </c>
      <c r="G142" s="17" t="s">
        <v>17</v>
      </c>
      <c r="H142" s="17" t="s">
        <v>465</v>
      </c>
      <c r="I142" s="392">
        <v>41981</v>
      </c>
      <c r="J142" s="19">
        <v>12</v>
      </c>
      <c r="K142" s="560" t="s">
        <v>278</v>
      </c>
      <c r="L142" s="19" t="s">
        <v>371</v>
      </c>
      <c r="M142" s="21">
        <f>I142-D142</f>
        <v>1680</v>
      </c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8">
        <v>14214</v>
      </c>
      <c r="B143" s="9" t="s">
        <v>8573</v>
      </c>
      <c r="C143" s="9">
        <v>2011</v>
      </c>
      <c r="D143" s="388">
        <v>40612</v>
      </c>
      <c r="E143" s="9" t="s">
        <v>8574</v>
      </c>
      <c r="F143" s="9" t="s">
        <v>136</v>
      </c>
      <c r="G143" s="9" t="s">
        <v>17</v>
      </c>
      <c r="H143" s="9" t="s">
        <v>4365</v>
      </c>
      <c r="I143" s="388">
        <v>41983</v>
      </c>
      <c r="J143" s="12">
        <v>12</v>
      </c>
      <c r="K143" s="562" t="s">
        <v>308</v>
      </c>
      <c r="L143" s="12" t="s">
        <v>376</v>
      </c>
      <c r="M143" s="13">
        <f>I143-D143</f>
        <v>1371</v>
      </c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16">
        <v>14314</v>
      </c>
      <c r="B144" s="17" t="s">
        <v>8575</v>
      </c>
      <c r="C144" s="17">
        <v>2008</v>
      </c>
      <c r="D144" s="392">
        <v>39633</v>
      </c>
      <c r="E144" s="17" t="s">
        <v>8576</v>
      </c>
      <c r="F144" s="17" t="s">
        <v>8446</v>
      </c>
      <c r="G144" s="17" t="s">
        <v>844</v>
      </c>
      <c r="H144" s="17" t="s">
        <v>1536</v>
      </c>
      <c r="I144" s="392">
        <v>41983</v>
      </c>
      <c r="J144" s="19">
        <v>12</v>
      </c>
      <c r="K144" s="562" t="s">
        <v>308</v>
      </c>
      <c r="L144" s="19" t="s">
        <v>371</v>
      </c>
      <c r="M144" s="21">
        <f>I144-D144</f>
        <v>2350</v>
      </c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8">
        <v>14414</v>
      </c>
      <c r="B145" s="9" t="s">
        <v>8577</v>
      </c>
      <c r="C145" s="9">
        <v>2008</v>
      </c>
      <c r="D145" s="388">
        <v>39633</v>
      </c>
      <c r="E145" s="9" t="s">
        <v>8578</v>
      </c>
      <c r="F145" s="9" t="s">
        <v>8446</v>
      </c>
      <c r="G145" s="9" t="s">
        <v>844</v>
      </c>
      <c r="H145" s="9" t="s">
        <v>1536</v>
      </c>
      <c r="I145" s="388">
        <v>41983</v>
      </c>
      <c r="J145" s="12">
        <v>12</v>
      </c>
      <c r="K145" s="562" t="s">
        <v>308</v>
      </c>
      <c r="L145" s="12" t="s">
        <v>371</v>
      </c>
      <c r="M145" s="13">
        <f>I145-D145</f>
        <v>2350</v>
      </c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16">
        <v>14514</v>
      </c>
      <c r="B146" s="17" t="s">
        <v>8579</v>
      </c>
      <c r="C146" s="17">
        <v>2010</v>
      </c>
      <c r="D146" s="392">
        <v>40336</v>
      </c>
      <c r="E146" s="17" t="s">
        <v>8580</v>
      </c>
      <c r="F146" s="17" t="s">
        <v>8381</v>
      </c>
      <c r="G146" s="17" t="s">
        <v>860</v>
      </c>
      <c r="H146" s="17" t="s">
        <v>981</v>
      </c>
      <c r="I146" s="392">
        <v>41984</v>
      </c>
      <c r="J146" s="19">
        <v>12</v>
      </c>
      <c r="K146" s="562" t="s">
        <v>308</v>
      </c>
      <c r="L146" s="19" t="s">
        <v>371</v>
      </c>
      <c r="M146" s="21">
        <f>I146-D146</f>
        <v>1648</v>
      </c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8">
        <v>14614</v>
      </c>
      <c r="B147" s="9" t="s">
        <v>8581</v>
      </c>
      <c r="C147" s="9">
        <v>2010</v>
      </c>
      <c r="D147" s="388">
        <v>40200</v>
      </c>
      <c r="E147" s="9" t="s">
        <v>8582</v>
      </c>
      <c r="F147" s="9" t="s">
        <v>584</v>
      </c>
      <c r="G147" s="9" t="s">
        <v>17</v>
      </c>
      <c r="H147" s="9" t="s">
        <v>3637</v>
      </c>
      <c r="I147" s="388">
        <v>41984</v>
      </c>
      <c r="J147" s="12">
        <v>12</v>
      </c>
      <c r="K147" s="563" t="s">
        <v>295</v>
      </c>
      <c r="L147" s="12" t="s">
        <v>371</v>
      </c>
      <c r="M147" s="13">
        <f>I147-D147</f>
        <v>1784</v>
      </c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16">
        <v>14714</v>
      </c>
      <c r="B148" s="17" t="s">
        <v>8583</v>
      </c>
      <c r="C148" s="17">
        <v>2011</v>
      </c>
      <c r="D148" s="392">
        <v>40555</v>
      </c>
      <c r="E148" s="17" t="s">
        <v>8584</v>
      </c>
      <c r="F148" s="17" t="s">
        <v>136</v>
      </c>
      <c r="G148" s="17" t="s">
        <v>17</v>
      </c>
      <c r="H148" s="17" t="s">
        <v>7682</v>
      </c>
      <c r="I148" s="392">
        <v>41985</v>
      </c>
      <c r="J148" s="19">
        <v>12</v>
      </c>
      <c r="K148" s="562" t="s">
        <v>308</v>
      </c>
      <c r="L148" s="19" t="s">
        <v>376</v>
      </c>
      <c r="M148" s="21">
        <f>I148-D148</f>
        <v>1430</v>
      </c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8">
        <v>14814</v>
      </c>
      <c r="B149" s="9" t="s">
        <v>8585</v>
      </c>
      <c r="C149" s="9">
        <v>2012</v>
      </c>
      <c r="D149" s="388">
        <v>40935</v>
      </c>
      <c r="E149" s="9" t="s">
        <v>8586</v>
      </c>
      <c r="F149" s="9" t="s">
        <v>953</v>
      </c>
      <c r="G149" s="9" t="s">
        <v>860</v>
      </c>
      <c r="H149" s="9" t="s">
        <v>363</v>
      </c>
      <c r="I149" s="388">
        <v>41990</v>
      </c>
      <c r="J149" s="12">
        <v>12</v>
      </c>
      <c r="K149" s="562" t="s">
        <v>308</v>
      </c>
      <c r="L149" s="12" t="s">
        <v>376</v>
      </c>
      <c r="M149" s="13">
        <f>I149-D149</f>
        <v>1055</v>
      </c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16">
        <v>14914</v>
      </c>
      <c r="B150" s="17" t="s">
        <v>8587</v>
      </c>
      <c r="C150" s="17">
        <v>2011</v>
      </c>
      <c r="D150" s="392">
        <v>40626</v>
      </c>
      <c r="E150" s="17" t="s">
        <v>8588</v>
      </c>
      <c r="F150" s="17" t="s">
        <v>1081</v>
      </c>
      <c r="G150" s="17" t="s">
        <v>17</v>
      </c>
      <c r="H150" s="17" t="s">
        <v>3637</v>
      </c>
      <c r="I150" s="392">
        <v>41999</v>
      </c>
      <c r="J150" s="19">
        <v>12</v>
      </c>
      <c r="K150" s="563" t="s">
        <v>295</v>
      </c>
      <c r="L150" s="19" t="s">
        <v>371</v>
      </c>
      <c r="M150" s="21">
        <f>I150-D150</f>
        <v>1373</v>
      </c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538"/>
      <c r="B151" s="243"/>
      <c r="C151" s="243"/>
      <c r="D151" s="540"/>
      <c r="E151" s="243"/>
      <c r="F151" s="243"/>
      <c r="G151" s="243"/>
      <c r="H151" s="243"/>
      <c r="I151" s="540"/>
      <c r="J151" s="243"/>
      <c r="K151" s="243"/>
      <c r="L151" s="243"/>
      <c r="M151" s="541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hidden="1" r="152">
      <c r="A152" s="569"/>
      <c r="B152" s="570"/>
      <c r="C152" s="570"/>
      <c r="D152" s="571"/>
      <c r="E152" s="243"/>
      <c r="F152" s="243"/>
      <c r="G152" s="568"/>
      <c r="H152" s="243"/>
      <c r="I152" s="540"/>
      <c r="J152" s="243"/>
      <c r="K152" s="572"/>
      <c r="L152" s="572"/>
      <c r="M152" s="541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hidden="1" r="153">
      <c r="A153" s="569"/>
      <c r="B153" s="570"/>
      <c r="C153" s="570"/>
      <c r="D153" s="571"/>
      <c r="E153" s="243"/>
      <c r="F153" s="243"/>
      <c r="G153" s="568"/>
      <c r="H153" s="243"/>
      <c r="I153" s="540"/>
      <c r="J153" s="243"/>
      <c r="K153" s="572"/>
      <c r="L153" s="572"/>
      <c r="M153" s="541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hidden="1" r="154">
      <c r="A154" s="569"/>
      <c r="B154" s="570"/>
      <c r="C154" s="570"/>
      <c r="D154" s="571"/>
      <c r="E154" s="243"/>
      <c r="F154" s="243"/>
      <c r="G154" s="243"/>
      <c r="H154" s="243"/>
      <c r="I154" s="540"/>
      <c r="J154" s="243"/>
      <c r="K154" s="572"/>
      <c r="L154" s="572"/>
      <c r="M154" s="541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hidden="1" r="155">
      <c r="A155" s="569"/>
      <c r="B155" s="570"/>
      <c r="C155" s="570"/>
      <c r="D155" s="571"/>
      <c r="E155" s="243"/>
      <c r="F155" s="243"/>
      <c r="G155" s="243"/>
      <c r="H155" s="243"/>
      <c r="I155" s="540"/>
      <c r="J155" s="243"/>
      <c r="K155" s="572"/>
      <c r="L155" s="572"/>
      <c r="M155" s="541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hidden="1" r="156">
      <c r="A156" s="569"/>
      <c r="B156" s="570"/>
      <c r="C156" s="570"/>
      <c r="D156" s="571"/>
      <c r="E156" s="243"/>
      <c r="F156" s="243"/>
      <c r="G156" s="243"/>
      <c r="H156" s="243"/>
      <c r="I156" s="540"/>
      <c r="J156" s="243"/>
      <c r="K156" s="572"/>
      <c r="L156" s="572"/>
      <c r="M156" s="541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hidden="1" r="157">
      <c r="A157" s="569"/>
      <c r="B157" s="570"/>
      <c r="C157" s="570"/>
      <c r="D157" s="571"/>
      <c r="E157" s="243"/>
      <c r="F157" s="243"/>
      <c r="G157" s="243"/>
      <c r="H157" s="243"/>
      <c r="I157" s="540"/>
      <c r="J157" s="243"/>
      <c r="K157" s="572"/>
      <c r="L157" s="572"/>
      <c r="M157" s="541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hidden="1" r="158">
      <c r="A158" s="569"/>
      <c r="B158" s="570"/>
      <c r="C158" s="570"/>
      <c r="D158" s="571"/>
      <c r="E158" s="243"/>
      <c r="F158" s="243"/>
      <c r="G158" s="243"/>
      <c r="H158" s="243"/>
      <c r="I158" s="540"/>
      <c r="J158" s="243"/>
      <c r="K158" s="572"/>
      <c r="L158" s="572"/>
      <c r="M158" s="541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hidden="1" r="159">
      <c r="A159" s="569"/>
      <c r="B159" s="570"/>
      <c r="C159" s="570"/>
      <c r="D159" s="571"/>
      <c r="E159" s="243"/>
      <c r="F159" s="243"/>
      <c r="G159" s="243"/>
      <c r="H159" s="243"/>
      <c r="I159" s="540"/>
      <c r="J159" s="243"/>
      <c r="K159" s="572"/>
      <c r="L159" s="572"/>
      <c r="M159" s="541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hidden="1" r="160">
      <c r="A160" s="569"/>
      <c r="B160" s="570"/>
      <c r="C160" s="570"/>
      <c r="D160" s="571"/>
      <c r="E160" s="243"/>
      <c r="F160" s="243"/>
      <c r="G160" s="243"/>
      <c r="H160" s="243"/>
      <c r="I160" s="540"/>
      <c r="J160" s="243"/>
      <c r="K160" s="572"/>
      <c r="L160" s="572"/>
      <c r="M160" s="541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hidden="1" r="161">
      <c r="A161" s="569"/>
      <c r="B161" s="570"/>
      <c r="C161" s="570"/>
      <c r="D161" s="571"/>
      <c r="E161" s="243"/>
      <c r="F161" s="243"/>
      <c r="G161" s="243"/>
      <c r="H161" s="243"/>
      <c r="I161" s="540"/>
      <c r="J161" s="243"/>
      <c r="K161" s="572"/>
      <c r="L161" s="572"/>
      <c r="M161" s="541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hidden="1" r="162">
      <c r="A162" s="569"/>
      <c r="B162" s="570"/>
      <c r="C162" s="570"/>
      <c r="D162" s="571"/>
      <c r="E162" s="243"/>
      <c r="F162" s="243"/>
      <c r="G162" s="243"/>
      <c r="H162" s="243"/>
      <c r="I162" s="540"/>
      <c r="J162" s="243"/>
      <c r="K162" s="572"/>
      <c r="L162" s="572"/>
      <c r="M162" s="541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hidden="1" r="163">
      <c r="A163" s="569"/>
      <c r="B163" s="570"/>
      <c r="C163" s="570"/>
      <c r="D163" s="571"/>
      <c r="E163" s="243"/>
      <c r="F163" s="243"/>
      <c r="G163" s="243"/>
      <c r="H163" s="243"/>
      <c r="I163" s="540"/>
      <c r="J163" s="243"/>
      <c r="K163" s="572"/>
      <c r="L163" s="572"/>
      <c r="M163" s="541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hidden="1" r="164">
      <c r="A164" s="569"/>
      <c r="B164" s="570"/>
      <c r="C164" s="570"/>
      <c r="D164" s="571"/>
      <c r="E164" s="243"/>
      <c r="F164" s="243"/>
      <c r="G164" s="243"/>
      <c r="H164" s="243"/>
      <c r="I164" s="540"/>
      <c r="J164" s="243"/>
      <c r="K164" s="572"/>
      <c r="L164" s="572"/>
      <c r="M164" s="541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hidden="1" r="165">
      <c r="A165" s="569"/>
      <c r="B165" s="570"/>
      <c r="C165" s="570"/>
      <c r="D165" s="571"/>
      <c r="E165" s="243"/>
      <c r="F165" s="243"/>
      <c r="G165" s="243"/>
      <c r="H165" s="243"/>
      <c r="I165" s="540"/>
      <c r="J165" s="243"/>
      <c r="K165" s="572"/>
      <c r="L165" s="572"/>
      <c r="M165" s="541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hidden="1" r="166">
      <c r="A166" s="569"/>
      <c r="B166" s="570"/>
      <c r="C166" s="570"/>
      <c r="D166" s="571"/>
      <c r="E166" s="243"/>
      <c r="F166" s="243"/>
      <c r="G166" s="243"/>
      <c r="H166" s="243"/>
      <c r="I166" s="540"/>
      <c r="J166" s="243"/>
      <c r="K166" s="572"/>
      <c r="L166" s="572"/>
      <c r="M166" s="541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hidden="1" r="167">
      <c r="A167" s="569"/>
      <c r="B167" s="570"/>
      <c r="C167" s="570"/>
      <c r="D167" s="571"/>
      <c r="E167" s="243"/>
      <c r="F167" s="243"/>
      <c r="G167" s="243"/>
      <c r="H167" s="243"/>
      <c r="I167" s="540"/>
      <c r="J167" s="243"/>
      <c r="K167" s="572"/>
      <c r="L167" s="572"/>
      <c r="M167" s="541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hidden="1" r="168">
      <c r="A168" s="569"/>
      <c r="B168" s="570"/>
      <c r="C168" s="570"/>
      <c r="D168" s="571"/>
      <c r="E168" s="243"/>
      <c r="F168" s="243"/>
      <c r="G168" s="568"/>
      <c r="H168" s="243"/>
      <c r="I168" s="540"/>
      <c r="J168" s="243"/>
      <c r="K168" s="572"/>
      <c r="L168" s="572"/>
      <c r="M168" s="541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hidden="1" r="169">
      <c r="A169" s="569"/>
      <c r="B169" s="570"/>
      <c r="C169" s="570"/>
      <c r="D169" s="571"/>
      <c r="E169" s="243"/>
      <c r="F169" s="243"/>
      <c r="G169" s="568"/>
      <c r="H169" s="243"/>
      <c r="I169" s="540"/>
      <c r="J169" s="243"/>
      <c r="K169" s="572"/>
      <c r="L169" s="572"/>
      <c r="M169" s="541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hidden="1" r="170">
      <c r="A170" s="569"/>
      <c r="B170" s="570"/>
      <c r="C170" s="570"/>
      <c r="D170" s="571"/>
      <c r="E170" s="243"/>
      <c r="F170" s="243"/>
      <c r="G170" s="243"/>
      <c r="H170" s="243"/>
      <c r="I170" s="540"/>
      <c r="J170" s="243"/>
      <c r="K170" s="572"/>
      <c r="L170" s="572"/>
      <c r="M170" s="541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65"/>
      <c r="B171" s="538"/>
      <c r="C171" s="538"/>
      <c r="D171" s="540"/>
      <c r="E171" s="243"/>
      <c r="F171" s="243"/>
      <c r="G171" s="243"/>
      <c r="H171" s="243"/>
      <c r="I171" s="540"/>
      <c r="J171" s="243"/>
      <c r="K171" s="243"/>
      <c r="L171" s="243"/>
      <c r="M171" s="541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65"/>
      <c r="B172" s="538"/>
      <c r="C172" s="538"/>
      <c r="D172" s="540"/>
      <c r="E172" s="243"/>
      <c r="F172" s="243"/>
      <c r="G172" s="243"/>
      <c r="H172" s="243"/>
      <c r="I172" s="540"/>
      <c r="J172" s="243"/>
      <c r="K172" s="243"/>
      <c r="L172" s="243"/>
      <c r="M172" s="541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65"/>
      <c r="B173" s="538"/>
      <c r="C173" s="538"/>
      <c r="D173" s="540"/>
      <c r="E173" s="243"/>
      <c r="F173" s="243"/>
      <c r="G173" s="243"/>
      <c r="H173" s="243"/>
      <c r="I173" s="540"/>
      <c r="J173" s="243"/>
      <c r="K173" s="243"/>
      <c r="L173" s="243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65"/>
      <c r="B174" s="538"/>
      <c r="C174" s="538"/>
      <c r="D174" s="540"/>
      <c r="E174" s="243"/>
      <c r="F174" s="243"/>
      <c r="G174" s="243"/>
      <c r="H174" s="243"/>
      <c r="I174" s="540"/>
      <c r="J174" s="243"/>
      <c r="K174" s="243"/>
      <c r="L174" s="243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65"/>
      <c r="B175" s="538"/>
      <c r="C175" s="538"/>
      <c r="D175" s="540"/>
      <c r="E175" s="243"/>
      <c r="F175" s="243"/>
      <c r="G175" s="243"/>
      <c r="H175" s="243"/>
      <c r="I175" s="540"/>
      <c r="J175" s="243"/>
      <c r="K175" s="243"/>
      <c r="L175" s="243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65"/>
      <c r="B176" s="538"/>
      <c r="C176" s="538"/>
      <c r="D176" s="540"/>
      <c r="E176" s="243"/>
      <c r="F176" s="243"/>
      <c r="G176" s="243"/>
      <c r="H176" s="243"/>
      <c r="I176" s="540"/>
      <c r="J176" s="243"/>
      <c r="K176" s="243"/>
      <c r="L176" s="243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65"/>
      <c r="B177" s="538"/>
      <c r="C177" s="538"/>
      <c r="D177" s="540"/>
      <c r="E177" s="243"/>
      <c r="F177" s="243"/>
      <c r="G177" s="243"/>
      <c r="H177" s="243"/>
      <c r="I177" s="540"/>
      <c r="J177" s="243"/>
      <c r="K177" s="243"/>
      <c r="L177" s="243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65"/>
      <c r="B178" s="538"/>
      <c r="C178" s="538"/>
      <c r="D178" s="540"/>
      <c r="E178" s="243"/>
      <c r="F178" s="243"/>
      <c r="G178" s="243"/>
      <c r="H178" s="243"/>
      <c r="I178" s="540"/>
      <c r="J178" s="243"/>
      <c r="K178" s="243"/>
      <c r="L178" s="243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65"/>
      <c r="B179" s="538"/>
      <c r="C179" s="538"/>
      <c r="D179" s="540"/>
      <c r="E179" s="243"/>
      <c r="F179" s="243"/>
      <c r="G179" s="243"/>
      <c r="H179" s="243"/>
      <c r="I179" s="540"/>
      <c r="J179" s="243"/>
      <c r="K179" s="243"/>
      <c r="L179" s="243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65"/>
      <c r="B180" s="538"/>
      <c r="C180" s="538"/>
      <c r="D180" s="540"/>
      <c r="E180" s="243"/>
      <c r="F180" s="243"/>
      <c r="G180" s="243"/>
      <c r="H180" s="243"/>
      <c r="I180" s="540"/>
      <c r="J180" s="243"/>
      <c r="K180" s="243"/>
      <c r="L180" s="243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65"/>
      <c r="B181" s="538"/>
      <c r="C181" s="538"/>
      <c r="D181" s="540"/>
      <c r="E181" s="243"/>
      <c r="F181" s="243"/>
      <c r="G181" s="243"/>
      <c r="H181" s="243"/>
      <c r="I181" s="540"/>
      <c r="J181" s="243"/>
      <c r="K181" s="243"/>
      <c r="L181" s="243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65"/>
      <c r="B182" s="538"/>
      <c r="C182" s="538"/>
      <c r="D182" s="540"/>
      <c r="E182" s="243"/>
      <c r="F182" s="243"/>
      <c r="G182" s="243"/>
      <c r="H182" s="243"/>
      <c r="I182" s="540"/>
      <c r="J182" s="243"/>
      <c r="K182" s="243"/>
      <c r="L182" s="243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65"/>
      <c r="B183" s="538"/>
      <c r="C183" s="538"/>
      <c r="D183" s="540"/>
      <c r="E183" s="243"/>
      <c r="F183" s="243"/>
      <c r="G183" s="243"/>
      <c r="H183" s="243"/>
      <c r="I183" s="540"/>
      <c r="J183" s="243"/>
      <c r="K183" s="243"/>
      <c r="L183" s="243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65"/>
      <c r="B184" s="538"/>
      <c r="C184" s="538"/>
      <c r="D184" s="540"/>
      <c r="E184" s="243"/>
      <c r="F184" s="243"/>
      <c r="G184" s="243"/>
      <c r="H184" s="243"/>
      <c r="I184" s="540"/>
      <c r="J184" s="243"/>
      <c r="K184" s="243"/>
      <c r="L184" s="243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65"/>
      <c r="B185" s="538"/>
      <c r="C185" s="538"/>
      <c r="D185" s="540"/>
      <c r="E185" s="243"/>
      <c r="F185" s="243"/>
      <c r="G185" s="243"/>
      <c r="H185" s="243"/>
      <c r="I185" s="540"/>
      <c r="J185" s="243"/>
      <c r="K185" s="243"/>
      <c r="L185" s="243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65"/>
      <c r="B186" s="538"/>
      <c r="C186" s="538"/>
      <c r="D186" s="540"/>
      <c r="E186" s="243"/>
      <c r="F186" s="243"/>
      <c r="G186" s="243"/>
      <c r="H186" s="243"/>
      <c r="I186" s="540"/>
      <c r="J186" s="243"/>
      <c r="K186" s="243"/>
      <c r="L186" s="243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65"/>
      <c r="B187" s="538"/>
      <c r="C187" s="538"/>
      <c r="D187" s="540"/>
      <c r="E187" s="243"/>
      <c r="F187" s="243"/>
      <c r="G187" s="243"/>
      <c r="H187" s="243"/>
      <c r="I187" s="540"/>
      <c r="J187" s="243"/>
      <c r="K187" s="243"/>
      <c r="L187" s="243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65"/>
      <c r="B188" s="538"/>
      <c r="C188" s="538"/>
      <c r="D188" s="540"/>
      <c r="E188" s="243"/>
      <c r="F188" s="243"/>
      <c r="G188" s="243"/>
      <c r="H188" s="243"/>
      <c r="I188" s="540"/>
      <c r="J188" s="243"/>
      <c r="K188" s="243"/>
      <c r="L188" s="243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65"/>
      <c r="B189" s="538"/>
      <c r="C189" s="538"/>
      <c r="D189" s="540"/>
      <c r="E189" s="243"/>
      <c r="F189" s="243"/>
      <c r="G189" s="243"/>
      <c r="H189" s="243"/>
      <c r="I189" s="540"/>
      <c r="J189" s="243"/>
      <c r="K189" s="243"/>
      <c r="L189" s="243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65"/>
      <c r="B190" s="538"/>
      <c r="C190" s="538"/>
      <c r="D190" s="540"/>
      <c r="E190" s="243"/>
      <c r="F190" s="243"/>
      <c r="G190" s="243"/>
      <c r="H190" s="243"/>
      <c r="I190" s="540"/>
      <c r="J190" s="243"/>
      <c r="K190" s="243"/>
      <c r="L190" s="243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65"/>
      <c r="B191" s="538"/>
      <c r="C191" s="538"/>
      <c r="D191" s="540"/>
      <c r="E191" s="243"/>
      <c r="F191" s="243"/>
      <c r="G191" s="243"/>
      <c r="H191" s="243"/>
      <c r="I191" s="540"/>
      <c r="J191" s="243"/>
      <c r="K191" s="243"/>
      <c r="L191" s="243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65"/>
      <c r="B192" s="538"/>
      <c r="C192" s="538"/>
      <c r="D192" s="540"/>
      <c r="E192" s="243"/>
      <c r="F192" s="243"/>
      <c r="G192" s="243"/>
      <c r="H192" s="243"/>
      <c r="I192" s="540"/>
      <c r="J192" s="243"/>
      <c r="K192" s="243"/>
      <c r="L192" s="243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65"/>
      <c r="B193" s="538"/>
      <c r="C193" s="538"/>
      <c r="D193" s="540"/>
      <c r="E193" s="243"/>
      <c r="F193" s="243"/>
      <c r="G193" s="243"/>
      <c r="H193" s="243"/>
      <c r="I193" s="540"/>
      <c r="J193" s="243"/>
      <c r="K193" s="243"/>
      <c r="L193" s="243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65"/>
      <c r="B194" s="538"/>
      <c r="C194" s="538"/>
      <c r="D194" s="540"/>
      <c r="E194" s="243"/>
      <c r="F194" s="243"/>
      <c r="G194" s="243"/>
      <c r="H194" s="243"/>
      <c r="I194" s="540"/>
      <c r="J194" s="243"/>
      <c r="K194" s="243"/>
      <c r="L194" s="243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65"/>
      <c r="B195" s="538"/>
      <c r="C195" s="538"/>
      <c r="D195" s="540"/>
      <c r="E195" s="243"/>
      <c r="F195" s="243"/>
      <c r="G195" s="243"/>
      <c r="H195" s="243"/>
      <c r="I195" s="540"/>
      <c r="J195" s="243"/>
      <c r="K195" s="243"/>
      <c r="L195" s="243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65"/>
      <c r="B196" s="538"/>
      <c r="C196" s="538"/>
      <c r="D196" s="540"/>
      <c r="E196" s="243"/>
      <c r="F196" s="243"/>
      <c r="G196" s="243"/>
      <c r="H196" s="243"/>
      <c r="I196" s="540"/>
      <c r="J196" s="243"/>
      <c r="K196" s="243"/>
      <c r="L196" s="243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65"/>
      <c r="B197" s="538"/>
      <c r="C197" s="538"/>
      <c r="D197" s="540"/>
      <c r="E197" s="243"/>
      <c r="F197" s="243"/>
      <c r="G197" s="243"/>
      <c r="H197" s="243"/>
      <c r="I197" s="540"/>
      <c r="J197" s="243"/>
      <c r="K197" s="243"/>
      <c r="L197" s="243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65"/>
      <c r="B198" s="538"/>
      <c r="C198" s="538"/>
      <c r="D198" s="540"/>
      <c r="E198" s="243"/>
      <c r="F198" s="243"/>
      <c r="G198" s="243"/>
      <c r="H198" s="243"/>
      <c r="I198" s="540"/>
      <c r="J198" s="243"/>
      <c r="K198" s="243"/>
      <c r="L198" s="243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65"/>
      <c r="B199" s="538"/>
      <c r="C199" s="538"/>
      <c r="D199" s="540"/>
      <c r="E199" s="243"/>
      <c r="F199" s="243"/>
      <c r="G199" s="243"/>
      <c r="H199" s="243"/>
      <c r="I199" s="540"/>
      <c r="J199" s="243"/>
      <c r="K199" s="243"/>
      <c r="L199" s="243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65"/>
      <c r="B200" s="538"/>
      <c r="C200" s="538"/>
      <c r="D200" s="540"/>
      <c r="E200" s="243"/>
      <c r="F200" s="243"/>
      <c r="G200" s="243"/>
      <c r="H200" s="243"/>
      <c r="I200" s="540"/>
      <c r="J200" s="243"/>
      <c r="K200" s="243"/>
      <c r="L200" s="243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65"/>
      <c r="B201" s="538"/>
      <c r="C201" s="538"/>
      <c r="D201" s="540"/>
      <c r="E201" s="243"/>
      <c r="F201" s="243"/>
      <c r="G201" s="243"/>
      <c r="H201" s="243"/>
      <c r="I201" s="540"/>
      <c r="J201" s="243"/>
      <c r="K201" s="243"/>
      <c r="L201" s="243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65"/>
      <c r="B202" s="538"/>
      <c r="C202" s="538"/>
      <c r="D202" s="540"/>
      <c r="E202" s="243"/>
      <c r="F202" s="243"/>
      <c r="G202" s="243"/>
      <c r="H202" s="243"/>
      <c r="I202" s="540"/>
      <c r="J202" s="243"/>
      <c r="K202" s="243"/>
      <c r="L202" s="243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65"/>
      <c r="B203" s="538"/>
      <c r="C203" s="538"/>
      <c r="D203" s="540"/>
      <c r="E203" s="243"/>
      <c r="F203" s="243"/>
      <c r="G203" s="243"/>
      <c r="H203" s="243"/>
      <c r="I203" s="540"/>
      <c r="J203" s="243"/>
      <c r="K203" s="243"/>
      <c r="L203" s="243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65"/>
      <c r="B204" s="538"/>
      <c r="C204" s="538"/>
      <c r="D204" s="540"/>
      <c r="E204" s="243"/>
      <c r="F204" s="243"/>
      <c r="G204" s="243"/>
      <c r="H204" s="243"/>
      <c r="I204" s="540"/>
      <c r="J204" s="243"/>
      <c r="K204" s="243"/>
      <c r="L204" s="243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65"/>
      <c r="B205" s="538"/>
      <c r="C205" s="538"/>
      <c r="D205" s="540"/>
      <c r="E205" s="243"/>
      <c r="F205" s="243"/>
      <c r="G205" s="243"/>
      <c r="H205" s="243"/>
      <c r="I205" s="540"/>
      <c r="J205" s="243"/>
      <c r="K205" s="243"/>
      <c r="L205" s="243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65"/>
      <c r="B206" s="538"/>
      <c r="C206" s="538"/>
      <c r="D206" s="540"/>
      <c r="E206" s="243"/>
      <c r="F206" s="243"/>
      <c r="G206" s="243"/>
      <c r="H206" s="243"/>
      <c r="I206" s="540"/>
      <c r="J206" s="243"/>
      <c r="K206" s="243"/>
      <c r="L206" s="243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65"/>
      <c r="B207" s="538"/>
      <c r="C207" s="538"/>
      <c r="D207" s="540"/>
      <c r="E207" s="243"/>
      <c r="F207" s="243"/>
      <c r="G207" s="243"/>
      <c r="H207" s="243"/>
      <c r="I207" s="540"/>
      <c r="J207" s="243"/>
      <c r="K207" s="243"/>
      <c r="L207" s="243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65"/>
      <c r="B208" s="538"/>
      <c r="C208" s="538"/>
      <c r="D208" s="540"/>
      <c r="E208" s="243"/>
      <c r="F208" s="243"/>
      <c r="G208" s="243"/>
      <c r="H208" s="243"/>
      <c r="I208" s="540"/>
      <c r="J208" s="243"/>
      <c r="K208" s="243"/>
      <c r="L208" s="243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65"/>
      <c r="B209" s="538"/>
      <c r="C209" s="538"/>
      <c r="D209" s="540"/>
      <c r="E209" s="243"/>
      <c r="F209" s="243"/>
      <c r="G209" s="243"/>
      <c r="H209" s="243"/>
      <c r="I209" s="540"/>
      <c r="J209" s="243"/>
      <c r="K209" s="243"/>
      <c r="L209" s="243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65"/>
      <c r="B210" s="538"/>
      <c r="C210" s="538"/>
      <c r="D210" s="540"/>
      <c r="E210" s="243"/>
      <c r="F210" s="243"/>
      <c r="G210" s="243"/>
      <c r="H210" s="243"/>
      <c r="I210" s="540"/>
      <c r="J210" s="243"/>
      <c r="K210" s="243"/>
      <c r="L210" s="243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65"/>
      <c r="B211" s="538"/>
      <c r="C211" s="538"/>
      <c r="D211" s="540"/>
      <c r="E211" s="243"/>
      <c r="F211" s="243"/>
      <c r="G211" s="243"/>
      <c r="H211" s="243"/>
      <c r="I211" s="540"/>
      <c r="J211" s="243"/>
      <c r="K211" s="243"/>
      <c r="L211" s="243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65"/>
      <c r="B212" s="538"/>
      <c r="C212" s="538"/>
      <c r="D212" s="540"/>
      <c r="E212" s="243"/>
      <c r="F212" s="243"/>
      <c r="G212" s="243"/>
      <c r="H212" s="243"/>
      <c r="I212" s="540"/>
      <c r="J212" s="243"/>
      <c r="K212" s="243"/>
      <c r="L212" s="243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65"/>
      <c r="B213" s="538"/>
      <c r="C213" s="538"/>
      <c r="D213" s="540"/>
      <c r="E213" s="243"/>
      <c r="F213" s="243"/>
      <c r="G213" s="243"/>
      <c r="H213" s="243"/>
      <c r="I213" s="540"/>
      <c r="J213" s="243"/>
      <c r="K213" s="243"/>
      <c r="L213" s="243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65"/>
      <c r="B214" s="538"/>
      <c r="C214" s="538"/>
      <c r="D214" s="540"/>
      <c r="E214" s="243"/>
      <c r="F214" s="243"/>
      <c r="G214" s="243"/>
      <c r="H214" s="243"/>
      <c r="I214" s="540"/>
      <c r="J214" s="243"/>
      <c r="K214" s="243"/>
      <c r="L214" s="243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65"/>
      <c r="B215" s="538"/>
      <c r="C215" s="538"/>
      <c r="D215" s="540"/>
      <c r="E215" s="243"/>
      <c r="F215" s="243"/>
      <c r="G215" s="243"/>
      <c r="H215" s="243"/>
      <c r="I215" s="540"/>
      <c r="J215" s="243"/>
      <c r="K215" s="243"/>
      <c r="L215" s="243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65"/>
      <c r="B216" s="538"/>
      <c r="C216" s="538"/>
      <c r="D216" s="540"/>
      <c r="E216" s="243"/>
      <c r="F216" s="243"/>
      <c r="G216" s="243"/>
      <c r="H216" s="243"/>
      <c r="I216" s="540"/>
      <c r="J216" s="243"/>
      <c r="K216" s="243"/>
      <c r="L216" s="243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65"/>
      <c r="B217" s="538"/>
      <c r="C217" s="538"/>
      <c r="D217" s="540"/>
      <c r="E217" s="243"/>
      <c r="F217" s="243"/>
      <c r="G217" s="243"/>
      <c r="H217" s="243"/>
      <c r="I217" s="540"/>
      <c r="J217" s="243"/>
      <c r="K217" s="243"/>
      <c r="L217" s="243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65"/>
      <c r="B218" s="538"/>
      <c r="C218" s="538"/>
      <c r="D218" s="540"/>
      <c r="E218" s="243"/>
      <c r="F218" s="243"/>
      <c r="G218" s="243"/>
      <c r="H218" s="243"/>
      <c r="I218" s="540"/>
      <c r="J218" s="243"/>
      <c r="K218" s="243"/>
      <c r="L218" s="243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65"/>
      <c r="B219" s="538"/>
      <c r="C219" s="538"/>
      <c r="D219" s="540"/>
      <c r="E219" s="243"/>
      <c r="F219" s="243"/>
      <c r="G219" s="243"/>
      <c r="H219" s="243"/>
      <c r="I219" s="540"/>
      <c r="J219" s="243"/>
      <c r="K219" s="243"/>
      <c r="L219" s="243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65"/>
      <c r="B220" s="538"/>
      <c r="C220" s="538"/>
      <c r="D220" s="540"/>
      <c r="E220" s="243"/>
      <c r="F220" s="243"/>
      <c r="G220" s="243"/>
      <c r="H220" s="243"/>
      <c r="I220" s="540"/>
      <c r="J220" s="243"/>
      <c r="K220" s="243"/>
      <c r="L220" s="243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65"/>
      <c r="B221" s="538"/>
      <c r="C221" s="538"/>
      <c r="D221" s="540"/>
      <c r="E221" s="243"/>
      <c r="F221" s="243"/>
      <c r="G221" s="243"/>
      <c r="H221" s="243"/>
      <c r="I221" s="540"/>
      <c r="J221" s="243"/>
      <c r="K221" s="243"/>
      <c r="L221" s="243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65"/>
      <c r="B222" s="538"/>
      <c r="C222" s="538"/>
      <c r="D222" s="540"/>
      <c r="E222" s="243"/>
      <c r="F222" s="243"/>
      <c r="G222" s="243"/>
      <c r="H222" s="243"/>
      <c r="I222" s="540"/>
      <c r="J222" s="243"/>
      <c r="K222" s="243"/>
      <c r="L222" s="243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65"/>
      <c r="B223" s="538"/>
      <c r="C223" s="538"/>
      <c r="D223" s="540"/>
      <c r="E223" s="243"/>
      <c r="F223" s="243"/>
      <c r="G223" s="243"/>
      <c r="H223" s="243"/>
      <c r="I223" s="540"/>
      <c r="J223" s="243"/>
      <c r="K223" s="243"/>
      <c r="L223" s="243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65"/>
      <c r="B224" s="538"/>
      <c r="C224" s="538"/>
      <c r="D224" s="540"/>
      <c r="E224" s="243"/>
      <c r="F224" s="243"/>
      <c r="G224" s="243"/>
      <c r="H224" s="243"/>
      <c r="I224" s="540"/>
      <c r="J224" s="243"/>
      <c r="K224" s="243"/>
      <c r="L224" s="243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65"/>
      <c r="B225" s="538"/>
      <c r="C225" s="538"/>
      <c r="D225" s="540"/>
      <c r="E225" s="243"/>
      <c r="F225" s="243"/>
      <c r="G225" s="243"/>
      <c r="H225" s="243"/>
      <c r="I225" s="540"/>
      <c r="J225" s="243"/>
      <c r="K225" s="243"/>
      <c r="L225" s="243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65"/>
      <c r="B226" s="538"/>
      <c r="C226" s="538"/>
      <c r="D226" s="540"/>
      <c r="E226" s="243"/>
      <c r="F226" s="243"/>
      <c r="G226" s="243"/>
      <c r="H226" s="243"/>
      <c r="I226" s="540"/>
      <c r="J226" s="243"/>
      <c r="K226" s="243"/>
      <c r="L226" s="243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65"/>
      <c r="B227" s="538"/>
      <c r="C227" s="538"/>
      <c r="D227" s="540"/>
      <c r="E227" s="243"/>
      <c r="F227" s="243"/>
      <c r="G227" s="243"/>
      <c r="H227" s="243"/>
      <c r="I227" s="540"/>
      <c r="J227" s="243"/>
      <c r="K227" s="243"/>
      <c r="L227" s="243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65"/>
      <c r="B228" s="538"/>
      <c r="C228" s="538"/>
      <c r="D228" s="540"/>
      <c r="E228" s="243"/>
      <c r="F228" s="243"/>
      <c r="G228" s="243"/>
      <c r="H228" s="243"/>
      <c r="I228" s="540"/>
      <c r="J228" s="243"/>
      <c r="K228" s="243"/>
      <c r="L228" s="243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65"/>
      <c r="B229" s="538"/>
      <c r="C229" s="538"/>
      <c r="D229" s="540"/>
      <c r="E229" s="243"/>
      <c r="F229" s="243"/>
      <c r="G229" s="243"/>
      <c r="H229" s="243"/>
      <c r="I229" s="540"/>
      <c r="J229" s="243"/>
      <c r="K229" s="243"/>
      <c r="L229" s="243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65"/>
      <c r="B230" s="538"/>
      <c r="C230" s="538"/>
      <c r="D230" s="540"/>
      <c r="E230" s="243"/>
      <c r="F230" s="243"/>
      <c r="G230" s="243"/>
      <c r="H230" s="243"/>
      <c r="I230" s="540"/>
      <c r="J230" s="243"/>
      <c r="K230" s="243"/>
      <c r="L230" s="243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65"/>
      <c r="B231" s="538"/>
      <c r="C231" s="538"/>
      <c r="D231" s="540"/>
      <c r="E231" s="243"/>
      <c r="F231" s="243"/>
      <c r="G231" s="243"/>
      <c r="H231" s="243"/>
      <c r="I231" s="540"/>
      <c r="J231" s="243"/>
      <c r="K231" s="243"/>
      <c r="L231" s="243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65"/>
      <c r="B232" s="538"/>
      <c r="C232" s="538"/>
      <c r="D232" s="540"/>
      <c r="E232" s="243"/>
      <c r="F232" s="243"/>
      <c r="G232" s="243"/>
      <c r="H232" s="243"/>
      <c r="I232" s="540"/>
      <c r="J232" s="243"/>
      <c r="K232" s="243"/>
      <c r="L232" s="243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65"/>
      <c r="B233" s="538"/>
      <c r="C233" s="538"/>
      <c r="D233" s="540"/>
      <c r="E233" s="243"/>
      <c r="F233" s="243"/>
      <c r="G233" s="243"/>
      <c r="H233" s="243"/>
      <c r="I233" s="540"/>
      <c r="J233" s="243"/>
      <c r="K233" s="243"/>
      <c r="L233" s="243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65"/>
      <c r="B234" s="538"/>
      <c r="C234" s="538"/>
      <c r="D234" s="540"/>
      <c r="E234" s="243"/>
      <c r="F234" s="243"/>
      <c r="G234" s="243"/>
      <c r="H234" s="243"/>
      <c r="I234" s="540"/>
      <c r="J234" s="243"/>
      <c r="K234" s="243"/>
      <c r="L234" s="243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65"/>
      <c r="B235" s="538"/>
      <c r="C235" s="538"/>
      <c r="D235" s="540"/>
      <c r="E235" s="243"/>
      <c r="F235" s="243"/>
      <c r="G235" s="243"/>
      <c r="H235" s="243"/>
      <c r="I235" s="540"/>
      <c r="J235" s="243"/>
      <c r="K235" s="243"/>
      <c r="L235" s="243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65"/>
      <c r="B236" s="538"/>
      <c r="C236" s="538"/>
      <c r="D236" s="540"/>
      <c r="E236" s="243"/>
      <c r="F236" s="243"/>
      <c r="G236" s="243"/>
      <c r="H236" s="243"/>
      <c r="I236" s="540"/>
      <c r="J236" s="243"/>
      <c r="K236" s="243"/>
      <c r="L236" s="243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65"/>
      <c r="B237" s="538"/>
      <c r="C237" s="538"/>
      <c r="D237" s="540"/>
      <c r="E237" s="243"/>
      <c r="F237" s="243"/>
      <c r="G237" s="243"/>
      <c r="H237" s="243"/>
      <c r="I237" s="540"/>
      <c r="J237" s="243"/>
      <c r="K237" s="243"/>
      <c r="L237" s="243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65"/>
      <c r="B238" s="538"/>
      <c r="C238" s="538"/>
      <c r="D238" s="540"/>
      <c r="E238" s="243"/>
      <c r="F238" s="243"/>
      <c r="G238" s="243"/>
      <c r="H238" s="243"/>
      <c r="I238" s="540"/>
      <c r="J238" s="243"/>
      <c r="K238" s="243"/>
      <c r="L238" s="243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65"/>
      <c r="B239" s="538"/>
      <c r="C239" s="538"/>
      <c r="D239" s="540"/>
      <c r="E239" s="243"/>
      <c r="F239" s="243"/>
      <c r="G239" s="243"/>
      <c r="H239" s="243"/>
      <c r="I239" s="540"/>
      <c r="J239" s="243"/>
      <c r="K239" s="243"/>
      <c r="L239" s="243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65"/>
      <c r="B240" s="538"/>
      <c r="C240" s="538"/>
      <c r="D240" s="540"/>
      <c r="E240" s="243"/>
      <c r="F240" s="243"/>
      <c r="G240" s="243"/>
      <c r="H240" s="243"/>
      <c r="I240" s="540"/>
      <c r="J240" s="243"/>
      <c r="K240" s="243"/>
      <c r="L240" s="243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65"/>
      <c r="B241" s="538"/>
      <c r="C241" s="538"/>
      <c r="D241" s="540"/>
      <c r="E241" s="243"/>
      <c r="F241" s="243"/>
      <c r="G241" s="243"/>
      <c r="H241" s="243"/>
      <c r="I241" s="540"/>
      <c r="J241" s="243"/>
      <c r="K241" s="243"/>
      <c r="L241" s="243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65"/>
      <c r="B242" s="538"/>
      <c r="C242" s="538"/>
      <c r="D242" s="540"/>
      <c r="E242" s="243"/>
      <c r="F242" s="243"/>
      <c r="G242" s="243"/>
      <c r="H242" s="243"/>
      <c r="I242" s="540"/>
      <c r="J242" s="243"/>
      <c r="K242" s="243"/>
      <c r="L242" s="243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65"/>
      <c r="B243" s="538"/>
      <c r="C243" s="538"/>
      <c r="D243" s="540"/>
      <c r="E243" s="243"/>
      <c r="F243" s="243"/>
      <c r="G243" s="243"/>
      <c r="H243" s="243"/>
      <c r="I243" s="540"/>
      <c r="J243" s="243"/>
      <c r="K243" s="243"/>
      <c r="L243" s="243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65"/>
      <c r="B244" s="538"/>
      <c r="C244" s="538"/>
      <c r="D244" s="540"/>
      <c r="E244" s="243"/>
      <c r="F244" s="243"/>
      <c r="G244" s="243"/>
      <c r="H244" s="243"/>
      <c r="I244" s="540"/>
      <c r="J244" s="243"/>
      <c r="K244" s="243"/>
      <c r="L244" s="243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65"/>
      <c r="B245" s="538"/>
      <c r="C245" s="538"/>
      <c r="D245" s="540"/>
      <c r="E245" s="243"/>
      <c r="F245" s="243"/>
      <c r="G245" s="243"/>
      <c r="H245" s="243"/>
      <c r="I245" s="540"/>
      <c r="J245" s="243"/>
      <c r="K245" s="243"/>
      <c r="L245" s="243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65"/>
      <c r="B246" s="538"/>
      <c r="C246" s="538"/>
      <c r="D246" s="540"/>
      <c r="E246" s="243"/>
      <c r="F246" s="243"/>
      <c r="G246" s="243"/>
      <c r="H246" s="243"/>
      <c r="I246" s="540"/>
      <c r="J246" s="243"/>
      <c r="K246" s="243"/>
      <c r="L246" s="243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65"/>
      <c r="B247" s="538"/>
      <c r="C247" s="538"/>
      <c r="D247" s="540"/>
      <c r="E247" s="243"/>
      <c r="F247" s="243"/>
      <c r="G247" s="243"/>
      <c r="H247" s="243"/>
      <c r="I247" s="540"/>
      <c r="J247" s="243"/>
      <c r="K247" s="243"/>
      <c r="L247" s="243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65"/>
      <c r="B248" s="538"/>
      <c r="C248" s="538"/>
      <c r="D248" s="540"/>
      <c r="E248" s="243"/>
      <c r="F248" s="243"/>
      <c r="G248" s="243"/>
      <c r="H248" s="243"/>
      <c r="I248" s="540"/>
      <c r="J248" s="243"/>
      <c r="K248" s="243"/>
      <c r="L248" s="243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65"/>
      <c r="B249" s="538"/>
      <c r="C249" s="538"/>
      <c r="D249" s="540"/>
      <c r="E249" s="243"/>
      <c r="F249" s="243"/>
      <c r="G249" s="243"/>
      <c r="H249" s="243"/>
      <c r="I249" s="540"/>
      <c r="J249" s="243"/>
      <c r="K249" s="243"/>
      <c r="L249" s="243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65"/>
      <c r="B250" s="538"/>
      <c r="C250" s="538"/>
      <c r="D250" s="540"/>
      <c r="E250" s="243"/>
      <c r="F250" s="243"/>
      <c r="G250" s="243"/>
      <c r="H250" s="243"/>
      <c r="I250" s="540"/>
      <c r="J250" s="243"/>
      <c r="K250" s="243"/>
      <c r="L250" s="243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65"/>
      <c r="B251" s="538"/>
      <c r="C251" s="538"/>
      <c r="D251" s="540"/>
      <c r="E251" s="243"/>
      <c r="F251" s="243"/>
      <c r="G251" s="243"/>
      <c r="H251" s="243"/>
      <c r="I251" s="540"/>
      <c r="J251" s="243"/>
      <c r="K251" s="243"/>
      <c r="L251" s="243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65"/>
      <c r="B252" s="538"/>
      <c r="C252" s="538"/>
      <c r="D252" s="540"/>
      <c r="E252" s="243"/>
      <c r="F252" s="243"/>
      <c r="G252" s="243"/>
      <c r="H252" s="243"/>
      <c r="I252" s="540"/>
      <c r="J252" s="243"/>
      <c r="K252" s="243"/>
      <c r="L252" s="243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65"/>
      <c r="B253" s="538"/>
      <c r="C253" s="538"/>
      <c r="D253" s="540"/>
      <c r="E253" s="243"/>
      <c r="F253" s="243"/>
      <c r="G253" s="243"/>
      <c r="H253" s="243"/>
      <c r="I253" s="540"/>
      <c r="J253" s="243"/>
      <c r="K253" s="243"/>
      <c r="L253" s="243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65"/>
      <c r="B254" s="538"/>
      <c r="C254" s="538"/>
      <c r="D254" s="540"/>
      <c r="E254" s="243"/>
      <c r="F254" s="243"/>
      <c r="G254" s="243"/>
      <c r="H254" s="243"/>
      <c r="I254" s="540"/>
      <c r="J254" s="243"/>
      <c r="K254" s="243"/>
      <c r="L254" s="243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65"/>
      <c r="B255" s="538"/>
      <c r="C255" s="538"/>
      <c r="D255" s="540"/>
      <c r="E255" s="243"/>
      <c r="F255" s="243"/>
      <c r="G255" s="243"/>
      <c r="H255" s="243"/>
      <c r="I255" s="540"/>
      <c r="J255" s="243"/>
      <c r="K255" s="243"/>
      <c r="L255" s="243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65"/>
      <c r="B256" s="538"/>
      <c r="C256" s="538"/>
      <c r="D256" s="540"/>
      <c r="E256" s="243"/>
      <c r="F256" s="243"/>
      <c r="G256" s="243"/>
      <c r="H256" s="243"/>
      <c r="I256" s="540"/>
      <c r="J256" s="243"/>
      <c r="K256" s="243"/>
      <c r="L256" s="243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65"/>
      <c r="B257" s="538"/>
      <c r="C257" s="538"/>
      <c r="D257" s="540"/>
      <c r="E257" s="243"/>
      <c r="F257" s="243"/>
      <c r="G257" s="243"/>
      <c r="H257" s="243"/>
      <c r="I257" s="540"/>
      <c r="J257" s="243"/>
      <c r="K257" s="243"/>
      <c r="L257" s="243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65"/>
      <c r="B258" s="538"/>
      <c r="C258" s="538"/>
      <c r="D258" s="540"/>
      <c r="E258" s="243"/>
      <c r="F258" s="243"/>
      <c r="G258" s="243"/>
      <c r="H258" s="243"/>
      <c r="I258" s="540"/>
      <c r="J258" s="243"/>
      <c r="K258" s="243"/>
      <c r="L258" s="243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65"/>
      <c r="B259" s="538"/>
      <c r="C259" s="538"/>
      <c r="D259" s="540"/>
      <c r="E259" s="243"/>
      <c r="F259" s="243"/>
      <c r="G259" s="243"/>
      <c r="H259" s="243"/>
      <c r="I259" s="540"/>
      <c r="J259" s="243"/>
      <c r="K259" s="243"/>
      <c r="L259" s="243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65"/>
      <c r="B260" s="538"/>
      <c r="C260" s="538"/>
      <c r="D260" s="540"/>
      <c r="E260" s="243"/>
      <c r="F260" s="243"/>
      <c r="G260" s="243"/>
      <c r="H260" s="243"/>
      <c r="I260" s="540"/>
      <c r="J260" s="243"/>
      <c r="K260" s="243"/>
      <c r="L260" s="243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65"/>
      <c r="B261" s="538"/>
      <c r="C261" s="538"/>
      <c r="D261" s="540"/>
      <c r="E261" s="243"/>
      <c r="F261" s="243"/>
      <c r="G261" s="243"/>
      <c r="H261" s="243"/>
      <c r="I261" s="540"/>
      <c r="J261" s="243"/>
      <c r="K261" s="243"/>
      <c r="L261" s="243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65"/>
      <c r="B262" s="538"/>
      <c r="C262" s="538"/>
      <c r="D262" s="540"/>
      <c r="E262" s="243"/>
      <c r="F262" s="243"/>
      <c r="G262" s="243"/>
      <c r="H262" s="243"/>
      <c r="I262" s="540"/>
      <c r="J262" s="243"/>
      <c r="K262" s="243"/>
      <c r="L262" s="243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65"/>
      <c r="B263" s="538"/>
      <c r="C263" s="538"/>
      <c r="D263" s="540"/>
      <c r="E263" s="243"/>
      <c r="F263" s="243"/>
      <c r="G263" s="243"/>
      <c r="H263" s="243"/>
      <c r="I263" s="540"/>
      <c r="J263" s="243"/>
      <c r="K263" s="243"/>
      <c r="L263" s="243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65"/>
      <c r="B264" s="538"/>
      <c r="C264" s="538"/>
      <c r="D264" s="540"/>
      <c r="E264" s="243"/>
      <c r="F264" s="243"/>
      <c r="G264" s="243"/>
      <c r="H264" s="243"/>
      <c r="I264" s="540"/>
      <c r="J264" s="243"/>
      <c r="K264" s="243"/>
      <c r="L264" s="243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65"/>
      <c r="B265" s="538"/>
      <c r="C265" s="538"/>
      <c r="D265" s="540"/>
      <c r="E265" s="243"/>
      <c r="F265" s="243"/>
      <c r="G265" s="243"/>
      <c r="H265" s="243"/>
      <c r="I265" s="540"/>
      <c r="J265" s="243"/>
      <c r="K265" s="243"/>
      <c r="L265" s="243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65"/>
      <c r="B266" s="538"/>
      <c r="C266" s="538"/>
      <c r="D266" s="540"/>
      <c r="E266" s="243"/>
      <c r="F266" s="243"/>
      <c r="G266" s="243"/>
      <c r="H266" s="243"/>
      <c r="I266" s="540"/>
      <c r="J266" s="243"/>
      <c r="K266" s="243"/>
      <c r="L266" s="243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65"/>
      <c r="B267" s="538"/>
      <c r="C267" s="538"/>
      <c r="D267" s="540"/>
      <c r="E267" s="243"/>
      <c r="F267" s="243"/>
      <c r="G267" s="243"/>
      <c r="H267" s="243"/>
      <c r="I267" s="540"/>
      <c r="J267" s="243"/>
      <c r="K267" s="243"/>
      <c r="L267" s="243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65"/>
      <c r="B268" s="538"/>
      <c r="C268" s="538"/>
      <c r="D268" s="540"/>
      <c r="E268" s="243"/>
      <c r="F268" s="243"/>
      <c r="G268" s="243"/>
      <c r="H268" s="243"/>
      <c r="I268" s="540"/>
      <c r="J268" s="243"/>
      <c r="K268" s="243"/>
      <c r="L268" s="243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65"/>
      <c r="B269" s="538"/>
      <c r="C269" s="538"/>
      <c r="D269" s="540"/>
      <c r="E269" s="243"/>
      <c r="F269" s="243"/>
      <c r="G269" s="243"/>
      <c r="H269" s="243"/>
      <c r="I269" s="540"/>
      <c r="J269" s="243"/>
      <c r="K269" s="243"/>
      <c r="L269" s="243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65"/>
      <c r="B270" s="538"/>
      <c r="C270" s="538"/>
      <c r="D270" s="540"/>
      <c r="E270" s="243"/>
      <c r="F270" s="243"/>
      <c r="G270" s="243"/>
      <c r="H270" s="243"/>
      <c r="I270" s="540"/>
      <c r="J270" s="243"/>
      <c r="K270" s="243"/>
      <c r="L270" s="243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65"/>
      <c r="B271" s="538"/>
      <c r="C271" s="538"/>
      <c r="D271" s="540"/>
      <c r="E271" s="243"/>
      <c r="F271" s="243"/>
      <c r="G271" s="243"/>
      <c r="H271" s="243"/>
      <c r="I271" s="540"/>
      <c r="J271" s="243"/>
      <c r="K271" s="243"/>
      <c r="L271" s="243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65"/>
      <c r="B272" s="538"/>
      <c r="C272" s="538"/>
      <c r="D272" s="540"/>
      <c r="E272" s="243"/>
      <c r="F272" s="243"/>
      <c r="G272" s="243"/>
      <c r="H272" s="243"/>
      <c r="I272" s="540"/>
      <c r="J272" s="243"/>
      <c r="K272" s="243"/>
      <c r="L272" s="243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65"/>
      <c r="B273" s="538"/>
      <c r="C273" s="538"/>
      <c r="D273" s="540"/>
      <c r="E273" s="243"/>
      <c r="F273" s="243"/>
      <c r="G273" s="243"/>
      <c r="H273" s="243"/>
      <c r="I273" s="540"/>
      <c r="J273" s="243"/>
      <c r="K273" s="243"/>
      <c r="L273" s="243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65"/>
      <c r="B274" s="538"/>
      <c r="C274" s="538"/>
      <c r="D274" s="540"/>
      <c r="E274" s="243"/>
      <c r="F274" s="243"/>
      <c r="G274" s="243"/>
      <c r="H274" s="243"/>
      <c r="I274" s="540"/>
      <c r="J274" s="243"/>
      <c r="K274" s="243"/>
      <c r="L274" s="243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65"/>
      <c r="B275" s="538"/>
      <c r="C275" s="538"/>
      <c r="D275" s="540"/>
      <c r="E275" s="243"/>
      <c r="F275" s="243"/>
      <c r="G275" s="243"/>
      <c r="H275" s="243"/>
      <c r="I275" s="540"/>
      <c r="J275" s="243"/>
      <c r="K275" s="243"/>
      <c r="L275" s="243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65"/>
      <c r="B276" s="538"/>
      <c r="C276" s="538"/>
      <c r="D276" s="540"/>
      <c r="E276" s="243"/>
      <c r="F276" s="243"/>
      <c r="G276" s="243"/>
      <c r="H276" s="243"/>
      <c r="I276" s="540"/>
      <c r="J276" s="243"/>
      <c r="K276" s="243"/>
      <c r="L276" s="243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65"/>
      <c r="B277" s="538"/>
      <c r="C277" s="538"/>
      <c r="D277" s="540"/>
      <c r="E277" s="243"/>
      <c r="F277" s="243"/>
      <c r="G277" s="243"/>
      <c r="H277" s="243"/>
      <c r="I277" s="540"/>
      <c r="J277" s="243"/>
      <c r="K277" s="243"/>
      <c r="L277" s="243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65"/>
      <c r="B278" s="538"/>
      <c r="C278" s="538"/>
      <c r="D278" s="540"/>
      <c r="E278" s="243"/>
      <c r="F278" s="243"/>
      <c r="G278" s="243"/>
      <c r="H278" s="243"/>
      <c r="I278" s="540"/>
      <c r="J278" s="243"/>
      <c r="K278" s="243"/>
      <c r="L278" s="243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65"/>
      <c r="B279" s="538"/>
      <c r="C279" s="538"/>
      <c r="D279" s="540"/>
      <c r="E279" s="243"/>
      <c r="F279" s="243"/>
      <c r="G279" s="243"/>
      <c r="H279" s="243"/>
      <c r="I279" s="540"/>
      <c r="J279" s="243"/>
      <c r="K279" s="243"/>
      <c r="L279" s="243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65"/>
      <c r="B280" s="538"/>
      <c r="C280" s="538"/>
      <c r="D280" s="540"/>
      <c r="E280" s="243"/>
      <c r="F280" s="243"/>
      <c r="G280" s="243"/>
      <c r="H280" s="243"/>
      <c r="I280" s="540"/>
      <c r="J280" s="243"/>
      <c r="K280" s="243"/>
      <c r="L280" s="243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65"/>
      <c r="B281" s="538"/>
      <c r="C281" s="538"/>
      <c r="D281" s="540"/>
      <c r="E281" s="243"/>
      <c r="F281" s="243"/>
      <c r="G281" s="243"/>
      <c r="H281" s="243"/>
      <c r="I281" s="540"/>
      <c r="J281" s="243"/>
      <c r="K281" s="243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65"/>
      <c r="B282" s="538"/>
      <c r="C282" s="538"/>
      <c r="D282" s="540"/>
      <c r="E282" s="243"/>
      <c r="F282" s="243"/>
      <c r="G282" s="243"/>
      <c r="H282" s="243"/>
      <c r="I282" s="540"/>
      <c r="J282" s="243"/>
      <c r="K282" s="243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65"/>
      <c r="B283" s="538"/>
      <c r="C283" s="538"/>
      <c r="D283" s="540"/>
      <c r="E283" s="243"/>
      <c r="F283" s="243"/>
      <c r="G283" s="243"/>
      <c r="H283" s="243"/>
      <c r="I283" s="540"/>
      <c r="J283" s="243"/>
      <c r="K283" s="243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65"/>
      <c r="B284" s="538"/>
      <c r="C284" s="538"/>
      <c r="D284" s="540"/>
      <c r="E284" s="243"/>
      <c r="F284" s="243"/>
      <c r="G284" s="243"/>
      <c r="H284" s="243"/>
      <c r="I284" s="540"/>
      <c r="J284" s="243"/>
      <c r="K284" s="243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65"/>
      <c r="B285" s="538"/>
      <c r="C285" s="538"/>
      <c r="D285" s="540"/>
      <c r="E285" s="243"/>
      <c r="F285" s="243"/>
      <c r="G285" s="243"/>
      <c r="H285" s="243"/>
      <c r="I285" s="540"/>
      <c r="J285" s="243"/>
      <c r="K285" s="243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65"/>
      <c r="B286" s="538"/>
      <c r="C286" s="538"/>
      <c r="D286" s="540"/>
      <c r="E286" s="243"/>
      <c r="F286" s="243"/>
      <c r="G286" s="243"/>
      <c r="H286" s="243"/>
      <c r="I286" s="540"/>
      <c r="J286" s="243"/>
      <c r="K286" s="243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65"/>
      <c r="B287" s="538"/>
      <c r="C287" s="538"/>
      <c r="D287" s="540"/>
      <c r="E287" s="243"/>
      <c r="F287" s="243"/>
      <c r="G287" s="243"/>
      <c r="H287" s="243"/>
      <c r="I287" s="540"/>
      <c r="J287" s="243"/>
      <c r="K287" s="243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65"/>
      <c r="B288" s="538"/>
      <c r="C288" s="538"/>
      <c r="D288" s="540"/>
      <c r="E288" s="243"/>
      <c r="F288" s="243"/>
      <c r="G288" s="243"/>
      <c r="H288" s="243"/>
      <c r="I288" s="540"/>
      <c r="J288" s="243"/>
      <c r="K288" s="243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65"/>
      <c r="B289" s="538"/>
      <c r="C289" s="538"/>
      <c r="D289" s="540"/>
      <c r="E289" s="243"/>
      <c r="F289" s="243"/>
      <c r="G289" s="243"/>
      <c r="H289" s="243"/>
      <c r="I289" s="540"/>
      <c r="J289" s="243"/>
      <c r="K289" s="243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65"/>
      <c r="B290" s="538"/>
      <c r="C290" s="538"/>
      <c r="D290" s="540"/>
      <c r="E290" s="243"/>
      <c r="F290" s="243"/>
      <c r="G290" s="243"/>
      <c r="H290" s="243"/>
      <c r="I290" s="540"/>
      <c r="J290" s="243"/>
      <c r="K290" s="243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65"/>
      <c r="B291" s="538"/>
      <c r="C291" s="538"/>
      <c r="D291" s="540"/>
      <c r="E291" s="243"/>
      <c r="F291" s="243"/>
      <c r="G291" s="243"/>
      <c r="H291" s="243"/>
      <c r="I291" s="540"/>
      <c r="J291" s="243"/>
      <c r="K291" s="243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65"/>
      <c r="B292" s="538"/>
      <c r="C292" s="538"/>
      <c r="D292" s="540"/>
      <c r="E292" s="243"/>
      <c r="F292" s="243"/>
      <c r="G292" s="243"/>
      <c r="H292" s="243"/>
      <c r="I292" s="540"/>
      <c r="J292" s="243"/>
      <c r="K292" s="243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65"/>
      <c r="B293" s="538"/>
      <c r="C293" s="538"/>
      <c r="D293" s="540"/>
      <c r="E293" s="243"/>
      <c r="F293" s="243"/>
      <c r="G293" s="243"/>
      <c r="H293" s="243"/>
      <c r="I293" s="540"/>
      <c r="J293" s="243"/>
      <c r="K293" s="243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65"/>
      <c r="B294" s="538"/>
      <c r="C294" s="538"/>
      <c r="D294" s="540"/>
      <c r="E294" s="243"/>
      <c r="F294" s="243"/>
      <c r="G294" s="243"/>
      <c r="H294" s="243"/>
      <c r="I294" s="540"/>
      <c r="J294" s="243"/>
      <c r="K294" s="243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65"/>
      <c r="B295" s="538"/>
      <c r="C295" s="538"/>
      <c r="D295" s="540"/>
      <c r="E295" s="243"/>
      <c r="F295" s="243"/>
      <c r="G295" s="243"/>
      <c r="H295" s="243"/>
      <c r="I295" s="540"/>
      <c r="J295" s="243"/>
      <c r="K295" s="243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65"/>
      <c r="B296" s="538"/>
      <c r="C296" s="538"/>
      <c r="D296" s="540"/>
      <c r="E296" s="243"/>
      <c r="F296" s="243"/>
      <c r="G296" s="243"/>
      <c r="H296" s="243"/>
      <c r="I296" s="540"/>
      <c r="J296" s="243"/>
      <c r="K296" s="243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65"/>
      <c r="B297" s="538"/>
      <c r="C297" s="538"/>
      <c r="D297" s="540"/>
      <c r="E297" s="243"/>
      <c r="F297" s="243"/>
      <c r="G297" s="243"/>
      <c r="H297" s="243"/>
      <c r="I297" s="540"/>
      <c r="J297" s="243"/>
      <c r="K297" s="243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65"/>
      <c r="B298" s="538"/>
      <c r="C298" s="538"/>
      <c r="D298" s="540"/>
      <c r="E298" s="243"/>
      <c r="F298" s="243"/>
      <c r="G298" s="243"/>
      <c r="H298" s="243"/>
      <c r="I298" s="540"/>
      <c r="J298" s="243"/>
      <c r="K298" s="243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65"/>
      <c r="B299" s="538"/>
      <c r="C299" s="538"/>
      <c r="D299" s="540"/>
      <c r="E299" s="243"/>
      <c r="F299" s="243"/>
      <c r="G299" s="243"/>
      <c r="H299" s="243"/>
      <c r="I299" s="540"/>
      <c r="J299" s="243"/>
      <c r="K299" s="243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65"/>
      <c r="B300" s="538"/>
      <c r="C300" s="538"/>
      <c r="D300" s="540"/>
      <c r="E300" s="243"/>
      <c r="F300" s="243"/>
      <c r="G300" s="243"/>
      <c r="H300" s="243"/>
      <c r="I300" s="540"/>
      <c r="J300" s="243"/>
      <c r="K300" s="243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65"/>
      <c r="B301" s="538"/>
      <c r="C301" s="538"/>
      <c r="D301" s="540"/>
      <c r="E301" s="243"/>
      <c r="F301" s="243"/>
      <c r="G301" s="243"/>
      <c r="H301" s="243"/>
      <c r="I301" s="540"/>
      <c r="J301" s="243"/>
      <c r="K301" s="243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65"/>
      <c r="B302" s="538"/>
      <c r="C302" s="538"/>
      <c r="D302" s="540"/>
      <c r="E302" s="243"/>
      <c r="F302" s="243"/>
      <c r="G302" s="243"/>
      <c r="H302" s="243"/>
      <c r="I302" s="540"/>
      <c r="J302" s="243"/>
      <c r="K302" s="243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65"/>
      <c r="B303" s="538"/>
      <c r="C303" s="538"/>
      <c r="D303" s="540"/>
      <c r="E303" s="243"/>
      <c r="F303" s="243"/>
      <c r="G303" s="243"/>
      <c r="H303" s="243"/>
      <c r="I303" s="540"/>
      <c r="J303" s="243"/>
      <c r="K303" s="243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65"/>
      <c r="B304" s="538"/>
      <c r="C304" s="538"/>
      <c r="D304" s="540"/>
      <c r="E304" s="243"/>
      <c r="F304" s="243"/>
      <c r="G304" s="243"/>
      <c r="H304" s="243"/>
      <c r="I304" s="540"/>
      <c r="J304" s="243"/>
      <c r="K304" s="243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65"/>
      <c r="B305" s="538"/>
      <c r="C305" s="538"/>
      <c r="D305" s="540"/>
      <c r="E305" s="243"/>
      <c r="F305" s="243"/>
      <c r="G305" s="243"/>
      <c r="H305" s="243"/>
      <c r="I305" s="540"/>
      <c r="J305" s="243"/>
      <c r="K305" s="243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65"/>
      <c r="B306" s="538"/>
      <c r="C306" s="538"/>
      <c r="D306" s="540"/>
      <c r="E306" s="243"/>
      <c r="F306" s="243"/>
      <c r="G306" s="243"/>
      <c r="H306" s="243"/>
      <c r="I306" s="540"/>
      <c r="J306" s="243"/>
      <c r="K306" s="243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65"/>
      <c r="B307" s="538"/>
      <c r="C307" s="538"/>
      <c r="D307" s="540"/>
      <c r="E307" s="243"/>
      <c r="F307" s="243"/>
      <c r="G307" s="243"/>
      <c r="H307" s="243"/>
      <c r="I307" s="540"/>
      <c r="J307" s="243"/>
      <c r="K307" s="243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65"/>
      <c r="B308" s="538"/>
      <c r="C308" s="538"/>
      <c r="D308" s="540"/>
      <c r="E308" s="243"/>
      <c r="F308" s="243"/>
      <c r="G308" s="243"/>
      <c r="H308" s="243"/>
      <c r="I308" s="540"/>
      <c r="J308" s="243"/>
      <c r="K308" s="243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65"/>
      <c r="B309" s="538"/>
      <c r="C309" s="538"/>
      <c r="D309" s="540"/>
      <c r="E309" s="243"/>
      <c r="F309" s="243"/>
      <c r="G309" s="243"/>
      <c r="H309" s="243"/>
      <c r="I309" s="540"/>
      <c r="J309" s="243"/>
      <c r="K309" s="243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65"/>
      <c r="B310" s="538"/>
      <c r="C310" s="538"/>
      <c r="D310" s="540"/>
      <c r="E310" s="243"/>
      <c r="F310" s="243"/>
      <c r="G310" s="243"/>
      <c r="H310" s="243"/>
      <c r="I310" s="540"/>
      <c r="J310" s="243"/>
      <c r="K310" s="243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65"/>
      <c r="B311" s="538"/>
      <c r="C311" s="538"/>
      <c r="D311" s="540"/>
      <c r="E311" s="243"/>
      <c r="F311" s="243"/>
      <c r="G311" s="243"/>
      <c r="H311" s="243"/>
      <c r="I311" s="540"/>
      <c r="J311" s="243"/>
      <c r="K311" s="243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65"/>
      <c r="B312" s="538"/>
      <c r="C312" s="538"/>
      <c r="D312" s="540"/>
      <c r="E312" s="243"/>
      <c r="F312" s="243"/>
      <c r="G312" s="243"/>
      <c r="H312" s="243"/>
      <c r="I312" s="540"/>
      <c r="J312" s="243"/>
      <c r="K312" s="243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65"/>
      <c r="B313" s="538"/>
      <c r="C313" s="538"/>
      <c r="D313" s="540"/>
      <c r="E313" s="243"/>
      <c r="F313" s="243"/>
      <c r="G313" s="243"/>
      <c r="H313" s="243"/>
      <c r="I313" s="540"/>
      <c r="J313" s="243"/>
      <c r="K313" s="243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65"/>
      <c r="B314" s="538"/>
      <c r="C314" s="538"/>
      <c r="D314" s="540"/>
      <c r="E314" s="243"/>
      <c r="F314" s="243"/>
      <c r="G314" s="243"/>
      <c r="H314" s="243"/>
      <c r="I314" s="540"/>
      <c r="J314" s="243"/>
      <c r="K314" s="243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65"/>
      <c r="B315" s="538"/>
      <c r="C315" s="538"/>
      <c r="D315" s="540"/>
      <c r="E315" s="243"/>
      <c r="F315" s="243"/>
      <c r="G315" s="243"/>
      <c r="H315" s="243"/>
      <c r="I315" s="540"/>
      <c r="J315" s="243"/>
      <c r="K315" s="243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65"/>
      <c r="B316" s="538"/>
      <c r="C316" s="538"/>
      <c r="D316" s="540"/>
      <c r="E316" s="243"/>
      <c r="F316" s="243"/>
      <c r="G316" s="243"/>
      <c r="H316" s="243"/>
      <c r="I316" s="540"/>
      <c r="J316" s="243"/>
      <c r="K316" s="243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65"/>
      <c r="B317" s="538"/>
      <c r="C317" s="538"/>
      <c r="D317" s="540"/>
      <c r="E317" s="243"/>
      <c r="F317" s="243"/>
      <c r="G317" s="243"/>
      <c r="H317" s="243"/>
      <c r="I317" s="540"/>
      <c r="J317" s="243"/>
      <c r="K317" s="243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65"/>
      <c r="B318" s="538"/>
      <c r="C318" s="538"/>
      <c r="D318" s="540"/>
      <c r="E318" s="243"/>
      <c r="F318" s="243"/>
      <c r="G318" s="243"/>
      <c r="H318" s="243"/>
      <c r="I318" s="540"/>
      <c r="J318" s="243"/>
      <c r="K318" s="243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65"/>
      <c r="B319" s="538"/>
      <c r="C319" s="538"/>
      <c r="D319" s="540"/>
      <c r="E319" s="243"/>
      <c r="F319" s="243"/>
      <c r="G319" s="243"/>
      <c r="H319" s="243"/>
      <c r="I319" s="540"/>
      <c r="J319" s="243"/>
      <c r="K319" s="243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65"/>
      <c r="B320" s="538"/>
      <c r="C320" s="538"/>
      <c r="D320" s="540"/>
      <c r="E320" s="243"/>
      <c r="F320" s="243"/>
      <c r="G320" s="243"/>
      <c r="H320" s="243"/>
      <c r="I320" s="540"/>
      <c r="J320" s="243"/>
      <c r="K320" s="243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65"/>
      <c r="B321" s="538"/>
      <c r="C321" s="538"/>
      <c r="D321" s="540"/>
      <c r="E321" s="243"/>
      <c r="F321" s="243"/>
      <c r="G321" s="243"/>
      <c r="H321" s="243"/>
      <c r="I321" s="540"/>
      <c r="J321" s="243"/>
      <c r="K321" s="243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65"/>
      <c r="B322" s="538"/>
      <c r="C322" s="538"/>
      <c r="D322" s="540"/>
      <c r="E322" s="243"/>
      <c r="F322" s="243"/>
      <c r="G322" s="243"/>
      <c r="H322" s="243"/>
      <c r="I322" s="540"/>
      <c r="J322" s="243"/>
      <c r="K322" s="243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65"/>
      <c r="B323" s="538"/>
      <c r="C323" s="538"/>
      <c r="D323" s="540"/>
      <c r="E323" s="243"/>
      <c r="F323" s="243"/>
      <c r="G323" s="243"/>
      <c r="H323" s="243"/>
      <c r="I323" s="540"/>
      <c r="J323" s="243"/>
      <c r="K323" s="243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65"/>
      <c r="B324" s="538"/>
      <c r="C324" s="538"/>
      <c r="D324" s="540"/>
      <c r="E324" s="243"/>
      <c r="F324" s="243"/>
      <c r="G324" s="243"/>
      <c r="H324" s="243"/>
      <c r="I324" s="540"/>
      <c r="J324" s="243"/>
      <c r="K324" s="243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65"/>
      <c r="B325" s="538"/>
      <c r="C325" s="538"/>
      <c r="D325" s="540"/>
      <c r="E325" s="243"/>
      <c r="F325" s="243"/>
      <c r="G325" s="243"/>
      <c r="H325" s="243"/>
      <c r="I325" s="540"/>
      <c r="J325" s="243"/>
      <c r="K325" s="243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65"/>
      <c r="B326" s="538"/>
      <c r="C326" s="538"/>
      <c r="D326" s="540"/>
      <c r="E326" s="243"/>
      <c r="F326" s="243"/>
      <c r="G326" s="243"/>
      <c r="H326" s="243"/>
      <c r="I326" s="540"/>
      <c r="J326" s="243"/>
      <c r="K326" s="243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65"/>
      <c r="B327" s="538"/>
      <c r="C327" s="538"/>
      <c r="D327" s="540"/>
      <c r="E327" s="243"/>
      <c r="F327" s="243"/>
      <c r="G327" s="243"/>
      <c r="H327" s="243"/>
      <c r="I327" s="540"/>
      <c r="J327" s="243"/>
      <c r="K327" s="243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65"/>
      <c r="B328" s="538"/>
      <c r="C328" s="538"/>
      <c r="D328" s="540"/>
      <c r="E328" s="243"/>
      <c r="F328" s="243"/>
      <c r="G328" s="243"/>
      <c r="H328" s="243"/>
      <c r="I328" s="540"/>
      <c r="J328" s="243"/>
      <c r="K328" s="243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65"/>
      <c r="B329" s="538"/>
      <c r="C329" s="538"/>
      <c r="D329" s="540"/>
      <c r="E329" s="243"/>
      <c r="F329" s="243"/>
      <c r="G329" s="243"/>
      <c r="H329" s="243"/>
      <c r="I329" s="540"/>
      <c r="J329" s="243"/>
      <c r="K329" s="243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65"/>
      <c r="B330" s="538"/>
      <c r="C330" s="538"/>
      <c r="D330" s="540"/>
      <c r="E330" s="243"/>
      <c r="F330" s="243"/>
      <c r="G330" s="243"/>
      <c r="H330" s="243"/>
      <c r="I330" s="540"/>
      <c r="J330" s="243"/>
      <c r="K330" s="243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65"/>
      <c r="B331" s="538"/>
      <c r="C331" s="538"/>
      <c r="D331" s="540"/>
      <c r="E331" s="243"/>
      <c r="F331" s="243"/>
      <c r="G331" s="243"/>
      <c r="H331" s="243"/>
      <c r="I331" s="540"/>
      <c r="J331" s="243"/>
      <c r="K331" s="243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65"/>
      <c r="B332" s="538"/>
      <c r="C332" s="538"/>
      <c r="D332" s="540"/>
      <c r="E332" s="243"/>
      <c r="F332" s="243"/>
      <c r="G332" s="243"/>
      <c r="H332" s="243"/>
      <c r="I332" s="540"/>
      <c r="J332" s="243"/>
      <c r="K332" s="243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65"/>
      <c r="B333" s="538"/>
      <c r="C333" s="538"/>
      <c r="D333" s="540"/>
      <c r="E333" s="243"/>
      <c r="F333" s="243"/>
      <c r="G333" s="243"/>
      <c r="H333" s="243"/>
      <c r="I333" s="540"/>
      <c r="J333" s="243"/>
      <c r="K333" s="243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65"/>
      <c r="B334" s="538"/>
      <c r="C334" s="538"/>
      <c r="D334" s="540"/>
      <c r="E334" s="243"/>
      <c r="F334" s="243"/>
      <c r="G334" s="243"/>
      <c r="H334" s="243"/>
      <c r="I334" s="540"/>
      <c r="J334" s="243"/>
      <c r="K334" s="243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65"/>
      <c r="B335" s="538"/>
      <c r="C335" s="538"/>
      <c r="D335" s="540"/>
      <c r="E335" s="243"/>
      <c r="F335" s="243"/>
      <c r="G335" s="243"/>
      <c r="H335" s="243"/>
      <c r="I335" s="540"/>
      <c r="J335" s="243"/>
      <c r="K335" s="243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65"/>
      <c r="B336" s="538"/>
      <c r="C336" s="538"/>
      <c r="D336" s="540"/>
      <c r="E336" s="243"/>
      <c r="F336" s="243"/>
      <c r="G336" s="243"/>
      <c r="H336" s="243"/>
      <c r="I336" s="540"/>
      <c r="J336" s="243"/>
      <c r="K336" s="243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65"/>
      <c r="B337" s="538"/>
      <c r="C337" s="538"/>
      <c r="D337" s="540"/>
      <c r="E337" s="243"/>
      <c r="F337" s="243"/>
      <c r="G337" s="243"/>
      <c r="H337" s="243"/>
      <c r="I337" s="540"/>
      <c r="J337" s="243"/>
      <c r="K337" s="243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65"/>
      <c r="B338" s="538"/>
      <c r="C338" s="538"/>
      <c r="D338" s="540"/>
      <c r="E338" s="243"/>
      <c r="F338" s="243"/>
      <c r="G338" s="243"/>
      <c r="H338" s="243"/>
      <c r="I338" s="540"/>
      <c r="J338" s="243"/>
      <c r="K338" s="243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65"/>
      <c r="B339" s="538"/>
      <c r="C339" s="538"/>
      <c r="D339" s="540"/>
      <c r="E339" s="243"/>
      <c r="F339" s="243"/>
      <c r="G339" s="243"/>
      <c r="H339" s="243"/>
      <c r="I339" s="540"/>
      <c r="J339" s="243"/>
      <c r="K339" s="243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65"/>
      <c r="B340" s="538"/>
      <c r="C340" s="538"/>
      <c r="D340" s="540"/>
      <c r="E340" s="243"/>
      <c r="F340" s="243"/>
      <c r="G340" s="243"/>
      <c r="H340" s="243"/>
      <c r="I340" s="540"/>
      <c r="J340" s="243"/>
      <c r="K340" s="243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65"/>
      <c r="B341" s="538"/>
      <c r="C341" s="538"/>
      <c r="D341" s="540"/>
      <c r="E341" s="243"/>
      <c r="F341" s="243"/>
      <c r="G341" s="243"/>
      <c r="H341" s="243"/>
      <c r="I341" s="540"/>
      <c r="J341" s="243"/>
      <c r="K341" s="243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65"/>
      <c r="B342" s="538"/>
      <c r="C342" s="538"/>
      <c r="D342" s="540"/>
      <c r="E342" s="243"/>
      <c r="F342" s="243"/>
      <c r="G342" s="243"/>
      <c r="H342" s="243"/>
      <c r="I342" s="540"/>
      <c r="J342" s="243"/>
      <c r="K342" s="243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65"/>
      <c r="B343" s="538"/>
      <c r="C343" s="538"/>
      <c r="D343" s="540"/>
      <c r="E343" s="243"/>
      <c r="F343" s="243"/>
      <c r="G343" s="243"/>
      <c r="H343" s="243"/>
      <c r="I343" s="540"/>
      <c r="J343" s="243"/>
      <c r="K343" s="243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65"/>
      <c r="B344" s="538"/>
      <c r="C344" s="538"/>
      <c r="D344" s="540"/>
      <c r="E344" s="243"/>
      <c r="F344" s="243"/>
      <c r="G344" s="243"/>
      <c r="H344" s="243"/>
      <c r="I344" s="540"/>
      <c r="J344" s="243"/>
      <c r="K344" s="243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65"/>
      <c r="B345" s="538"/>
      <c r="C345" s="538"/>
      <c r="D345" s="540"/>
      <c r="E345" s="243"/>
      <c r="F345" s="243"/>
      <c r="G345" s="243"/>
      <c r="H345" s="243"/>
      <c r="I345" s="540"/>
      <c r="J345" s="243"/>
      <c r="K345" s="243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65"/>
      <c r="B346" s="538"/>
      <c r="C346" s="538"/>
      <c r="D346" s="540"/>
      <c r="E346" s="243"/>
      <c r="F346" s="243"/>
      <c r="G346" s="243"/>
      <c r="H346" s="243"/>
      <c r="I346" s="540"/>
      <c r="J346" s="243"/>
      <c r="K346" s="243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65"/>
      <c r="B347" s="538"/>
      <c r="C347" s="538"/>
      <c r="D347" s="540"/>
      <c r="E347" s="243"/>
      <c r="F347" s="243"/>
      <c r="G347" s="243"/>
      <c r="H347" s="243"/>
      <c r="I347" s="540"/>
      <c r="J347" s="243"/>
      <c r="K347" s="243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65"/>
      <c r="B348" s="538"/>
      <c r="C348" s="538"/>
      <c r="D348" s="540"/>
      <c r="E348" s="243"/>
      <c r="F348" s="243"/>
      <c r="G348" s="243"/>
      <c r="H348" s="243"/>
      <c r="I348" s="540"/>
      <c r="J348" s="243"/>
      <c r="K348" s="243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65"/>
      <c r="B349" s="538"/>
      <c r="C349" s="538"/>
      <c r="D349" s="540"/>
      <c r="E349" s="243"/>
      <c r="F349" s="243"/>
      <c r="G349" s="243"/>
      <c r="H349" s="243"/>
      <c r="I349" s="540"/>
      <c r="J349" s="243"/>
      <c r="K349" s="243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65"/>
      <c r="B350" s="538"/>
      <c r="C350" s="538"/>
      <c r="D350" s="540"/>
      <c r="E350" s="243"/>
      <c r="F350" s="243"/>
      <c r="G350" s="243"/>
      <c r="H350" s="243"/>
      <c r="I350" s="540"/>
      <c r="J350" s="243"/>
      <c r="K350" s="243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65"/>
      <c r="B351" s="538"/>
      <c r="C351" s="538"/>
      <c r="D351" s="540"/>
      <c r="E351" s="243"/>
      <c r="F351" s="243"/>
      <c r="G351" s="243"/>
      <c r="H351" s="243"/>
      <c r="I351" s="540"/>
      <c r="J351" s="243"/>
      <c r="K351" s="243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65"/>
      <c r="B352" s="538"/>
      <c r="C352" s="538"/>
      <c r="D352" s="540"/>
      <c r="E352" s="243"/>
      <c r="F352" s="243"/>
      <c r="G352" s="243"/>
      <c r="H352" s="243"/>
      <c r="I352" s="540"/>
      <c r="J352" s="243"/>
      <c r="K352" s="243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65"/>
      <c r="B353" s="538"/>
      <c r="C353" s="538"/>
      <c r="D353" s="540"/>
      <c r="E353" s="243"/>
      <c r="F353" s="243"/>
      <c r="G353" s="243"/>
      <c r="H353" s="243"/>
      <c r="I353" s="540"/>
      <c r="J353" s="243"/>
      <c r="K353" s="243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65"/>
      <c r="B354" s="538"/>
      <c r="C354" s="538"/>
      <c r="D354" s="540"/>
      <c r="E354" s="243"/>
      <c r="F354" s="243"/>
      <c r="G354" s="243"/>
      <c r="H354" s="243"/>
      <c r="I354" s="540"/>
      <c r="J354" s="243"/>
      <c r="K354" s="243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65"/>
      <c r="B355" s="538"/>
      <c r="C355" s="538"/>
      <c r="D355" s="540"/>
      <c r="E355" s="243"/>
      <c r="F355" s="243"/>
      <c r="G355" s="243"/>
      <c r="H355" s="243"/>
      <c r="I355" s="540"/>
      <c r="J355" s="243"/>
      <c r="K355" s="243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65"/>
      <c r="B356" s="538"/>
      <c r="C356" s="538"/>
      <c r="D356" s="540"/>
      <c r="E356" s="243"/>
      <c r="F356" s="243"/>
      <c r="G356" s="243"/>
      <c r="H356" s="243"/>
      <c r="I356" s="540"/>
      <c r="J356" s="243"/>
      <c r="K356" s="243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65"/>
      <c r="B357" s="538"/>
      <c r="C357" s="538"/>
      <c r="D357" s="540"/>
      <c r="E357" s="243"/>
      <c r="F357" s="243"/>
      <c r="G357" s="243"/>
      <c r="H357" s="243"/>
      <c r="I357" s="540"/>
      <c r="J357" s="243"/>
      <c r="K357" s="243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65"/>
      <c r="B358" s="538"/>
      <c r="C358" s="538"/>
      <c r="D358" s="540"/>
      <c r="E358" s="243"/>
      <c r="F358" s="243"/>
      <c r="G358" s="243"/>
      <c r="H358" s="243"/>
      <c r="I358" s="540"/>
      <c r="J358" s="243"/>
      <c r="K358" s="243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65"/>
      <c r="B359" s="538"/>
      <c r="C359" s="538"/>
      <c r="D359" s="540"/>
      <c r="E359" s="243"/>
      <c r="F359" s="243"/>
      <c r="G359" s="243"/>
      <c r="H359" s="243"/>
      <c r="I359" s="540"/>
      <c r="J359" s="243"/>
      <c r="K359" s="243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65"/>
      <c r="B360" s="538"/>
      <c r="C360" s="538"/>
      <c r="D360" s="540"/>
      <c r="E360" s="243"/>
      <c r="F360" s="243"/>
      <c r="G360" s="243"/>
      <c r="H360" s="243"/>
      <c r="I360" s="540"/>
      <c r="J360" s="243"/>
      <c r="K360" s="243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65"/>
      <c r="B361" s="538"/>
      <c r="C361" s="538"/>
      <c r="D361" s="540"/>
      <c r="E361" s="243"/>
      <c r="F361" s="243"/>
      <c r="G361" s="243"/>
      <c r="H361" s="243"/>
      <c r="I361" s="540"/>
      <c r="J361" s="243"/>
      <c r="K361" s="243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65"/>
      <c r="B362" s="538"/>
      <c r="C362" s="538"/>
      <c r="D362" s="540"/>
      <c r="E362" s="243"/>
      <c r="F362" s="243"/>
      <c r="G362" s="243"/>
      <c r="H362" s="243"/>
      <c r="I362" s="540"/>
      <c r="J362" s="243"/>
      <c r="K362" s="243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65"/>
      <c r="B363" s="538"/>
      <c r="C363" s="538"/>
      <c r="D363" s="540"/>
      <c r="E363" s="243"/>
      <c r="F363" s="243"/>
      <c r="G363" s="243"/>
      <c r="H363" s="243"/>
      <c r="I363" s="540"/>
      <c r="J363" s="243"/>
      <c r="K363" s="243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65"/>
      <c r="B364" s="538"/>
      <c r="C364" s="538"/>
      <c r="D364" s="540"/>
      <c r="E364" s="243"/>
      <c r="F364" s="243"/>
      <c r="G364" s="243"/>
      <c r="H364" s="243"/>
      <c r="I364" s="540"/>
      <c r="J364" s="243"/>
      <c r="K364" s="243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65"/>
      <c r="B365" s="538"/>
      <c r="C365" s="538"/>
      <c r="D365" s="540"/>
      <c r="E365" s="243"/>
      <c r="F365" s="243"/>
      <c r="G365" s="243"/>
      <c r="H365" s="243"/>
      <c r="I365" s="540"/>
      <c r="J365" s="243"/>
      <c r="K365" s="243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65"/>
      <c r="B366" s="538"/>
      <c r="C366" s="538"/>
      <c r="D366" s="540"/>
      <c r="E366" s="243"/>
      <c r="F366" s="243"/>
      <c r="G366" s="243"/>
      <c r="H366" s="243"/>
      <c r="I366" s="540"/>
      <c r="J366" s="243"/>
      <c r="K366" s="243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65"/>
      <c r="B367" s="538"/>
      <c r="C367" s="538"/>
      <c r="D367" s="540"/>
      <c r="E367" s="243"/>
      <c r="F367" s="243"/>
      <c r="G367" s="243"/>
      <c r="H367" s="243"/>
      <c r="I367" s="540"/>
      <c r="J367" s="243"/>
      <c r="K367" s="243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65"/>
      <c r="B368" s="538"/>
      <c r="C368" s="538"/>
      <c r="D368" s="540"/>
      <c r="E368" s="243"/>
      <c r="F368" s="243"/>
      <c r="G368" s="243"/>
      <c r="H368" s="243"/>
      <c r="I368" s="540"/>
      <c r="J368" s="243"/>
      <c r="K368" s="243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65"/>
      <c r="B369" s="538"/>
      <c r="C369" s="538"/>
      <c r="D369" s="540"/>
      <c r="E369" s="243"/>
      <c r="F369" s="243"/>
      <c r="G369" s="243"/>
      <c r="H369" s="243"/>
      <c r="I369" s="540"/>
      <c r="J369" s="243"/>
      <c r="K369" s="243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65"/>
      <c r="B370" s="538"/>
      <c r="C370" s="538"/>
      <c r="D370" s="540"/>
      <c r="E370" s="243"/>
      <c r="F370" s="243"/>
      <c r="G370" s="243"/>
      <c r="H370" s="243"/>
      <c r="I370" s="540"/>
      <c r="J370" s="243"/>
      <c r="K370" s="243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65"/>
      <c r="B371" s="538"/>
      <c r="C371" s="538"/>
      <c r="D371" s="540"/>
      <c r="E371" s="243"/>
      <c r="F371" s="243"/>
      <c r="G371" s="243"/>
      <c r="H371" s="243"/>
      <c r="I371" s="540"/>
      <c r="J371" s="243"/>
      <c r="K371" s="243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65"/>
      <c r="B372" s="538"/>
      <c r="C372" s="538"/>
      <c r="D372" s="540"/>
      <c r="E372" s="243"/>
      <c r="F372" s="243"/>
      <c r="G372" s="243"/>
      <c r="H372" s="243"/>
      <c r="I372" s="540"/>
      <c r="J372" s="243"/>
      <c r="K372" s="243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65"/>
      <c r="B373" s="538"/>
      <c r="C373" s="538"/>
      <c r="D373" s="540"/>
      <c r="E373" s="243"/>
      <c r="F373" s="243"/>
      <c r="G373" s="243"/>
      <c r="H373" s="243"/>
      <c r="I373" s="540"/>
      <c r="J373" s="243"/>
      <c r="K373" s="243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65"/>
      <c r="B374" s="538"/>
      <c r="C374" s="538"/>
      <c r="D374" s="540"/>
      <c r="E374" s="243"/>
      <c r="F374" s="243"/>
      <c r="G374" s="243"/>
      <c r="H374" s="243"/>
      <c r="I374" s="540"/>
      <c r="J374" s="243"/>
      <c r="K374" s="243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65"/>
      <c r="B375" s="538"/>
      <c r="C375" s="538"/>
      <c r="D375" s="540"/>
      <c r="E375" s="243"/>
      <c r="F375" s="243"/>
      <c r="G375" s="243"/>
      <c r="H375" s="243"/>
      <c r="I375" s="540"/>
      <c r="J375" s="243"/>
      <c r="K375" s="243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65"/>
      <c r="B376" s="538"/>
      <c r="C376" s="538"/>
      <c r="D376" s="540"/>
      <c r="E376" s="243"/>
      <c r="F376" s="243"/>
      <c r="G376" s="243"/>
      <c r="H376" s="243"/>
      <c r="I376" s="540"/>
      <c r="J376" s="243"/>
      <c r="K376" s="243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65"/>
      <c r="B377" s="538"/>
      <c r="C377" s="538"/>
      <c r="D377" s="540"/>
      <c r="E377" s="243"/>
      <c r="F377" s="243"/>
      <c r="G377" s="243"/>
      <c r="H377" s="243"/>
      <c r="I377" s="540"/>
      <c r="J377" s="243"/>
      <c r="K377" s="243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65"/>
      <c r="B378" s="538"/>
      <c r="C378" s="538"/>
      <c r="D378" s="540"/>
      <c r="E378" s="243"/>
      <c r="F378" s="243"/>
      <c r="G378" s="243"/>
      <c r="H378" s="243"/>
      <c r="I378" s="540"/>
      <c r="J378" s="243"/>
      <c r="K378" s="243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65"/>
      <c r="B379" s="538"/>
      <c r="C379" s="538"/>
      <c r="D379" s="540"/>
      <c r="E379" s="243"/>
      <c r="F379" s="243"/>
      <c r="G379" s="243"/>
      <c r="H379" s="243"/>
      <c r="I379" s="540"/>
      <c r="J379" s="243"/>
      <c r="K379" s="243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65"/>
      <c r="B380" s="538"/>
      <c r="C380" s="538"/>
      <c r="D380" s="540"/>
      <c r="E380" s="243"/>
      <c r="F380" s="243"/>
      <c r="G380" s="243"/>
      <c r="H380" s="243"/>
      <c r="I380" s="540"/>
      <c r="J380" s="243"/>
      <c r="K380" s="243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65"/>
      <c r="B381" s="538"/>
      <c r="C381" s="538"/>
      <c r="D381" s="540"/>
      <c r="E381" s="243"/>
      <c r="F381" s="243"/>
      <c r="G381" s="243"/>
      <c r="H381" s="243"/>
      <c r="I381" s="540"/>
      <c r="J381" s="243"/>
      <c r="K381" s="243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65"/>
      <c r="B382" s="538"/>
      <c r="C382" s="538"/>
      <c r="D382" s="540"/>
      <c r="E382" s="243"/>
      <c r="F382" s="243"/>
      <c r="G382" s="243"/>
      <c r="H382" s="243"/>
      <c r="I382" s="540"/>
      <c r="J382" s="243"/>
      <c r="K382" s="243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65"/>
      <c r="B383" s="538"/>
      <c r="C383" s="538"/>
      <c r="D383" s="540"/>
      <c r="E383" s="243"/>
      <c r="F383" s="243"/>
      <c r="G383" s="243"/>
      <c r="H383" s="243"/>
      <c r="I383" s="540"/>
      <c r="J383" s="243"/>
      <c r="K383" s="243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65"/>
      <c r="B384" s="538"/>
      <c r="C384" s="538"/>
      <c r="D384" s="540"/>
      <c r="E384" s="243"/>
      <c r="F384" s="243"/>
      <c r="G384" s="243"/>
      <c r="H384" s="243"/>
      <c r="I384" s="540"/>
      <c r="J384" s="243"/>
      <c r="K384" s="243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65"/>
      <c r="B385" s="538"/>
      <c r="C385" s="538"/>
      <c r="D385" s="540"/>
      <c r="E385" s="243"/>
      <c r="F385" s="243"/>
      <c r="G385" s="243"/>
      <c r="H385" s="243"/>
      <c r="I385" s="540"/>
      <c r="J385" s="243"/>
      <c r="K385" s="243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65"/>
      <c r="B386" s="538"/>
      <c r="C386" s="538"/>
      <c r="D386" s="540"/>
      <c r="E386" s="243"/>
      <c r="F386" s="243"/>
      <c r="G386" s="243"/>
      <c r="H386" s="243"/>
      <c r="I386" s="540"/>
      <c r="J386" s="243"/>
      <c r="K386" s="243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65"/>
      <c r="B387" s="538"/>
      <c r="C387" s="538"/>
      <c r="D387" s="540"/>
      <c r="E387" s="243"/>
      <c r="F387" s="243"/>
      <c r="G387" s="243"/>
      <c r="H387" s="243"/>
      <c r="I387" s="540"/>
      <c r="J387" s="243"/>
      <c r="K387" s="243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65"/>
      <c r="B388" s="538"/>
      <c r="C388" s="538"/>
      <c r="D388" s="540"/>
      <c r="E388" s="243"/>
      <c r="F388" s="243"/>
      <c r="G388" s="243"/>
      <c r="H388" s="243"/>
      <c r="I388" s="540"/>
      <c r="J388" s="243"/>
      <c r="K388" s="243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65"/>
      <c r="B389" s="538"/>
      <c r="C389" s="538"/>
      <c r="D389" s="540"/>
      <c r="E389" s="243"/>
      <c r="F389" s="243"/>
      <c r="G389" s="243"/>
      <c r="H389" s="243"/>
      <c r="I389" s="540"/>
      <c r="J389" s="243"/>
      <c r="K389" s="243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65"/>
      <c r="B390" s="538"/>
      <c r="C390" s="538"/>
      <c r="D390" s="540"/>
      <c r="E390" s="243"/>
      <c r="F390" s="243"/>
      <c r="G390" s="243"/>
      <c r="H390" s="243"/>
      <c r="I390" s="540"/>
      <c r="J390" s="243"/>
      <c r="K390" s="243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65"/>
      <c r="B391" s="538"/>
      <c r="C391" s="538"/>
      <c r="D391" s="540"/>
      <c r="E391" s="243"/>
      <c r="F391" s="243"/>
      <c r="G391" s="243"/>
      <c r="H391" s="243"/>
      <c r="I391" s="540"/>
      <c r="J391" s="243"/>
      <c r="K391" s="243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65"/>
      <c r="B392" s="538"/>
      <c r="C392" s="538"/>
      <c r="D392" s="540"/>
      <c r="E392" s="243"/>
      <c r="F392" s="243"/>
      <c r="G392" s="243"/>
      <c r="H392" s="243"/>
      <c r="I392" s="540"/>
      <c r="J392" s="243"/>
      <c r="K392" s="243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65"/>
      <c r="B393" s="538"/>
      <c r="C393" s="538"/>
      <c r="D393" s="540"/>
      <c r="E393" s="243"/>
      <c r="F393" s="243"/>
      <c r="G393" s="243"/>
      <c r="H393" s="243"/>
      <c r="I393" s="540"/>
      <c r="J393" s="243"/>
      <c r="K393" s="243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65"/>
      <c r="B394" s="538"/>
      <c r="C394" s="538"/>
      <c r="D394" s="540"/>
      <c r="E394" s="243"/>
      <c r="F394" s="243"/>
      <c r="G394" s="243"/>
      <c r="H394" s="243"/>
      <c r="I394" s="540"/>
      <c r="J394" s="243"/>
      <c r="K394" s="243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65"/>
      <c r="B395" s="538"/>
      <c r="C395" s="538"/>
      <c r="D395" s="540"/>
      <c r="E395" s="243"/>
      <c r="F395" s="243"/>
      <c r="G395" s="243"/>
      <c r="H395" s="243"/>
      <c r="I395" s="540"/>
      <c r="J395" s="243"/>
      <c r="K395" s="243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65"/>
      <c r="B396" s="538"/>
      <c r="C396" s="538"/>
      <c r="D396" s="540"/>
      <c r="E396" s="243"/>
      <c r="F396" s="243"/>
      <c r="G396" s="243"/>
      <c r="H396" s="243"/>
      <c r="I396" s="540"/>
      <c r="J396" s="243"/>
      <c r="K396" s="243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65"/>
      <c r="B397" s="538"/>
      <c r="C397" s="538"/>
      <c r="D397" s="540"/>
      <c r="E397" s="243"/>
      <c r="F397" s="243"/>
      <c r="G397" s="243"/>
      <c r="H397" s="243"/>
      <c r="I397" s="540"/>
      <c r="J397" s="243"/>
      <c r="K397" s="243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65"/>
      <c r="B398" s="538"/>
      <c r="C398" s="538"/>
      <c r="D398" s="540"/>
      <c r="E398" s="243"/>
      <c r="F398" s="243"/>
      <c r="G398" s="243"/>
      <c r="H398" s="243"/>
      <c r="I398" s="540"/>
      <c r="J398" s="243"/>
      <c r="K398" s="243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65"/>
      <c r="B399" s="538"/>
      <c r="C399" s="538"/>
      <c r="D399" s="540"/>
      <c r="E399" s="243"/>
      <c r="F399" s="243"/>
      <c r="G399" s="243"/>
      <c r="H399" s="243"/>
      <c r="I399" s="540"/>
      <c r="J399" s="243"/>
      <c r="K399" s="243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65"/>
      <c r="B400" s="538"/>
      <c r="C400" s="538"/>
      <c r="D400" s="540"/>
      <c r="E400" s="243"/>
      <c r="F400" s="243"/>
      <c r="G400" s="243"/>
      <c r="H400" s="243"/>
      <c r="I400" s="540"/>
      <c r="J400" s="243"/>
      <c r="K400" s="243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65"/>
      <c r="B401" s="538"/>
      <c r="C401" s="538"/>
      <c r="D401" s="540"/>
      <c r="E401" s="243"/>
      <c r="F401" s="243"/>
      <c r="G401" s="243"/>
      <c r="H401" s="243"/>
      <c r="I401" s="540"/>
      <c r="J401" s="243"/>
      <c r="K401" s="243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65"/>
      <c r="B402" s="538"/>
      <c r="C402" s="538"/>
      <c r="D402" s="540"/>
      <c r="E402" s="243"/>
      <c r="F402" s="243"/>
      <c r="G402" s="243"/>
      <c r="H402" s="243"/>
      <c r="I402" s="540"/>
      <c r="J402" s="243"/>
      <c r="K402" s="243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65"/>
      <c r="B403" s="538"/>
      <c r="C403" s="538"/>
      <c r="D403" s="540"/>
      <c r="E403" s="243"/>
      <c r="F403" s="243"/>
      <c r="G403" s="243"/>
      <c r="H403" s="243"/>
      <c r="I403" s="540"/>
      <c r="J403" s="243"/>
      <c r="K403" s="243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65"/>
      <c r="B404" s="538"/>
      <c r="C404" s="538"/>
      <c r="D404" s="540"/>
      <c r="E404" s="243"/>
      <c r="F404" s="243"/>
      <c r="G404" s="243"/>
      <c r="H404" s="243"/>
      <c r="I404" s="540"/>
      <c r="J404" s="243"/>
      <c r="K404" s="243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65"/>
      <c r="B405" s="538"/>
      <c r="C405" s="538"/>
      <c r="D405" s="540"/>
      <c r="E405" s="243"/>
      <c r="F405" s="243"/>
      <c r="G405" s="243"/>
      <c r="H405" s="243"/>
      <c r="I405" s="540"/>
      <c r="J405" s="243"/>
      <c r="K405" s="243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65"/>
      <c r="B406" s="538"/>
      <c r="C406" s="538"/>
      <c r="D406" s="540"/>
      <c r="E406" s="243"/>
      <c r="F406" s="243"/>
      <c r="G406" s="243"/>
      <c r="H406" s="243"/>
      <c r="I406" s="540"/>
      <c r="J406" s="243"/>
      <c r="K406" s="243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65"/>
      <c r="B407" s="538"/>
      <c r="C407" s="538"/>
      <c r="D407" s="540"/>
      <c r="E407" s="243"/>
      <c r="F407" s="243"/>
      <c r="G407" s="243"/>
      <c r="H407" s="243"/>
      <c r="I407" s="540"/>
      <c r="J407" s="243"/>
      <c r="K407" s="243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65"/>
      <c r="B408" s="538"/>
      <c r="C408" s="538"/>
      <c r="D408" s="540"/>
      <c r="E408" s="243"/>
      <c r="F408" s="243"/>
      <c r="G408" s="243"/>
      <c r="H408" s="243"/>
      <c r="I408" s="540"/>
      <c r="J408" s="243"/>
      <c r="K408" s="243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65"/>
      <c r="B409" s="538"/>
      <c r="C409" s="538"/>
      <c r="D409" s="540"/>
      <c r="E409" s="243"/>
      <c r="F409" s="243"/>
      <c r="G409" s="243"/>
      <c r="H409" s="243"/>
      <c r="I409" s="540"/>
      <c r="J409" s="243"/>
      <c r="K409" s="243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65"/>
      <c r="B410" s="538"/>
      <c r="C410" s="538"/>
      <c r="D410" s="540"/>
      <c r="E410" s="243"/>
      <c r="F410" s="243"/>
      <c r="G410" s="243"/>
      <c r="H410" s="243"/>
      <c r="I410" s="540"/>
      <c r="J410" s="243"/>
      <c r="K410" s="243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65"/>
      <c r="B411" s="538"/>
      <c r="C411" s="538"/>
      <c r="D411" s="540"/>
      <c r="E411" s="243"/>
      <c r="F411" s="243"/>
      <c r="G411" s="243"/>
      <c r="H411" s="243"/>
      <c r="I411" s="540"/>
      <c r="J411" s="243"/>
      <c r="K411" s="243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65"/>
      <c r="B412" s="538"/>
      <c r="C412" s="538"/>
      <c r="D412" s="540"/>
      <c r="E412" s="243"/>
      <c r="F412" s="243"/>
      <c r="G412" s="243"/>
      <c r="H412" s="243"/>
      <c r="I412" s="540"/>
      <c r="J412" s="243"/>
      <c r="K412" s="243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65"/>
      <c r="B413" s="538"/>
      <c r="C413" s="538"/>
      <c r="D413" s="540"/>
      <c r="E413" s="243"/>
      <c r="F413" s="243"/>
      <c r="G413" s="243"/>
      <c r="H413" s="243"/>
      <c r="I413" s="540"/>
      <c r="J413" s="243"/>
      <c r="K413" s="243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65"/>
      <c r="B414" s="538"/>
      <c r="C414" s="538"/>
      <c r="D414" s="540"/>
      <c r="E414" s="243"/>
      <c r="F414" s="243"/>
      <c r="G414" s="243"/>
      <c r="H414" s="243"/>
      <c r="I414" s="540"/>
      <c r="J414" s="243"/>
      <c r="K414" s="243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65"/>
      <c r="B415" s="538"/>
      <c r="C415" s="538"/>
      <c r="D415" s="540"/>
      <c r="E415" s="243"/>
      <c r="F415" s="243"/>
      <c r="G415" s="243"/>
      <c r="H415" s="243"/>
      <c r="I415" s="540"/>
      <c r="J415" s="243"/>
      <c r="K415" s="243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65"/>
      <c r="B416" s="538"/>
      <c r="C416" s="538"/>
      <c r="D416" s="540"/>
      <c r="E416" s="243"/>
      <c r="F416" s="243"/>
      <c r="G416" s="243"/>
      <c r="H416" s="243"/>
      <c r="I416" s="540"/>
      <c r="J416" s="243"/>
      <c r="K416" s="243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65"/>
      <c r="B417" s="538"/>
      <c r="C417" s="538"/>
      <c r="D417" s="540"/>
      <c r="E417" s="243"/>
      <c r="F417" s="243"/>
      <c r="G417" s="243"/>
      <c r="H417" s="243"/>
      <c r="I417" s="540"/>
      <c r="J417" s="243"/>
      <c r="K417" s="243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65"/>
      <c r="B418" s="538"/>
      <c r="C418" s="538"/>
      <c r="D418" s="540"/>
      <c r="E418" s="243"/>
      <c r="F418" s="243"/>
      <c r="G418" s="243"/>
      <c r="H418" s="243"/>
      <c r="I418" s="540"/>
      <c r="J418" s="243"/>
      <c r="K418" s="243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65"/>
      <c r="B419" s="538"/>
      <c r="C419" s="538"/>
      <c r="D419" s="540"/>
      <c r="E419" s="243"/>
      <c r="F419" s="243"/>
      <c r="G419" s="243"/>
      <c r="H419" s="243"/>
      <c r="I419" s="540"/>
      <c r="J419" s="243"/>
      <c r="K419" s="243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65"/>
      <c r="B420" s="538"/>
      <c r="C420" s="538"/>
      <c r="D420" s="540"/>
      <c r="E420" s="243"/>
      <c r="F420" s="243"/>
      <c r="G420" s="243"/>
      <c r="H420" s="243"/>
      <c r="I420" s="540"/>
      <c r="J420" s="243"/>
      <c r="K420" s="243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65"/>
      <c r="B421" s="538"/>
      <c r="C421" s="538"/>
      <c r="D421" s="540"/>
      <c r="E421" s="243"/>
      <c r="F421" s="243"/>
      <c r="G421" s="243"/>
      <c r="H421" s="243"/>
      <c r="I421" s="540"/>
      <c r="J421" s="243"/>
      <c r="K421" s="243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65"/>
      <c r="B422" s="538"/>
      <c r="C422" s="538"/>
      <c r="D422" s="540"/>
      <c r="E422" s="243"/>
      <c r="F422" s="243"/>
      <c r="G422" s="243"/>
      <c r="H422" s="243"/>
      <c r="I422" s="540"/>
      <c r="J422" s="243"/>
      <c r="K422" s="243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65"/>
      <c r="B423" s="538"/>
      <c r="C423" s="538"/>
      <c r="D423" s="540"/>
      <c r="E423" s="243"/>
      <c r="F423" s="243"/>
      <c r="G423" s="243"/>
      <c r="H423" s="243"/>
      <c r="I423" s="540"/>
      <c r="J423" s="243"/>
      <c r="K423" s="243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65"/>
      <c r="B424" s="538"/>
      <c r="C424" s="538"/>
      <c r="D424" s="540"/>
      <c r="E424" s="243"/>
      <c r="F424" s="243"/>
      <c r="G424" s="243"/>
      <c r="H424" s="243"/>
      <c r="I424" s="540"/>
      <c r="J424" s="243"/>
      <c r="K424" s="243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65"/>
      <c r="B425" s="538"/>
      <c r="C425" s="538"/>
      <c r="D425" s="540"/>
      <c r="E425" s="243"/>
      <c r="F425" s="243"/>
      <c r="G425" s="243"/>
      <c r="H425" s="243"/>
      <c r="I425" s="540"/>
      <c r="J425" s="243"/>
      <c r="K425" s="243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65"/>
      <c r="B426" s="538"/>
      <c r="C426" s="538"/>
      <c r="D426" s="540"/>
      <c r="E426" s="243"/>
      <c r="F426" s="243"/>
      <c r="G426" s="243"/>
      <c r="H426" s="243"/>
      <c r="I426" s="540"/>
      <c r="J426" s="243"/>
      <c r="K426" s="243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65"/>
      <c r="B427" s="538"/>
      <c r="C427" s="538"/>
      <c r="D427" s="540"/>
      <c r="E427" s="243"/>
      <c r="F427" s="243"/>
      <c r="G427" s="243"/>
      <c r="H427" s="243"/>
      <c r="I427" s="540"/>
      <c r="J427" s="243"/>
      <c r="K427" s="243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65"/>
      <c r="B428" s="538"/>
      <c r="C428" s="538"/>
      <c r="D428" s="540"/>
      <c r="E428" s="243"/>
      <c r="F428" s="243"/>
      <c r="G428" s="243"/>
      <c r="H428" s="243"/>
      <c r="I428" s="540"/>
      <c r="J428" s="243"/>
      <c r="K428" s="243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65"/>
      <c r="B429" s="538"/>
      <c r="C429" s="538"/>
      <c r="D429" s="540"/>
      <c r="E429" s="243"/>
      <c r="F429" s="243"/>
      <c r="G429" s="243"/>
      <c r="H429" s="243"/>
      <c r="I429" s="540"/>
      <c r="J429" s="243"/>
      <c r="K429" s="243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65"/>
      <c r="B430" s="538"/>
      <c r="C430" s="538"/>
      <c r="D430" s="540"/>
      <c r="E430" s="243"/>
      <c r="F430" s="243"/>
      <c r="G430" s="243"/>
      <c r="H430" s="243"/>
      <c r="I430" s="540"/>
      <c r="J430" s="243"/>
      <c r="K430" s="243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65"/>
      <c r="B431" s="538"/>
      <c r="C431" s="538"/>
      <c r="D431" s="540"/>
      <c r="E431" s="243"/>
      <c r="F431" s="243"/>
      <c r="G431" s="243"/>
      <c r="H431" s="243"/>
      <c r="I431" s="540"/>
      <c r="J431" s="243"/>
      <c r="K431" s="243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65"/>
      <c r="B432" s="538"/>
      <c r="C432" s="538"/>
      <c r="D432" s="540"/>
      <c r="E432" s="243"/>
      <c r="F432" s="243"/>
      <c r="G432" s="243"/>
      <c r="H432" s="243"/>
      <c r="I432" s="540"/>
      <c r="J432" s="243"/>
      <c r="K432" s="243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65"/>
      <c r="B433" s="538"/>
      <c r="C433" s="538"/>
      <c r="D433" s="540"/>
      <c r="E433" s="243"/>
      <c r="F433" s="243"/>
      <c r="G433" s="243"/>
      <c r="H433" s="243"/>
      <c r="I433" s="540"/>
      <c r="J433" s="243"/>
      <c r="K433" s="243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65"/>
      <c r="B434" s="538"/>
      <c r="C434" s="538"/>
      <c r="D434" s="540"/>
      <c r="E434" s="243"/>
      <c r="F434" s="243"/>
      <c r="G434" s="243"/>
      <c r="H434" s="243"/>
      <c r="I434" s="540"/>
      <c r="J434" s="243"/>
      <c r="K434" s="243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65"/>
      <c r="B435" s="538"/>
      <c r="C435" s="538"/>
      <c r="D435" s="540"/>
      <c r="E435" s="243"/>
      <c r="F435" s="243"/>
      <c r="G435" s="243"/>
      <c r="H435" s="243"/>
      <c r="I435" s="540"/>
      <c r="J435" s="243"/>
      <c r="K435" s="243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65"/>
      <c r="B436" s="538"/>
      <c r="C436" s="538"/>
      <c r="D436" s="540"/>
      <c r="E436" s="243"/>
      <c r="F436" s="243"/>
      <c r="G436" s="243"/>
      <c r="H436" s="243"/>
      <c r="I436" s="540"/>
      <c r="J436" s="243"/>
      <c r="K436" s="243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65"/>
      <c r="B437" s="538"/>
      <c r="C437" s="538"/>
      <c r="D437" s="540"/>
      <c r="E437" s="243"/>
      <c r="F437" s="243"/>
      <c r="G437" s="243"/>
      <c r="H437" s="243"/>
      <c r="I437" s="540"/>
      <c r="J437" s="243"/>
      <c r="K437" s="243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65"/>
      <c r="B438" s="538"/>
      <c r="C438" s="538"/>
      <c r="D438" s="540"/>
      <c r="E438" s="243"/>
      <c r="F438" s="243"/>
      <c r="G438" s="243"/>
      <c r="H438" s="243"/>
      <c r="I438" s="540"/>
      <c r="J438" s="243"/>
      <c r="K438" s="243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65"/>
      <c r="B439" s="538"/>
      <c r="C439" s="538"/>
      <c r="D439" s="540"/>
      <c r="E439" s="243"/>
      <c r="F439" s="243"/>
      <c r="G439" s="243"/>
      <c r="H439" s="243"/>
      <c r="I439" s="540"/>
      <c r="J439" s="243"/>
      <c r="K439" s="243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65"/>
      <c r="B440" s="538"/>
      <c r="C440" s="538"/>
      <c r="D440" s="540"/>
      <c r="E440" s="243"/>
      <c r="F440" s="243"/>
      <c r="G440" s="243"/>
      <c r="H440" s="243"/>
      <c r="I440" s="540"/>
      <c r="J440" s="243"/>
      <c r="K440" s="243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65"/>
      <c r="B441" s="538"/>
      <c r="C441" s="538"/>
      <c r="D441" s="540"/>
      <c r="E441" s="243"/>
      <c r="F441" s="243"/>
      <c r="G441" s="243"/>
      <c r="H441" s="243"/>
      <c r="I441" s="540"/>
      <c r="J441" s="243"/>
      <c r="K441" s="243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65"/>
      <c r="B442" s="538"/>
      <c r="C442" s="538"/>
      <c r="D442" s="540"/>
      <c r="E442" s="243"/>
      <c r="F442" s="243"/>
      <c r="G442" s="243"/>
      <c r="H442" s="243"/>
      <c r="I442" s="540"/>
      <c r="J442" s="243"/>
      <c r="K442" s="243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65"/>
      <c r="B443" s="538"/>
      <c r="C443" s="538"/>
      <c r="D443" s="540"/>
      <c r="E443" s="243"/>
      <c r="F443" s="243"/>
      <c r="G443" s="243"/>
      <c r="H443" s="243"/>
      <c r="I443" s="540"/>
      <c r="J443" s="243"/>
      <c r="K443" s="243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65"/>
      <c r="B444" s="538"/>
      <c r="C444" s="538"/>
      <c r="D444" s="540"/>
      <c r="E444" s="243"/>
      <c r="F444" s="243"/>
      <c r="G444" s="243"/>
      <c r="H444" s="243"/>
      <c r="I444" s="540"/>
      <c r="J444" s="243"/>
      <c r="K444" s="243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65"/>
      <c r="B445" s="538"/>
      <c r="C445" s="538"/>
      <c r="D445" s="540"/>
      <c r="E445" s="243"/>
      <c r="F445" s="243"/>
      <c r="G445" s="243"/>
      <c r="H445" s="243"/>
      <c r="I445" s="540"/>
      <c r="J445" s="243"/>
      <c r="K445" s="243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65"/>
      <c r="B446" s="538"/>
      <c r="C446" s="538"/>
      <c r="D446" s="540"/>
      <c r="E446" s="243"/>
      <c r="F446" s="243"/>
      <c r="G446" s="243"/>
      <c r="H446" s="243"/>
      <c r="I446" s="540"/>
      <c r="J446" s="243"/>
      <c r="K446" s="243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65"/>
      <c r="B447" s="538"/>
      <c r="C447" s="538"/>
      <c r="D447" s="540"/>
      <c r="E447" s="243"/>
      <c r="F447" s="243"/>
      <c r="G447" s="243"/>
      <c r="H447" s="243"/>
      <c r="I447" s="540"/>
      <c r="J447" s="243"/>
      <c r="K447" s="243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65"/>
      <c r="B448" s="538"/>
      <c r="C448" s="538"/>
      <c r="D448" s="540"/>
      <c r="E448" s="243"/>
      <c r="F448" s="243"/>
      <c r="G448" s="243"/>
      <c r="H448" s="243"/>
      <c r="I448" s="540"/>
      <c r="J448" s="243"/>
      <c r="K448" s="243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65"/>
      <c r="B449" s="538"/>
      <c r="C449" s="538"/>
      <c r="D449" s="540"/>
      <c r="E449" s="243"/>
      <c r="F449" s="243"/>
      <c r="G449" s="243"/>
      <c r="H449" s="243"/>
      <c r="I449" s="540"/>
      <c r="J449" s="243"/>
      <c r="K449" s="243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65"/>
      <c r="B450" s="538"/>
      <c r="C450" s="538"/>
      <c r="D450" s="540"/>
      <c r="E450" s="243"/>
      <c r="F450" s="243"/>
      <c r="G450" s="243"/>
      <c r="H450" s="243"/>
      <c r="I450" s="540"/>
      <c r="J450" s="243"/>
      <c r="K450" s="243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65"/>
      <c r="B451" s="538"/>
      <c r="C451" s="538"/>
      <c r="D451" s="540"/>
      <c r="E451" s="243"/>
      <c r="F451" s="243"/>
      <c r="G451" s="243"/>
      <c r="H451" s="243"/>
      <c r="I451" s="540"/>
      <c r="J451" s="243"/>
      <c r="K451" s="243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65"/>
      <c r="B452" s="538"/>
      <c r="C452" s="538"/>
      <c r="D452" s="540"/>
      <c r="E452" s="243"/>
      <c r="F452" s="243"/>
      <c r="G452" s="243"/>
      <c r="H452" s="243"/>
      <c r="I452" s="540"/>
      <c r="J452" s="243"/>
      <c r="K452" s="243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65"/>
      <c r="B453" s="538"/>
      <c r="C453" s="538"/>
      <c r="D453" s="540"/>
      <c r="E453" s="243"/>
      <c r="F453" s="243"/>
      <c r="G453" s="243"/>
      <c r="H453" s="243"/>
      <c r="I453" s="540"/>
      <c r="J453" s="243"/>
      <c r="K453" s="243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65"/>
      <c r="B454" s="538"/>
      <c r="C454" s="538"/>
      <c r="D454" s="540"/>
      <c r="E454" s="243"/>
      <c r="F454" s="243"/>
      <c r="G454" s="243"/>
      <c r="H454" s="243"/>
      <c r="I454" s="540"/>
      <c r="J454" s="243"/>
      <c r="K454" s="243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65"/>
      <c r="B455" s="538"/>
      <c r="C455" s="538"/>
      <c r="D455" s="540"/>
      <c r="E455" s="243"/>
      <c r="F455" s="243"/>
      <c r="G455" s="243"/>
      <c r="H455" s="243"/>
      <c r="I455" s="540"/>
      <c r="J455" s="243"/>
      <c r="K455" s="243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65"/>
      <c r="B456" s="538"/>
      <c r="C456" s="538"/>
      <c r="D456" s="540"/>
      <c r="E456" s="243"/>
      <c r="F456" s="243"/>
      <c r="G456" s="243"/>
      <c r="H456" s="243"/>
      <c r="I456" s="540"/>
      <c r="J456" s="243"/>
      <c r="K456" s="243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65"/>
      <c r="B457" s="538"/>
      <c r="C457" s="538"/>
      <c r="D457" s="540"/>
      <c r="E457" s="243"/>
      <c r="F457" s="243"/>
      <c r="G457" s="243"/>
      <c r="H457" s="243"/>
      <c r="I457" s="540"/>
      <c r="J457" s="243"/>
      <c r="K457" s="243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65"/>
      <c r="B458" s="538"/>
      <c r="C458" s="538"/>
      <c r="D458" s="540"/>
      <c r="E458" s="243"/>
      <c r="F458" s="243"/>
      <c r="G458" s="243"/>
      <c r="H458" s="243"/>
      <c r="I458" s="540"/>
      <c r="J458" s="243"/>
      <c r="K458" s="243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65"/>
      <c r="B459" s="538"/>
      <c r="C459" s="538"/>
      <c r="D459" s="540"/>
      <c r="E459" s="243"/>
      <c r="F459" s="243"/>
      <c r="G459" s="243"/>
      <c r="H459" s="243"/>
      <c r="I459" s="540"/>
      <c r="J459" s="243"/>
      <c r="K459" s="243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65"/>
      <c r="B460" s="538"/>
      <c r="C460" s="538"/>
      <c r="D460" s="540"/>
      <c r="E460" s="243"/>
      <c r="F460" s="243"/>
      <c r="G460" s="243"/>
      <c r="H460" s="243"/>
      <c r="I460" s="540"/>
      <c r="J460" s="243"/>
      <c r="K460" s="243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65"/>
      <c r="B461" s="538"/>
      <c r="C461" s="538"/>
      <c r="D461" s="540"/>
      <c r="E461" s="243"/>
      <c r="F461" s="243"/>
      <c r="G461" s="243"/>
      <c r="H461" s="243"/>
      <c r="I461" s="540"/>
      <c r="J461" s="243"/>
      <c r="K461" s="243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65"/>
      <c r="B462" s="538"/>
      <c r="C462" s="538"/>
      <c r="D462" s="540"/>
      <c r="E462" s="243"/>
      <c r="F462" s="243"/>
      <c r="G462" s="243"/>
      <c r="H462" s="243"/>
      <c r="I462" s="540"/>
      <c r="J462" s="243"/>
      <c r="K462" s="243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65"/>
      <c r="B463" s="538"/>
      <c r="C463" s="538"/>
      <c r="D463" s="540"/>
      <c r="E463" s="243"/>
      <c r="F463" s="243"/>
      <c r="G463" s="243"/>
      <c r="H463" s="243"/>
      <c r="I463" s="540"/>
      <c r="J463" s="243"/>
      <c r="K463" s="243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65"/>
      <c r="B464" s="538"/>
      <c r="C464" s="538"/>
      <c r="D464" s="540"/>
      <c r="E464" s="243"/>
      <c r="F464" s="243"/>
      <c r="G464" s="243"/>
      <c r="H464" s="243"/>
      <c r="I464" s="540"/>
      <c r="J464" s="243"/>
      <c r="K464" s="243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65"/>
      <c r="B465" s="538"/>
      <c r="C465" s="538"/>
      <c r="D465" s="540"/>
      <c r="E465" s="243"/>
      <c r="F465" s="243"/>
      <c r="G465" s="243"/>
      <c r="H465" s="243"/>
      <c r="I465" s="540"/>
      <c r="J465" s="243"/>
      <c r="K465" s="243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65"/>
      <c r="B466" s="538"/>
      <c r="C466" s="538"/>
      <c r="D466" s="540"/>
      <c r="E466" s="243"/>
      <c r="F466" s="243"/>
      <c r="G466" s="243"/>
      <c r="H466" s="243"/>
      <c r="I466" s="540"/>
      <c r="J466" s="243"/>
      <c r="K466" s="243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65"/>
      <c r="B467" s="538"/>
      <c r="C467" s="538"/>
      <c r="D467" s="540"/>
      <c r="E467" s="243"/>
      <c r="F467" s="243"/>
      <c r="G467" s="243"/>
      <c r="H467" s="243"/>
      <c r="I467" s="540"/>
      <c r="J467" s="243"/>
      <c r="K467" s="243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65"/>
      <c r="B468" s="538"/>
      <c r="C468" s="538"/>
      <c r="D468" s="540"/>
      <c r="E468" s="243"/>
      <c r="F468" s="243"/>
      <c r="G468" s="243"/>
      <c r="H468" s="243"/>
      <c r="I468" s="540"/>
      <c r="J468" s="243"/>
      <c r="K468" s="243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65"/>
      <c r="B469" s="538"/>
      <c r="C469" s="538"/>
      <c r="D469" s="540"/>
      <c r="E469" s="243"/>
      <c r="F469" s="243"/>
      <c r="G469" s="243"/>
      <c r="H469" s="243"/>
      <c r="I469" s="540"/>
      <c r="J469" s="243"/>
      <c r="K469" s="243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65"/>
      <c r="B470" s="538"/>
      <c r="C470" s="538"/>
      <c r="D470" s="540"/>
      <c r="E470" s="243"/>
      <c r="F470" s="243"/>
      <c r="G470" s="243"/>
      <c r="H470" s="243"/>
      <c r="I470" s="540"/>
      <c r="J470" s="243"/>
      <c r="K470" s="243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65"/>
      <c r="B471" s="538"/>
      <c r="C471" s="538"/>
      <c r="D471" s="540"/>
      <c r="E471" s="243"/>
      <c r="F471" s="243"/>
      <c r="G471" s="243"/>
      <c r="H471" s="243"/>
      <c r="I471" s="540"/>
      <c r="J471" s="243"/>
      <c r="K471" s="243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65"/>
      <c r="B472" s="538"/>
      <c r="C472" s="538"/>
      <c r="D472" s="540"/>
      <c r="E472" s="243"/>
      <c r="F472" s="243"/>
      <c r="G472" s="243"/>
      <c r="H472" s="243"/>
      <c r="I472" s="540"/>
      <c r="J472" s="243"/>
      <c r="K472" s="243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65"/>
      <c r="B473" s="538"/>
      <c r="C473" s="538"/>
      <c r="D473" s="540"/>
      <c r="E473" s="243"/>
      <c r="F473" s="243"/>
      <c r="G473" s="243"/>
      <c r="H473" s="243"/>
      <c r="I473" s="540"/>
      <c r="J473" s="243"/>
      <c r="K473" s="243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65"/>
      <c r="B474" s="538"/>
      <c r="C474" s="538"/>
      <c r="D474" s="540"/>
      <c r="E474" s="243"/>
      <c r="F474" s="243"/>
      <c r="G474" s="243"/>
      <c r="H474" s="243"/>
      <c r="I474" s="540"/>
      <c r="J474" s="243"/>
      <c r="K474" s="243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65"/>
      <c r="B475" s="538"/>
      <c r="C475" s="538"/>
      <c r="D475" s="540"/>
      <c r="E475" s="243"/>
      <c r="F475" s="243"/>
      <c r="G475" s="243"/>
      <c r="H475" s="243"/>
      <c r="I475" s="540"/>
      <c r="J475" s="243"/>
      <c r="K475" s="243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65"/>
      <c r="B476" s="538"/>
      <c r="C476" s="538"/>
      <c r="D476" s="540"/>
      <c r="E476" s="243"/>
      <c r="F476" s="243"/>
      <c r="G476" s="243"/>
      <c r="H476" s="243"/>
      <c r="I476" s="540"/>
      <c r="J476" s="243"/>
      <c r="K476" s="243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65"/>
      <c r="B477" s="538"/>
      <c r="C477" s="538"/>
      <c r="D477" s="540"/>
      <c r="E477" s="243"/>
      <c r="F477" s="243"/>
      <c r="G477" s="243"/>
      <c r="H477" s="243"/>
      <c r="I477" s="540"/>
      <c r="J477" s="243"/>
      <c r="K477" s="243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65"/>
      <c r="B478" s="538"/>
      <c r="C478" s="538"/>
      <c r="D478" s="540"/>
      <c r="E478" s="243"/>
      <c r="F478" s="243"/>
      <c r="G478" s="243"/>
      <c r="H478" s="243"/>
      <c r="I478" s="540"/>
      <c r="J478" s="243"/>
      <c r="K478" s="243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65"/>
      <c r="B479" s="538"/>
      <c r="C479" s="538"/>
      <c r="D479" s="540"/>
      <c r="E479" s="243"/>
      <c r="F479" s="243"/>
      <c r="G479" s="243"/>
      <c r="H479" s="243"/>
      <c r="I479" s="540"/>
      <c r="J479" s="243"/>
      <c r="K479" s="243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65"/>
      <c r="B480" s="538"/>
      <c r="C480" s="538"/>
      <c r="D480" s="540"/>
      <c r="E480" s="243"/>
      <c r="F480" s="243"/>
      <c r="G480" s="243"/>
      <c r="H480" s="243"/>
      <c r="I480" s="540"/>
      <c r="J480" s="243"/>
      <c r="K480" s="243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65"/>
      <c r="B481" s="538"/>
      <c r="C481" s="538"/>
      <c r="D481" s="540"/>
      <c r="E481" s="243"/>
      <c r="F481" s="243"/>
      <c r="G481" s="243"/>
      <c r="H481" s="243"/>
      <c r="I481" s="540"/>
      <c r="J481" s="243"/>
      <c r="K481" s="243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65"/>
      <c r="B482" s="538"/>
      <c r="C482" s="538"/>
      <c r="D482" s="540"/>
      <c r="E482" s="243"/>
      <c r="F482" s="243"/>
      <c r="G482" s="243"/>
      <c r="H482" s="243"/>
      <c r="I482" s="540"/>
      <c r="J482" s="243"/>
      <c r="K482" s="243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65"/>
      <c r="B483" s="538"/>
      <c r="C483" s="538"/>
      <c r="D483" s="540"/>
      <c r="E483" s="243"/>
      <c r="F483" s="243"/>
      <c r="G483" s="243"/>
      <c r="H483" s="243"/>
      <c r="I483" s="540"/>
      <c r="J483" s="243"/>
      <c r="K483" s="243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65"/>
      <c r="B484" s="538"/>
      <c r="C484" s="538"/>
      <c r="D484" s="540"/>
      <c r="E484" s="243"/>
      <c r="F484" s="243"/>
      <c r="G484" s="243"/>
      <c r="H484" s="243"/>
      <c r="I484" s="540"/>
      <c r="J484" s="243"/>
      <c r="K484" s="243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65"/>
      <c r="B485" s="538"/>
      <c r="C485" s="538"/>
      <c r="D485" s="540"/>
      <c r="E485" s="243"/>
      <c r="F485" s="243"/>
      <c r="G485" s="243"/>
      <c r="H485" s="243"/>
      <c r="I485" s="540"/>
      <c r="J485" s="243"/>
      <c r="K485" s="243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65"/>
      <c r="B486" s="538"/>
      <c r="C486" s="538"/>
      <c r="D486" s="540"/>
      <c r="E486" s="243"/>
      <c r="F486" s="243"/>
      <c r="G486" s="243"/>
      <c r="H486" s="243"/>
      <c r="I486" s="540"/>
      <c r="J486" s="243"/>
      <c r="K486" s="243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65"/>
      <c r="B487" s="538"/>
      <c r="C487" s="538"/>
      <c r="D487" s="540"/>
      <c r="E487" s="243"/>
      <c r="F487" s="243"/>
      <c r="G487" s="243"/>
      <c r="H487" s="243"/>
      <c r="I487" s="540"/>
      <c r="J487" s="243"/>
      <c r="K487" s="243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65"/>
      <c r="B488" s="538"/>
      <c r="C488" s="538"/>
      <c r="D488" s="540"/>
      <c r="E488" s="243"/>
      <c r="F488" s="243"/>
      <c r="G488" s="243"/>
      <c r="H488" s="243"/>
      <c r="I488" s="540"/>
      <c r="J488" s="243"/>
      <c r="K488" s="243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65"/>
      <c r="B489" s="538"/>
      <c r="C489" s="538"/>
      <c r="D489" s="540"/>
      <c r="E489" s="243"/>
      <c r="F489" s="243"/>
      <c r="G489" s="243"/>
      <c r="H489" s="243"/>
      <c r="I489" s="540"/>
      <c r="J489" s="243"/>
      <c r="K489" s="243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65"/>
      <c r="B490" s="538"/>
      <c r="C490" s="538"/>
      <c r="D490" s="540"/>
      <c r="E490" s="243"/>
      <c r="F490" s="243"/>
      <c r="G490" s="243"/>
      <c r="H490" s="243"/>
      <c r="I490" s="540"/>
      <c r="J490" s="243"/>
      <c r="K490" s="243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65"/>
      <c r="B491" s="538"/>
      <c r="C491" s="538"/>
      <c r="D491" s="540"/>
      <c r="E491" s="243"/>
      <c r="F491" s="243"/>
      <c r="G491" s="243"/>
      <c r="H491" s="243"/>
      <c r="I491" s="540"/>
      <c r="J491" s="243"/>
      <c r="K491" s="243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65"/>
      <c r="B492" s="538"/>
      <c r="C492" s="538"/>
      <c r="D492" s="540"/>
      <c r="E492" s="243"/>
      <c r="F492" s="243"/>
      <c r="G492" s="243"/>
      <c r="H492" s="243"/>
      <c r="I492" s="540"/>
      <c r="J492" s="243"/>
      <c r="K492" s="243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65"/>
      <c r="B493" s="538"/>
      <c r="C493" s="538"/>
      <c r="D493" s="540"/>
      <c r="E493" s="243"/>
      <c r="F493" s="243"/>
      <c r="G493" s="243"/>
      <c r="H493" s="243"/>
      <c r="I493" s="540"/>
      <c r="J493" s="243"/>
      <c r="K493" s="243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65"/>
      <c r="B494" s="538"/>
      <c r="C494" s="538"/>
      <c r="D494" s="540"/>
      <c r="E494" s="243"/>
      <c r="F494" s="243"/>
      <c r="G494" s="243"/>
      <c r="H494" s="243"/>
      <c r="I494" s="540"/>
      <c r="J494" s="243"/>
      <c r="K494" s="243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65"/>
      <c r="B495" s="538"/>
      <c r="C495" s="538"/>
      <c r="D495" s="540"/>
      <c r="E495" s="243"/>
      <c r="F495" s="243"/>
      <c r="G495" s="243"/>
      <c r="H495" s="243"/>
      <c r="I495" s="540"/>
      <c r="J495" s="243"/>
      <c r="K495" s="243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65"/>
      <c r="B496" s="538"/>
      <c r="C496" s="538"/>
      <c r="D496" s="540"/>
      <c r="E496" s="243"/>
      <c r="F496" s="243"/>
      <c r="G496" s="243"/>
      <c r="H496" s="243"/>
      <c r="I496" s="540"/>
      <c r="J496" s="243"/>
      <c r="K496" s="243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65"/>
      <c r="B497" s="538"/>
      <c r="C497" s="538"/>
      <c r="D497" s="540"/>
      <c r="E497" s="243"/>
      <c r="F497" s="243"/>
      <c r="G497" s="243"/>
      <c r="H497" s="243"/>
      <c r="I497" s="540"/>
      <c r="J497" s="243"/>
      <c r="K497" s="243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65"/>
      <c r="B498" s="538"/>
      <c r="C498" s="538"/>
      <c r="D498" s="540"/>
      <c r="E498" s="243"/>
      <c r="F498" s="243"/>
      <c r="G498" s="243"/>
      <c r="H498" s="243"/>
      <c r="I498" s="540"/>
      <c r="J498" s="243"/>
      <c r="K498" s="243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65"/>
      <c r="B499" s="538"/>
      <c r="C499" s="538"/>
      <c r="D499" s="540"/>
      <c r="E499" s="243"/>
      <c r="F499" s="243"/>
      <c r="G499" s="243"/>
      <c r="H499" s="243"/>
      <c r="I499" s="540"/>
      <c r="J499" s="243"/>
      <c r="K499" s="243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65"/>
      <c r="B500" s="538"/>
      <c r="C500" s="538"/>
      <c r="D500" s="540"/>
      <c r="E500" s="243"/>
      <c r="F500" s="243"/>
      <c r="G500" s="243"/>
      <c r="H500" s="243"/>
      <c r="I500" s="540"/>
      <c r="J500" s="243"/>
      <c r="K500" s="243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65"/>
      <c r="B501" s="538"/>
      <c r="C501" s="538"/>
      <c r="D501" s="540"/>
      <c r="E501" s="243"/>
      <c r="F501" s="243"/>
      <c r="G501" s="243"/>
      <c r="H501" s="243"/>
      <c r="I501" s="540"/>
      <c r="J501" s="243"/>
      <c r="K501" s="243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65"/>
      <c r="B502" s="538"/>
      <c r="C502" s="538"/>
      <c r="D502" s="540"/>
      <c r="E502" s="243"/>
      <c r="F502" s="243"/>
      <c r="G502" s="243"/>
      <c r="H502" s="243"/>
      <c r="I502" s="540"/>
      <c r="J502" s="243"/>
      <c r="K502" s="243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65"/>
      <c r="B503" s="538"/>
      <c r="C503" s="538"/>
      <c r="D503" s="540"/>
      <c r="E503" s="243"/>
      <c r="F503" s="243"/>
      <c r="G503" s="243"/>
      <c r="H503" s="243"/>
      <c r="I503" s="540"/>
      <c r="J503" s="243"/>
      <c r="K503" s="243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65"/>
      <c r="B504" s="538"/>
      <c r="C504" s="538"/>
      <c r="D504" s="540"/>
      <c r="E504" s="243"/>
      <c r="F504" s="243"/>
      <c r="G504" s="243"/>
      <c r="H504" s="243"/>
      <c r="I504" s="540"/>
      <c r="J504" s="243"/>
      <c r="K504" s="243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65"/>
      <c r="B505" s="538"/>
      <c r="C505" s="538"/>
      <c r="D505" s="540"/>
      <c r="E505" s="243"/>
      <c r="F505" s="243"/>
      <c r="G505" s="243"/>
      <c r="H505" s="243"/>
      <c r="I505" s="540"/>
      <c r="J505" s="243"/>
      <c r="K505" s="243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65"/>
      <c r="B506" s="538"/>
      <c r="C506" s="538"/>
      <c r="D506" s="540"/>
      <c r="E506" s="243"/>
      <c r="F506" s="243"/>
      <c r="G506" s="243"/>
      <c r="H506" s="243"/>
      <c r="I506" s="540"/>
      <c r="J506" s="243"/>
      <c r="K506" s="243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65"/>
      <c r="B507" s="538"/>
      <c r="C507" s="538"/>
      <c r="D507" s="540"/>
      <c r="E507" s="243"/>
      <c r="F507" s="243"/>
      <c r="G507" s="243"/>
      <c r="H507" s="243"/>
      <c r="I507" s="540"/>
      <c r="J507" s="243"/>
      <c r="K507" s="243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65"/>
      <c r="B508" s="538"/>
      <c r="C508" s="538"/>
      <c r="D508" s="540"/>
      <c r="E508" s="243"/>
      <c r="F508" s="243"/>
      <c r="G508" s="243"/>
      <c r="H508" s="243"/>
      <c r="I508" s="540"/>
      <c r="J508" s="243"/>
      <c r="K508" s="243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65"/>
      <c r="B509" s="538"/>
      <c r="C509" s="538"/>
      <c r="D509" s="540"/>
      <c r="E509" s="243"/>
      <c r="F509" s="243"/>
      <c r="G509" s="243"/>
      <c r="H509" s="243"/>
      <c r="I509" s="540"/>
      <c r="J509" s="243"/>
      <c r="K509" s="243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65"/>
      <c r="B510" s="538"/>
      <c r="C510" s="538"/>
      <c r="D510" s="540"/>
      <c r="E510" s="243"/>
      <c r="F510" s="243"/>
      <c r="G510" s="243"/>
      <c r="H510" s="243"/>
      <c r="I510" s="540"/>
      <c r="J510" s="243"/>
      <c r="K510" s="243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65"/>
      <c r="B511" s="538"/>
      <c r="C511" s="538"/>
      <c r="D511" s="540"/>
      <c r="E511" s="243"/>
      <c r="F511" s="243"/>
      <c r="G511" s="243"/>
      <c r="H511" s="243"/>
      <c r="I511" s="540"/>
      <c r="J511" s="243"/>
      <c r="K511" s="243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65"/>
      <c r="B512" s="538"/>
      <c r="C512" s="538"/>
      <c r="D512" s="540"/>
      <c r="E512" s="243"/>
      <c r="F512" s="243"/>
      <c r="G512" s="243"/>
      <c r="H512" s="243"/>
      <c r="I512" s="540"/>
      <c r="J512" s="243"/>
      <c r="K512" s="243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65"/>
      <c r="B513" s="538"/>
      <c r="C513" s="538"/>
      <c r="D513" s="540"/>
      <c r="E513" s="243"/>
      <c r="F513" s="243"/>
      <c r="G513" s="243"/>
      <c r="H513" s="243"/>
      <c r="I513" s="540"/>
      <c r="J513" s="243"/>
      <c r="K513" s="243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65"/>
      <c r="B514" s="538"/>
      <c r="C514" s="538"/>
      <c r="D514" s="540"/>
      <c r="E514" s="243"/>
      <c r="F514" s="243"/>
      <c r="G514" s="243"/>
      <c r="H514" s="243"/>
      <c r="I514" s="540"/>
      <c r="J514" s="243"/>
      <c r="K514" s="243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65"/>
      <c r="B515" s="538"/>
      <c r="C515" s="538"/>
      <c r="D515" s="540"/>
      <c r="E515" s="243"/>
      <c r="F515" s="243"/>
      <c r="G515" s="243"/>
      <c r="H515" s="243"/>
      <c r="I515" s="540"/>
      <c r="J515" s="243"/>
      <c r="K515" s="243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65"/>
      <c r="B516" s="538"/>
      <c r="C516" s="538"/>
      <c r="D516" s="540"/>
      <c r="E516" s="243"/>
      <c r="F516" s="243"/>
      <c r="G516" s="243"/>
      <c r="H516" s="243"/>
      <c r="I516" s="540"/>
      <c r="J516" s="243"/>
      <c r="K516" s="243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65"/>
      <c r="B517" s="538"/>
      <c r="C517" s="538"/>
      <c r="D517" s="540"/>
      <c r="E517" s="243"/>
      <c r="F517" s="243"/>
      <c r="G517" s="243"/>
      <c r="H517" s="243"/>
      <c r="I517" s="540"/>
      <c r="J517" s="243"/>
      <c r="K517" s="243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65"/>
      <c r="B518" s="538"/>
      <c r="C518" s="538"/>
      <c r="D518" s="540"/>
      <c r="E518" s="243"/>
      <c r="F518" s="243"/>
      <c r="G518" s="243"/>
      <c r="H518" s="243"/>
      <c r="I518" s="540"/>
      <c r="J518" s="243"/>
      <c r="K518" s="243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65"/>
      <c r="B519" s="538"/>
      <c r="C519" s="538"/>
      <c r="D519" s="540"/>
      <c r="E519" s="243"/>
      <c r="F519" s="243"/>
      <c r="G519" s="243"/>
      <c r="H519" s="243"/>
      <c r="I519" s="540"/>
      <c r="J519" s="243"/>
      <c r="K519" s="243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65"/>
      <c r="B520" s="538"/>
      <c r="C520" s="538"/>
      <c r="D520" s="540"/>
      <c r="E520" s="243"/>
      <c r="F520" s="243"/>
      <c r="G520" s="243"/>
      <c r="H520" s="243"/>
      <c r="I520" s="540"/>
      <c r="J520" s="243"/>
      <c r="K520" s="243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65"/>
      <c r="B521" s="538"/>
      <c r="C521" s="538"/>
      <c r="D521" s="540"/>
      <c r="E521" s="243"/>
      <c r="F521" s="243"/>
      <c r="G521" s="243"/>
      <c r="H521" s="243"/>
      <c r="I521" s="540"/>
      <c r="J521" s="243"/>
      <c r="K521" s="243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65"/>
      <c r="B522" s="538"/>
      <c r="C522" s="538"/>
      <c r="D522" s="540"/>
      <c r="E522" s="243"/>
      <c r="F522" s="243"/>
      <c r="G522" s="243"/>
      <c r="H522" s="243"/>
      <c r="I522" s="540"/>
      <c r="J522" s="243"/>
      <c r="K522" s="243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65"/>
      <c r="B523" s="538"/>
      <c r="C523" s="538"/>
      <c r="D523" s="540"/>
      <c r="E523" s="243"/>
      <c r="F523" s="243"/>
      <c r="G523" s="243"/>
      <c r="H523" s="243"/>
      <c r="I523" s="540"/>
      <c r="J523" s="243"/>
      <c r="K523" s="243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65"/>
      <c r="B524" s="538"/>
      <c r="C524" s="538"/>
      <c r="D524" s="540"/>
      <c r="E524" s="243"/>
      <c r="F524" s="243"/>
      <c r="G524" s="243"/>
      <c r="H524" s="243"/>
      <c r="I524" s="540"/>
      <c r="J524" s="243"/>
      <c r="K524" s="243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65"/>
      <c r="B525" s="538"/>
      <c r="C525" s="538"/>
      <c r="D525" s="540"/>
      <c r="E525" s="243"/>
      <c r="F525" s="243"/>
      <c r="G525" s="243"/>
      <c r="H525" s="243"/>
      <c r="I525" s="540"/>
      <c r="J525" s="243"/>
      <c r="K525" s="243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65"/>
      <c r="B526" s="538"/>
      <c r="C526" s="538"/>
      <c r="D526" s="540"/>
      <c r="E526" s="243"/>
      <c r="F526" s="243"/>
      <c r="G526" s="243"/>
      <c r="H526" s="243"/>
      <c r="I526" s="540"/>
      <c r="J526" s="243"/>
      <c r="K526" s="243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65"/>
      <c r="B527" s="538"/>
      <c r="C527" s="538"/>
      <c r="D527" s="540"/>
      <c r="E527" s="243"/>
      <c r="F527" s="243"/>
      <c r="G527" s="243"/>
      <c r="H527" s="243"/>
      <c r="I527" s="540"/>
      <c r="J527" s="243"/>
      <c r="K527" s="243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65"/>
      <c r="B528" s="538"/>
      <c r="C528" s="538"/>
      <c r="D528" s="540"/>
      <c r="E528" s="243"/>
      <c r="F528" s="243"/>
      <c r="G528" s="243"/>
      <c r="H528" s="243"/>
      <c r="I528" s="540"/>
      <c r="J528" s="243"/>
      <c r="K528" s="243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65"/>
      <c r="B529" s="538"/>
      <c r="C529" s="538"/>
      <c r="D529" s="540"/>
      <c r="E529" s="243"/>
      <c r="F529" s="243"/>
      <c r="G529" s="243"/>
      <c r="H529" s="243"/>
      <c r="I529" s="540"/>
      <c r="J529" s="243"/>
      <c r="K529" s="243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65"/>
      <c r="B530" s="538"/>
      <c r="C530" s="538"/>
      <c r="D530" s="540"/>
      <c r="E530" s="243"/>
      <c r="F530" s="243"/>
      <c r="G530" s="243"/>
      <c r="H530" s="243"/>
      <c r="I530" s="540"/>
      <c r="J530" s="243"/>
      <c r="K530" s="243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65"/>
      <c r="B531" s="538"/>
      <c r="C531" s="538"/>
      <c r="D531" s="540"/>
      <c r="E531" s="243"/>
      <c r="F531" s="243"/>
      <c r="G531" s="243"/>
      <c r="H531" s="243"/>
      <c r="I531" s="540"/>
      <c r="J531" s="243"/>
      <c r="K531" s="243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65"/>
      <c r="B532" s="538"/>
      <c r="C532" s="538"/>
      <c r="D532" s="540"/>
      <c r="E532" s="243"/>
      <c r="F532" s="243"/>
      <c r="G532" s="243"/>
      <c r="H532" s="243"/>
      <c r="I532" s="540"/>
      <c r="J532" s="243"/>
      <c r="K532" s="243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65"/>
      <c r="B533" s="538"/>
      <c r="C533" s="538"/>
      <c r="D533" s="540"/>
      <c r="E533" s="243"/>
      <c r="F533" s="243"/>
      <c r="G533" s="243"/>
      <c r="H533" s="243"/>
      <c r="I533" s="540"/>
      <c r="J533" s="243"/>
      <c r="K533" s="243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65"/>
      <c r="B534" s="538"/>
      <c r="C534" s="538"/>
      <c r="D534" s="540"/>
      <c r="E534" s="243"/>
      <c r="F534" s="243"/>
      <c r="G534" s="243"/>
      <c r="H534" s="243"/>
      <c r="I534" s="540"/>
      <c r="J534" s="243"/>
      <c r="K534" s="243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65"/>
      <c r="B535" s="538"/>
      <c r="C535" s="538"/>
      <c r="D535" s="540"/>
      <c r="E535" s="243"/>
      <c r="F535" s="243"/>
      <c r="G535" s="243"/>
      <c r="H535" s="243"/>
      <c r="I535" s="540"/>
      <c r="J535" s="243"/>
      <c r="K535" s="243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65"/>
      <c r="B536" s="538"/>
      <c r="C536" s="538"/>
      <c r="D536" s="540"/>
      <c r="E536" s="243"/>
      <c r="F536" s="243"/>
      <c r="G536" s="243"/>
      <c r="H536" s="243"/>
      <c r="I536" s="540"/>
      <c r="J536" s="243"/>
      <c r="K536" s="243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65"/>
      <c r="B537" s="538"/>
      <c r="C537" s="538"/>
      <c r="D537" s="540"/>
      <c r="E537" s="243"/>
      <c r="F537" s="243"/>
      <c r="G537" s="243"/>
      <c r="H537" s="243"/>
      <c r="I537" s="540"/>
      <c r="J537" s="243"/>
      <c r="K537" s="243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65"/>
      <c r="B538" s="538"/>
      <c r="C538" s="538"/>
      <c r="D538" s="540"/>
      <c r="E538" s="243"/>
      <c r="F538" s="243"/>
      <c r="G538" s="243"/>
      <c r="H538" s="243"/>
      <c r="I538" s="540"/>
      <c r="J538" s="243"/>
      <c r="K538" s="243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65"/>
      <c r="B539" s="538"/>
      <c r="C539" s="538"/>
      <c r="D539" s="540"/>
      <c r="E539" s="243"/>
      <c r="F539" s="243"/>
      <c r="G539" s="243"/>
      <c r="H539" s="243"/>
      <c r="I539" s="540"/>
      <c r="J539" s="243"/>
      <c r="K539" s="243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65"/>
      <c r="B540" s="538"/>
      <c r="C540" s="538"/>
      <c r="D540" s="540"/>
      <c r="E540" s="243"/>
      <c r="F540" s="243"/>
      <c r="G540" s="243"/>
      <c r="H540" s="243"/>
      <c r="I540" s="540"/>
      <c r="J540" s="243"/>
      <c r="K540" s="243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65"/>
      <c r="B541" s="538"/>
      <c r="C541" s="538"/>
      <c r="D541" s="540"/>
      <c r="E541" s="243"/>
      <c r="F541" s="243"/>
      <c r="G541" s="243"/>
      <c r="H541" s="243"/>
      <c r="I541" s="540"/>
      <c r="J541" s="243"/>
      <c r="K541" s="243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65"/>
      <c r="B542" s="538"/>
      <c r="C542" s="538"/>
      <c r="D542" s="540"/>
      <c r="E542" s="243"/>
      <c r="F542" s="243"/>
      <c r="G542" s="243"/>
      <c r="H542" s="243"/>
      <c r="I542" s="540"/>
      <c r="J542" s="243"/>
      <c r="K542" s="243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65"/>
      <c r="B543" s="538"/>
      <c r="C543" s="538"/>
      <c r="D543" s="540"/>
      <c r="E543" s="243"/>
      <c r="F543" s="243"/>
      <c r="G543" s="243"/>
      <c r="H543" s="243"/>
      <c r="I543" s="540"/>
      <c r="J543" s="243"/>
      <c r="K543" s="243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65"/>
      <c r="B544" s="538"/>
      <c r="C544" s="538"/>
      <c r="D544" s="540"/>
      <c r="E544" s="243"/>
      <c r="F544" s="243"/>
      <c r="G544" s="243"/>
      <c r="H544" s="243"/>
      <c r="I544" s="540"/>
      <c r="J544" s="243"/>
      <c r="K544" s="243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65"/>
      <c r="B545" s="538"/>
      <c r="C545" s="538"/>
      <c r="D545" s="540"/>
      <c r="E545" s="243"/>
      <c r="F545" s="243"/>
      <c r="G545" s="243"/>
      <c r="H545" s="243"/>
      <c r="I545" s="540"/>
      <c r="J545" s="243"/>
      <c r="K545" s="243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65"/>
      <c r="B546" s="538"/>
      <c r="C546" s="538"/>
      <c r="D546" s="540"/>
      <c r="E546" s="243"/>
      <c r="F546" s="243"/>
      <c r="G546" s="243"/>
      <c r="H546" s="243"/>
      <c r="I546" s="540"/>
      <c r="J546" s="243"/>
      <c r="K546" s="243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65"/>
      <c r="B547" s="538"/>
      <c r="C547" s="538"/>
      <c r="D547" s="540"/>
      <c r="E547" s="243"/>
      <c r="F547" s="243"/>
      <c r="G547" s="243"/>
      <c r="H547" s="243"/>
      <c r="I547" s="540"/>
      <c r="J547" s="243"/>
      <c r="K547" s="243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65"/>
      <c r="B548" s="538"/>
      <c r="C548" s="538"/>
      <c r="D548" s="540"/>
      <c r="E548" s="243"/>
      <c r="F548" s="243"/>
      <c r="G548" s="243"/>
      <c r="H548" s="243"/>
      <c r="I548" s="540"/>
      <c r="J548" s="243"/>
      <c r="K548" s="243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65"/>
      <c r="B549" s="538"/>
      <c r="C549" s="538"/>
      <c r="D549" s="540"/>
      <c r="E549" s="243"/>
      <c r="F549" s="243"/>
      <c r="G549" s="243"/>
      <c r="H549" s="243"/>
      <c r="I549" s="540"/>
      <c r="J549" s="243"/>
      <c r="K549" s="243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65"/>
      <c r="B550" s="538"/>
      <c r="C550" s="538"/>
      <c r="D550" s="540"/>
      <c r="E550" s="243"/>
      <c r="F550" s="243"/>
      <c r="G550" s="243"/>
      <c r="H550" s="243"/>
      <c r="I550" s="540"/>
      <c r="J550" s="243"/>
      <c r="K550" s="243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65"/>
      <c r="B551" s="538"/>
      <c r="C551" s="538"/>
      <c r="D551" s="540"/>
      <c r="E551" s="243"/>
      <c r="F551" s="243"/>
      <c r="G551" s="243"/>
      <c r="H551" s="243"/>
      <c r="I551" s="540"/>
      <c r="J551" s="243"/>
      <c r="K551" s="243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65"/>
      <c r="B552" s="538"/>
      <c r="C552" s="538"/>
      <c r="D552" s="540"/>
      <c r="E552" s="243"/>
      <c r="F552" s="243"/>
      <c r="G552" s="243"/>
      <c r="H552" s="243"/>
      <c r="I552" s="540"/>
      <c r="J552" s="243"/>
      <c r="K552" s="243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65"/>
      <c r="B553" s="538"/>
      <c r="C553" s="538"/>
      <c r="D553" s="540"/>
      <c r="E553" s="243"/>
      <c r="F553" s="243"/>
      <c r="G553" s="243"/>
      <c r="H553" s="243"/>
      <c r="I553" s="540"/>
      <c r="J553" s="243"/>
      <c r="K553" s="243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65"/>
      <c r="B554" s="538"/>
      <c r="C554" s="538"/>
      <c r="D554" s="540"/>
      <c r="E554" s="243"/>
      <c r="F554" s="243"/>
      <c r="G554" s="243"/>
      <c r="H554" s="243"/>
      <c r="I554" s="540"/>
      <c r="J554" s="243"/>
      <c r="K554" s="243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65"/>
      <c r="B555" s="538"/>
      <c r="C555" s="538"/>
      <c r="D555" s="540"/>
      <c r="E555" s="243"/>
      <c r="F555" s="243"/>
      <c r="G555" s="243"/>
      <c r="H555" s="243"/>
      <c r="I555" s="540"/>
      <c r="J555" s="243"/>
      <c r="K555" s="243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65"/>
      <c r="B556" s="538"/>
      <c r="C556" s="538"/>
      <c r="D556" s="540"/>
      <c r="E556" s="243"/>
      <c r="F556" s="243"/>
      <c r="G556" s="243"/>
      <c r="H556" s="243"/>
      <c r="I556" s="540"/>
      <c r="J556" s="243"/>
      <c r="K556" s="243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65"/>
      <c r="B557" s="538"/>
      <c r="C557" s="538"/>
      <c r="D557" s="540"/>
      <c r="E557" s="243"/>
      <c r="F557" s="243"/>
      <c r="G557" s="243"/>
      <c r="H557" s="243"/>
      <c r="I557" s="540"/>
      <c r="J557" s="243"/>
      <c r="K557" s="243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65"/>
      <c r="B558" s="538"/>
      <c r="C558" s="538"/>
      <c r="D558" s="540"/>
      <c r="E558" s="243"/>
      <c r="F558" s="243"/>
      <c r="G558" s="243"/>
      <c r="H558" s="243"/>
      <c r="I558" s="540"/>
      <c r="J558" s="243"/>
      <c r="K558" s="243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65"/>
      <c r="B559" s="538"/>
      <c r="C559" s="538"/>
      <c r="D559" s="540"/>
      <c r="E559" s="243"/>
      <c r="F559" s="243"/>
      <c r="G559" s="243"/>
      <c r="H559" s="243"/>
      <c r="I559" s="540"/>
      <c r="J559" s="243"/>
      <c r="K559" s="243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65"/>
      <c r="B560" s="538"/>
      <c r="C560" s="538"/>
      <c r="D560" s="540"/>
      <c r="E560" s="243"/>
      <c r="F560" s="243"/>
      <c r="G560" s="243"/>
      <c r="H560" s="243"/>
      <c r="I560" s="540"/>
      <c r="J560" s="243"/>
      <c r="K560" s="243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65"/>
      <c r="B561" s="538"/>
      <c r="C561" s="538"/>
      <c r="D561" s="540"/>
      <c r="E561" s="243"/>
      <c r="F561" s="243"/>
      <c r="G561" s="243"/>
      <c r="H561" s="243"/>
      <c r="I561" s="540"/>
      <c r="J561" s="243"/>
      <c r="K561" s="243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65"/>
      <c r="B562" s="538"/>
      <c r="C562" s="538"/>
      <c r="D562" s="540"/>
      <c r="E562" s="243"/>
      <c r="F562" s="243"/>
      <c r="G562" s="243"/>
      <c r="H562" s="243"/>
      <c r="I562" s="540"/>
      <c r="J562" s="243"/>
      <c r="K562" s="243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65"/>
      <c r="B563" s="538"/>
      <c r="C563" s="538"/>
      <c r="D563" s="540"/>
      <c r="E563" s="243"/>
      <c r="F563" s="243"/>
      <c r="G563" s="243"/>
      <c r="H563" s="243"/>
      <c r="I563" s="540"/>
      <c r="J563" s="243"/>
      <c r="K563" s="243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65"/>
      <c r="B564" s="538"/>
      <c r="C564" s="538"/>
      <c r="D564" s="540"/>
      <c r="E564" s="243"/>
      <c r="F564" s="243"/>
      <c r="G564" s="243"/>
      <c r="H564" s="243"/>
      <c r="I564" s="540"/>
      <c r="J564" s="243"/>
      <c r="K564" s="243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65"/>
      <c r="B565" s="538"/>
      <c r="C565" s="538"/>
      <c r="D565" s="540"/>
      <c r="E565" s="243"/>
      <c r="F565" s="243"/>
      <c r="G565" s="243"/>
      <c r="H565" s="243"/>
      <c r="I565" s="540"/>
      <c r="J565" s="243"/>
      <c r="K565" s="243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65"/>
      <c r="B566" s="538"/>
      <c r="C566" s="538"/>
      <c r="D566" s="540"/>
      <c r="E566" s="243"/>
      <c r="F566" s="243"/>
      <c r="G566" s="243"/>
      <c r="H566" s="243"/>
      <c r="I566" s="540"/>
      <c r="J566" s="243"/>
      <c r="K566" s="243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65"/>
      <c r="B567" s="538"/>
      <c r="C567" s="538"/>
      <c r="D567" s="540"/>
      <c r="E567" s="243"/>
      <c r="F567" s="243"/>
      <c r="G567" s="243"/>
      <c r="H567" s="243"/>
      <c r="I567" s="540"/>
      <c r="J567" s="243"/>
      <c r="K567" s="243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65"/>
      <c r="B568" s="538"/>
      <c r="C568" s="538"/>
      <c r="D568" s="540"/>
      <c r="E568" s="243"/>
      <c r="F568" s="243"/>
      <c r="G568" s="243"/>
      <c r="H568" s="243"/>
      <c r="I568" s="540"/>
      <c r="J568" s="243"/>
      <c r="K568" s="243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65"/>
      <c r="B569" s="538"/>
      <c r="C569" s="538"/>
      <c r="D569" s="540"/>
      <c r="E569" s="243"/>
      <c r="F569" s="243"/>
      <c r="G569" s="243"/>
      <c r="H569" s="243"/>
      <c r="I569" s="540"/>
      <c r="J569" s="243"/>
      <c r="K569" s="243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65"/>
      <c r="B570" s="538"/>
      <c r="C570" s="538"/>
      <c r="D570" s="540"/>
      <c r="E570" s="243"/>
      <c r="F570" s="243"/>
      <c r="G570" s="243"/>
      <c r="H570" s="243"/>
      <c r="I570" s="540"/>
      <c r="J570" s="243"/>
      <c r="K570" s="243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65"/>
      <c r="B571" s="538"/>
      <c r="C571" s="538"/>
      <c r="D571" s="540"/>
      <c r="E571" s="243"/>
      <c r="F571" s="243"/>
      <c r="G571" s="243"/>
      <c r="H571" s="243"/>
      <c r="I571" s="540"/>
      <c r="J571" s="243"/>
      <c r="K571" s="243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65"/>
      <c r="B572" s="538"/>
      <c r="C572" s="538"/>
      <c r="D572" s="540"/>
      <c r="E572" s="243"/>
      <c r="F572" s="243"/>
      <c r="G572" s="243"/>
      <c r="H572" s="243"/>
      <c r="I572" s="540"/>
      <c r="J572" s="243"/>
      <c r="K572" s="243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65"/>
      <c r="B573" s="538"/>
      <c r="C573" s="538"/>
      <c r="D573" s="540"/>
      <c r="E573" s="243"/>
      <c r="F573" s="243"/>
      <c r="G573" s="243"/>
      <c r="H573" s="243"/>
      <c r="I573" s="540"/>
      <c r="J573" s="243"/>
      <c r="K573" s="243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65"/>
      <c r="B574" s="538"/>
      <c r="C574" s="538"/>
      <c r="D574" s="540"/>
      <c r="E574" s="243"/>
      <c r="F574" s="243"/>
      <c r="G574" s="243"/>
      <c r="H574" s="243"/>
      <c r="I574" s="540"/>
      <c r="J574" s="243"/>
      <c r="K574" s="243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65"/>
      <c r="B575" s="538"/>
      <c r="C575" s="538"/>
      <c r="D575" s="540"/>
      <c r="E575" s="243"/>
      <c r="F575" s="243"/>
      <c r="G575" s="243"/>
      <c r="H575" s="243"/>
      <c r="I575" s="540"/>
      <c r="J575" s="243"/>
      <c r="K575" s="243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65"/>
      <c r="B576" s="538"/>
      <c r="C576" s="538"/>
      <c r="D576" s="540"/>
      <c r="E576" s="243"/>
      <c r="F576" s="243"/>
      <c r="G576" s="243"/>
      <c r="H576" s="243"/>
      <c r="I576" s="540"/>
      <c r="J576" s="243"/>
      <c r="K576" s="243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65"/>
      <c r="B577" s="538"/>
      <c r="C577" s="538"/>
      <c r="D577" s="540"/>
      <c r="E577" s="243"/>
      <c r="F577" s="243"/>
      <c r="G577" s="243"/>
      <c r="H577" s="243"/>
      <c r="I577" s="540"/>
      <c r="J577" s="243"/>
      <c r="K577" s="243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65"/>
      <c r="B578" s="538"/>
      <c r="C578" s="538"/>
      <c r="D578" s="540"/>
      <c r="E578" s="243"/>
      <c r="F578" s="243"/>
      <c r="G578" s="243"/>
      <c r="H578" s="243"/>
      <c r="I578" s="540"/>
      <c r="J578" s="243"/>
      <c r="K578" s="243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65"/>
      <c r="B579" s="538"/>
      <c r="C579" s="538"/>
      <c r="D579" s="540"/>
      <c r="E579" s="243"/>
      <c r="F579" s="243"/>
      <c r="G579" s="243"/>
      <c r="H579" s="243"/>
      <c r="I579" s="540"/>
      <c r="J579" s="243"/>
      <c r="K579" s="243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65"/>
      <c r="B580" s="538"/>
      <c r="C580" s="538"/>
      <c r="D580" s="540"/>
      <c r="E580" s="243"/>
      <c r="F580" s="243"/>
      <c r="G580" s="243"/>
      <c r="H580" s="243"/>
      <c r="I580" s="540"/>
      <c r="J580" s="243"/>
      <c r="K580" s="243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65"/>
      <c r="B581" s="538"/>
      <c r="C581" s="538"/>
      <c r="D581" s="540"/>
      <c r="E581" s="243"/>
      <c r="F581" s="243"/>
      <c r="G581" s="243"/>
      <c r="H581" s="243"/>
      <c r="I581" s="540"/>
      <c r="J581" s="243"/>
      <c r="K581" s="243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65"/>
      <c r="B582" s="538"/>
      <c r="C582" s="538"/>
      <c r="D582" s="540"/>
      <c r="E582" s="243"/>
      <c r="F582" s="243"/>
      <c r="G582" s="243"/>
      <c r="H582" s="243"/>
      <c r="I582" s="540"/>
      <c r="J582" s="243"/>
      <c r="K582" s="243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65"/>
      <c r="B583" s="538"/>
      <c r="C583" s="538"/>
      <c r="D583" s="540"/>
      <c r="E583" s="243"/>
      <c r="F583" s="243"/>
      <c r="G583" s="243"/>
      <c r="H583" s="243"/>
      <c r="I583" s="540"/>
      <c r="J583" s="243"/>
      <c r="K583" s="243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65"/>
      <c r="B584" s="538"/>
      <c r="C584" s="538"/>
      <c r="D584" s="540"/>
      <c r="E584" s="243"/>
      <c r="F584" s="243"/>
      <c r="G584" s="243"/>
      <c r="H584" s="243"/>
      <c r="I584" s="540"/>
      <c r="J584" s="243"/>
      <c r="K584" s="243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65"/>
      <c r="B585" s="538"/>
      <c r="C585" s="538"/>
      <c r="D585" s="540"/>
      <c r="E585" s="243"/>
      <c r="F585" s="243"/>
      <c r="G585" s="243"/>
      <c r="H585" s="243"/>
      <c r="I585" s="540"/>
      <c r="J585" s="243"/>
      <c r="K585" s="243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65"/>
      <c r="B586" s="538"/>
      <c r="C586" s="538"/>
      <c r="D586" s="540"/>
      <c r="E586" s="243"/>
      <c r="F586" s="243"/>
      <c r="G586" s="243"/>
      <c r="H586" s="243"/>
      <c r="I586" s="540"/>
      <c r="J586" s="243"/>
      <c r="K586" s="243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65"/>
      <c r="B587" s="538"/>
      <c r="C587" s="538"/>
      <c r="D587" s="540"/>
      <c r="E587" s="243"/>
      <c r="F587" s="243"/>
      <c r="G587" s="243"/>
      <c r="H587" s="243"/>
      <c r="I587" s="540"/>
      <c r="J587" s="243"/>
      <c r="K587" s="243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65"/>
      <c r="B588" s="538"/>
      <c r="C588" s="538"/>
      <c r="D588" s="540"/>
      <c r="E588" s="243"/>
      <c r="F588" s="243"/>
      <c r="G588" s="243"/>
      <c r="H588" s="243"/>
      <c r="I588" s="540"/>
      <c r="J588" s="243"/>
      <c r="K588" s="243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65"/>
      <c r="B589" s="538"/>
      <c r="C589" s="538"/>
      <c r="D589" s="540"/>
      <c r="E589" s="243"/>
      <c r="F589" s="243"/>
      <c r="G589" s="243"/>
      <c r="H589" s="243"/>
      <c r="I589" s="540"/>
      <c r="J589" s="243"/>
      <c r="K589" s="243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65"/>
      <c r="B590" s="538"/>
      <c r="C590" s="538"/>
      <c r="D590" s="540"/>
      <c r="E590" s="243"/>
      <c r="F590" s="243"/>
      <c r="G590" s="243"/>
      <c r="H590" s="243"/>
      <c r="I590" s="540"/>
      <c r="J590" s="243"/>
      <c r="K590" s="243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65"/>
      <c r="B591" s="538"/>
      <c r="C591" s="538"/>
      <c r="D591" s="540"/>
      <c r="E591" s="243"/>
      <c r="F591" s="243"/>
      <c r="G591" s="243"/>
      <c r="H591" s="243"/>
      <c r="I591" s="540"/>
      <c r="J591" s="243"/>
      <c r="K591" s="243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65"/>
      <c r="B592" s="538"/>
      <c r="C592" s="538"/>
      <c r="D592" s="540"/>
      <c r="E592" s="243"/>
      <c r="F592" s="243"/>
      <c r="G592" s="243"/>
      <c r="H592" s="243"/>
      <c r="I592" s="540"/>
      <c r="J592" s="243"/>
      <c r="K592" s="243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65"/>
      <c r="B593" s="538"/>
      <c r="C593" s="538"/>
      <c r="D593" s="540"/>
      <c r="E593" s="243"/>
      <c r="F593" s="243"/>
      <c r="G593" s="243"/>
      <c r="H593" s="243"/>
      <c r="I593" s="540"/>
      <c r="J593" s="243"/>
      <c r="K593" s="243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65"/>
      <c r="B594" s="538"/>
      <c r="C594" s="538"/>
      <c r="D594" s="540"/>
      <c r="E594" s="243"/>
      <c r="F594" s="243"/>
      <c r="G594" s="243"/>
      <c r="H594" s="243"/>
      <c r="I594" s="540"/>
      <c r="J594" s="243"/>
      <c r="K594" s="243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65"/>
      <c r="B595" s="538"/>
      <c r="C595" s="538"/>
      <c r="D595" s="540"/>
      <c r="E595" s="243"/>
      <c r="F595" s="243"/>
      <c r="G595" s="243"/>
      <c r="H595" s="243"/>
      <c r="I595" s="540"/>
      <c r="J595" s="243"/>
      <c r="K595" s="243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65"/>
      <c r="B596" s="538"/>
      <c r="C596" s="538"/>
      <c r="D596" s="540"/>
      <c r="E596" s="243"/>
      <c r="F596" s="243"/>
      <c r="G596" s="243"/>
      <c r="H596" s="243"/>
      <c r="I596" s="540"/>
      <c r="J596" s="243"/>
      <c r="K596" s="243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65"/>
      <c r="B597" s="538"/>
      <c r="C597" s="538"/>
      <c r="D597" s="540"/>
      <c r="E597" s="243"/>
      <c r="F597" s="243"/>
      <c r="G597" s="243"/>
      <c r="H597" s="243"/>
      <c r="I597" s="540"/>
      <c r="J597" s="243"/>
      <c r="K597" s="243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65"/>
      <c r="B598" s="538"/>
      <c r="C598" s="538"/>
      <c r="D598" s="540"/>
      <c r="E598" s="243"/>
      <c r="F598" s="243"/>
      <c r="G598" s="243"/>
      <c r="H598" s="243"/>
      <c r="I598" s="540"/>
      <c r="J598" s="243"/>
      <c r="K598" s="243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65"/>
      <c r="B599" s="538"/>
      <c r="C599" s="538"/>
      <c r="D599" s="540"/>
      <c r="E599" s="243"/>
      <c r="F599" s="243"/>
      <c r="G599" s="243"/>
      <c r="H599" s="243"/>
      <c r="I599" s="540"/>
      <c r="J599" s="243"/>
      <c r="K599" s="243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65"/>
      <c r="B600" s="538"/>
      <c r="C600" s="538"/>
      <c r="D600" s="540"/>
      <c r="E600" s="243"/>
      <c r="F600" s="243"/>
      <c r="G600" s="243"/>
      <c r="H600" s="243"/>
      <c r="I600" s="540"/>
      <c r="J600" s="243"/>
      <c r="K600" s="243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65"/>
      <c r="B601" s="538"/>
      <c r="C601" s="538"/>
      <c r="D601" s="540"/>
      <c r="E601" s="243"/>
      <c r="F601" s="243"/>
      <c r="G601" s="243"/>
      <c r="H601" s="243"/>
      <c r="I601" s="540"/>
      <c r="J601" s="243"/>
      <c r="K601" s="243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65"/>
      <c r="B602" s="538"/>
      <c r="C602" s="538"/>
      <c r="D602" s="540"/>
      <c r="E602" s="243"/>
      <c r="F602" s="243"/>
      <c r="G602" s="243"/>
      <c r="H602" s="243"/>
      <c r="I602" s="540"/>
      <c r="J602" s="243"/>
      <c r="K602" s="243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65"/>
      <c r="B603" s="538"/>
      <c r="C603" s="538"/>
      <c r="D603" s="540"/>
      <c r="E603" s="243"/>
      <c r="F603" s="243"/>
      <c r="G603" s="243"/>
      <c r="H603" s="243"/>
      <c r="I603" s="540"/>
      <c r="J603" s="243"/>
      <c r="K603" s="243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65"/>
      <c r="B604" s="538"/>
      <c r="C604" s="538"/>
      <c r="D604" s="540"/>
      <c r="E604" s="243"/>
      <c r="F604" s="243"/>
      <c r="G604" s="243"/>
      <c r="H604" s="243"/>
      <c r="I604" s="540"/>
      <c r="J604" s="243"/>
      <c r="K604" s="243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65"/>
      <c r="B605" s="538"/>
      <c r="C605" s="538"/>
      <c r="D605" s="540"/>
      <c r="E605" s="243"/>
      <c r="F605" s="243"/>
      <c r="G605" s="243"/>
      <c r="H605" s="243"/>
      <c r="I605" s="540"/>
      <c r="J605" s="243"/>
      <c r="K605" s="243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65"/>
      <c r="B606" s="538"/>
      <c r="C606" s="538"/>
      <c r="D606" s="540"/>
      <c r="E606" s="243"/>
      <c r="F606" s="243"/>
      <c r="G606" s="243"/>
      <c r="H606" s="243"/>
      <c r="I606" s="540"/>
      <c r="J606" s="243"/>
      <c r="K606" s="243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65"/>
      <c r="B607" s="538"/>
      <c r="C607" s="538"/>
      <c r="D607" s="540"/>
      <c r="E607" s="243"/>
      <c r="F607" s="243"/>
      <c r="G607" s="243"/>
      <c r="H607" s="243"/>
      <c r="I607" s="540"/>
      <c r="J607" s="243"/>
      <c r="K607" s="243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65"/>
      <c r="B608" s="538"/>
      <c r="C608" s="538"/>
      <c r="D608" s="540"/>
      <c r="E608" s="243"/>
      <c r="F608" s="243"/>
      <c r="G608" s="243"/>
      <c r="H608" s="243"/>
      <c r="I608" s="540"/>
      <c r="J608" s="243"/>
      <c r="K608" s="243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65"/>
      <c r="B609" s="538"/>
      <c r="C609" s="538"/>
      <c r="D609" s="540"/>
      <c r="E609" s="243"/>
      <c r="F609" s="243"/>
      <c r="G609" s="243"/>
      <c r="H609" s="243"/>
      <c r="I609" s="540"/>
      <c r="J609" s="243"/>
      <c r="K609" s="243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65"/>
      <c r="B610" s="538"/>
      <c r="C610" s="538"/>
      <c r="D610" s="540"/>
      <c r="E610" s="243"/>
      <c r="F610" s="243"/>
      <c r="G610" s="243"/>
      <c r="H610" s="243"/>
      <c r="I610" s="540"/>
      <c r="J610" s="243"/>
      <c r="K610" s="243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65"/>
      <c r="B611" s="538"/>
      <c r="C611" s="538"/>
      <c r="D611" s="540"/>
      <c r="E611" s="243"/>
      <c r="F611" s="243"/>
      <c r="G611" s="243"/>
      <c r="H611" s="243"/>
      <c r="I611" s="540"/>
      <c r="J611" s="243"/>
      <c r="K611" s="243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65"/>
      <c r="B612" s="538"/>
      <c r="C612" s="538"/>
      <c r="D612" s="540"/>
      <c r="E612" s="243"/>
      <c r="F612" s="243"/>
      <c r="G612" s="243"/>
      <c r="H612" s="243"/>
      <c r="I612" s="540"/>
      <c r="J612" s="243"/>
      <c r="K612" s="243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65"/>
      <c r="B613" s="538"/>
      <c r="C613" s="538"/>
      <c r="D613" s="540"/>
      <c r="E613" s="243"/>
      <c r="F613" s="243"/>
      <c r="G613" s="243"/>
      <c r="H613" s="243"/>
      <c r="I613" s="540"/>
      <c r="J613" s="243"/>
      <c r="K613" s="243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65"/>
      <c r="B614" s="538"/>
      <c r="C614" s="538"/>
      <c r="D614" s="540"/>
      <c r="E614" s="243"/>
      <c r="F614" s="243"/>
      <c r="G614" s="243"/>
      <c r="H614" s="243"/>
      <c r="I614" s="540"/>
      <c r="J614" s="243"/>
      <c r="K614" s="243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65"/>
      <c r="B615" s="538"/>
      <c r="C615" s="538"/>
      <c r="D615" s="540"/>
      <c r="E615" s="243"/>
      <c r="F615" s="243"/>
      <c r="G615" s="243"/>
      <c r="H615" s="243"/>
      <c r="I615" s="540"/>
      <c r="J615" s="243"/>
      <c r="K615" s="243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65"/>
      <c r="B616" s="538"/>
      <c r="C616" s="538"/>
      <c r="D616" s="540"/>
      <c r="E616" s="243"/>
      <c r="F616" s="243"/>
      <c r="G616" s="243"/>
      <c r="H616" s="243"/>
      <c r="I616" s="540"/>
      <c r="J616" s="243"/>
      <c r="K616" s="243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65"/>
      <c r="B617" s="538"/>
      <c r="C617" s="538"/>
      <c r="D617" s="540"/>
      <c r="E617" s="243"/>
      <c r="F617" s="243"/>
      <c r="G617" s="243"/>
      <c r="H617" s="243"/>
      <c r="I617" s="540"/>
      <c r="J617" s="243"/>
      <c r="K617" s="243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65"/>
      <c r="B618" s="538"/>
      <c r="C618" s="538"/>
      <c r="D618" s="540"/>
      <c r="E618" s="243"/>
      <c r="F618" s="243"/>
      <c r="G618" s="243"/>
      <c r="H618" s="243"/>
      <c r="I618" s="540"/>
      <c r="J618" s="243"/>
      <c r="K618" s="243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65"/>
      <c r="B619" s="538"/>
      <c r="C619" s="538"/>
      <c r="D619" s="540"/>
      <c r="E619" s="243"/>
      <c r="F619" s="243"/>
      <c r="G619" s="243"/>
      <c r="H619" s="243"/>
      <c r="I619" s="540"/>
      <c r="J619" s="243"/>
      <c r="K619" s="243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65"/>
      <c r="B620" s="538"/>
      <c r="C620" s="538"/>
      <c r="D620" s="540"/>
      <c r="E620" s="243"/>
      <c r="F620" s="243"/>
      <c r="G620" s="243"/>
      <c r="H620" s="243"/>
      <c r="I620" s="540"/>
      <c r="J620" s="243"/>
      <c r="K620" s="243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65"/>
      <c r="B621" s="538"/>
      <c r="C621" s="538"/>
      <c r="D621" s="540"/>
      <c r="E621" s="243"/>
      <c r="F621" s="243"/>
      <c r="G621" s="243"/>
      <c r="H621" s="243"/>
      <c r="I621" s="540"/>
      <c r="J621" s="243"/>
      <c r="K621" s="243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65"/>
      <c r="B622" s="538"/>
      <c r="C622" s="538"/>
      <c r="D622" s="540"/>
      <c r="E622" s="243"/>
      <c r="F622" s="243"/>
      <c r="G622" s="243"/>
      <c r="H622" s="243"/>
      <c r="I622" s="540"/>
      <c r="J622" s="243"/>
      <c r="K622" s="243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65"/>
      <c r="B623" s="538"/>
      <c r="C623" s="538"/>
      <c r="D623" s="540"/>
      <c r="E623" s="243"/>
      <c r="F623" s="243"/>
      <c r="G623" s="243"/>
      <c r="H623" s="243"/>
      <c r="I623" s="540"/>
      <c r="J623" s="243"/>
      <c r="K623" s="243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65"/>
      <c r="B624" s="538"/>
      <c r="C624" s="538"/>
      <c r="D624" s="540"/>
      <c r="E624" s="243"/>
      <c r="F624" s="243"/>
      <c r="G624" s="243"/>
      <c r="H624" s="243"/>
      <c r="I624" s="540"/>
      <c r="J624" s="243"/>
      <c r="K624" s="243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65"/>
      <c r="B625" s="538"/>
      <c r="C625" s="538"/>
      <c r="D625" s="540"/>
      <c r="E625" s="243"/>
      <c r="F625" s="243"/>
      <c r="G625" s="243"/>
      <c r="H625" s="243"/>
      <c r="I625" s="540"/>
      <c r="J625" s="243"/>
      <c r="K625" s="243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65"/>
      <c r="B626" s="538"/>
      <c r="C626" s="538"/>
      <c r="D626" s="540"/>
      <c r="E626" s="243"/>
      <c r="F626" s="243"/>
      <c r="G626" s="243"/>
      <c r="H626" s="243"/>
      <c r="I626" s="540"/>
      <c r="J626" s="243"/>
      <c r="K626" s="243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65"/>
      <c r="B627" s="538"/>
      <c r="C627" s="538"/>
      <c r="D627" s="540"/>
      <c r="E627" s="243"/>
      <c r="F627" s="243"/>
      <c r="G627" s="243"/>
      <c r="H627" s="243"/>
      <c r="I627" s="540"/>
      <c r="J627" s="243"/>
      <c r="K627" s="243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65"/>
      <c r="B628" s="538"/>
      <c r="C628" s="538"/>
      <c r="D628" s="540"/>
      <c r="E628" s="243"/>
      <c r="F628" s="243"/>
      <c r="G628" s="243"/>
      <c r="H628" s="243"/>
      <c r="I628" s="540"/>
      <c r="J628" s="243"/>
      <c r="K628" s="243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65"/>
      <c r="B629" s="538"/>
      <c r="C629" s="538"/>
      <c r="D629" s="540"/>
      <c r="E629" s="243"/>
      <c r="F629" s="243"/>
      <c r="G629" s="243"/>
      <c r="H629" s="243"/>
      <c r="I629" s="540"/>
      <c r="J629" s="243"/>
      <c r="K629" s="243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65"/>
      <c r="B630" s="538"/>
      <c r="C630" s="538"/>
      <c r="D630" s="540"/>
      <c r="E630" s="243"/>
      <c r="F630" s="243"/>
      <c r="G630" s="243"/>
      <c r="H630" s="243"/>
      <c r="I630" s="540"/>
      <c r="J630" s="243"/>
      <c r="K630" s="243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65"/>
      <c r="B631" s="538"/>
      <c r="C631" s="538"/>
      <c r="D631" s="540"/>
      <c r="E631" s="243"/>
      <c r="F631" s="243"/>
      <c r="G631" s="243"/>
      <c r="H631" s="243"/>
      <c r="I631" s="540"/>
      <c r="J631" s="243"/>
      <c r="K631" s="243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65"/>
      <c r="B632" s="538"/>
      <c r="C632" s="538"/>
      <c r="D632" s="540"/>
      <c r="E632" s="243"/>
      <c r="F632" s="243"/>
      <c r="G632" s="243"/>
      <c r="H632" s="243"/>
      <c r="I632" s="540"/>
      <c r="J632" s="243"/>
      <c r="K632" s="243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65"/>
      <c r="B633" s="538"/>
      <c r="C633" s="538"/>
      <c r="D633" s="540"/>
      <c r="E633" s="243"/>
      <c r="F633" s="243"/>
      <c r="G633" s="243"/>
      <c r="H633" s="243"/>
      <c r="I633" s="540"/>
      <c r="J633" s="243"/>
      <c r="K633" s="243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65"/>
      <c r="B634" s="538"/>
      <c r="C634" s="538"/>
      <c r="D634" s="540"/>
      <c r="E634" s="243"/>
      <c r="F634" s="243"/>
      <c r="G634" s="243"/>
      <c r="H634" s="243"/>
      <c r="I634" s="540"/>
      <c r="J634" s="243"/>
      <c r="K634" s="243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65"/>
      <c r="B635" s="538"/>
      <c r="C635" s="538"/>
      <c r="D635" s="540"/>
      <c r="E635" s="243"/>
      <c r="F635" s="243"/>
      <c r="G635" s="243"/>
      <c r="H635" s="243"/>
      <c r="I635" s="540"/>
      <c r="J635" s="243"/>
      <c r="K635" s="243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65"/>
      <c r="B636" s="538"/>
      <c r="C636" s="538"/>
      <c r="D636" s="540"/>
      <c r="E636" s="243"/>
      <c r="F636" s="243"/>
      <c r="G636" s="243"/>
      <c r="H636" s="243"/>
      <c r="I636" s="540"/>
      <c r="J636" s="243"/>
      <c r="K636" s="243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65"/>
      <c r="B637" s="538"/>
      <c r="C637" s="538"/>
      <c r="D637" s="540"/>
      <c r="E637" s="243"/>
      <c r="F637" s="243"/>
      <c r="G637" s="243"/>
      <c r="H637" s="243"/>
      <c r="I637" s="540"/>
      <c r="J637" s="243"/>
      <c r="K637" s="243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65"/>
      <c r="B638" s="538"/>
      <c r="C638" s="538"/>
      <c r="D638" s="540"/>
      <c r="E638" s="243"/>
      <c r="F638" s="243"/>
      <c r="G638" s="243"/>
      <c r="H638" s="243"/>
      <c r="I638" s="540"/>
      <c r="J638" s="243"/>
      <c r="K638" s="243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65"/>
      <c r="B639" s="538"/>
      <c r="C639" s="538"/>
      <c r="D639" s="540"/>
      <c r="E639" s="243"/>
      <c r="F639" s="243"/>
      <c r="G639" s="243"/>
      <c r="H639" s="243"/>
      <c r="I639" s="540"/>
      <c r="J639" s="243"/>
      <c r="K639" s="243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65"/>
      <c r="B640" s="538"/>
      <c r="C640" s="538"/>
      <c r="D640" s="540"/>
      <c r="E640" s="243"/>
      <c r="F640" s="243"/>
      <c r="G640" s="243"/>
      <c r="H640" s="243"/>
      <c r="I640" s="540"/>
      <c r="J640" s="243"/>
      <c r="K640" s="243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65"/>
      <c r="B641" s="538"/>
      <c r="C641" s="538"/>
      <c r="D641" s="540"/>
      <c r="E641" s="243"/>
      <c r="F641" s="243"/>
      <c r="G641" s="243"/>
      <c r="H641" s="243"/>
      <c r="I641" s="540"/>
      <c r="J641" s="243"/>
      <c r="K641" s="243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65"/>
      <c r="B642" s="538"/>
      <c r="C642" s="538"/>
      <c r="D642" s="540"/>
      <c r="E642" s="243"/>
      <c r="F642" s="243"/>
      <c r="G642" s="243"/>
      <c r="H642" s="243"/>
      <c r="I642" s="540"/>
      <c r="J642" s="243"/>
      <c r="K642" s="243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65"/>
      <c r="B643" s="538"/>
      <c r="C643" s="538"/>
      <c r="D643" s="540"/>
      <c r="E643" s="243"/>
      <c r="F643" s="243"/>
      <c r="G643" s="243"/>
      <c r="H643" s="243"/>
      <c r="I643" s="540"/>
      <c r="J643" s="243"/>
      <c r="K643" s="243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65"/>
      <c r="B644" s="538"/>
      <c r="C644" s="538"/>
      <c r="D644" s="540"/>
      <c r="E644" s="243"/>
      <c r="F644" s="243"/>
      <c r="G644" s="243"/>
      <c r="H644" s="243"/>
      <c r="I644" s="540"/>
      <c r="J644" s="243"/>
      <c r="K644" s="243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65"/>
      <c r="B645" s="538"/>
      <c r="C645" s="538"/>
      <c r="D645" s="540"/>
      <c r="E645" s="243"/>
      <c r="F645" s="243"/>
      <c r="G645" s="243"/>
      <c r="H645" s="243"/>
      <c r="I645" s="540"/>
      <c r="J645" s="243"/>
      <c r="K645" s="243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65"/>
      <c r="B646" s="538"/>
      <c r="C646" s="538"/>
      <c r="D646" s="540"/>
      <c r="E646" s="243"/>
      <c r="F646" s="243"/>
      <c r="G646" s="243"/>
      <c r="H646" s="243"/>
      <c r="I646" s="540"/>
      <c r="J646" s="243"/>
      <c r="K646" s="243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65"/>
      <c r="B647" s="538"/>
      <c r="C647" s="538"/>
      <c r="D647" s="540"/>
      <c r="E647" s="243"/>
      <c r="F647" s="243"/>
      <c r="G647" s="243"/>
      <c r="H647" s="243"/>
      <c r="I647" s="540"/>
      <c r="J647" s="243"/>
      <c r="K647" s="243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65"/>
      <c r="B648" s="538"/>
      <c r="C648" s="538"/>
      <c r="D648" s="540"/>
      <c r="E648" s="243"/>
      <c r="F648" s="243"/>
      <c r="G648" s="243"/>
      <c r="H648" s="243"/>
      <c r="I648" s="540"/>
      <c r="J648" s="243"/>
      <c r="K648" s="243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65"/>
      <c r="B649" s="538"/>
      <c r="C649" s="538"/>
      <c r="D649" s="540"/>
      <c r="E649" s="243"/>
      <c r="F649" s="243"/>
      <c r="G649" s="243"/>
      <c r="H649" s="243"/>
      <c r="I649" s="540"/>
      <c r="J649" s="243"/>
      <c r="K649" s="243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65"/>
      <c r="B650" s="538"/>
      <c r="C650" s="538"/>
      <c r="D650" s="540"/>
      <c r="E650" s="243"/>
      <c r="F650" s="243"/>
      <c r="G650" s="243"/>
      <c r="H650" s="243"/>
      <c r="I650" s="540"/>
      <c r="J650" s="243"/>
      <c r="K650" s="243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65"/>
      <c r="B651" s="538"/>
      <c r="C651" s="538"/>
      <c r="D651" s="540"/>
      <c r="E651" s="243"/>
      <c r="F651" s="243"/>
      <c r="G651" s="243"/>
      <c r="H651" s="243"/>
      <c r="I651" s="540"/>
      <c r="J651" s="243"/>
      <c r="K651" s="243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65"/>
      <c r="B652" s="538"/>
      <c r="C652" s="538"/>
      <c r="D652" s="540"/>
      <c r="E652" s="243"/>
      <c r="F652" s="243"/>
      <c r="G652" s="243"/>
      <c r="H652" s="243"/>
      <c r="I652" s="540"/>
      <c r="J652" s="243"/>
      <c r="K652" s="243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65"/>
      <c r="B653" s="538"/>
      <c r="C653" s="538"/>
      <c r="D653" s="540"/>
      <c r="E653" s="243"/>
      <c r="F653" s="243"/>
      <c r="G653" s="243"/>
      <c r="H653" s="243"/>
      <c r="I653" s="540"/>
      <c r="J653" s="243"/>
      <c r="K653" s="243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65"/>
      <c r="B654" s="538"/>
      <c r="C654" s="538"/>
      <c r="D654" s="540"/>
      <c r="E654" s="243"/>
      <c r="F654" s="243"/>
      <c r="G654" s="243"/>
      <c r="H654" s="243"/>
      <c r="I654" s="540"/>
      <c r="J654" s="243"/>
      <c r="K654" s="243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65"/>
      <c r="B655" s="538"/>
      <c r="C655" s="538"/>
      <c r="D655" s="540"/>
      <c r="E655" s="243"/>
      <c r="F655" s="243"/>
      <c r="G655" s="243"/>
      <c r="H655" s="243"/>
      <c r="I655" s="540"/>
      <c r="J655" s="243"/>
      <c r="K655" s="243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65"/>
      <c r="B656" s="538"/>
      <c r="C656" s="538"/>
      <c r="D656" s="540"/>
      <c r="E656" s="243"/>
      <c r="F656" s="243"/>
      <c r="G656" s="243"/>
      <c r="H656" s="243"/>
      <c r="I656" s="540"/>
      <c r="J656" s="243"/>
      <c r="K656" s="243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65"/>
      <c r="B657" s="538"/>
      <c r="C657" s="538"/>
      <c r="D657" s="540"/>
      <c r="E657" s="243"/>
      <c r="F657" s="243"/>
      <c r="G657" s="243"/>
      <c r="H657" s="243"/>
      <c r="I657" s="540"/>
      <c r="J657" s="243"/>
      <c r="K657" s="243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65"/>
      <c r="B658" s="538"/>
      <c r="C658" s="538"/>
      <c r="D658" s="540"/>
      <c r="E658" s="243"/>
      <c r="F658" s="243"/>
      <c r="G658" s="243"/>
      <c r="H658" s="243"/>
      <c r="I658" s="540"/>
      <c r="J658" s="243"/>
      <c r="K658" s="243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65"/>
      <c r="B659" s="538"/>
      <c r="C659" s="538"/>
      <c r="D659" s="540"/>
      <c r="E659" s="243"/>
      <c r="F659" s="243"/>
      <c r="G659" s="243"/>
      <c r="H659" s="243"/>
      <c r="I659" s="540"/>
      <c r="J659" s="243"/>
      <c r="K659" s="243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65"/>
      <c r="B660" s="538"/>
      <c r="C660" s="538"/>
      <c r="D660" s="540"/>
      <c r="E660" s="243"/>
      <c r="F660" s="243"/>
      <c r="G660" s="243"/>
      <c r="H660" s="243"/>
      <c r="I660" s="540"/>
      <c r="J660" s="243"/>
      <c r="K660" s="243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65"/>
      <c r="B661" s="538"/>
      <c r="C661" s="538"/>
      <c r="D661" s="540"/>
      <c r="E661" s="243"/>
      <c r="F661" s="243"/>
      <c r="G661" s="243"/>
      <c r="H661" s="243"/>
      <c r="I661" s="540"/>
      <c r="J661" s="243"/>
      <c r="K661" s="243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65"/>
      <c r="B662" s="538"/>
      <c r="C662" s="538"/>
      <c r="D662" s="540"/>
      <c r="E662" s="243"/>
      <c r="F662" s="243"/>
      <c r="G662" s="243"/>
      <c r="H662" s="243"/>
      <c r="I662" s="540"/>
      <c r="J662" s="243"/>
      <c r="K662" s="243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65"/>
      <c r="B663" s="538"/>
      <c r="C663" s="538"/>
      <c r="D663" s="540"/>
      <c r="E663" s="243"/>
      <c r="F663" s="243"/>
      <c r="G663" s="243"/>
      <c r="H663" s="243"/>
      <c r="I663" s="540"/>
      <c r="J663" s="243"/>
      <c r="K663" s="243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65"/>
      <c r="B664" s="538"/>
      <c r="C664" s="538"/>
      <c r="D664" s="540"/>
      <c r="E664" s="243"/>
      <c r="F664" s="243"/>
      <c r="G664" s="243"/>
      <c r="H664" s="243"/>
      <c r="I664" s="540"/>
      <c r="J664" s="243"/>
      <c r="K664" s="243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65"/>
      <c r="B665" s="538"/>
      <c r="C665" s="538"/>
      <c r="D665" s="540"/>
      <c r="E665" s="243"/>
      <c r="F665" s="243"/>
      <c r="G665" s="243"/>
      <c r="H665" s="243"/>
      <c r="I665" s="540"/>
      <c r="J665" s="243"/>
      <c r="K665" s="243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65"/>
      <c r="B666" s="538"/>
      <c r="C666" s="538"/>
      <c r="D666" s="540"/>
      <c r="E666" s="243"/>
      <c r="F666" s="243"/>
      <c r="G666" s="243"/>
      <c r="H666" s="243"/>
      <c r="I666" s="540"/>
      <c r="J666" s="243"/>
      <c r="K666" s="243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65"/>
      <c r="B667" s="538"/>
      <c r="C667" s="538"/>
      <c r="D667" s="540"/>
      <c r="E667" s="243"/>
      <c r="F667" s="243"/>
      <c r="G667" s="243"/>
      <c r="H667" s="243"/>
      <c r="I667" s="540"/>
      <c r="J667" s="243"/>
      <c r="K667" s="243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65"/>
      <c r="B668" s="538"/>
      <c r="C668" s="538"/>
      <c r="D668" s="540"/>
      <c r="E668" s="243"/>
      <c r="F668" s="243"/>
      <c r="G668" s="243"/>
      <c r="H668" s="243"/>
      <c r="I668" s="540"/>
      <c r="J668" s="243"/>
      <c r="K668" s="243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65"/>
      <c r="B669" s="538"/>
      <c r="C669" s="538"/>
      <c r="D669" s="540"/>
      <c r="E669" s="243"/>
      <c r="F669" s="243"/>
      <c r="G669" s="243"/>
      <c r="H669" s="243"/>
      <c r="I669" s="540"/>
      <c r="J669" s="243"/>
      <c r="K669" s="243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65"/>
      <c r="B670" s="538"/>
      <c r="C670" s="538"/>
      <c r="D670" s="540"/>
      <c r="E670" s="243"/>
      <c r="F670" s="243"/>
      <c r="G670" s="243"/>
      <c r="H670" s="243"/>
      <c r="I670" s="540"/>
      <c r="J670" s="243"/>
      <c r="K670" s="243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65"/>
      <c r="B671" s="538"/>
      <c r="C671" s="538"/>
      <c r="D671" s="540"/>
      <c r="E671" s="243"/>
      <c r="F671" s="243"/>
      <c r="G671" s="243"/>
      <c r="H671" s="243"/>
      <c r="I671" s="540"/>
      <c r="J671" s="243"/>
      <c r="K671" s="243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65"/>
      <c r="B672" s="538"/>
      <c r="C672" s="538"/>
      <c r="D672" s="540"/>
      <c r="E672" s="243"/>
      <c r="F672" s="243"/>
      <c r="G672" s="243"/>
      <c r="H672" s="243"/>
      <c r="I672" s="540"/>
      <c r="J672" s="243"/>
      <c r="K672" s="243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65"/>
      <c r="B673" s="538"/>
      <c r="C673" s="538"/>
      <c r="D673" s="540"/>
      <c r="E673" s="243"/>
      <c r="F673" s="243"/>
      <c r="G673" s="243"/>
      <c r="H673" s="243"/>
      <c r="I673" s="540"/>
      <c r="J673" s="243"/>
      <c r="K673" s="243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65"/>
      <c r="B674" s="538"/>
      <c r="C674" s="538"/>
      <c r="D674" s="540"/>
      <c r="E674" s="243"/>
      <c r="F674" s="243"/>
      <c r="G674" s="243"/>
      <c r="H674" s="243"/>
      <c r="I674" s="540"/>
      <c r="J674" s="243"/>
      <c r="K674" s="243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65"/>
      <c r="B675" s="538"/>
      <c r="C675" s="538"/>
      <c r="D675" s="540"/>
      <c r="E675" s="243"/>
      <c r="F675" s="243"/>
      <c r="G675" s="243"/>
      <c r="H675" s="243"/>
      <c r="I675" s="540"/>
      <c r="J675" s="243"/>
      <c r="K675" s="243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65"/>
      <c r="B676" s="538"/>
      <c r="C676" s="538"/>
      <c r="D676" s="540"/>
      <c r="E676" s="243"/>
      <c r="F676" s="243"/>
      <c r="G676" s="243"/>
      <c r="H676" s="243"/>
      <c r="I676" s="540"/>
      <c r="J676" s="243"/>
      <c r="K676" s="243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65"/>
      <c r="B677" s="538"/>
      <c r="C677" s="538"/>
      <c r="D677" s="540"/>
      <c r="E677" s="243"/>
      <c r="F677" s="243"/>
      <c r="G677" s="243"/>
      <c r="H677" s="243"/>
      <c r="I677" s="540"/>
      <c r="J677" s="243"/>
      <c r="K677" s="243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65"/>
      <c r="B678" s="538"/>
      <c r="C678" s="538"/>
      <c r="D678" s="540"/>
      <c r="E678" s="243"/>
      <c r="F678" s="243"/>
      <c r="G678" s="243"/>
      <c r="H678" s="243"/>
      <c r="I678" s="540"/>
      <c r="J678" s="243"/>
      <c r="K678" s="243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65"/>
      <c r="B679" s="538"/>
      <c r="C679" s="538"/>
      <c r="D679" s="540"/>
      <c r="E679" s="243"/>
      <c r="F679" s="243"/>
      <c r="G679" s="243"/>
      <c r="H679" s="243"/>
      <c r="I679" s="540"/>
      <c r="J679" s="243"/>
      <c r="K679" s="243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65"/>
      <c r="B680" s="538"/>
      <c r="C680" s="538"/>
      <c r="D680" s="540"/>
      <c r="E680" s="243"/>
      <c r="F680" s="243"/>
      <c r="G680" s="243"/>
      <c r="H680" s="243"/>
      <c r="I680" s="540"/>
      <c r="J680" s="243"/>
      <c r="K680" s="243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65"/>
      <c r="B681" s="538"/>
      <c r="C681" s="538"/>
      <c r="D681" s="540"/>
      <c r="E681" s="243"/>
      <c r="F681" s="243"/>
      <c r="G681" s="243"/>
      <c r="H681" s="243"/>
      <c r="I681" s="540"/>
      <c r="J681" s="243"/>
      <c r="K681" s="243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65"/>
      <c r="B682" s="538"/>
      <c r="C682" s="538"/>
      <c r="D682" s="540"/>
      <c r="E682" s="243"/>
      <c r="F682" s="243"/>
      <c r="G682" s="243"/>
      <c r="H682" s="243"/>
      <c r="I682" s="540"/>
      <c r="J682" s="243"/>
      <c r="K682" s="243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65"/>
      <c r="B683" s="538"/>
      <c r="C683" s="538"/>
      <c r="D683" s="540"/>
      <c r="E683" s="243"/>
      <c r="F683" s="243"/>
      <c r="G683" s="243"/>
      <c r="H683" s="243"/>
      <c r="I683" s="540"/>
      <c r="J683" s="243"/>
      <c r="K683" s="243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65"/>
      <c r="B684" s="538"/>
      <c r="C684" s="538"/>
      <c r="D684" s="540"/>
      <c r="E684" s="243"/>
      <c r="F684" s="243"/>
      <c r="G684" s="243"/>
      <c r="H684" s="243"/>
      <c r="I684" s="540"/>
      <c r="J684" s="243"/>
      <c r="K684" s="243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65"/>
      <c r="B685" s="538"/>
      <c r="C685" s="538"/>
      <c r="D685" s="540"/>
      <c r="E685" s="243"/>
      <c r="F685" s="243"/>
      <c r="G685" s="243"/>
      <c r="H685" s="243"/>
      <c r="I685" s="540"/>
      <c r="J685" s="243"/>
      <c r="K685" s="243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65"/>
      <c r="B686" s="538"/>
      <c r="C686" s="538"/>
      <c r="D686" s="540"/>
      <c r="E686" s="243"/>
      <c r="F686" s="243"/>
      <c r="G686" s="243"/>
      <c r="H686" s="243"/>
      <c r="I686" s="540"/>
      <c r="J686" s="243"/>
      <c r="K686" s="243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65"/>
      <c r="B687" s="538"/>
      <c r="C687" s="538"/>
      <c r="D687" s="540"/>
      <c r="E687" s="243"/>
      <c r="F687" s="243"/>
      <c r="G687" s="243"/>
      <c r="H687" s="243"/>
      <c r="I687" s="540"/>
      <c r="J687" s="243"/>
      <c r="K687" s="243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65"/>
      <c r="B688" s="538"/>
      <c r="C688" s="538"/>
      <c r="D688" s="540"/>
      <c r="E688" s="243"/>
      <c r="F688" s="243"/>
      <c r="G688" s="243"/>
      <c r="H688" s="243"/>
      <c r="I688" s="540"/>
      <c r="J688" s="243"/>
      <c r="K688" s="243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65"/>
      <c r="B689" s="538"/>
      <c r="C689" s="538"/>
      <c r="D689" s="540"/>
      <c r="E689" s="243"/>
      <c r="F689" s="243"/>
      <c r="G689" s="243"/>
      <c r="H689" s="243"/>
      <c r="I689" s="540"/>
      <c r="J689" s="243"/>
      <c r="K689" s="243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65"/>
      <c r="B690" s="538"/>
      <c r="C690" s="538"/>
      <c r="D690" s="540"/>
      <c r="E690" s="243"/>
      <c r="F690" s="243"/>
      <c r="G690" s="243"/>
      <c r="H690" s="243"/>
      <c r="I690" s="540"/>
      <c r="J690" s="243"/>
      <c r="K690" s="243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65"/>
      <c r="B691" s="538"/>
      <c r="C691" s="538"/>
      <c r="D691" s="540"/>
      <c r="E691" s="243"/>
      <c r="F691" s="243"/>
      <c r="G691" s="243"/>
      <c r="H691" s="243"/>
      <c r="I691" s="540"/>
      <c r="J691" s="243"/>
      <c r="K691" s="243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65"/>
      <c r="B692" s="538"/>
      <c r="C692" s="538"/>
      <c r="D692" s="540"/>
      <c r="E692" s="243"/>
      <c r="F692" s="243"/>
      <c r="G692" s="243"/>
      <c r="H692" s="243"/>
      <c r="I692" s="540"/>
      <c r="J692" s="243"/>
      <c r="K692" s="243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65"/>
      <c r="B693" s="538"/>
      <c r="C693" s="538"/>
      <c r="D693" s="540"/>
      <c r="E693" s="243"/>
      <c r="F693" s="243"/>
      <c r="G693" s="243"/>
      <c r="H693" s="243"/>
      <c r="I693" s="540"/>
      <c r="J693" s="243"/>
      <c r="K693" s="243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65"/>
      <c r="B694" s="538"/>
      <c r="C694" s="538"/>
      <c r="D694" s="540"/>
      <c r="E694" s="243"/>
      <c r="F694" s="243"/>
      <c r="G694" s="243"/>
      <c r="H694" s="243"/>
      <c r="I694" s="540"/>
      <c r="J694" s="243"/>
      <c r="K694" s="243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65"/>
      <c r="B695" s="538"/>
      <c r="C695" s="538"/>
      <c r="D695" s="540"/>
      <c r="E695" s="243"/>
      <c r="F695" s="243"/>
      <c r="G695" s="243"/>
      <c r="H695" s="243"/>
      <c r="I695" s="540"/>
      <c r="J695" s="243"/>
      <c r="K695" s="243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65"/>
      <c r="B696" s="538"/>
      <c r="C696" s="538"/>
      <c r="D696" s="540"/>
      <c r="E696" s="243"/>
      <c r="F696" s="243"/>
      <c r="G696" s="243"/>
      <c r="H696" s="243"/>
      <c r="I696" s="540"/>
      <c r="J696" s="243"/>
      <c r="K696" s="243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65"/>
      <c r="B697" s="538"/>
      <c r="C697" s="538"/>
      <c r="D697" s="540"/>
      <c r="E697" s="243"/>
      <c r="F697" s="243"/>
      <c r="G697" s="243"/>
      <c r="H697" s="243"/>
      <c r="I697" s="540"/>
      <c r="J697" s="243"/>
      <c r="K697" s="243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65"/>
      <c r="B698" s="538"/>
      <c r="C698" s="538"/>
      <c r="D698" s="540"/>
      <c r="E698" s="243"/>
      <c r="F698" s="243"/>
      <c r="G698" s="243"/>
      <c r="H698" s="243"/>
      <c r="I698" s="540"/>
      <c r="J698" s="243"/>
      <c r="K698" s="243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65"/>
      <c r="B699" s="538"/>
      <c r="C699" s="538"/>
      <c r="D699" s="540"/>
      <c r="E699" s="243"/>
      <c r="F699" s="243"/>
      <c r="G699" s="243"/>
      <c r="H699" s="243"/>
      <c r="I699" s="540"/>
      <c r="J699" s="243"/>
      <c r="K699" s="243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65"/>
      <c r="B700" s="538"/>
      <c r="C700" s="538"/>
      <c r="D700" s="540"/>
      <c r="E700" s="243"/>
      <c r="F700" s="243"/>
      <c r="G700" s="243"/>
      <c r="H700" s="243"/>
      <c r="I700" s="540"/>
      <c r="J700" s="243"/>
      <c r="K700" s="243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65"/>
      <c r="B701" s="538"/>
      <c r="C701" s="538"/>
      <c r="D701" s="540"/>
      <c r="E701" s="243"/>
      <c r="F701" s="243"/>
      <c r="G701" s="243"/>
      <c r="H701" s="243"/>
      <c r="I701" s="540"/>
      <c r="J701" s="243"/>
      <c r="K701" s="243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65"/>
      <c r="B702" s="538"/>
      <c r="C702" s="538"/>
      <c r="D702" s="540"/>
      <c r="E702" s="243"/>
      <c r="F702" s="243"/>
      <c r="G702" s="243"/>
      <c r="H702" s="243"/>
      <c r="I702" s="540"/>
      <c r="J702" s="243"/>
      <c r="K702" s="243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65"/>
      <c r="B703" s="538"/>
      <c r="C703" s="538"/>
      <c r="D703" s="540"/>
      <c r="E703" s="243"/>
      <c r="F703" s="243"/>
      <c r="G703" s="243"/>
      <c r="H703" s="243"/>
      <c r="I703" s="540"/>
      <c r="J703" s="243"/>
      <c r="K703" s="243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65"/>
      <c r="B704" s="538"/>
      <c r="C704" s="538"/>
      <c r="D704" s="540"/>
      <c r="E704" s="243"/>
      <c r="F704" s="243"/>
      <c r="G704" s="243"/>
      <c r="H704" s="243"/>
      <c r="I704" s="540"/>
      <c r="J704" s="243"/>
      <c r="K704" s="243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65"/>
      <c r="B705" s="538"/>
      <c r="C705" s="538"/>
      <c r="D705" s="540"/>
      <c r="E705" s="243"/>
      <c r="F705" s="243"/>
      <c r="G705" s="243"/>
      <c r="H705" s="243"/>
      <c r="I705" s="540"/>
      <c r="J705" s="243"/>
      <c r="K705" s="243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65"/>
      <c r="B706" s="538"/>
      <c r="C706" s="538"/>
      <c r="D706" s="540"/>
      <c r="E706" s="243"/>
      <c r="F706" s="243"/>
      <c r="G706" s="243"/>
      <c r="H706" s="243"/>
      <c r="I706" s="540"/>
      <c r="J706" s="243"/>
      <c r="K706" s="243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65"/>
      <c r="B707" s="538"/>
      <c r="C707" s="538"/>
      <c r="D707" s="540"/>
      <c r="E707" s="243"/>
      <c r="F707" s="243"/>
      <c r="G707" s="243"/>
      <c r="H707" s="243"/>
      <c r="I707" s="540"/>
      <c r="J707" s="243"/>
      <c r="K707" s="243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65"/>
      <c r="B708" s="538"/>
      <c r="C708" s="538"/>
      <c r="D708" s="540"/>
      <c r="E708" s="243"/>
      <c r="F708" s="243"/>
      <c r="G708" s="243"/>
      <c r="H708" s="243"/>
      <c r="I708" s="540"/>
      <c r="J708" s="243"/>
      <c r="K708" s="243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65"/>
      <c r="B709" s="538"/>
      <c r="C709" s="538"/>
      <c r="D709" s="540"/>
      <c r="E709" s="243"/>
      <c r="F709" s="243"/>
      <c r="G709" s="243"/>
      <c r="H709" s="243"/>
      <c r="I709" s="540"/>
      <c r="J709" s="243"/>
      <c r="K709" s="243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65"/>
      <c r="B710" s="538"/>
      <c r="C710" s="538"/>
      <c r="D710" s="540"/>
      <c r="E710" s="243"/>
      <c r="F710" s="243"/>
      <c r="G710" s="243"/>
      <c r="H710" s="243"/>
      <c r="I710" s="540"/>
      <c r="J710" s="243"/>
      <c r="K710" s="243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65"/>
      <c r="B711" s="538"/>
      <c r="C711" s="538"/>
      <c r="D711" s="540"/>
      <c r="E711" s="243"/>
      <c r="F711" s="243"/>
      <c r="G711" s="243"/>
      <c r="H711" s="243"/>
      <c r="I711" s="540"/>
      <c r="J711" s="243"/>
      <c r="K711" s="243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65"/>
      <c r="B712" s="538"/>
      <c r="C712" s="538"/>
      <c r="D712" s="540"/>
      <c r="E712" s="243"/>
      <c r="F712" s="243"/>
      <c r="G712" s="243"/>
      <c r="H712" s="243"/>
      <c r="I712" s="540"/>
      <c r="J712" s="243"/>
      <c r="K712" s="243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65"/>
      <c r="B713" s="538"/>
      <c r="C713" s="538"/>
      <c r="D713" s="540"/>
      <c r="E713" s="243"/>
      <c r="F713" s="243"/>
      <c r="G713" s="243"/>
      <c r="H713" s="243"/>
      <c r="I713" s="540"/>
      <c r="J713" s="243"/>
      <c r="K713" s="243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65"/>
      <c r="B714" s="538"/>
      <c r="C714" s="538"/>
      <c r="D714" s="540"/>
      <c r="E714" s="243"/>
      <c r="F714" s="243"/>
      <c r="G714" s="243"/>
      <c r="H714" s="243"/>
      <c r="I714" s="540"/>
      <c r="J714" s="243"/>
      <c r="K714" s="243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65"/>
      <c r="B715" s="538"/>
      <c r="C715" s="538"/>
      <c r="D715" s="540"/>
      <c r="E715" s="243"/>
      <c r="F715" s="243"/>
      <c r="G715" s="243"/>
      <c r="H715" s="243"/>
      <c r="I715" s="540"/>
      <c r="J715" s="243"/>
      <c r="K715" s="243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65"/>
      <c r="B716" s="538"/>
      <c r="C716" s="538"/>
      <c r="D716" s="540"/>
      <c r="E716" s="243"/>
      <c r="F716" s="243"/>
      <c r="G716" s="243"/>
      <c r="H716" s="243"/>
      <c r="I716" s="540"/>
      <c r="J716" s="243"/>
      <c r="K716" s="243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65"/>
      <c r="B717" s="538"/>
      <c r="C717" s="538"/>
      <c r="D717" s="540"/>
      <c r="E717" s="243"/>
      <c r="F717" s="243"/>
      <c r="G717" s="243"/>
      <c r="H717" s="243"/>
      <c r="I717" s="540"/>
      <c r="J717" s="243"/>
      <c r="K717" s="243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65"/>
      <c r="B718" s="538"/>
      <c r="C718" s="538"/>
      <c r="D718" s="540"/>
      <c r="E718" s="243"/>
      <c r="F718" s="243"/>
      <c r="G718" s="243"/>
      <c r="H718" s="243"/>
      <c r="I718" s="540"/>
      <c r="J718" s="243"/>
      <c r="K718" s="243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65"/>
      <c r="B719" s="538"/>
      <c r="C719" s="538"/>
      <c r="D719" s="540"/>
      <c r="E719" s="243"/>
      <c r="F719" s="243"/>
      <c r="G719" s="243"/>
      <c r="H719" s="243"/>
      <c r="I719" s="540"/>
      <c r="J719" s="243"/>
      <c r="K719" s="243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65"/>
      <c r="B720" s="538"/>
      <c r="C720" s="538"/>
      <c r="D720" s="540"/>
      <c r="E720" s="243"/>
      <c r="F720" s="243"/>
      <c r="G720" s="243"/>
      <c r="H720" s="243"/>
      <c r="I720" s="540"/>
      <c r="J720" s="243"/>
      <c r="K720" s="243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65"/>
      <c r="B721" s="538"/>
      <c r="C721" s="538"/>
      <c r="D721" s="540"/>
      <c r="E721" s="243"/>
      <c r="F721" s="243"/>
      <c r="G721" s="243"/>
      <c r="H721" s="243"/>
      <c r="I721" s="540"/>
      <c r="J721" s="243"/>
      <c r="K721" s="243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65"/>
      <c r="B722" s="538"/>
      <c r="C722" s="538"/>
      <c r="D722" s="540"/>
      <c r="E722" s="243"/>
      <c r="F722" s="243"/>
      <c r="G722" s="243"/>
      <c r="H722" s="243"/>
      <c r="I722" s="540"/>
      <c r="J722" s="243"/>
      <c r="K722" s="243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65"/>
      <c r="B723" s="538"/>
      <c r="C723" s="538"/>
      <c r="D723" s="540"/>
      <c r="E723" s="243"/>
      <c r="F723" s="243"/>
      <c r="G723" s="243"/>
      <c r="H723" s="243"/>
      <c r="I723" s="540"/>
      <c r="J723" s="243"/>
      <c r="K723" s="243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65"/>
      <c r="B724" s="538"/>
      <c r="C724" s="538"/>
      <c r="D724" s="540"/>
      <c r="E724" s="243"/>
      <c r="F724" s="243"/>
      <c r="G724" s="243"/>
      <c r="H724" s="243"/>
      <c r="I724" s="540"/>
      <c r="J724" s="243"/>
      <c r="K724" s="243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65"/>
      <c r="B725" s="538"/>
      <c r="C725" s="538"/>
      <c r="D725" s="540"/>
      <c r="E725" s="243"/>
      <c r="F725" s="243"/>
      <c r="G725" s="243"/>
      <c r="H725" s="243"/>
      <c r="I725" s="540"/>
      <c r="J725" s="243"/>
      <c r="K725" s="243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65"/>
      <c r="B726" s="538"/>
      <c r="C726" s="538"/>
      <c r="D726" s="540"/>
      <c r="E726" s="243"/>
      <c r="F726" s="243"/>
      <c r="G726" s="243"/>
      <c r="H726" s="243"/>
      <c r="I726" s="540"/>
      <c r="J726" s="243"/>
      <c r="K726" s="243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65"/>
      <c r="B727" s="538"/>
      <c r="C727" s="538"/>
      <c r="D727" s="540"/>
      <c r="E727" s="243"/>
      <c r="F727" s="243"/>
      <c r="G727" s="243"/>
      <c r="H727" s="243"/>
      <c r="I727" s="540"/>
      <c r="J727" s="243"/>
      <c r="K727" s="243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65"/>
      <c r="B728" s="538"/>
      <c r="C728" s="538"/>
      <c r="D728" s="540"/>
      <c r="E728" s="243"/>
      <c r="F728" s="243"/>
      <c r="G728" s="243"/>
      <c r="H728" s="243"/>
      <c r="I728" s="540"/>
      <c r="J728" s="243"/>
      <c r="K728" s="243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65"/>
      <c r="B729" s="538"/>
      <c r="C729" s="538"/>
      <c r="D729" s="540"/>
      <c r="E729" s="243"/>
      <c r="F729" s="243"/>
      <c r="G729" s="243"/>
      <c r="H729" s="243"/>
      <c r="I729" s="540"/>
      <c r="J729" s="243"/>
      <c r="K729" s="243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65"/>
      <c r="B730" s="538"/>
      <c r="C730" s="538"/>
      <c r="D730" s="540"/>
      <c r="E730" s="243"/>
      <c r="F730" s="243"/>
      <c r="G730" s="243"/>
      <c r="H730" s="243"/>
      <c r="I730" s="540"/>
      <c r="J730" s="243"/>
      <c r="K730" s="243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65"/>
      <c r="B731" s="538"/>
      <c r="C731" s="538"/>
      <c r="D731" s="540"/>
      <c r="E731" s="243"/>
      <c r="F731" s="243"/>
      <c r="G731" s="243"/>
      <c r="H731" s="243"/>
      <c r="I731" s="540"/>
      <c r="J731" s="243"/>
      <c r="K731" s="243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65"/>
      <c r="B732" s="538"/>
      <c r="C732" s="538"/>
      <c r="D732" s="540"/>
      <c r="E732" s="243"/>
      <c r="F732" s="243"/>
      <c r="G732" s="243"/>
      <c r="H732" s="243"/>
      <c r="I732" s="540"/>
      <c r="J732" s="243"/>
      <c r="K732" s="243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65"/>
      <c r="B733" s="538"/>
      <c r="C733" s="538"/>
      <c r="D733" s="540"/>
      <c r="E733" s="243"/>
      <c r="F733" s="243"/>
      <c r="G733" s="243"/>
      <c r="H733" s="243"/>
      <c r="I733" s="540"/>
      <c r="J733" s="243"/>
      <c r="K733" s="243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65"/>
      <c r="B734" s="538"/>
      <c r="C734" s="538"/>
      <c r="D734" s="540"/>
      <c r="E734" s="243"/>
      <c r="F734" s="243"/>
      <c r="G734" s="243"/>
      <c r="H734" s="243"/>
      <c r="I734" s="540"/>
      <c r="J734" s="243"/>
      <c r="K734" s="243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65"/>
      <c r="B735" s="538"/>
      <c r="C735" s="538"/>
      <c r="D735" s="540"/>
      <c r="E735" s="243"/>
      <c r="F735" s="243"/>
      <c r="G735" s="243"/>
      <c r="H735" s="243"/>
      <c r="I735" s="540"/>
      <c r="J735" s="243"/>
      <c r="K735" s="243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65"/>
      <c r="B736" s="538"/>
      <c r="C736" s="538"/>
      <c r="D736" s="540"/>
      <c r="E736" s="243"/>
      <c r="F736" s="243"/>
      <c r="G736" s="243"/>
      <c r="H736" s="243"/>
      <c r="I736" s="540"/>
      <c r="J736" s="243"/>
      <c r="K736" s="243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65"/>
      <c r="B737" s="538"/>
      <c r="C737" s="538"/>
      <c r="D737" s="540"/>
      <c r="E737" s="243"/>
      <c r="F737" s="243"/>
      <c r="G737" s="243"/>
      <c r="H737" s="243"/>
      <c r="I737" s="540"/>
      <c r="J737" s="243"/>
      <c r="K737" s="243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65"/>
      <c r="B738" s="538"/>
      <c r="C738" s="538"/>
      <c r="D738" s="540"/>
      <c r="E738" s="243"/>
      <c r="F738" s="243"/>
      <c r="G738" s="243"/>
      <c r="H738" s="243"/>
      <c r="I738" s="540"/>
      <c r="J738" s="243"/>
      <c r="K738" s="243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65"/>
      <c r="B739" s="538"/>
      <c r="C739" s="538"/>
      <c r="D739" s="540"/>
      <c r="E739" s="243"/>
      <c r="F739" s="243"/>
      <c r="G739" s="243"/>
      <c r="H739" s="243"/>
      <c r="I739" s="540"/>
      <c r="J739" s="243"/>
      <c r="K739" s="243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65"/>
      <c r="B740" s="538"/>
      <c r="C740" s="538"/>
      <c r="D740" s="540"/>
      <c r="E740" s="243"/>
      <c r="F740" s="243"/>
      <c r="G740" s="243"/>
      <c r="H740" s="243"/>
      <c r="I740" s="540"/>
      <c r="J740" s="243"/>
      <c r="K740" s="243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65"/>
      <c r="B741" s="538"/>
      <c r="C741" s="538"/>
      <c r="D741" s="540"/>
      <c r="E741" s="243"/>
      <c r="F741" s="243"/>
      <c r="G741" s="243"/>
      <c r="H741" s="243"/>
      <c r="I741" s="540"/>
      <c r="J741" s="243"/>
      <c r="K741" s="243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65"/>
      <c r="B742" s="538"/>
      <c r="C742" s="538"/>
      <c r="D742" s="540"/>
      <c r="E742" s="243"/>
      <c r="F742" s="243"/>
      <c r="G742" s="243"/>
      <c r="H742" s="243"/>
      <c r="I742" s="540"/>
      <c r="J742" s="243"/>
      <c r="K742" s="243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65"/>
      <c r="B743" s="538"/>
      <c r="C743" s="538"/>
      <c r="D743" s="540"/>
      <c r="E743" s="243"/>
      <c r="F743" s="243"/>
      <c r="G743" s="243"/>
      <c r="H743" s="243"/>
      <c r="I743" s="540"/>
      <c r="J743" s="243"/>
      <c r="K743" s="243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65"/>
      <c r="B744" s="538"/>
      <c r="C744" s="538"/>
      <c r="D744" s="540"/>
      <c r="E744" s="243"/>
      <c r="F744" s="243"/>
      <c r="G744" s="243"/>
      <c r="H744" s="243"/>
      <c r="I744" s="540"/>
      <c r="J744" s="243"/>
      <c r="K744" s="243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65"/>
      <c r="B745" s="538"/>
      <c r="C745" s="538"/>
      <c r="D745" s="540"/>
      <c r="E745" s="243"/>
      <c r="F745" s="243"/>
      <c r="G745" s="243"/>
      <c r="H745" s="243"/>
      <c r="I745" s="540"/>
      <c r="J745" s="243"/>
      <c r="K745" s="243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65"/>
      <c r="B746" s="538"/>
      <c r="C746" s="538"/>
      <c r="D746" s="540"/>
      <c r="E746" s="243"/>
      <c r="F746" s="243"/>
      <c r="G746" s="243"/>
      <c r="H746" s="243"/>
      <c r="I746" s="540"/>
      <c r="J746" s="243"/>
      <c r="K746" s="243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65"/>
      <c r="B747" s="538"/>
      <c r="C747" s="538"/>
      <c r="D747" s="540"/>
      <c r="E747" s="243"/>
      <c r="F747" s="243"/>
      <c r="G747" s="243"/>
      <c r="H747" s="243"/>
      <c r="I747" s="540"/>
      <c r="J747" s="243"/>
      <c r="K747" s="243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65"/>
      <c r="B748" s="538"/>
      <c r="C748" s="538"/>
      <c r="D748" s="540"/>
      <c r="E748" s="243"/>
      <c r="F748" s="243"/>
      <c r="G748" s="243"/>
      <c r="H748" s="243"/>
      <c r="I748" s="540"/>
      <c r="J748" s="243"/>
      <c r="K748" s="243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65"/>
      <c r="B749" s="538"/>
      <c r="C749" s="538"/>
      <c r="D749" s="540"/>
      <c r="E749" s="243"/>
      <c r="F749" s="243"/>
      <c r="G749" s="243"/>
      <c r="H749" s="243"/>
      <c r="I749" s="540"/>
      <c r="J749" s="243"/>
      <c r="K749" s="243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65"/>
      <c r="B750" s="538"/>
      <c r="C750" s="538"/>
      <c r="D750" s="540"/>
      <c r="E750" s="243"/>
      <c r="F750" s="243"/>
      <c r="G750" s="243"/>
      <c r="H750" s="243"/>
      <c r="I750" s="540"/>
      <c r="J750" s="243"/>
      <c r="K750" s="243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65"/>
      <c r="B751" s="538"/>
      <c r="C751" s="538"/>
      <c r="D751" s="540"/>
      <c r="E751" s="243"/>
      <c r="F751" s="243"/>
      <c r="G751" s="243"/>
      <c r="H751" s="243"/>
      <c r="I751" s="540"/>
      <c r="J751" s="243"/>
      <c r="K751" s="243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65"/>
      <c r="B752" s="538"/>
      <c r="C752" s="538"/>
      <c r="D752" s="540"/>
      <c r="E752" s="243"/>
      <c r="F752" s="243"/>
      <c r="G752" s="243"/>
      <c r="H752" s="243"/>
      <c r="I752" s="540"/>
      <c r="J752" s="243"/>
      <c r="K752" s="243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65"/>
      <c r="B753" s="538"/>
      <c r="C753" s="538"/>
      <c r="D753" s="540"/>
      <c r="E753" s="243"/>
      <c r="F753" s="243"/>
      <c r="G753" s="243"/>
      <c r="H753" s="243"/>
      <c r="I753" s="540"/>
      <c r="J753" s="243"/>
      <c r="K753" s="243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65"/>
      <c r="B754" s="538"/>
      <c r="C754" s="538"/>
      <c r="D754" s="540"/>
      <c r="E754" s="243"/>
      <c r="F754" s="243"/>
      <c r="G754" s="243"/>
      <c r="H754" s="243"/>
      <c r="I754" s="540"/>
      <c r="J754" s="243"/>
      <c r="K754" s="243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65"/>
      <c r="B755" s="538"/>
      <c r="C755" s="538"/>
      <c r="D755" s="540"/>
      <c r="E755" s="243"/>
      <c r="F755" s="243"/>
      <c r="G755" s="243"/>
      <c r="H755" s="243"/>
      <c r="I755" s="540"/>
      <c r="J755" s="243"/>
      <c r="K755" s="243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65"/>
      <c r="B756" s="538"/>
      <c r="C756" s="538"/>
      <c r="D756" s="540"/>
      <c r="E756" s="243"/>
      <c r="F756" s="243"/>
      <c r="G756" s="243"/>
      <c r="H756" s="243"/>
      <c r="I756" s="540"/>
      <c r="J756" s="243"/>
      <c r="K756" s="243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65"/>
      <c r="B757" s="538"/>
      <c r="C757" s="538"/>
      <c r="D757" s="540"/>
      <c r="E757" s="243"/>
      <c r="F757" s="243"/>
      <c r="G757" s="243"/>
      <c r="H757" s="243"/>
      <c r="I757" s="540"/>
      <c r="J757" s="243"/>
      <c r="K757" s="243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65"/>
      <c r="B758" s="538"/>
      <c r="C758" s="538"/>
      <c r="D758" s="540"/>
      <c r="E758" s="243"/>
      <c r="F758" s="243"/>
      <c r="G758" s="243"/>
      <c r="H758" s="243"/>
      <c r="I758" s="540"/>
      <c r="J758" s="243"/>
      <c r="K758" s="243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65"/>
      <c r="B759" s="538"/>
      <c r="C759" s="538"/>
      <c r="D759" s="540"/>
      <c r="E759" s="243"/>
      <c r="F759" s="243"/>
      <c r="G759" s="243"/>
      <c r="H759" s="243"/>
      <c r="I759" s="540"/>
      <c r="J759" s="243"/>
      <c r="K759" s="243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65"/>
      <c r="B760" s="538"/>
      <c r="C760" s="538"/>
      <c r="D760" s="540"/>
      <c r="E760" s="243"/>
      <c r="F760" s="243"/>
      <c r="G760" s="243"/>
      <c r="H760" s="243"/>
      <c r="I760" s="540"/>
      <c r="J760" s="243"/>
      <c r="K760" s="243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65"/>
      <c r="B761" s="538"/>
      <c r="C761" s="538"/>
      <c r="D761" s="540"/>
      <c r="E761" s="243"/>
      <c r="F761" s="243"/>
      <c r="G761" s="243"/>
      <c r="H761" s="243"/>
      <c r="I761" s="540"/>
      <c r="J761" s="243"/>
      <c r="K761" s="243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65"/>
      <c r="B762" s="538"/>
      <c r="C762" s="538"/>
      <c r="D762" s="540"/>
      <c r="E762" s="243"/>
      <c r="F762" s="243"/>
      <c r="G762" s="243"/>
      <c r="H762" s="243"/>
      <c r="I762" s="540"/>
      <c r="J762" s="243"/>
      <c r="K762" s="243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65"/>
      <c r="B763" s="538"/>
      <c r="C763" s="538"/>
      <c r="D763" s="540"/>
      <c r="E763" s="243"/>
      <c r="F763" s="243"/>
      <c r="G763" s="243"/>
      <c r="H763" s="243"/>
      <c r="I763" s="540"/>
      <c r="J763" s="243"/>
      <c r="K763" s="243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65"/>
      <c r="B764" s="538"/>
      <c r="C764" s="538"/>
      <c r="D764" s="540"/>
      <c r="E764" s="243"/>
      <c r="F764" s="243"/>
      <c r="G764" s="243"/>
      <c r="H764" s="243"/>
      <c r="I764" s="540"/>
      <c r="J764" s="243"/>
      <c r="K764" s="243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65"/>
      <c r="B765" s="538"/>
      <c r="C765" s="538"/>
      <c r="D765" s="540"/>
      <c r="E765" s="243"/>
      <c r="F765" s="243"/>
      <c r="G765" s="243"/>
      <c r="H765" s="243"/>
      <c r="I765" s="540"/>
      <c r="J765" s="243"/>
      <c r="K765" s="243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65"/>
      <c r="B766" s="538"/>
      <c r="C766" s="538"/>
      <c r="D766" s="540"/>
      <c r="E766" s="243"/>
      <c r="F766" s="243"/>
      <c r="G766" s="243"/>
      <c r="H766" s="243"/>
      <c r="I766" s="540"/>
      <c r="J766" s="243"/>
      <c r="K766" s="243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65"/>
      <c r="B767" s="538"/>
      <c r="C767" s="538"/>
      <c r="D767" s="540"/>
      <c r="E767" s="243"/>
      <c r="F767" s="243"/>
      <c r="G767" s="243"/>
      <c r="H767" s="243"/>
      <c r="I767" s="540"/>
      <c r="J767" s="243"/>
      <c r="K767" s="243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65"/>
      <c r="B768" s="538"/>
      <c r="C768" s="538"/>
      <c r="D768" s="540"/>
      <c r="E768" s="243"/>
      <c r="F768" s="243"/>
      <c r="G768" s="243"/>
      <c r="H768" s="243"/>
      <c r="I768" s="540"/>
      <c r="J768" s="243"/>
      <c r="K768" s="243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65"/>
      <c r="B769" s="538"/>
      <c r="C769" s="538"/>
      <c r="D769" s="540"/>
      <c r="E769" s="243"/>
      <c r="F769" s="243"/>
      <c r="G769" s="243"/>
      <c r="H769" s="243"/>
      <c r="I769" s="540"/>
      <c r="J769" s="243"/>
      <c r="K769" s="243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65"/>
      <c r="B770" s="538"/>
      <c r="C770" s="538"/>
      <c r="D770" s="540"/>
      <c r="E770" s="243"/>
      <c r="F770" s="243"/>
      <c r="G770" s="243"/>
      <c r="H770" s="243"/>
      <c r="I770" s="540"/>
      <c r="J770" s="243"/>
      <c r="K770" s="243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65"/>
      <c r="B771" s="538"/>
      <c r="C771" s="538"/>
      <c r="D771" s="540"/>
      <c r="E771" s="243"/>
      <c r="F771" s="243"/>
      <c r="G771" s="243"/>
      <c r="H771" s="243"/>
      <c r="I771" s="540"/>
      <c r="J771" s="243"/>
      <c r="K771" s="243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65"/>
      <c r="B772" s="538"/>
      <c r="C772" s="538"/>
      <c r="D772" s="540"/>
      <c r="E772" s="243"/>
      <c r="F772" s="243"/>
      <c r="G772" s="243"/>
      <c r="H772" s="243"/>
      <c r="I772" s="540"/>
      <c r="J772" s="243"/>
      <c r="K772" s="243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65"/>
      <c r="B773" s="538"/>
      <c r="C773" s="538"/>
      <c r="D773" s="540"/>
      <c r="E773" s="243"/>
      <c r="F773" s="243"/>
      <c r="G773" s="243"/>
      <c r="H773" s="243"/>
      <c r="I773" s="540"/>
      <c r="J773" s="243"/>
      <c r="K773" s="243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65"/>
      <c r="B774" s="538"/>
      <c r="C774" s="538"/>
      <c r="D774" s="540"/>
      <c r="E774" s="243"/>
      <c r="F774" s="243"/>
      <c r="G774" s="243"/>
      <c r="H774" s="243"/>
      <c r="I774" s="540"/>
      <c r="J774" s="243"/>
      <c r="K774" s="243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65"/>
      <c r="B775" s="538"/>
      <c r="C775" s="538"/>
      <c r="D775" s="540"/>
      <c r="E775" s="243"/>
      <c r="F775" s="243"/>
      <c r="G775" s="243"/>
      <c r="H775" s="243"/>
      <c r="I775" s="540"/>
      <c r="J775" s="243"/>
      <c r="K775" s="243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65"/>
      <c r="B776" s="538"/>
      <c r="C776" s="538"/>
      <c r="D776" s="540"/>
      <c r="E776" s="243"/>
      <c r="F776" s="243"/>
      <c r="G776" s="243"/>
      <c r="H776" s="243"/>
      <c r="I776" s="540"/>
      <c r="J776" s="243"/>
      <c r="K776" s="243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65"/>
      <c r="B777" s="538"/>
      <c r="C777" s="538"/>
      <c r="D777" s="540"/>
      <c r="E777" s="243"/>
      <c r="F777" s="243"/>
      <c r="G777" s="243"/>
      <c r="H777" s="243"/>
      <c r="I777" s="540"/>
      <c r="J777" s="243"/>
      <c r="K777" s="243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65"/>
      <c r="B778" s="538"/>
      <c r="C778" s="538"/>
      <c r="D778" s="540"/>
      <c r="E778" s="243"/>
      <c r="F778" s="243"/>
      <c r="G778" s="243"/>
      <c r="H778" s="243"/>
      <c r="I778" s="540"/>
      <c r="J778" s="243"/>
      <c r="K778" s="243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65"/>
      <c r="B779" s="538"/>
      <c r="C779" s="538"/>
      <c r="D779" s="540"/>
      <c r="E779" s="243"/>
      <c r="F779" s="243"/>
      <c r="G779" s="243"/>
      <c r="H779" s="243"/>
      <c r="I779" s="540"/>
      <c r="J779" s="243"/>
      <c r="K779" s="243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65"/>
      <c r="B780" s="538"/>
      <c r="C780" s="538"/>
      <c r="D780" s="540"/>
      <c r="E780" s="243"/>
      <c r="F780" s="243"/>
      <c r="G780" s="243"/>
      <c r="H780" s="243"/>
      <c r="I780" s="540"/>
      <c r="J780" s="243"/>
      <c r="K780" s="243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65"/>
      <c r="B781" s="538"/>
      <c r="C781" s="538"/>
      <c r="D781" s="540"/>
      <c r="E781" s="243"/>
      <c r="F781" s="243"/>
      <c r="G781" s="243"/>
      <c r="H781" s="243"/>
      <c r="I781" s="540"/>
      <c r="J781" s="243"/>
      <c r="K781" s="243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65"/>
      <c r="B782" s="538"/>
      <c r="C782" s="538"/>
      <c r="D782" s="540"/>
      <c r="E782" s="243"/>
      <c r="F782" s="243"/>
      <c r="G782" s="243"/>
      <c r="H782" s="243"/>
      <c r="I782" s="540"/>
      <c r="J782" s="243"/>
      <c r="K782" s="243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65"/>
      <c r="B783" s="538"/>
      <c r="C783" s="538"/>
      <c r="D783" s="540"/>
      <c r="E783" s="243"/>
      <c r="F783" s="243"/>
      <c r="G783" s="243"/>
      <c r="H783" s="243"/>
      <c r="I783" s="540"/>
      <c r="J783" s="243"/>
      <c r="K783" s="243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65"/>
      <c r="B784" s="538"/>
      <c r="C784" s="538"/>
      <c r="D784" s="540"/>
      <c r="E784" s="243"/>
      <c r="F784" s="243"/>
      <c r="G784" s="243"/>
      <c r="H784" s="243"/>
      <c r="I784" s="540"/>
      <c r="J784" s="243"/>
      <c r="K784" s="243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65"/>
      <c r="B785" s="538"/>
      <c r="C785" s="538"/>
      <c r="D785" s="540"/>
      <c r="E785" s="243"/>
      <c r="F785" s="243"/>
      <c r="G785" s="243"/>
      <c r="H785" s="243"/>
      <c r="I785" s="540"/>
      <c r="J785" s="243"/>
      <c r="K785" s="243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65"/>
      <c r="B786" s="538"/>
      <c r="C786" s="538"/>
      <c r="D786" s="540"/>
      <c r="E786" s="243"/>
      <c r="F786" s="243"/>
      <c r="G786" s="243"/>
      <c r="H786" s="243"/>
      <c r="I786" s="540"/>
      <c r="J786" s="243"/>
      <c r="K786" s="243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65"/>
      <c r="B787" s="538"/>
      <c r="C787" s="538"/>
      <c r="D787" s="540"/>
      <c r="E787" s="243"/>
      <c r="F787" s="243"/>
      <c r="G787" s="243"/>
      <c r="H787" s="243"/>
      <c r="I787" s="540"/>
      <c r="J787" s="243"/>
      <c r="K787" s="243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65"/>
      <c r="B788" s="538"/>
      <c r="C788" s="538"/>
      <c r="D788" s="540"/>
      <c r="E788" s="243"/>
      <c r="F788" s="243"/>
      <c r="G788" s="243"/>
      <c r="H788" s="243"/>
      <c r="I788" s="540"/>
      <c r="J788" s="243"/>
      <c r="K788" s="243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65"/>
      <c r="B789" s="538"/>
      <c r="C789" s="538"/>
      <c r="D789" s="540"/>
      <c r="E789" s="243"/>
      <c r="F789" s="243"/>
      <c r="G789" s="243"/>
      <c r="H789" s="243"/>
      <c r="I789" s="540"/>
      <c r="J789" s="243"/>
      <c r="K789" s="243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65"/>
      <c r="B790" s="538"/>
      <c r="C790" s="538"/>
      <c r="D790" s="540"/>
      <c r="E790" s="243"/>
      <c r="F790" s="243"/>
      <c r="G790" s="243"/>
      <c r="H790" s="243"/>
      <c r="I790" s="540"/>
      <c r="J790" s="243"/>
      <c r="K790" s="243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65"/>
      <c r="B791" s="538"/>
      <c r="C791" s="538"/>
      <c r="D791" s="540"/>
      <c r="E791" s="243"/>
      <c r="F791" s="243"/>
      <c r="G791" s="243"/>
      <c r="H791" s="243"/>
      <c r="I791" s="540"/>
      <c r="J791" s="243"/>
      <c r="K791" s="243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65"/>
      <c r="B792" s="538"/>
      <c r="C792" s="538"/>
      <c r="D792" s="540"/>
      <c r="E792" s="243"/>
      <c r="F792" s="243"/>
      <c r="G792" s="243"/>
      <c r="H792" s="243"/>
      <c r="I792" s="540"/>
      <c r="J792" s="243"/>
      <c r="K792" s="243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65"/>
      <c r="B793" s="538"/>
      <c r="C793" s="538"/>
      <c r="D793" s="540"/>
      <c r="E793" s="243"/>
      <c r="F793" s="243"/>
      <c r="G793" s="243"/>
      <c r="H793" s="243"/>
      <c r="I793" s="540"/>
      <c r="J793" s="243"/>
      <c r="K793" s="243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65"/>
      <c r="B794" s="538"/>
      <c r="C794" s="538"/>
      <c r="D794" s="540"/>
      <c r="E794" s="243"/>
      <c r="F794" s="243"/>
      <c r="G794" s="243"/>
      <c r="H794" s="243"/>
      <c r="I794" s="540"/>
      <c r="J794" s="243"/>
      <c r="K794" s="243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65"/>
      <c r="B795" s="538"/>
      <c r="C795" s="538"/>
      <c r="D795" s="540"/>
      <c r="E795" s="243"/>
      <c r="F795" s="243"/>
      <c r="G795" s="243"/>
      <c r="H795" s="243"/>
      <c r="I795" s="540"/>
      <c r="J795" s="243"/>
      <c r="K795" s="243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65"/>
      <c r="B796" s="538"/>
      <c r="C796" s="538"/>
      <c r="D796" s="540"/>
      <c r="E796" s="243"/>
      <c r="F796" s="243"/>
      <c r="G796" s="243"/>
      <c r="H796" s="243"/>
      <c r="I796" s="540"/>
      <c r="J796" s="243"/>
      <c r="K796" s="243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65"/>
      <c r="B797" s="538"/>
      <c r="C797" s="538"/>
      <c r="D797" s="540"/>
      <c r="E797" s="243"/>
      <c r="F797" s="243"/>
      <c r="G797" s="243"/>
      <c r="H797" s="243"/>
      <c r="I797" s="540"/>
      <c r="J797" s="243"/>
      <c r="K797" s="243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65"/>
      <c r="B798" s="538"/>
      <c r="C798" s="538"/>
      <c r="D798" s="540"/>
      <c r="E798" s="243"/>
      <c r="F798" s="243"/>
      <c r="G798" s="243"/>
      <c r="H798" s="243"/>
      <c r="I798" s="540"/>
      <c r="J798" s="243"/>
      <c r="K798" s="243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65"/>
      <c r="B799" s="538"/>
      <c r="C799" s="538"/>
      <c r="D799" s="540"/>
      <c r="E799" s="243"/>
      <c r="F799" s="243"/>
      <c r="G799" s="243"/>
      <c r="H799" s="243"/>
      <c r="I799" s="540"/>
      <c r="J799" s="243"/>
      <c r="K799" s="243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65"/>
      <c r="B800" s="538"/>
      <c r="C800" s="538"/>
      <c r="D800" s="540"/>
      <c r="E800" s="243"/>
      <c r="F800" s="243"/>
      <c r="G800" s="243"/>
      <c r="H800" s="243"/>
      <c r="I800" s="540"/>
      <c r="J800" s="243"/>
      <c r="K800" s="243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65"/>
      <c r="B801" s="538"/>
      <c r="C801" s="538"/>
      <c r="D801" s="540"/>
      <c r="E801" s="243"/>
      <c r="F801" s="243"/>
      <c r="G801" s="243"/>
      <c r="H801" s="243"/>
      <c r="I801" s="540"/>
      <c r="J801" s="243"/>
      <c r="K801" s="243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65"/>
      <c r="B802" s="538"/>
      <c r="C802" s="538"/>
      <c r="D802" s="540"/>
      <c r="E802" s="243"/>
      <c r="F802" s="243"/>
      <c r="G802" s="243"/>
      <c r="H802" s="243"/>
      <c r="I802" s="540"/>
      <c r="J802" s="243"/>
      <c r="K802" s="243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65"/>
      <c r="B803" s="538"/>
      <c r="C803" s="538"/>
      <c r="D803" s="540"/>
      <c r="E803" s="243"/>
      <c r="F803" s="243"/>
      <c r="G803" s="243"/>
      <c r="H803" s="243"/>
      <c r="I803" s="540"/>
      <c r="J803" s="243"/>
      <c r="K803" s="243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65"/>
      <c r="B804" s="538"/>
      <c r="C804" s="538"/>
      <c r="D804" s="540"/>
      <c r="E804" s="243"/>
      <c r="F804" s="243"/>
      <c r="G804" s="243"/>
      <c r="H804" s="243"/>
      <c r="I804" s="540"/>
      <c r="J804" s="243"/>
      <c r="K804" s="243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65"/>
      <c r="B805" s="538"/>
      <c r="C805" s="538"/>
      <c r="D805" s="540"/>
      <c r="E805" s="243"/>
      <c r="F805" s="243"/>
      <c r="G805" s="243"/>
      <c r="H805" s="243"/>
      <c r="I805" s="540"/>
      <c r="J805" s="243"/>
      <c r="K805" s="243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65"/>
      <c r="B806" s="538"/>
      <c r="C806" s="538"/>
      <c r="D806" s="540"/>
      <c r="E806" s="243"/>
      <c r="F806" s="243"/>
      <c r="G806" s="243"/>
      <c r="H806" s="243"/>
      <c r="I806" s="540"/>
      <c r="J806" s="243"/>
      <c r="K806" s="243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65"/>
      <c r="B807" s="538"/>
      <c r="C807" s="538"/>
      <c r="D807" s="540"/>
      <c r="E807" s="243"/>
      <c r="F807" s="243"/>
      <c r="G807" s="243"/>
      <c r="H807" s="243"/>
      <c r="I807" s="540"/>
      <c r="J807" s="243"/>
      <c r="K807" s="243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65"/>
      <c r="B808" s="538"/>
      <c r="C808" s="538"/>
      <c r="D808" s="540"/>
      <c r="E808" s="243"/>
      <c r="F808" s="243"/>
      <c r="G808" s="243"/>
      <c r="H808" s="243"/>
      <c r="I808" s="540"/>
      <c r="J808" s="243"/>
      <c r="K808" s="243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65"/>
      <c r="B809" s="538"/>
      <c r="C809" s="538"/>
      <c r="D809" s="540"/>
      <c r="E809" s="243"/>
      <c r="F809" s="243"/>
      <c r="G809" s="243"/>
      <c r="H809" s="243"/>
      <c r="I809" s="540"/>
      <c r="J809" s="243"/>
      <c r="K809" s="243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65"/>
      <c r="B810" s="538"/>
      <c r="C810" s="538"/>
      <c r="D810" s="540"/>
      <c r="E810" s="243"/>
      <c r="F810" s="243"/>
      <c r="G810" s="243"/>
      <c r="H810" s="243"/>
      <c r="I810" s="540"/>
      <c r="J810" s="243"/>
      <c r="K810" s="243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65"/>
      <c r="B811" s="538"/>
      <c r="C811" s="538"/>
      <c r="D811" s="540"/>
      <c r="E811" s="243"/>
      <c r="F811" s="243"/>
      <c r="G811" s="243"/>
      <c r="H811" s="243"/>
      <c r="I811" s="540"/>
      <c r="J811" s="243"/>
      <c r="K811" s="243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65"/>
      <c r="B812" s="538"/>
      <c r="C812" s="538"/>
      <c r="D812" s="540"/>
      <c r="E812" s="243"/>
      <c r="F812" s="243"/>
      <c r="G812" s="243"/>
      <c r="H812" s="243"/>
      <c r="I812" s="540"/>
      <c r="J812" s="243"/>
      <c r="K812" s="243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65"/>
      <c r="B813" s="538"/>
      <c r="C813" s="538"/>
      <c r="D813" s="540"/>
      <c r="E813" s="243"/>
      <c r="F813" s="243"/>
      <c r="G813" s="243"/>
      <c r="H813" s="243"/>
      <c r="I813" s="540"/>
      <c r="J813" s="243"/>
      <c r="K813" s="243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65"/>
      <c r="B814" s="538"/>
      <c r="C814" s="538"/>
      <c r="D814" s="540"/>
      <c r="E814" s="243"/>
      <c r="F814" s="243"/>
      <c r="G814" s="243"/>
      <c r="H814" s="243"/>
      <c r="I814" s="540"/>
      <c r="J814" s="243"/>
      <c r="K814" s="243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65"/>
      <c r="B815" s="538"/>
      <c r="C815" s="538"/>
      <c r="D815" s="540"/>
      <c r="E815" s="243"/>
      <c r="F815" s="243"/>
      <c r="G815" s="243"/>
      <c r="H815" s="243"/>
      <c r="I815" s="540"/>
      <c r="J815" s="243"/>
      <c r="K815" s="243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65"/>
      <c r="B816" s="538"/>
      <c r="C816" s="538"/>
      <c r="D816" s="540"/>
      <c r="E816" s="243"/>
      <c r="F816" s="243"/>
      <c r="G816" s="243"/>
      <c r="H816" s="243"/>
      <c r="I816" s="540"/>
      <c r="J816" s="243"/>
      <c r="K816" s="243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65"/>
      <c r="B817" s="538"/>
      <c r="C817" s="538"/>
      <c r="D817" s="540"/>
      <c r="E817" s="243"/>
      <c r="F817" s="243"/>
      <c r="G817" s="243"/>
      <c r="H817" s="243"/>
      <c r="I817" s="540"/>
      <c r="J817" s="243"/>
      <c r="K817" s="243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65"/>
      <c r="B818" s="538"/>
      <c r="C818" s="538"/>
      <c r="D818" s="540"/>
      <c r="E818" s="243"/>
      <c r="F818" s="243"/>
      <c r="G818" s="243"/>
      <c r="H818" s="243"/>
      <c r="I818" s="540"/>
      <c r="J818" s="243"/>
      <c r="K818" s="243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65"/>
      <c r="B819" s="538"/>
      <c r="C819" s="538"/>
      <c r="D819" s="540"/>
      <c r="E819" s="243"/>
      <c r="F819" s="243"/>
      <c r="G819" s="243"/>
      <c r="H819" s="243"/>
      <c r="I819" s="540"/>
      <c r="J819" s="243"/>
      <c r="K819" s="243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65"/>
      <c r="B820" s="538"/>
      <c r="C820" s="538"/>
      <c r="D820" s="540"/>
      <c r="E820" s="243"/>
      <c r="F820" s="243"/>
      <c r="G820" s="243"/>
      <c r="H820" s="243"/>
      <c r="I820" s="540"/>
      <c r="J820" s="243"/>
      <c r="K820" s="243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65"/>
      <c r="B821" s="538"/>
      <c r="C821" s="538"/>
      <c r="D821" s="540"/>
      <c r="E821" s="243"/>
      <c r="F821" s="243"/>
      <c r="G821" s="243"/>
      <c r="H821" s="243"/>
      <c r="I821" s="540"/>
      <c r="J821" s="243"/>
      <c r="K821" s="243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65"/>
      <c r="B822" s="538"/>
      <c r="C822" s="538"/>
      <c r="D822" s="540"/>
      <c r="E822" s="243"/>
      <c r="F822" s="243"/>
      <c r="G822" s="243"/>
      <c r="H822" s="243"/>
      <c r="I822" s="540"/>
      <c r="J822" s="243"/>
      <c r="K822" s="243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65"/>
      <c r="B823" s="538"/>
      <c r="C823" s="538"/>
      <c r="D823" s="540"/>
      <c r="E823" s="243"/>
      <c r="F823" s="243"/>
      <c r="G823" s="243"/>
      <c r="H823" s="243"/>
      <c r="I823" s="540"/>
      <c r="J823" s="243"/>
      <c r="K823" s="243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65"/>
      <c r="B824" s="538"/>
      <c r="C824" s="538"/>
      <c r="D824" s="540"/>
      <c r="E824" s="243"/>
      <c r="F824" s="243"/>
      <c r="G824" s="243"/>
      <c r="H824" s="243"/>
      <c r="I824" s="540"/>
      <c r="J824" s="243"/>
      <c r="K824" s="243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65"/>
      <c r="B825" s="538"/>
      <c r="C825" s="538"/>
      <c r="D825" s="540"/>
      <c r="E825" s="243"/>
      <c r="F825" s="243"/>
      <c r="G825" s="243"/>
      <c r="H825" s="243"/>
      <c r="I825" s="540"/>
      <c r="J825" s="243"/>
      <c r="K825" s="243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65"/>
      <c r="B826" s="538"/>
      <c r="C826" s="538"/>
      <c r="D826" s="540"/>
      <c r="E826" s="243"/>
      <c r="F826" s="243"/>
      <c r="G826" s="243"/>
      <c r="H826" s="243"/>
      <c r="I826" s="540"/>
      <c r="J826" s="243"/>
      <c r="K826" s="243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65"/>
      <c r="B827" s="538"/>
      <c r="C827" s="538"/>
      <c r="D827" s="540"/>
      <c r="E827" s="243"/>
      <c r="F827" s="243"/>
      <c r="G827" s="243"/>
      <c r="H827" s="243"/>
      <c r="I827" s="540"/>
      <c r="J827" s="243"/>
      <c r="K827" s="243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65"/>
      <c r="B828" s="538"/>
      <c r="C828" s="538"/>
      <c r="D828" s="540"/>
      <c r="E828" s="243"/>
      <c r="F828" s="243"/>
      <c r="G828" s="243"/>
      <c r="H828" s="243"/>
      <c r="I828" s="540"/>
      <c r="J828" s="243"/>
      <c r="K828" s="243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65"/>
      <c r="B829" s="538"/>
      <c r="C829" s="538"/>
      <c r="D829" s="540"/>
      <c r="E829" s="243"/>
      <c r="F829" s="243"/>
      <c r="G829" s="243"/>
      <c r="H829" s="243"/>
      <c r="I829" s="540"/>
      <c r="J829" s="243"/>
      <c r="K829" s="243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65"/>
      <c r="B830" s="538"/>
      <c r="C830" s="538"/>
      <c r="D830" s="540"/>
      <c r="E830" s="243"/>
      <c r="F830" s="243"/>
      <c r="G830" s="243"/>
      <c r="H830" s="243"/>
      <c r="I830" s="540"/>
      <c r="J830" s="243"/>
      <c r="K830" s="243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65"/>
      <c r="B831" s="538"/>
      <c r="C831" s="538"/>
      <c r="D831" s="540"/>
      <c r="E831" s="243"/>
      <c r="F831" s="243"/>
      <c r="G831" s="243"/>
      <c r="H831" s="243"/>
      <c r="I831" s="540"/>
      <c r="J831" s="243"/>
      <c r="K831" s="243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65"/>
      <c r="B832" s="538"/>
      <c r="C832" s="538"/>
      <c r="D832" s="540"/>
      <c r="E832" s="243"/>
      <c r="F832" s="243"/>
      <c r="G832" s="243"/>
      <c r="H832" s="243"/>
      <c r="I832" s="540"/>
      <c r="J832" s="243"/>
      <c r="K832" s="243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65"/>
      <c r="B833" s="538"/>
      <c r="C833" s="538"/>
      <c r="D833" s="540"/>
      <c r="E833" s="243"/>
      <c r="F833" s="243"/>
      <c r="G833" s="243"/>
      <c r="H833" s="243"/>
      <c r="I833" s="540"/>
      <c r="J833" s="243"/>
      <c r="K833" s="243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65"/>
      <c r="B834" s="538"/>
      <c r="C834" s="538"/>
      <c r="D834" s="540"/>
      <c r="E834" s="243"/>
      <c r="F834" s="243"/>
      <c r="G834" s="243"/>
      <c r="H834" s="243"/>
      <c r="I834" s="540"/>
      <c r="J834" s="243"/>
      <c r="K834" s="243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65"/>
      <c r="B835" s="538"/>
      <c r="C835" s="538"/>
      <c r="D835" s="540"/>
      <c r="E835" s="243"/>
      <c r="F835" s="243"/>
      <c r="G835" s="243"/>
      <c r="H835" s="243"/>
      <c r="I835" s="540"/>
      <c r="J835" s="243"/>
      <c r="K835" s="243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65"/>
      <c r="B836" s="538"/>
      <c r="C836" s="538"/>
      <c r="D836" s="540"/>
      <c r="E836" s="243"/>
      <c r="F836" s="243"/>
      <c r="G836" s="243"/>
      <c r="H836" s="243"/>
      <c r="I836" s="540"/>
      <c r="J836" s="243"/>
      <c r="K836" s="243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65"/>
      <c r="B837" s="538"/>
      <c r="C837" s="538"/>
      <c r="D837" s="540"/>
      <c r="E837" s="243"/>
      <c r="F837" s="243"/>
      <c r="G837" s="243"/>
      <c r="H837" s="243"/>
      <c r="I837" s="540"/>
      <c r="J837" s="243"/>
      <c r="K837" s="243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65"/>
      <c r="B838" s="538"/>
      <c r="C838" s="538"/>
      <c r="D838" s="540"/>
      <c r="E838" s="243"/>
      <c r="F838" s="243"/>
      <c r="G838" s="243"/>
      <c r="H838" s="243"/>
      <c r="I838" s="540"/>
      <c r="J838" s="243"/>
      <c r="K838" s="243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65"/>
      <c r="B839" s="538"/>
      <c r="C839" s="538"/>
      <c r="D839" s="540"/>
      <c r="E839" s="243"/>
      <c r="F839" s="243"/>
      <c r="G839" s="243"/>
      <c r="H839" s="243"/>
      <c r="I839" s="540"/>
      <c r="J839" s="243"/>
      <c r="K839" s="243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65"/>
      <c r="B840" s="538"/>
      <c r="C840" s="538"/>
      <c r="D840" s="540"/>
      <c r="E840" s="243"/>
      <c r="F840" s="243"/>
      <c r="G840" s="243"/>
      <c r="H840" s="243"/>
      <c r="I840" s="540"/>
      <c r="J840" s="243"/>
      <c r="K840" s="243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65"/>
      <c r="B841" s="538"/>
      <c r="C841" s="538"/>
      <c r="D841" s="540"/>
      <c r="E841" s="243"/>
      <c r="F841" s="243"/>
      <c r="G841" s="243"/>
      <c r="H841" s="243"/>
      <c r="I841" s="540"/>
      <c r="J841" s="243"/>
      <c r="K841" s="243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65"/>
      <c r="B842" s="538"/>
      <c r="C842" s="538"/>
      <c r="D842" s="540"/>
      <c r="E842" s="243"/>
      <c r="F842" s="243"/>
      <c r="G842" s="243"/>
      <c r="H842" s="243"/>
      <c r="I842" s="540"/>
      <c r="J842" s="243"/>
      <c r="K842" s="243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65"/>
      <c r="B843" s="538"/>
      <c r="C843" s="538"/>
      <c r="D843" s="540"/>
      <c r="E843" s="243"/>
      <c r="F843" s="243"/>
      <c r="G843" s="243"/>
      <c r="H843" s="243"/>
      <c r="I843" s="540"/>
      <c r="J843" s="243"/>
      <c r="K843" s="243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65"/>
      <c r="B844" s="538"/>
      <c r="C844" s="538"/>
      <c r="D844" s="540"/>
      <c r="E844" s="243"/>
      <c r="F844" s="243"/>
      <c r="G844" s="243"/>
      <c r="H844" s="243"/>
      <c r="I844" s="540"/>
      <c r="J844" s="243"/>
      <c r="K844" s="243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65"/>
      <c r="B845" s="538"/>
      <c r="C845" s="538"/>
      <c r="D845" s="540"/>
      <c r="E845" s="243"/>
      <c r="F845" s="243"/>
      <c r="G845" s="243"/>
      <c r="H845" s="243"/>
      <c r="I845" s="540"/>
      <c r="J845" s="243"/>
      <c r="K845" s="243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65"/>
      <c r="B846" s="538"/>
      <c r="C846" s="538"/>
      <c r="D846" s="540"/>
      <c r="E846" s="243"/>
      <c r="F846" s="243"/>
      <c r="G846" s="243"/>
      <c r="H846" s="243"/>
      <c r="I846" s="540"/>
      <c r="J846" s="243"/>
      <c r="K846" s="243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65"/>
      <c r="B847" s="538"/>
      <c r="C847" s="538"/>
      <c r="D847" s="540"/>
      <c r="E847" s="243"/>
      <c r="F847" s="243"/>
      <c r="G847" s="243"/>
      <c r="H847" s="243"/>
      <c r="I847" s="540"/>
      <c r="J847" s="243"/>
      <c r="K847" s="243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65"/>
      <c r="B848" s="538"/>
      <c r="C848" s="538"/>
      <c r="D848" s="540"/>
      <c r="E848" s="243"/>
      <c r="F848" s="243"/>
      <c r="G848" s="243"/>
      <c r="H848" s="243"/>
      <c r="I848" s="540"/>
      <c r="J848" s="243"/>
      <c r="K848" s="243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65"/>
      <c r="B849" s="538"/>
      <c r="C849" s="538"/>
      <c r="D849" s="540"/>
      <c r="E849" s="243"/>
      <c r="F849" s="243"/>
      <c r="G849" s="243"/>
      <c r="H849" s="243"/>
      <c r="I849" s="540"/>
      <c r="J849" s="243"/>
      <c r="K849" s="243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65"/>
      <c r="B850" s="538"/>
      <c r="C850" s="538"/>
      <c r="D850" s="540"/>
      <c r="E850" s="243"/>
      <c r="F850" s="243"/>
      <c r="G850" s="243"/>
      <c r="H850" s="243"/>
      <c r="I850" s="540"/>
      <c r="J850" s="243"/>
      <c r="K850" s="243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65"/>
      <c r="B851" s="538"/>
      <c r="C851" s="538"/>
      <c r="D851" s="540"/>
      <c r="E851" s="243"/>
      <c r="F851" s="243"/>
      <c r="G851" s="243"/>
      <c r="H851" s="243"/>
      <c r="I851" s="540"/>
      <c r="J851" s="243"/>
      <c r="K851" s="243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65"/>
      <c r="B852" s="538"/>
      <c r="C852" s="538"/>
      <c r="D852" s="540"/>
      <c r="E852" s="243"/>
      <c r="F852" s="243"/>
      <c r="G852" s="243"/>
      <c r="H852" s="243"/>
      <c r="I852" s="540"/>
      <c r="J852" s="243"/>
      <c r="K852" s="243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65"/>
      <c r="B853" s="538"/>
      <c r="C853" s="538"/>
      <c r="D853" s="540"/>
      <c r="E853" s="243"/>
      <c r="F853" s="243"/>
      <c r="G853" s="243"/>
      <c r="H853" s="243"/>
      <c r="I853" s="540"/>
      <c r="J853" s="243"/>
      <c r="K853" s="243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65"/>
      <c r="B854" s="538"/>
      <c r="C854" s="538"/>
      <c r="D854" s="540"/>
      <c r="E854" s="243"/>
      <c r="F854" s="243"/>
      <c r="G854" s="243"/>
      <c r="H854" s="243"/>
      <c r="I854" s="540"/>
      <c r="J854" s="243"/>
      <c r="K854" s="243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65"/>
      <c r="B855" s="538"/>
      <c r="C855" s="538"/>
      <c r="D855" s="540"/>
      <c r="E855" s="243"/>
      <c r="F855" s="243"/>
      <c r="G855" s="243"/>
      <c r="H855" s="243"/>
      <c r="I855" s="540"/>
      <c r="J855" s="243"/>
      <c r="K855" s="243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65"/>
      <c r="B856" s="538"/>
      <c r="C856" s="538"/>
      <c r="D856" s="540"/>
      <c r="E856" s="243"/>
      <c r="F856" s="243"/>
      <c r="G856" s="243"/>
      <c r="H856" s="243"/>
      <c r="I856" s="540"/>
      <c r="J856" s="243"/>
      <c r="K856" s="243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65"/>
      <c r="B857" s="538"/>
      <c r="C857" s="538"/>
      <c r="D857" s="540"/>
      <c r="E857" s="243"/>
      <c r="F857" s="243"/>
      <c r="G857" s="243"/>
      <c r="H857" s="243"/>
      <c r="I857" s="540"/>
      <c r="J857" s="243"/>
      <c r="K857" s="243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65"/>
      <c r="B858" s="538"/>
      <c r="C858" s="538"/>
      <c r="D858" s="540"/>
      <c r="E858" s="243"/>
      <c r="F858" s="243"/>
      <c r="G858" s="243"/>
      <c r="H858" s="243"/>
      <c r="I858" s="540"/>
      <c r="J858" s="243"/>
      <c r="K858" s="243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65"/>
      <c r="B859" s="538"/>
      <c r="C859" s="538"/>
      <c r="D859" s="540"/>
      <c r="E859" s="243"/>
      <c r="F859" s="243"/>
      <c r="G859" s="243"/>
      <c r="H859" s="243"/>
      <c r="I859" s="540"/>
      <c r="J859" s="243"/>
      <c r="K859" s="243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65"/>
      <c r="B860" s="538"/>
      <c r="C860" s="538"/>
      <c r="D860" s="540"/>
      <c r="E860" s="243"/>
      <c r="F860" s="243"/>
      <c r="G860" s="243"/>
      <c r="H860" s="243"/>
      <c r="I860" s="540"/>
      <c r="J860" s="243"/>
      <c r="K860" s="243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65"/>
      <c r="B861" s="538"/>
      <c r="C861" s="538"/>
      <c r="D861" s="540"/>
      <c r="E861" s="243"/>
      <c r="F861" s="243"/>
      <c r="G861" s="243"/>
      <c r="H861" s="243"/>
      <c r="I861" s="540"/>
      <c r="J861" s="243"/>
      <c r="K861" s="243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65"/>
      <c r="B862" s="538"/>
      <c r="C862" s="538"/>
      <c r="D862" s="540"/>
      <c r="E862" s="243"/>
      <c r="F862" s="243"/>
      <c r="G862" s="243"/>
      <c r="H862" s="243"/>
      <c r="I862" s="540"/>
      <c r="J862" s="243"/>
      <c r="K862" s="243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65"/>
      <c r="B863" s="538"/>
      <c r="C863" s="538"/>
      <c r="D863" s="540"/>
      <c r="E863" s="243"/>
      <c r="F863" s="243"/>
      <c r="G863" s="243"/>
      <c r="H863" s="243"/>
      <c r="I863" s="540"/>
      <c r="J863" s="243"/>
      <c r="K863" s="243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65"/>
      <c r="B864" s="538"/>
      <c r="C864" s="538"/>
      <c r="D864" s="540"/>
      <c r="E864" s="243"/>
      <c r="F864" s="243"/>
      <c r="G864" s="243"/>
      <c r="H864" s="243"/>
      <c r="I864" s="540"/>
      <c r="J864" s="243"/>
      <c r="K864" s="243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65"/>
      <c r="B865" s="538"/>
      <c r="C865" s="538"/>
      <c r="D865" s="540"/>
      <c r="E865" s="243"/>
      <c r="F865" s="243"/>
      <c r="G865" s="243"/>
      <c r="H865" s="243"/>
      <c r="I865" s="540"/>
      <c r="J865" s="243"/>
      <c r="K865" s="243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65"/>
      <c r="B866" s="538"/>
      <c r="C866" s="538"/>
      <c r="D866" s="540"/>
      <c r="E866" s="243"/>
      <c r="F866" s="243"/>
      <c r="G866" s="243"/>
      <c r="H866" s="243"/>
      <c r="I866" s="540"/>
      <c r="J866" s="243"/>
      <c r="K866" s="243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65"/>
      <c r="B867" s="538"/>
      <c r="C867" s="538"/>
      <c r="D867" s="540"/>
      <c r="E867" s="243"/>
      <c r="F867" s="243"/>
      <c r="G867" s="243"/>
      <c r="H867" s="243"/>
      <c r="I867" s="540"/>
      <c r="J867" s="243"/>
      <c r="K867" s="243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65"/>
      <c r="B868" s="538"/>
      <c r="C868" s="538"/>
      <c r="D868" s="540"/>
      <c r="E868" s="243"/>
      <c r="F868" s="243"/>
      <c r="G868" s="243"/>
      <c r="H868" s="243"/>
      <c r="I868" s="540"/>
      <c r="J868" s="243"/>
      <c r="K868" s="243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65"/>
      <c r="B869" s="538"/>
      <c r="C869" s="538"/>
      <c r="D869" s="540"/>
      <c r="E869" s="243"/>
      <c r="F869" s="243"/>
      <c r="G869" s="243"/>
      <c r="H869" s="243"/>
      <c r="I869" s="540"/>
      <c r="J869" s="243"/>
      <c r="K869" s="243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65"/>
      <c r="B870" s="538"/>
      <c r="C870" s="538"/>
      <c r="D870" s="540"/>
      <c r="E870" s="243"/>
      <c r="F870" s="243"/>
      <c r="G870" s="243"/>
      <c r="H870" s="243"/>
      <c r="I870" s="540"/>
      <c r="J870" s="243"/>
      <c r="K870" s="243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65"/>
      <c r="B871" s="538"/>
      <c r="C871" s="538"/>
      <c r="D871" s="540"/>
      <c r="E871" s="243"/>
      <c r="F871" s="243"/>
      <c r="G871" s="243"/>
      <c r="H871" s="243"/>
      <c r="I871" s="540"/>
      <c r="J871" s="243"/>
      <c r="K871" s="243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65"/>
      <c r="B872" s="538"/>
      <c r="C872" s="538"/>
      <c r="D872" s="540"/>
      <c r="E872" s="243"/>
      <c r="F872" s="243"/>
      <c r="G872" s="243"/>
      <c r="H872" s="243"/>
      <c r="I872" s="540"/>
      <c r="J872" s="243"/>
      <c r="K872" s="243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65"/>
      <c r="B873" s="538"/>
      <c r="C873" s="538"/>
      <c r="D873" s="540"/>
      <c r="E873" s="243"/>
      <c r="F873" s="243"/>
      <c r="G873" s="243"/>
      <c r="H873" s="243"/>
      <c r="I873" s="540"/>
      <c r="J873" s="243"/>
      <c r="K873" s="243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65"/>
      <c r="B874" s="538"/>
      <c r="C874" s="538"/>
      <c r="D874" s="540"/>
      <c r="E874" s="243"/>
      <c r="F874" s="243"/>
      <c r="G874" s="243"/>
      <c r="H874" s="243"/>
      <c r="I874" s="540"/>
      <c r="J874" s="243"/>
      <c r="K874" s="243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65"/>
      <c r="B875" s="538"/>
      <c r="C875" s="538"/>
      <c r="D875" s="540"/>
      <c r="E875" s="243"/>
      <c r="F875" s="243"/>
      <c r="G875" s="243"/>
      <c r="H875" s="243"/>
      <c r="I875" s="540"/>
      <c r="J875" s="243"/>
      <c r="K875" s="243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65"/>
      <c r="B876" s="538"/>
      <c r="C876" s="538"/>
      <c r="D876" s="540"/>
      <c r="E876" s="243"/>
      <c r="F876" s="243"/>
      <c r="G876" s="243"/>
      <c r="H876" s="243"/>
      <c r="I876" s="540"/>
      <c r="J876" s="243"/>
      <c r="K876" s="243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65"/>
      <c r="B877" s="538"/>
      <c r="C877" s="538"/>
      <c r="D877" s="540"/>
      <c r="E877" s="243"/>
      <c r="F877" s="243"/>
      <c r="G877" s="243"/>
      <c r="H877" s="243"/>
      <c r="I877" s="540"/>
      <c r="J877" s="243"/>
      <c r="K877" s="243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65"/>
      <c r="B878" s="538"/>
      <c r="C878" s="538"/>
      <c r="D878" s="540"/>
      <c r="E878" s="243"/>
      <c r="F878" s="243"/>
      <c r="G878" s="243"/>
      <c r="H878" s="243"/>
      <c r="I878" s="540"/>
      <c r="J878" s="243"/>
      <c r="K878" s="243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65"/>
      <c r="B879" s="538"/>
      <c r="C879" s="538"/>
      <c r="D879" s="540"/>
      <c r="E879" s="243"/>
      <c r="F879" s="243"/>
      <c r="G879" s="243"/>
      <c r="H879" s="243"/>
      <c r="I879" s="540"/>
      <c r="J879" s="243"/>
      <c r="K879" s="243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65"/>
      <c r="B880" s="538"/>
      <c r="C880" s="538"/>
      <c r="D880" s="540"/>
      <c r="E880" s="243"/>
      <c r="F880" s="243"/>
      <c r="G880" s="243"/>
      <c r="H880" s="243"/>
      <c r="I880" s="540"/>
      <c r="J880" s="243"/>
      <c r="K880" s="243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65"/>
      <c r="B881" s="538"/>
      <c r="C881" s="538"/>
      <c r="D881" s="540"/>
      <c r="E881" s="243"/>
      <c r="F881" s="243"/>
      <c r="G881" s="243"/>
      <c r="H881" s="243"/>
      <c r="I881" s="540"/>
      <c r="J881" s="243"/>
      <c r="K881" s="243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65"/>
      <c r="B882" s="538"/>
      <c r="C882" s="538"/>
      <c r="D882" s="540"/>
      <c r="E882" s="243"/>
      <c r="F882" s="243"/>
      <c r="G882" s="243"/>
      <c r="H882" s="243"/>
      <c r="I882" s="540"/>
      <c r="J882" s="243"/>
      <c r="K882" s="243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65"/>
      <c r="B883" s="538"/>
      <c r="C883" s="538"/>
      <c r="D883" s="540"/>
      <c r="E883" s="243"/>
      <c r="F883" s="243"/>
      <c r="G883" s="243"/>
      <c r="H883" s="243"/>
      <c r="I883" s="540"/>
      <c r="J883" s="243"/>
      <c r="K883" s="243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65"/>
      <c r="B884" s="538"/>
      <c r="C884" s="538"/>
      <c r="D884" s="540"/>
      <c r="E884" s="243"/>
      <c r="F884" s="243"/>
      <c r="G884" s="243"/>
      <c r="H884" s="243"/>
      <c r="I884" s="540"/>
      <c r="J884" s="243"/>
      <c r="K884" s="243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65"/>
      <c r="B885" s="538"/>
      <c r="C885" s="538"/>
      <c r="D885" s="540"/>
      <c r="E885" s="243"/>
      <c r="F885" s="243"/>
      <c r="G885" s="243"/>
      <c r="H885" s="243"/>
      <c r="I885" s="540"/>
      <c r="J885" s="243"/>
      <c r="K885" s="243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65"/>
      <c r="B886" s="538"/>
      <c r="C886" s="538"/>
      <c r="D886" s="540"/>
      <c r="E886" s="243"/>
      <c r="F886" s="243"/>
      <c r="G886" s="243"/>
      <c r="H886" s="243"/>
      <c r="I886" s="540"/>
      <c r="J886" s="243"/>
      <c r="K886" s="243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65"/>
      <c r="B887" s="538"/>
      <c r="C887" s="538"/>
      <c r="D887" s="540"/>
      <c r="E887" s="243"/>
      <c r="F887" s="243"/>
      <c r="G887" s="243"/>
      <c r="H887" s="243"/>
      <c r="I887" s="540"/>
      <c r="J887" s="243"/>
      <c r="K887" s="243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65"/>
      <c r="B888" s="538"/>
      <c r="C888" s="538"/>
      <c r="D888" s="540"/>
      <c r="E888" s="243"/>
      <c r="F888" s="243"/>
      <c r="G888" s="243"/>
      <c r="H888" s="243"/>
      <c r="I888" s="540"/>
      <c r="J888" s="243"/>
      <c r="K888" s="243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65"/>
      <c r="B889" s="538"/>
      <c r="C889" s="538"/>
      <c r="D889" s="540"/>
      <c r="E889" s="243"/>
      <c r="F889" s="243"/>
      <c r="G889" s="243"/>
      <c r="H889" s="243"/>
      <c r="I889" s="540"/>
      <c r="J889" s="243"/>
      <c r="K889" s="243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65"/>
      <c r="B890" s="538"/>
      <c r="C890" s="538"/>
      <c r="D890" s="540"/>
      <c r="E890" s="243"/>
      <c r="F890" s="243"/>
      <c r="G890" s="243"/>
      <c r="H890" s="243"/>
      <c r="I890" s="540"/>
      <c r="J890" s="243"/>
      <c r="K890" s="243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65"/>
      <c r="B891" s="538"/>
      <c r="C891" s="538"/>
      <c r="D891" s="540"/>
      <c r="E891" s="243"/>
      <c r="F891" s="243"/>
      <c r="G891" s="243"/>
      <c r="H891" s="243"/>
      <c r="I891" s="540"/>
      <c r="J891" s="243"/>
      <c r="K891" s="243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65"/>
      <c r="B892" s="538"/>
      <c r="C892" s="538"/>
      <c r="D892" s="540"/>
      <c r="E892" s="243"/>
      <c r="F892" s="243"/>
      <c r="G892" s="243"/>
      <c r="H892" s="243"/>
      <c r="I892" s="540"/>
      <c r="J892" s="243"/>
      <c r="K892" s="243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65"/>
      <c r="B893" s="538"/>
      <c r="C893" s="538"/>
      <c r="D893" s="540"/>
      <c r="E893" s="243"/>
      <c r="F893" s="243"/>
      <c r="G893" s="243"/>
      <c r="H893" s="243"/>
      <c r="I893" s="540"/>
      <c r="J893" s="243"/>
      <c r="K893" s="243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65"/>
      <c r="B894" s="538"/>
      <c r="C894" s="538"/>
      <c r="D894" s="540"/>
      <c r="E894" s="243"/>
      <c r="F894" s="243"/>
      <c r="G894" s="243"/>
      <c r="H894" s="243"/>
      <c r="I894" s="540"/>
      <c r="J894" s="243"/>
      <c r="K894" s="243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65"/>
      <c r="B895" s="538"/>
      <c r="C895" s="538"/>
      <c r="D895" s="540"/>
      <c r="E895" s="243"/>
      <c r="F895" s="243"/>
      <c r="G895" s="243"/>
      <c r="H895" s="243"/>
      <c r="I895" s="540"/>
      <c r="J895" s="243"/>
      <c r="K895" s="243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65"/>
      <c r="B896" s="538"/>
      <c r="C896" s="538"/>
      <c r="D896" s="540"/>
      <c r="E896" s="243"/>
      <c r="F896" s="243"/>
      <c r="G896" s="243"/>
      <c r="H896" s="243"/>
      <c r="I896" s="540"/>
      <c r="J896" s="243"/>
      <c r="K896" s="243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65"/>
      <c r="B897" s="538"/>
      <c r="C897" s="538"/>
      <c r="D897" s="540"/>
      <c r="E897" s="243"/>
      <c r="F897" s="243"/>
      <c r="G897" s="243"/>
      <c r="H897" s="243"/>
      <c r="I897" s="540"/>
      <c r="J897" s="243"/>
      <c r="K897" s="243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65"/>
      <c r="B898" s="538"/>
      <c r="C898" s="538"/>
      <c r="D898" s="540"/>
      <c r="E898" s="243"/>
      <c r="F898" s="243"/>
      <c r="G898" s="243"/>
      <c r="H898" s="243"/>
      <c r="I898" s="540"/>
      <c r="J898" s="243"/>
      <c r="K898" s="243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65"/>
      <c r="B899" s="538"/>
      <c r="C899" s="538"/>
      <c r="D899" s="540"/>
      <c r="E899" s="243"/>
      <c r="F899" s="243"/>
      <c r="G899" s="243"/>
      <c r="H899" s="243"/>
      <c r="I899" s="540"/>
      <c r="J899" s="243"/>
      <c r="K899" s="243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65"/>
      <c r="B900" s="538"/>
      <c r="C900" s="538"/>
      <c r="D900" s="540"/>
      <c r="E900" s="243"/>
      <c r="F900" s="243"/>
      <c r="G900" s="243"/>
      <c r="H900" s="243"/>
      <c r="I900" s="540"/>
      <c r="J900" s="243"/>
      <c r="K900" s="243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65"/>
      <c r="B901" s="538"/>
      <c r="C901" s="538"/>
      <c r="D901" s="540"/>
      <c r="E901" s="243"/>
      <c r="F901" s="243"/>
      <c r="G901" s="243"/>
      <c r="H901" s="243"/>
      <c r="I901" s="540"/>
      <c r="J901" s="243"/>
      <c r="K901" s="243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65"/>
      <c r="B902" s="538"/>
      <c r="C902" s="538"/>
      <c r="D902" s="540"/>
      <c r="E902" s="243"/>
      <c r="F902" s="243"/>
      <c r="G902" s="243"/>
      <c r="H902" s="243"/>
      <c r="I902" s="540"/>
      <c r="J902" s="243"/>
      <c r="K902" s="243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65"/>
      <c r="B903" s="538"/>
      <c r="C903" s="538"/>
      <c r="D903" s="540"/>
      <c r="E903" s="243"/>
      <c r="F903" s="243"/>
      <c r="G903" s="243"/>
      <c r="H903" s="243"/>
      <c r="I903" s="540"/>
      <c r="J903" s="243"/>
      <c r="K903" s="243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65"/>
      <c r="B904" s="538"/>
      <c r="C904" s="538"/>
      <c r="D904" s="540"/>
      <c r="E904" s="243"/>
      <c r="F904" s="243"/>
      <c r="G904" s="243"/>
      <c r="H904" s="243"/>
      <c r="I904" s="540"/>
      <c r="J904" s="243"/>
      <c r="K904" s="243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65"/>
      <c r="B905" s="538"/>
      <c r="C905" s="538"/>
      <c r="D905" s="540"/>
      <c r="E905" s="243"/>
      <c r="F905" s="243"/>
      <c r="G905" s="243"/>
      <c r="H905" s="243"/>
      <c r="I905" s="540"/>
      <c r="J905" s="243"/>
      <c r="K905" s="243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65"/>
      <c r="B906" s="538"/>
      <c r="C906" s="538"/>
      <c r="D906" s="540"/>
      <c r="E906" s="243"/>
      <c r="F906" s="243"/>
      <c r="G906" s="243"/>
      <c r="H906" s="243"/>
      <c r="I906" s="540"/>
      <c r="J906" s="243"/>
      <c r="K906" s="243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65"/>
      <c r="B907" s="538"/>
      <c r="C907" s="538"/>
      <c r="D907" s="540"/>
      <c r="E907" s="243"/>
      <c r="F907" s="243"/>
      <c r="G907" s="243"/>
      <c r="H907" s="243"/>
      <c r="I907" s="540"/>
      <c r="J907" s="243"/>
      <c r="K907" s="243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65"/>
      <c r="B908" s="538"/>
      <c r="C908" s="538"/>
      <c r="D908" s="540"/>
      <c r="E908" s="243"/>
      <c r="F908" s="243"/>
      <c r="G908" s="243"/>
      <c r="H908" s="243"/>
      <c r="I908" s="540"/>
      <c r="J908" s="243"/>
      <c r="K908" s="243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65"/>
      <c r="B909" s="538"/>
      <c r="C909" s="538"/>
      <c r="D909" s="540"/>
      <c r="E909" s="243"/>
      <c r="F909" s="243"/>
      <c r="G909" s="243"/>
      <c r="H909" s="243"/>
      <c r="I909" s="540"/>
      <c r="J909" s="243"/>
      <c r="K909" s="243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65"/>
      <c r="B910" s="538"/>
      <c r="C910" s="538"/>
      <c r="D910" s="540"/>
      <c r="E910" s="243"/>
      <c r="F910" s="243"/>
      <c r="G910" s="243"/>
      <c r="H910" s="243"/>
      <c r="I910" s="540"/>
      <c r="J910" s="243"/>
      <c r="K910" s="243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65"/>
      <c r="B911" s="538"/>
      <c r="C911" s="538"/>
      <c r="D911" s="540"/>
      <c r="E911" s="243"/>
      <c r="F911" s="243"/>
      <c r="G911" s="243"/>
      <c r="H911" s="243"/>
      <c r="I911" s="540"/>
      <c r="J911" s="243"/>
      <c r="K911" s="243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65"/>
      <c r="B912" s="538"/>
      <c r="C912" s="538"/>
      <c r="D912" s="540"/>
      <c r="E912" s="243"/>
      <c r="F912" s="243"/>
      <c r="G912" s="243"/>
      <c r="H912" s="243"/>
      <c r="I912" s="540"/>
      <c r="J912" s="243"/>
      <c r="K912" s="243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65"/>
      <c r="B913" s="538"/>
      <c r="C913" s="538"/>
      <c r="D913" s="540"/>
      <c r="E913" s="243"/>
      <c r="F913" s="243"/>
      <c r="G913" s="243"/>
      <c r="H913" s="243"/>
      <c r="I913" s="540"/>
      <c r="J913" s="243"/>
      <c r="K913" s="243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65"/>
      <c r="B914" s="538"/>
      <c r="C914" s="538"/>
      <c r="D914" s="540"/>
      <c r="E914" s="243"/>
      <c r="F914" s="243"/>
      <c r="G914" s="243"/>
      <c r="H914" s="243"/>
      <c r="I914" s="540"/>
      <c r="J914" s="243"/>
      <c r="K914" s="243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65"/>
      <c r="B915" s="538"/>
      <c r="C915" s="538"/>
      <c r="D915" s="540"/>
      <c r="E915" s="243"/>
      <c r="F915" s="243"/>
      <c r="G915" s="243"/>
      <c r="H915" s="243"/>
      <c r="I915" s="540"/>
      <c r="J915" s="243"/>
      <c r="K915" s="243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65"/>
      <c r="B916" s="538"/>
      <c r="C916" s="538"/>
      <c r="D916" s="540"/>
      <c r="E916" s="243"/>
      <c r="F916" s="243"/>
      <c r="G916" s="243"/>
      <c r="H916" s="243"/>
      <c r="I916" s="540"/>
      <c r="J916" s="243"/>
      <c r="K916" s="243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65"/>
      <c r="B917" s="538"/>
      <c r="C917" s="538"/>
      <c r="D917" s="540"/>
      <c r="E917" s="243"/>
      <c r="F917" s="243"/>
      <c r="G917" s="243"/>
      <c r="H917" s="243"/>
      <c r="I917" s="540"/>
      <c r="J917" s="243"/>
      <c r="K917" s="243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65"/>
      <c r="B918" s="538"/>
      <c r="C918" s="538"/>
      <c r="D918" s="540"/>
      <c r="E918" s="243"/>
      <c r="F918" s="243"/>
      <c r="G918" s="243"/>
      <c r="H918" s="243"/>
      <c r="I918" s="540"/>
      <c r="J918" s="243"/>
      <c r="K918" s="243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65"/>
      <c r="B919" s="538"/>
      <c r="C919" s="538"/>
      <c r="D919" s="540"/>
      <c r="E919" s="243"/>
      <c r="F919" s="243"/>
      <c r="G919" s="243"/>
      <c r="H919" s="243"/>
      <c r="I919" s="540"/>
      <c r="J919" s="243"/>
      <c r="K919" s="243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65"/>
      <c r="B920" s="538"/>
      <c r="C920" s="538"/>
      <c r="D920" s="540"/>
      <c r="E920" s="243"/>
      <c r="F920" s="243"/>
      <c r="G920" s="243"/>
      <c r="H920" s="243"/>
      <c r="I920" s="540"/>
      <c r="J920" s="243"/>
      <c r="K920" s="243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65"/>
      <c r="B921" s="538"/>
      <c r="C921" s="538"/>
      <c r="D921" s="540"/>
      <c r="E921" s="243"/>
      <c r="F921" s="243"/>
      <c r="G921" s="243"/>
      <c r="H921" s="243"/>
      <c r="I921" s="540"/>
      <c r="J921" s="243"/>
      <c r="K921" s="243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65"/>
      <c r="B922" s="538"/>
      <c r="C922" s="538"/>
      <c r="D922" s="540"/>
      <c r="E922" s="243"/>
      <c r="F922" s="243"/>
      <c r="G922" s="243"/>
      <c r="H922" s="243"/>
      <c r="I922" s="540"/>
      <c r="J922" s="243"/>
      <c r="K922" s="243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65"/>
      <c r="B923" s="538"/>
      <c r="C923" s="538"/>
      <c r="D923" s="540"/>
      <c r="E923" s="243"/>
      <c r="F923" s="243"/>
      <c r="G923" s="243"/>
      <c r="H923" s="243"/>
      <c r="I923" s="540"/>
      <c r="J923" s="243"/>
      <c r="K923" s="243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65"/>
      <c r="B924" s="538"/>
      <c r="C924" s="538"/>
      <c r="D924" s="540"/>
      <c r="E924" s="243"/>
      <c r="F924" s="243"/>
      <c r="G924" s="243"/>
      <c r="H924" s="243"/>
      <c r="I924" s="540"/>
      <c r="J924" s="243"/>
      <c r="K924" s="243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65"/>
      <c r="B925" s="538"/>
      <c r="C925" s="538"/>
      <c r="D925" s="540"/>
      <c r="E925" s="243"/>
      <c r="F925" s="243"/>
      <c r="G925" s="243"/>
      <c r="H925" s="243"/>
      <c r="I925" s="540"/>
      <c r="J925" s="243"/>
      <c r="K925" s="243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65"/>
      <c r="B926" s="538"/>
      <c r="C926" s="538"/>
      <c r="D926" s="540"/>
      <c r="E926" s="243"/>
      <c r="F926" s="243"/>
      <c r="G926" s="243"/>
      <c r="H926" s="243"/>
      <c r="I926" s="540"/>
      <c r="J926" s="243"/>
      <c r="K926" s="243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65"/>
      <c r="B927" s="538"/>
      <c r="C927" s="538"/>
      <c r="D927" s="540"/>
      <c r="E927" s="243"/>
      <c r="F927" s="243"/>
      <c r="G927" s="243"/>
      <c r="H927" s="243"/>
      <c r="I927" s="540"/>
      <c r="J927" s="243"/>
      <c r="K927" s="243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65"/>
      <c r="B928" s="538"/>
      <c r="C928" s="538"/>
      <c r="D928" s="540"/>
      <c r="E928" s="243"/>
      <c r="F928" s="243"/>
      <c r="G928" s="243"/>
      <c r="H928" s="243"/>
      <c r="I928" s="540"/>
      <c r="J928" s="243"/>
      <c r="K928" s="243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65"/>
      <c r="B929" s="538"/>
      <c r="C929" s="538"/>
      <c r="D929" s="540"/>
      <c r="E929" s="243"/>
      <c r="F929" s="243"/>
      <c r="G929" s="243"/>
      <c r="H929" s="243"/>
      <c r="I929" s="540"/>
      <c r="J929" s="243"/>
      <c r="K929" s="243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65"/>
      <c r="B930" s="538"/>
      <c r="C930" s="538"/>
      <c r="D930" s="540"/>
      <c r="E930" s="243"/>
      <c r="F930" s="243"/>
      <c r="G930" s="243"/>
      <c r="H930" s="243"/>
      <c r="I930" s="540"/>
      <c r="J930" s="243"/>
      <c r="K930" s="243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65"/>
      <c r="B931" s="538"/>
      <c r="C931" s="538"/>
      <c r="D931" s="540"/>
      <c r="E931" s="243"/>
      <c r="F931" s="243"/>
      <c r="G931" s="243"/>
      <c r="H931" s="243"/>
      <c r="I931" s="540"/>
      <c r="J931" s="243"/>
      <c r="K931" s="243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65"/>
      <c r="B932" s="538"/>
      <c r="C932" s="538"/>
      <c r="D932" s="540"/>
      <c r="E932" s="243"/>
      <c r="F932" s="243"/>
      <c r="G932" s="243"/>
      <c r="H932" s="243"/>
      <c r="I932" s="540"/>
      <c r="J932" s="243"/>
      <c r="K932" s="243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65"/>
      <c r="B933" s="538"/>
      <c r="C933" s="538"/>
      <c r="D933" s="540"/>
      <c r="E933" s="243"/>
      <c r="F933" s="243"/>
      <c r="G933" s="243"/>
      <c r="H933" s="243"/>
      <c r="I933" s="540"/>
      <c r="J933" s="243"/>
      <c r="K933" s="243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65"/>
      <c r="B934" s="538"/>
      <c r="C934" s="538"/>
      <c r="D934" s="540"/>
      <c r="E934" s="243"/>
      <c r="F934" s="243"/>
      <c r="G934" s="243"/>
      <c r="H934" s="243"/>
      <c r="I934" s="540"/>
      <c r="J934" s="243"/>
      <c r="K934" s="243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65"/>
      <c r="B935" s="538"/>
      <c r="C935" s="538"/>
      <c r="D935" s="540"/>
      <c r="E935" s="243"/>
      <c r="F935" s="243"/>
      <c r="G935" s="243"/>
      <c r="H935" s="243"/>
      <c r="I935" s="540"/>
      <c r="J935" s="243"/>
      <c r="K935" s="243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65"/>
      <c r="B936" s="538"/>
      <c r="C936" s="538"/>
      <c r="D936" s="540"/>
      <c r="E936" s="243"/>
      <c r="F936" s="243"/>
      <c r="G936" s="243"/>
      <c r="H936" s="243"/>
      <c r="I936" s="540"/>
      <c r="J936" s="243"/>
      <c r="K936" s="243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65"/>
      <c r="B937" s="538"/>
      <c r="C937" s="538"/>
      <c r="D937" s="540"/>
      <c r="E937" s="243"/>
      <c r="F937" s="243"/>
      <c r="G937" s="243"/>
      <c r="H937" s="243"/>
      <c r="I937" s="540"/>
      <c r="J937" s="243"/>
      <c r="K937" s="243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65"/>
      <c r="B938" s="538"/>
      <c r="C938" s="538"/>
      <c r="D938" s="540"/>
      <c r="E938" s="243"/>
      <c r="F938" s="243"/>
      <c r="G938" s="243"/>
      <c r="H938" s="243"/>
      <c r="I938" s="540"/>
      <c r="J938" s="243"/>
      <c r="K938" s="243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65"/>
      <c r="B939" s="538"/>
      <c r="C939" s="538"/>
      <c r="D939" s="540"/>
      <c r="E939" s="243"/>
      <c r="F939" s="243"/>
      <c r="G939" s="243"/>
      <c r="H939" s="243"/>
      <c r="I939" s="540"/>
      <c r="J939" s="243"/>
      <c r="K939" s="243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65"/>
      <c r="B940" s="538"/>
      <c r="C940" s="538"/>
      <c r="D940" s="540"/>
      <c r="E940" s="243"/>
      <c r="F940" s="243"/>
      <c r="G940" s="243"/>
      <c r="H940" s="243"/>
      <c r="I940" s="540"/>
      <c r="J940" s="243"/>
      <c r="K940" s="243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65"/>
      <c r="B941" s="538"/>
      <c r="C941" s="538"/>
      <c r="D941" s="540"/>
      <c r="E941" s="243"/>
      <c r="F941" s="243"/>
      <c r="G941" s="243"/>
      <c r="H941" s="243"/>
      <c r="I941" s="540"/>
      <c r="J941" s="243"/>
      <c r="K941" s="243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65"/>
      <c r="B942" s="538"/>
      <c r="C942" s="538"/>
      <c r="D942" s="540"/>
      <c r="E942" s="243"/>
      <c r="F942" s="243"/>
      <c r="G942" s="243"/>
      <c r="H942" s="243"/>
      <c r="I942" s="540"/>
      <c r="J942" s="243"/>
      <c r="K942" s="243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65"/>
      <c r="B943" s="538"/>
      <c r="C943" s="538"/>
      <c r="D943" s="540"/>
      <c r="E943" s="243"/>
      <c r="F943" s="243"/>
      <c r="G943" s="243"/>
      <c r="H943" s="243"/>
      <c r="I943" s="540"/>
      <c r="J943" s="243"/>
      <c r="K943" s="243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65"/>
      <c r="B944" s="538"/>
      <c r="C944" s="538"/>
      <c r="D944" s="540"/>
      <c r="E944" s="243"/>
      <c r="F944" s="243"/>
      <c r="G944" s="243"/>
      <c r="H944" s="243"/>
      <c r="I944" s="540"/>
      <c r="J944" s="243"/>
      <c r="K944" s="243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65"/>
      <c r="B945" s="538"/>
      <c r="C945" s="538"/>
      <c r="D945" s="540"/>
      <c r="E945" s="243"/>
      <c r="F945" s="243"/>
      <c r="G945" s="243"/>
      <c r="H945" s="243"/>
      <c r="I945" s="540"/>
      <c r="J945" s="243"/>
      <c r="K945" s="243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65"/>
      <c r="B946" s="538"/>
      <c r="C946" s="538"/>
      <c r="D946" s="540"/>
      <c r="E946" s="243"/>
      <c r="F946" s="243"/>
      <c r="G946" s="243"/>
      <c r="H946" s="243"/>
      <c r="I946" s="540"/>
      <c r="J946" s="243"/>
      <c r="K946" s="243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65"/>
      <c r="B947" s="538"/>
      <c r="C947" s="538"/>
      <c r="D947" s="540"/>
      <c r="E947" s="243"/>
      <c r="F947" s="243"/>
      <c r="G947" s="243"/>
      <c r="H947" s="243"/>
      <c r="I947" s="540"/>
      <c r="J947" s="243"/>
      <c r="K947" s="243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65"/>
      <c r="B948" s="538"/>
      <c r="C948" s="538"/>
      <c r="D948" s="540"/>
      <c r="E948" s="243"/>
      <c r="F948" s="243"/>
      <c r="G948" s="243"/>
      <c r="H948" s="243"/>
      <c r="I948" s="540"/>
      <c r="J948" s="243"/>
      <c r="K948" s="243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65"/>
      <c r="B949" s="538"/>
      <c r="C949" s="538"/>
      <c r="D949" s="540"/>
      <c r="E949" s="243"/>
      <c r="F949" s="243"/>
      <c r="G949" s="243"/>
      <c r="H949" s="243"/>
      <c r="I949" s="540"/>
      <c r="J949" s="243"/>
      <c r="K949" s="243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65"/>
      <c r="B950" s="538"/>
      <c r="C950" s="538"/>
      <c r="D950" s="540"/>
      <c r="E950" s="243"/>
      <c r="F950" s="243"/>
      <c r="G950" s="243"/>
      <c r="H950" s="243"/>
      <c r="I950" s="540"/>
      <c r="J950" s="243"/>
      <c r="K950" s="243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65"/>
      <c r="B951" s="538"/>
      <c r="C951" s="538"/>
      <c r="D951" s="540"/>
      <c r="E951" s="243"/>
      <c r="F951" s="243"/>
      <c r="G951" s="243"/>
      <c r="H951" s="243"/>
      <c r="I951" s="540"/>
      <c r="J951" s="243"/>
      <c r="K951" s="243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65"/>
      <c r="B952" s="538"/>
      <c r="C952" s="538"/>
      <c r="D952" s="540"/>
      <c r="E952" s="243"/>
      <c r="F952" s="243"/>
      <c r="G952" s="243"/>
      <c r="H952" s="243"/>
      <c r="I952" s="540"/>
      <c r="J952" s="243"/>
      <c r="K952" s="243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65"/>
      <c r="B953" s="538"/>
      <c r="C953" s="538"/>
      <c r="D953" s="540"/>
      <c r="E953" s="243"/>
      <c r="F953" s="243"/>
      <c r="G953" s="243"/>
      <c r="H953" s="243"/>
      <c r="I953" s="540"/>
      <c r="J953" s="243"/>
      <c r="K953" s="243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65"/>
      <c r="B954" s="538"/>
      <c r="C954" s="538"/>
      <c r="D954" s="540"/>
      <c r="E954" s="243"/>
      <c r="F954" s="243"/>
      <c r="G954" s="243"/>
      <c r="H954" s="243"/>
      <c r="I954" s="540"/>
      <c r="J954" s="243"/>
      <c r="K954" s="243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65"/>
      <c r="B955" s="538"/>
      <c r="C955" s="538"/>
      <c r="D955" s="540"/>
      <c r="E955" s="243"/>
      <c r="F955" s="243"/>
      <c r="G955" s="243"/>
      <c r="H955" s="243"/>
      <c r="I955" s="540"/>
      <c r="J955" s="243"/>
      <c r="K955" s="243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65"/>
      <c r="B956" s="538"/>
      <c r="C956" s="538"/>
      <c r="D956" s="540"/>
      <c r="E956" s="243"/>
      <c r="F956" s="243"/>
      <c r="G956" s="243"/>
      <c r="H956" s="243"/>
      <c r="I956" s="540"/>
      <c r="J956" s="243"/>
      <c r="K956" s="243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65"/>
      <c r="B957" s="538"/>
      <c r="C957" s="538"/>
      <c r="D957" s="540"/>
      <c r="E957" s="243"/>
      <c r="F957" s="243"/>
      <c r="G957" s="243"/>
      <c r="H957" s="243"/>
      <c r="I957" s="540"/>
      <c r="J957" s="243"/>
      <c r="K957" s="243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65"/>
      <c r="B958" s="538"/>
      <c r="C958" s="538"/>
      <c r="D958" s="540"/>
      <c r="E958" s="243"/>
      <c r="F958" s="243"/>
      <c r="G958" s="243"/>
      <c r="H958" s="243"/>
      <c r="I958" s="540"/>
      <c r="J958" s="243"/>
      <c r="K958" s="243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65"/>
      <c r="B959" s="538"/>
      <c r="C959" s="538"/>
      <c r="D959" s="540"/>
      <c r="E959" s="243"/>
      <c r="F959" s="243"/>
      <c r="G959" s="243"/>
      <c r="H959" s="243"/>
      <c r="I959" s="540"/>
      <c r="J959" s="243"/>
      <c r="K959" s="243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65"/>
      <c r="B960" s="538"/>
      <c r="C960" s="538"/>
      <c r="D960" s="540"/>
      <c r="E960" s="243"/>
      <c r="F960" s="243"/>
      <c r="G960" s="243"/>
      <c r="H960" s="243"/>
      <c r="I960" s="540"/>
      <c r="J960" s="243"/>
      <c r="K960" s="243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65"/>
      <c r="B961" s="538"/>
      <c r="C961" s="538"/>
      <c r="D961" s="540"/>
      <c r="E961" s="243"/>
      <c r="F961" s="243"/>
      <c r="G961" s="243"/>
      <c r="H961" s="243"/>
      <c r="I961" s="540"/>
      <c r="J961" s="243"/>
      <c r="K961" s="243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65"/>
      <c r="B962" s="538"/>
      <c r="C962" s="538"/>
      <c r="D962" s="540"/>
      <c r="E962" s="243"/>
      <c r="F962" s="243"/>
      <c r="G962" s="243"/>
      <c r="H962" s="243"/>
      <c r="I962" s="540"/>
      <c r="J962" s="243"/>
      <c r="K962" s="243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65"/>
      <c r="B963" s="538"/>
      <c r="C963" s="538"/>
      <c r="D963" s="540"/>
      <c r="E963" s="243"/>
      <c r="F963" s="243"/>
      <c r="G963" s="243"/>
      <c r="H963" s="243"/>
      <c r="I963" s="540"/>
      <c r="J963" s="243"/>
      <c r="K963" s="243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65"/>
      <c r="B964" s="538"/>
      <c r="C964" s="538"/>
      <c r="D964" s="540"/>
      <c r="E964" s="243"/>
      <c r="F964" s="243"/>
      <c r="G964" s="243"/>
      <c r="H964" s="243"/>
      <c r="I964" s="540"/>
      <c r="J964" s="243"/>
      <c r="K964" s="243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65"/>
      <c r="B965" s="538"/>
      <c r="C965" s="538"/>
      <c r="D965" s="540"/>
      <c r="E965" s="243"/>
      <c r="F965" s="243"/>
      <c r="G965" s="243"/>
      <c r="H965" s="243"/>
      <c r="I965" s="540"/>
      <c r="J965" s="243"/>
      <c r="K965" s="243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65"/>
      <c r="B966" s="538"/>
      <c r="C966" s="538"/>
      <c r="D966" s="540"/>
      <c r="E966" s="243"/>
      <c r="F966" s="243"/>
      <c r="G966" s="243"/>
      <c r="H966" s="243"/>
      <c r="I966" s="540"/>
      <c r="J966" s="243"/>
      <c r="K966" s="243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65"/>
      <c r="B967" s="538"/>
      <c r="C967" s="538"/>
      <c r="D967" s="540"/>
      <c r="E967" s="243"/>
      <c r="F967" s="243"/>
      <c r="G967" s="243"/>
      <c r="H967" s="243"/>
      <c r="I967" s="540"/>
      <c r="J967" s="243"/>
      <c r="K967" s="243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65"/>
      <c r="B968" s="538"/>
      <c r="C968" s="538"/>
      <c r="D968" s="540"/>
      <c r="E968" s="243"/>
      <c r="F968" s="243"/>
      <c r="G968" s="243"/>
      <c r="H968" s="243"/>
      <c r="I968" s="540"/>
      <c r="J968" s="243"/>
      <c r="K968" s="243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65"/>
      <c r="B969" s="538"/>
      <c r="C969" s="538"/>
      <c r="D969" s="540"/>
      <c r="E969" s="243"/>
      <c r="F969" s="243"/>
      <c r="G969" s="243"/>
      <c r="H969" s="243"/>
      <c r="I969" s="540"/>
      <c r="J969" s="243"/>
      <c r="K969" s="243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65"/>
      <c r="B970" s="538"/>
      <c r="C970" s="538"/>
      <c r="D970" s="540"/>
      <c r="E970" s="243"/>
      <c r="F970" s="243"/>
      <c r="G970" s="243"/>
      <c r="H970" s="243"/>
      <c r="I970" s="540"/>
      <c r="J970" s="243"/>
      <c r="K970" s="243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65"/>
      <c r="B971" s="538"/>
      <c r="C971" s="538"/>
      <c r="D971" s="540"/>
      <c r="E971" s="243"/>
      <c r="F971" s="243"/>
      <c r="G971" s="243"/>
      <c r="H971" s="243"/>
      <c r="I971" s="540"/>
      <c r="J971" s="243"/>
      <c r="K971" s="243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65"/>
      <c r="B972" s="538"/>
      <c r="C972" s="538"/>
      <c r="D972" s="540"/>
      <c r="E972" s="243"/>
      <c r="F972" s="243"/>
      <c r="G972" s="243"/>
      <c r="H972" s="243"/>
      <c r="I972" s="540"/>
      <c r="J972" s="243"/>
      <c r="K972" s="243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65"/>
      <c r="B973" s="538"/>
      <c r="C973" s="538"/>
      <c r="D973" s="540"/>
      <c r="E973" s="243"/>
      <c r="F973" s="243"/>
      <c r="G973" s="243"/>
      <c r="H973" s="243"/>
      <c r="I973" s="540"/>
      <c r="J973" s="243"/>
      <c r="K973" s="243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65"/>
      <c r="B974" s="538"/>
      <c r="C974" s="538"/>
      <c r="D974" s="540"/>
      <c r="E974" s="243"/>
      <c r="F974" s="243"/>
      <c r="G974" s="243"/>
      <c r="H974" s="243"/>
      <c r="I974" s="540"/>
      <c r="J974" s="243"/>
      <c r="K974" s="243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65"/>
      <c r="B975" s="538"/>
      <c r="C975" s="538"/>
      <c r="D975" s="540"/>
      <c r="E975" s="243"/>
      <c r="F975" s="243"/>
      <c r="G975" s="243"/>
      <c r="H975" s="243"/>
      <c r="I975" s="540"/>
      <c r="J975" s="243"/>
      <c r="K975" s="243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65"/>
      <c r="B976" s="538"/>
      <c r="C976" s="538"/>
      <c r="D976" s="540"/>
      <c r="E976" s="243"/>
      <c r="F976" s="243"/>
      <c r="G976" s="243"/>
      <c r="H976" s="243"/>
      <c r="I976" s="540"/>
      <c r="J976" s="243"/>
      <c r="K976" s="243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65"/>
      <c r="B977" s="538"/>
      <c r="C977" s="538"/>
      <c r="D977" s="540"/>
      <c r="E977" s="243"/>
      <c r="F977" s="243"/>
      <c r="G977" s="243"/>
      <c r="H977" s="243"/>
      <c r="I977" s="540"/>
      <c r="J977" s="243"/>
      <c r="K977" s="243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65"/>
      <c r="B978" s="538"/>
      <c r="C978" s="538"/>
      <c r="D978" s="540"/>
      <c r="E978" s="243"/>
      <c r="F978" s="243"/>
      <c r="G978" s="243"/>
      <c r="H978" s="243"/>
      <c r="I978" s="540"/>
      <c r="J978" s="243"/>
      <c r="K978" s="243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65"/>
      <c r="B979" s="538"/>
      <c r="C979" s="538"/>
      <c r="D979" s="540"/>
      <c r="E979" s="243"/>
      <c r="F979" s="243"/>
      <c r="G979" s="243"/>
      <c r="H979" s="243"/>
      <c r="I979" s="540"/>
      <c r="J979" s="243"/>
      <c r="K979" s="243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65"/>
      <c r="B980" s="538"/>
      <c r="C980" s="538"/>
      <c r="D980" s="540"/>
      <c r="E980" s="243"/>
      <c r="F980" s="243"/>
      <c r="G980" s="243"/>
      <c r="H980" s="243"/>
      <c r="I980" s="540"/>
      <c r="J980" s="243"/>
      <c r="K980" s="243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65"/>
      <c r="B981" s="538"/>
      <c r="C981" s="538"/>
      <c r="D981" s="540"/>
      <c r="E981" s="243"/>
      <c r="F981" s="243"/>
      <c r="G981" s="243"/>
      <c r="H981" s="243"/>
      <c r="I981" s="540"/>
      <c r="J981" s="243"/>
      <c r="K981" s="243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65"/>
      <c r="B982" s="538"/>
      <c r="C982" s="538"/>
      <c r="D982" s="540"/>
      <c r="E982" s="243"/>
      <c r="F982" s="243"/>
      <c r="G982" s="243"/>
      <c r="H982" s="243"/>
      <c r="I982" s="540"/>
      <c r="J982" s="243"/>
      <c r="K982" s="243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65"/>
      <c r="B983" s="538"/>
      <c r="C983" s="538"/>
      <c r="D983" s="540"/>
      <c r="E983" s="243"/>
      <c r="F983" s="243"/>
      <c r="G983" s="243"/>
      <c r="H983" s="243"/>
      <c r="I983" s="540"/>
      <c r="J983" s="243"/>
      <c r="K983" s="243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65"/>
      <c r="B984" s="538"/>
      <c r="C984" s="538"/>
      <c r="D984" s="540"/>
      <c r="E984" s="243"/>
      <c r="F984" s="243"/>
      <c r="G984" s="243"/>
      <c r="H984" s="243"/>
      <c r="I984" s="540"/>
      <c r="J984" s="243"/>
      <c r="K984" s="243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65"/>
      <c r="B985" s="538"/>
      <c r="C985" s="538"/>
      <c r="D985" s="540"/>
      <c r="E985" s="243"/>
      <c r="F985" s="243"/>
      <c r="G985" s="243"/>
      <c r="H985" s="243"/>
      <c r="I985" s="540"/>
      <c r="J985" s="243"/>
      <c r="K985" s="243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65"/>
      <c r="B986" s="538"/>
      <c r="C986" s="538"/>
      <c r="D986" s="540"/>
      <c r="E986" s="243"/>
      <c r="F986" s="243"/>
      <c r="G986" s="243"/>
      <c r="H986" s="243"/>
      <c r="I986" s="540"/>
      <c r="J986" s="243"/>
      <c r="K986" s="243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65"/>
      <c r="B987" s="538"/>
      <c r="C987" s="538"/>
      <c r="D987" s="540"/>
      <c r="E987" s="243"/>
      <c r="F987" s="243"/>
      <c r="G987" s="243"/>
      <c r="H987" s="243"/>
      <c r="I987" s="540"/>
      <c r="J987" s="243"/>
      <c r="K987" s="243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65"/>
      <c r="B988" s="538"/>
      <c r="C988" s="538"/>
      <c r="D988" s="540"/>
      <c r="E988" s="243"/>
      <c r="F988" s="243"/>
      <c r="G988" s="243"/>
      <c r="H988" s="243"/>
      <c r="I988" s="540"/>
      <c r="J988" s="243"/>
      <c r="K988" s="243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65"/>
      <c r="B989" s="538"/>
      <c r="C989" s="538"/>
      <c r="D989" s="540"/>
      <c r="E989" s="243"/>
      <c r="F989" s="243"/>
      <c r="G989" s="243"/>
      <c r="H989" s="243"/>
      <c r="I989" s="540"/>
      <c r="J989" s="243"/>
      <c r="K989" s="243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65"/>
      <c r="B990" s="538"/>
      <c r="C990" s="538"/>
      <c r="D990" s="540"/>
      <c r="E990" s="243"/>
      <c r="F990" s="243"/>
      <c r="G990" s="243"/>
      <c r="H990" s="243"/>
      <c r="I990" s="540"/>
      <c r="J990" s="243"/>
      <c r="K990" s="243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65"/>
      <c r="B991" s="538"/>
      <c r="C991" s="538"/>
      <c r="D991" s="540"/>
      <c r="E991" s="243"/>
      <c r="F991" s="243"/>
      <c r="G991" s="243"/>
      <c r="H991" s="243"/>
      <c r="I991" s="540"/>
      <c r="J991" s="243"/>
      <c r="K991" s="243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65"/>
      <c r="B992" s="538"/>
      <c r="C992" s="538"/>
      <c r="D992" s="540"/>
      <c r="E992" s="243"/>
      <c r="F992" s="243"/>
      <c r="G992" s="243"/>
      <c r="H992" s="243"/>
      <c r="I992" s="540"/>
      <c r="J992" s="243"/>
      <c r="K992" s="243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65"/>
      <c r="B993" s="538"/>
      <c r="C993" s="538"/>
      <c r="D993" s="540"/>
      <c r="E993" s="243"/>
      <c r="F993" s="243"/>
      <c r="G993" s="243"/>
      <c r="H993" s="243"/>
      <c r="I993" s="540"/>
      <c r="J993" s="243"/>
      <c r="K993" s="243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65"/>
      <c r="B994" s="538"/>
      <c r="C994" s="538"/>
      <c r="D994" s="540"/>
      <c r="E994" s="243"/>
      <c r="F994" s="243"/>
      <c r="G994" s="243"/>
      <c r="H994" s="243"/>
      <c r="I994" s="540"/>
      <c r="J994" s="243"/>
      <c r="K994" s="243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65"/>
      <c r="B995" s="538"/>
      <c r="C995" s="538"/>
      <c r="D995" s="540"/>
      <c r="E995" s="243"/>
      <c r="F995" s="243"/>
      <c r="G995" s="243"/>
      <c r="H995" s="243"/>
      <c r="I995" s="540"/>
      <c r="J995" s="243"/>
      <c r="K995" s="243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65"/>
      <c r="B996" s="538"/>
      <c r="C996" s="538"/>
      <c r="D996" s="540"/>
      <c r="E996" s="243"/>
      <c r="F996" s="243"/>
      <c r="G996" s="243"/>
      <c r="H996" s="243"/>
      <c r="I996" s="540"/>
      <c r="J996" s="243"/>
      <c r="K996" s="243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65"/>
      <c r="B997" s="538"/>
      <c r="C997" s="538"/>
      <c r="D997" s="540"/>
      <c r="E997" s="243"/>
      <c r="F997" s="243"/>
      <c r="G997" s="243"/>
      <c r="H997" s="243"/>
      <c r="I997" s="540"/>
      <c r="J997" s="243"/>
      <c r="K997" s="243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65"/>
      <c r="B998" s="538"/>
      <c r="C998" s="538"/>
      <c r="D998" s="540"/>
      <c r="E998" s="243"/>
      <c r="F998" s="243"/>
      <c r="G998" s="243"/>
      <c r="H998" s="243"/>
      <c r="I998" s="540"/>
      <c r="J998" s="243"/>
      <c r="K998" s="243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65"/>
      <c r="B999" s="538"/>
      <c r="C999" s="538"/>
      <c r="D999" s="540"/>
      <c r="E999" s="243"/>
      <c r="F999" s="243"/>
      <c r="G999" s="243"/>
      <c r="H999" s="243"/>
      <c r="I999" s="540"/>
      <c r="J999" s="243"/>
      <c r="K999" s="243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65"/>
      <c r="B1000" s="538"/>
      <c r="C1000" s="538"/>
      <c r="D1000" s="540"/>
      <c r="E1000" s="243"/>
      <c r="F1000" s="243"/>
      <c r="G1000" s="243"/>
      <c r="H1000" s="243"/>
      <c r="I1000" s="540"/>
      <c r="J1000" s="243"/>
      <c r="K1000" s="243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151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orientation="portrait"/>
  <drawing r:id="rId1"/>
</worksheet>
</file>

<file path=xl/worksheets/sheet15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5.57" customWidth="1"/>
    <col min="2" max="2" width="24.71" customWidth="1"/>
    <col min="3" max="3" width="21.71" customWidth="1"/>
    <col min="4" max="4" width="22" customWidth="1"/>
    <col min="5" max="5" width="38.29" customWidth="1"/>
    <col min="6" max="6" width="51.86" customWidth="1"/>
    <col min="7" max="7" width="13.29" customWidth="1"/>
    <col min="8" max="8" width="17.14" customWidth="1"/>
    <col min="9" max="9" width="25.57" customWidth="1"/>
    <col min="10" max="10" width="28.29" customWidth="1"/>
    <col min="11" max="11" width="60.57" customWidth="1"/>
    <col min="12" max="12" width="76.43" customWidth="1"/>
    <col min="13" max="13" width="53.43" customWidth="1"/>
    <col min="14" max="14" width="10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1" width="9.14" customWidth="1"/>
    <col min="22" max="25" width="9.14" hidden="1" customWidth="1"/>
    <col min="26" max="26" width="8.71" customWidth="1"/>
  </cols>
  <sheetData>
    <row ht="12.75" customHeight="1" r="1">
      <c r="A1" s="1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16">
        <v>113</v>
      </c>
      <c r="B2" s="17" t="s">
        <v>8589</v>
      </c>
      <c r="C2" s="17">
        <v>2009</v>
      </c>
      <c r="D2" s="392">
        <v>39826</v>
      </c>
      <c r="E2" s="17" t="s">
        <v>8590</v>
      </c>
      <c r="F2" s="17" t="s">
        <v>154</v>
      </c>
      <c r="G2" s="17" t="s">
        <v>17</v>
      </c>
      <c r="H2" s="17" t="s">
        <v>8591</v>
      </c>
      <c r="I2" s="392">
        <v>41277</v>
      </c>
      <c r="J2" s="19">
        <v>1</v>
      </c>
      <c r="K2" s="560" t="s">
        <v>278</v>
      </c>
      <c r="L2" s="19" t="s">
        <v>376</v>
      </c>
      <c r="M2" s="21">
        <f>I2-D2</f>
        <v>1451</v>
      </c>
      <c r="N2" s="243"/>
      <c r="O2" s="390" t="s">
        <v>8592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8">
        <v>213</v>
      </c>
      <c r="B3" s="9" t="s">
        <v>8593</v>
      </c>
      <c r="C3" s="9">
        <v>2011</v>
      </c>
      <c r="D3" s="388">
        <v>40772</v>
      </c>
      <c r="E3" s="9" t="s">
        <v>8594</v>
      </c>
      <c r="F3" s="9" t="s">
        <v>564</v>
      </c>
      <c r="G3" s="9" t="s">
        <v>17</v>
      </c>
      <c r="H3" s="9" t="s">
        <v>100</v>
      </c>
      <c r="I3" s="388">
        <v>41283</v>
      </c>
      <c r="J3" s="12">
        <v>1</v>
      </c>
      <c r="K3" s="562" t="s">
        <v>308</v>
      </c>
      <c r="L3" s="9" t="s">
        <v>371</v>
      </c>
      <c r="M3" s="13">
        <f>I3-D3</f>
        <v>511</v>
      </c>
      <c r="N3" s="243"/>
      <c r="O3" s="394" t="s">
        <v>26</v>
      </c>
      <c r="P3" s="394">
        <f>COUNTIF($G$2:$G$476,"PT")</f>
        <v>1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16">
        <v>313</v>
      </c>
      <c r="B4" s="17" t="s">
        <v>8595</v>
      </c>
      <c r="C4" s="17">
        <v>2009</v>
      </c>
      <c r="D4" s="392">
        <v>40147</v>
      </c>
      <c r="E4" s="17" t="s">
        <v>8596</v>
      </c>
      <c r="F4" s="17" t="s">
        <v>564</v>
      </c>
      <c r="G4" s="17" t="s">
        <v>17</v>
      </c>
      <c r="H4" s="17" t="s">
        <v>465</v>
      </c>
      <c r="I4" s="392">
        <v>41284</v>
      </c>
      <c r="J4" s="19">
        <v>1</v>
      </c>
      <c r="K4" s="562" t="s">
        <v>308</v>
      </c>
      <c r="L4" s="19" t="s">
        <v>371</v>
      </c>
      <c r="M4" s="21">
        <f>I4-D4</f>
        <v>1137</v>
      </c>
      <c r="N4" s="243"/>
      <c r="O4" s="23" t="s">
        <v>30</v>
      </c>
      <c r="P4" s="23">
        <f>COUNTIF($G$2:$G$476,"PTN")</f>
        <v>2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8">
        <v>413</v>
      </c>
      <c r="B5" s="9" t="s">
        <v>8597</v>
      </c>
      <c r="C5" s="9">
        <v>2010</v>
      </c>
      <c r="D5" s="388">
        <v>40419</v>
      </c>
      <c r="E5" s="9" t="s">
        <v>8598</v>
      </c>
      <c r="F5" s="9" t="s">
        <v>2869</v>
      </c>
      <c r="G5" s="9" t="s">
        <v>860</v>
      </c>
      <c r="H5" s="9" t="s">
        <v>4624</v>
      </c>
      <c r="I5" s="388">
        <v>41285</v>
      </c>
      <c r="J5" s="12">
        <v>1</v>
      </c>
      <c r="K5" s="560" t="s">
        <v>278</v>
      </c>
      <c r="L5" s="9" t="s">
        <v>371</v>
      </c>
      <c r="M5" s="13">
        <f>I5-D5</f>
        <v>866</v>
      </c>
      <c r="N5" s="243"/>
      <c r="O5" s="24" t="s">
        <v>35</v>
      </c>
      <c r="P5" s="24">
        <f>COUNTIF($G$2:$G$476,"PTE")</f>
        <v>45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16">
        <v>513</v>
      </c>
      <c r="B6" s="17" t="s">
        <v>8599</v>
      </c>
      <c r="C6" s="17">
        <v>2008</v>
      </c>
      <c r="D6" s="392">
        <v>39695</v>
      </c>
      <c r="E6" s="17" t="s">
        <v>8600</v>
      </c>
      <c r="F6" s="17" t="s">
        <v>154</v>
      </c>
      <c r="G6" s="17" t="s">
        <v>850</v>
      </c>
      <c r="H6" s="17" t="s">
        <v>3286</v>
      </c>
      <c r="I6" s="392">
        <v>41291</v>
      </c>
      <c r="J6" s="19">
        <v>1</v>
      </c>
      <c r="K6" s="563" t="s">
        <v>295</v>
      </c>
      <c r="L6" s="19" t="s">
        <v>376</v>
      </c>
      <c r="M6" s="21">
        <f>I6-D6</f>
        <v>1596</v>
      </c>
      <c r="N6" s="243"/>
      <c r="O6" s="23" t="s">
        <v>40</v>
      </c>
      <c r="P6" s="23">
        <f>COUNTIF($G$2:$G$476,"Pré-Mistura")</f>
        <v>0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8">
        <v>613</v>
      </c>
      <c r="B7" s="9" t="s">
        <v>8601</v>
      </c>
      <c r="C7" s="9">
        <v>2012</v>
      </c>
      <c r="D7" s="388">
        <v>41079</v>
      </c>
      <c r="E7" s="9" t="s">
        <v>8602</v>
      </c>
      <c r="F7" s="548" t="s">
        <v>2139</v>
      </c>
      <c r="G7" s="9" t="s">
        <v>871</v>
      </c>
      <c r="H7" s="9" t="s">
        <v>2494</v>
      </c>
      <c r="I7" s="388">
        <v>41292</v>
      </c>
      <c r="J7" s="12">
        <v>1</v>
      </c>
      <c r="K7" s="561" t="s">
        <v>324</v>
      </c>
      <c r="L7" s="9" t="s">
        <v>380</v>
      </c>
      <c r="M7" s="13">
        <f>I7-D7</f>
        <v>213</v>
      </c>
      <c r="N7" s="243"/>
      <c r="O7" s="24" t="s">
        <v>852</v>
      </c>
      <c r="P7" s="24">
        <f>COUNTIF($G$2:$G$476,"PF")</f>
        <v>18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16">
        <v>713</v>
      </c>
      <c r="B8" s="17" t="s">
        <v>8603</v>
      </c>
      <c r="C8" s="17">
        <v>2012</v>
      </c>
      <c r="D8" s="392">
        <v>41226</v>
      </c>
      <c r="E8" s="17" t="s">
        <v>8604</v>
      </c>
      <c r="F8" s="547" t="s">
        <v>3960</v>
      </c>
      <c r="G8" s="17" t="s">
        <v>871</v>
      </c>
      <c r="H8" s="17" t="s">
        <v>8605</v>
      </c>
      <c r="I8" s="392">
        <v>41292</v>
      </c>
      <c r="J8" s="19">
        <v>1</v>
      </c>
      <c r="K8" s="561" t="s">
        <v>1679</v>
      </c>
      <c r="L8" s="19" t="s">
        <v>380</v>
      </c>
      <c r="M8" s="21">
        <f>I8-D8</f>
        <v>66</v>
      </c>
      <c r="N8" s="243"/>
      <c r="O8" s="23" t="s">
        <v>844</v>
      </c>
      <c r="P8" s="23">
        <f>COUNTIF($G$2:$G$476,"PFN")</f>
        <v>3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8">
        <v>813</v>
      </c>
      <c r="B9" s="9" t="s">
        <v>8606</v>
      </c>
      <c r="C9" s="9">
        <v>2009</v>
      </c>
      <c r="D9" s="388">
        <v>39843</v>
      </c>
      <c r="E9" s="9" t="s">
        <v>8607</v>
      </c>
      <c r="F9" s="9" t="s">
        <v>180</v>
      </c>
      <c r="G9" s="9" t="s">
        <v>17</v>
      </c>
      <c r="H9" s="9" t="s">
        <v>8591</v>
      </c>
      <c r="I9" s="388">
        <v>41292</v>
      </c>
      <c r="J9" s="12">
        <v>1</v>
      </c>
      <c r="K9" s="562" t="s">
        <v>308</v>
      </c>
      <c r="L9" s="9" t="s">
        <v>371</v>
      </c>
      <c r="M9" s="13">
        <f>I9-D9</f>
        <v>1449</v>
      </c>
      <c r="N9" s="243"/>
      <c r="O9" s="24" t="s">
        <v>861</v>
      </c>
      <c r="P9" s="24">
        <f>COUNTIF($G$2:$G$476,"PF/PTE")</f>
        <v>30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16">
        <v>913</v>
      </c>
      <c r="B10" s="17" t="s">
        <v>8608</v>
      </c>
      <c r="C10" s="17">
        <v>2011</v>
      </c>
      <c r="D10" s="392">
        <v>40574</v>
      </c>
      <c r="E10" s="17" t="s">
        <v>8609</v>
      </c>
      <c r="F10" s="17" t="s">
        <v>1154</v>
      </c>
      <c r="G10" s="17" t="s">
        <v>17</v>
      </c>
      <c r="H10" s="17" t="s">
        <v>18</v>
      </c>
      <c r="I10" s="392">
        <v>41292</v>
      </c>
      <c r="J10" s="19">
        <v>1</v>
      </c>
      <c r="K10" s="562" t="s">
        <v>308</v>
      </c>
      <c r="L10" s="19" t="s">
        <v>376</v>
      </c>
      <c r="M10" s="21">
        <f>I10-D10</f>
        <v>718</v>
      </c>
      <c r="N10" s="243"/>
      <c r="O10" s="23" t="s">
        <v>865</v>
      </c>
      <c r="P10" s="23">
        <f>COUNTIF($G$2:$G$476,"Bio")</f>
        <v>6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8">
        <v>1013</v>
      </c>
      <c r="B11" s="9" t="s">
        <v>8610</v>
      </c>
      <c r="C11" s="9">
        <v>2008</v>
      </c>
      <c r="D11" s="388">
        <v>39771</v>
      </c>
      <c r="E11" s="9" t="s">
        <v>8611</v>
      </c>
      <c r="F11" s="9" t="s">
        <v>6351</v>
      </c>
      <c r="G11" s="9" t="s">
        <v>844</v>
      </c>
      <c r="H11" s="9" t="s">
        <v>1358</v>
      </c>
      <c r="I11" s="388">
        <v>41302</v>
      </c>
      <c r="J11" s="12">
        <v>1</v>
      </c>
      <c r="K11" s="562" t="s">
        <v>308</v>
      </c>
      <c r="L11" s="9" t="s">
        <v>376</v>
      </c>
      <c r="M11" s="13">
        <f>I11-D11</f>
        <v>1531</v>
      </c>
      <c r="N11" s="243"/>
      <c r="O11" s="395" t="s">
        <v>871</v>
      </c>
      <c r="P11" s="395">
        <f>COUNTIF($G$2:$G$476,"Bio/Org")</f>
        <v>5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16">
        <v>1113</v>
      </c>
      <c r="B12" s="17" t="s">
        <v>8612</v>
      </c>
      <c r="C12" s="17">
        <v>2011</v>
      </c>
      <c r="D12" s="392">
        <v>40836</v>
      </c>
      <c r="E12" s="17" t="s">
        <v>8613</v>
      </c>
      <c r="F12" s="547" t="s">
        <v>3960</v>
      </c>
      <c r="G12" s="17" t="s">
        <v>871</v>
      </c>
      <c r="H12" s="17" t="s">
        <v>8614</v>
      </c>
      <c r="I12" s="392">
        <v>41303</v>
      </c>
      <c r="J12" s="19">
        <v>1</v>
      </c>
      <c r="K12" s="561" t="s">
        <v>1679</v>
      </c>
      <c r="L12" s="19" t="s">
        <v>380</v>
      </c>
      <c r="M12" s="21">
        <f>I12-D12</f>
        <v>467</v>
      </c>
      <c r="N12" s="243"/>
      <c r="O12" s="396" t="s">
        <v>45</v>
      </c>
      <c r="P12" s="397">
        <f>SUM(P3:P11)</f>
        <v>110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8">
        <v>1213</v>
      </c>
      <c r="B13" s="9" t="s">
        <v>8615</v>
      </c>
      <c r="C13" s="9">
        <v>2010</v>
      </c>
      <c r="D13" s="388">
        <v>40186</v>
      </c>
      <c r="E13" s="9" t="s">
        <v>8616</v>
      </c>
      <c r="F13" s="9" t="s">
        <v>154</v>
      </c>
      <c r="G13" s="9" t="s">
        <v>17</v>
      </c>
      <c r="H13" s="9" t="s">
        <v>71</v>
      </c>
      <c r="I13" s="388">
        <v>41311</v>
      </c>
      <c r="J13" s="12">
        <v>2</v>
      </c>
      <c r="K13" s="560" t="s">
        <v>278</v>
      </c>
      <c r="L13" s="9" t="s">
        <v>376</v>
      </c>
      <c r="M13" s="13">
        <f>I13-D13</f>
        <v>1125</v>
      </c>
      <c r="N13" s="243"/>
      <c r="O13" s="22"/>
      <c r="P13" s="22"/>
      <c r="Q13" s="22"/>
      <c r="R13" s="398"/>
      <c r="S13" s="398"/>
      <c r="T13" s="22"/>
      <c r="U13" s="243"/>
      <c r="V13" s="573"/>
      <c r="W13" s="573"/>
      <c r="X13" s="573"/>
      <c r="Y13" s="574"/>
      <c r="Z13" s="243"/>
    </row>
    <row ht="13.5" customHeight="1" r="14">
      <c r="A14" s="16">
        <v>1313</v>
      </c>
      <c r="B14" s="17" t="s">
        <v>8617</v>
      </c>
      <c r="C14" s="17">
        <v>2011</v>
      </c>
      <c r="D14" s="392">
        <v>40765</v>
      </c>
      <c r="E14" s="17" t="s">
        <v>8618</v>
      </c>
      <c r="F14" s="17" t="s">
        <v>1081</v>
      </c>
      <c r="G14" s="17" t="s">
        <v>860</v>
      </c>
      <c r="H14" s="17" t="s">
        <v>8591</v>
      </c>
      <c r="I14" s="392">
        <v>41319</v>
      </c>
      <c r="J14" s="19">
        <v>2</v>
      </c>
      <c r="K14" s="563" t="s">
        <v>295</v>
      </c>
      <c r="L14" s="19" t="s">
        <v>371</v>
      </c>
      <c r="M14" s="21">
        <f>I14-D14</f>
        <v>554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575"/>
      <c r="W14" s="575"/>
      <c r="X14" s="575"/>
      <c r="Y14" s="576"/>
      <c r="Z14" s="243"/>
    </row>
    <row ht="14.25" customHeight="1" r="15">
      <c r="A15" s="8">
        <v>1413</v>
      </c>
      <c r="B15" s="9" t="s">
        <v>8619</v>
      </c>
      <c r="C15" s="9">
        <v>2010</v>
      </c>
      <c r="D15" s="388">
        <v>40315</v>
      </c>
      <c r="E15" s="9" t="s">
        <v>8620</v>
      </c>
      <c r="F15" s="9" t="s">
        <v>564</v>
      </c>
      <c r="G15" s="9" t="s">
        <v>17</v>
      </c>
      <c r="H15" s="9" t="s">
        <v>5812</v>
      </c>
      <c r="I15" s="388">
        <v>41320</v>
      </c>
      <c r="J15" s="12">
        <v>2</v>
      </c>
      <c r="K15" s="562" t="s">
        <v>308</v>
      </c>
      <c r="L15" s="9" t="s">
        <v>371</v>
      </c>
      <c r="M15" s="13">
        <f>I15-D15</f>
        <v>1005</v>
      </c>
      <c r="N15" s="243"/>
      <c r="O15" s="30"/>
      <c r="P15" s="31"/>
      <c r="Q15" s="31"/>
      <c r="R15" s="31"/>
      <c r="S15" s="32"/>
      <c r="T15" s="22"/>
      <c r="U15" s="243"/>
      <c r="V15" s="577"/>
      <c r="W15" s="577"/>
      <c r="X15" s="577"/>
      <c r="Y15" s="578"/>
      <c r="Z15" s="243"/>
    </row>
    <row ht="12.75" customHeight="1" r="16">
      <c r="A16" s="16">
        <v>1513</v>
      </c>
      <c r="B16" s="17" t="s">
        <v>8621</v>
      </c>
      <c r="C16" s="17">
        <v>2010</v>
      </c>
      <c r="D16" s="392">
        <v>40259</v>
      </c>
      <c r="E16" s="17" t="s">
        <v>8622</v>
      </c>
      <c r="F16" s="17" t="s">
        <v>8623</v>
      </c>
      <c r="G16" s="17" t="s">
        <v>860</v>
      </c>
      <c r="H16" s="17" t="s">
        <v>6422</v>
      </c>
      <c r="I16" s="392">
        <v>41331</v>
      </c>
      <c r="J16" s="19">
        <v>2</v>
      </c>
      <c r="K16" s="560" t="s">
        <v>278</v>
      </c>
      <c r="L16" s="19" t="s">
        <v>371</v>
      </c>
      <c r="M16" s="21">
        <f>I16-D16</f>
        <v>1072</v>
      </c>
      <c r="N16" s="243"/>
      <c r="O16" s="400" t="s">
        <v>8624</v>
      </c>
      <c r="P16" s="59"/>
      <c r="Q16" s="59"/>
      <c r="R16" s="59"/>
      <c r="S16" s="60"/>
      <c r="T16" s="22"/>
      <c r="U16" s="243"/>
      <c r="V16" s="577"/>
      <c r="W16" s="577"/>
      <c r="X16" s="577"/>
      <c r="Y16" s="578"/>
      <c r="Z16" s="243"/>
    </row>
    <row ht="12.75" customHeight="1" r="17">
      <c r="A17" s="8">
        <v>1613</v>
      </c>
      <c r="B17" s="9" t="s">
        <v>8625</v>
      </c>
      <c r="C17" s="9">
        <v>2010</v>
      </c>
      <c r="D17" s="388">
        <v>40379</v>
      </c>
      <c r="E17" s="9" t="s">
        <v>8626</v>
      </c>
      <c r="F17" s="9" t="s">
        <v>3188</v>
      </c>
      <c r="G17" s="9" t="s">
        <v>860</v>
      </c>
      <c r="H17" s="9" t="s">
        <v>8627</v>
      </c>
      <c r="I17" s="388">
        <v>41331</v>
      </c>
      <c r="J17" s="12">
        <v>2</v>
      </c>
      <c r="K17" s="563" t="s">
        <v>295</v>
      </c>
      <c r="L17" s="9" t="s">
        <v>376</v>
      </c>
      <c r="M17" s="13">
        <f>I17-D17</f>
        <v>952</v>
      </c>
      <c r="N17" s="243"/>
      <c r="O17" s="37" t="s">
        <v>8628</v>
      </c>
      <c r="P17" s="34"/>
      <c r="Q17" s="34"/>
      <c r="R17" s="34"/>
      <c r="S17" s="35"/>
      <c r="T17" s="22"/>
      <c r="U17" s="243"/>
      <c r="V17" s="577"/>
      <c r="W17" s="577"/>
      <c r="X17" s="577"/>
      <c r="Y17" s="578"/>
      <c r="Z17" s="243"/>
    </row>
    <row ht="12.75" customHeight="1" r="18">
      <c r="A18" s="16">
        <v>1713</v>
      </c>
      <c r="B18" s="17" t="s">
        <v>8629</v>
      </c>
      <c r="C18" s="17">
        <v>2011</v>
      </c>
      <c r="D18" s="392">
        <v>40764</v>
      </c>
      <c r="E18" s="17" t="s">
        <v>8630</v>
      </c>
      <c r="F18" s="17" t="s">
        <v>370</v>
      </c>
      <c r="G18" s="17" t="s">
        <v>17</v>
      </c>
      <c r="H18" s="17" t="s">
        <v>100</v>
      </c>
      <c r="I18" s="392">
        <v>41340</v>
      </c>
      <c r="J18" s="19">
        <v>3</v>
      </c>
      <c r="K18" s="562" t="s">
        <v>308</v>
      </c>
      <c r="L18" s="19" t="s">
        <v>371</v>
      </c>
      <c r="M18" s="21">
        <f>I18-D18</f>
        <v>576</v>
      </c>
      <c r="N18" s="243"/>
      <c r="O18" s="33" t="s">
        <v>8631</v>
      </c>
      <c r="P18" s="34"/>
      <c r="Q18" s="34"/>
      <c r="R18" s="34"/>
      <c r="S18" s="35"/>
      <c r="T18" s="22"/>
      <c r="U18" s="243"/>
      <c r="V18" s="577"/>
      <c r="W18" s="577"/>
      <c r="X18" s="577"/>
      <c r="Y18" s="578"/>
      <c r="Z18" s="243"/>
    </row>
    <row ht="12.75" customHeight="1" r="19">
      <c r="A19" s="8">
        <v>1813</v>
      </c>
      <c r="B19" s="9" t="s">
        <v>8632</v>
      </c>
      <c r="C19" s="9">
        <v>2010</v>
      </c>
      <c r="D19" s="388">
        <v>40361</v>
      </c>
      <c r="E19" s="9" t="s">
        <v>8633</v>
      </c>
      <c r="F19" s="9" t="s">
        <v>370</v>
      </c>
      <c r="G19" s="9" t="s">
        <v>17</v>
      </c>
      <c r="H19" s="9" t="s">
        <v>1435</v>
      </c>
      <c r="I19" s="388">
        <v>41340</v>
      </c>
      <c r="J19" s="12">
        <v>3</v>
      </c>
      <c r="K19" s="562" t="s">
        <v>308</v>
      </c>
      <c r="L19" s="9" t="s">
        <v>371</v>
      </c>
      <c r="M19" s="13">
        <f>I19-D19</f>
        <v>979</v>
      </c>
      <c r="N19" s="243"/>
      <c r="O19" s="37" t="s">
        <v>8634</v>
      </c>
      <c r="P19" s="34"/>
      <c r="Q19" s="34"/>
      <c r="R19" s="34"/>
      <c r="S19" s="35"/>
      <c r="T19" s="22"/>
      <c r="U19" s="243"/>
      <c r="V19" s="577"/>
      <c r="W19" s="577"/>
      <c r="X19" s="577"/>
      <c r="Y19" s="578"/>
      <c r="Z19" s="243"/>
    </row>
    <row ht="12.75" customHeight="1" r="20">
      <c r="A20" s="16">
        <v>1913</v>
      </c>
      <c r="B20" s="17" t="s">
        <v>8635</v>
      </c>
      <c r="C20" s="17">
        <v>2010</v>
      </c>
      <c r="D20" s="392">
        <v>40326</v>
      </c>
      <c r="E20" s="17" t="s">
        <v>8636</v>
      </c>
      <c r="F20" s="17" t="s">
        <v>370</v>
      </c>
      <c r="G20" s="17" t="s">
        <v>17</v>
      </c>
      <c r="H20" s="17" t="s">
        <v>6552</v>
      </c>
      <c r="I20" s="392">
        <v>41340</v>
      </c>
      <c r="J20" s="19">
        <v>3</v>
      </c>
      <c r="K20" s="562" t="s">
        <v>308</v>
      </c>
      <c r="L20" s="19" t="s">
        <v>371</v>
      </c>
      <c r="M20" s="21">
        <f>I20-D20</f>
        <v>1014</v>
      </c>
      <c r="N20" s="243"/>
      <c r="O20" s="33" t="s">
        <v>8637</v>
      </c>
      <c r="P20" s="34"/>
      <c r="Q20" s="34"/>
      <c r="R20" s="34"/>
      <c r="S20" s="35"/>
      <c r="T20" s="22"/>
      <c r="U20" s="243"/>
      <c r="V20" s="577"/>
      <c r="W20" s="577"/>
      <c r="X20" s="577"/>
      <c r="Y20" s="578"/>
      <c r="Z20" s="243"/>
    </row>
    <row ht="12.75" customHeight="1" r="21">
      <c r="A21" s="8">
        <v>2013</v>
      </c>
      <c r="B21" s="9" t="s">
        <v>8638</v>
      </c>
      <c r="C21" s="9">
        <v>2008</v>
      </c>
      <c r="D21" s="388">
        <v>39800</v>
      </c>
      <c r="E21" s="9" t="s">
        <v>8639</v>
      </c>
      <c r="F21" s="9" t="s">
        <v>1154</v>
      </c>
      <c r="G21" s="9" t="s">
        <v>860</v>
      </c>
      <c r="H21" s="9" t="s">
        <v>83</v>
      </c>
      <c r="I21" s="388">
        <v>41341</v>
      </c>
      <c r="J21" s="12">
        <v>3</v>
      </c>
      <c r="K21" s="563" t="s">
        <v>295</v>
      </c>
      <c r="L21" s="9" t="s">
        <v>376</v>
      </c>
      <c r="M21" s="13">
        <f>I21-D21</f>
        <v>1541</v>
      </c>
      <c r="N21" s="243"/>
      <c r="O21" s="37" t="s">
        <v>8640</v>
      </c>
      <c r="P21" s="34"/>
      <c r="Q21" s="34"/>
      <c r="R21" s="34"/>
      <c r="S21" s="35"/>
      <c r="T21" s="22"/>
      <c r="U21" s="243"/>
      <c r="V21" s="579"/>
      <c r="W21" s="579"/>
      <c r="X21" s="579"/>
      <c r="Y21" s="580"/>
      <c r="Z21" s="243"/>
    </row>
    <row ht="12.75" customHeight="1" r="22">
      <c r="A22" s="16">
        <v>2113</v>
      </c>
      <c r="B22" s="17" t="s">
        <v>8641</v>
      </c>
      <c r="C22" s="17">
        <v>2009</v>
      </c>
      <c r="D22" s="392">
        <v>39890</v>
      </c>
      <c r="E22" s="17" t="s">
        <v>8642</v>
      </c>
      <c r="F22" s="17" t="s">
        <v>3668</v>
      </c>
      <c r="G22" s="17" t="s">
        <v>860</v>
      </c>
      <c r="H22" s="17" t="s">
        <v>866</v>
      </c>
      <c r="I22" s="392">
        <v>41344</v>
      </c>
      <c r="J22" s="19">
        <v>3</v>
      </c>
      <c r="K22" s="560" t="s">
        <v>278</v>
      </c>
      <c r="L22" s="19" t="s">
        <v>371</v>
      </c>
      <c r="M22" s="21">
        <f>I22-D22</f>
        <v>1454</v>
      </c>
      <c r="N22" s="243"/>
      <c r="O22" s="33" t="s">
        <v>8643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8">
        <v>2213</v>
      </c>
      <c r="B23" s="9" t="s">
        <v>8644</v>
      </c>
      <c r="C23" s="9">
        <v>2007</v>
      </c>
      <c r="D23" s="388">
        <v>39309</v>
      </c>
      <c r="E23" s="9" t="s">
        <v>8645</v>
      </c>
      <c r="F23" s="9" t="s">
        <v>1632</v>
      </c>
      <c r="G23" s="9" t="s">
        <v>850</v>
      </c>
      <c r="H23" s="9" t="s">
        <v>3804</v>
      </c>
      <c r="I23" s="388">
        <v>41355</v>
      </c>
      <c r="J23" s="12">
        <v>3</v>
      </c>
      <c r="K23" s="560" t="s">
        <v>278</v>
      </c>
      <c r="L23" s="9" t="s">
        <v>376</v>
      </c>
      <c r="M23" s="13">
        <f>I23-D23</f>
        <v>2046</v>
      </c>
      <c r="N23" s="243"/>
      <c r="O23" s="37" t="s">
        <v>8646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16">
        <v>2313</v>
      </c>
      <c r="B24" s="17" t="s">
        <v>8647</v>
      </c>
      <c r="C24" s="17">
        <v>2007</v>
      </c>
      <c r="D24" s="392">
        <v>39206</v>
      </c>
      <c r="E24" s="17" t="s">
        <v>8648</v>
      </c>
      <c r="F24" s="17" t="s">
        <v>8649</v>
      </c>
      <c r="G24" s="17" t="s">
        <v>850</v>
      </c>
      <c r="H24" s="17" t="s">
        <v>8650</v>
      </c>
      <c r="I24" s="392">
        <v>41355</v>
      </c>
      <c r="J24" s="19">
        <v>3</v>
      </c>
      <c r="K24" s="560" t="s">
        <v>278</v>
      </c>
      <c r="L24" s="19" t="s">
        <v>371</v>
      </c>
      <c r="M24" s="21">
        <f>I24-D24</f>
        <v>2149</v>
      </c>
      <c r="N24" s="243"/>
      <c r="O24" s="401" t="s">
        <v>8651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8">
        <v>2413</v>
      </c>
      <c r="B25" s="9" t="s">
        <v>8652</v>
      </c>
      <c r="C25" s="9">
        <v>2008</v>
      </c>
      <c r="D25" s="388">
        <v>39743</v>
      </c>
      <c r="E25" s="9" t="s">
        <v>8653</v>
      </c>
      <c r="F25" s="9" t="s">
        <v>8654</v>
      </c>
      <c r="G25" s="9" t="s">
        <v>850</v>
      </c>
      <c r="H25" s="9" t="s">
        <v>870</v>
      </c>
      <c r="I25" s="388">
        <v>41359</v>
      </c>
      <c r="J25" s="12">
        <v>3</v>
      </c>
      <c r="K25" s="562" t="s">
        <v>308</v>
      </c>
      <c r="L25" s="9" t="s">
        <v>371</v>
      </c>
      <c r="M25" s="13">
        <f>I25-D25</f>
        <v>1616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16">
        <v>2513</v>
      </c>
      <c r="B26" s="17" t="s">
        <v>8655</v>
      </c>
      <c r="C26" s="17">
        <v>2009</v>
      </c>
      <c r="D26" s="392">
        <v>40176</v>
      </c>
      <c r="E26" s="17" t="s">
        <v>8656</v>
      </c>
      <c r="F26" s="17" t="s">
        <v>7489</v>
      </c>
      <c r="G26" s="17" t="s">
        <v>17</v>
      </c>
      <c r="H26" s="17" t="s">
        <v>71</v>
      </c>
      <c r="I26" s="392">
        <v>41366</v>
      </c>
      <c r="J26" s="19">
        <v>4</v>
      </c>
      <c r="K26" s="560" t="s">
        <v>278</v>
      </c>
      <c r="L26" s="19" t="s">
        <v>371</v>
      </c>
      <c r="M26" s="21">
        <f>I26-D26</f>
        <v>1190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8">
        <v>2613</v>
      </c>
      <c r="B27" s="9" t="s">
        <v>8657</v>
      </c>
      <c r="C27" s="9">
        <v>2007</v>
      </c>
      <c r="D27" s="388">
        <v>39155</v>
      </c>
      <c r="E27" s="9" t="s">
        <v>8658</v>
      </c>
      <c r="F27" s="9" t="s">
        <v>4851</v>
      </c>
      <c r="G27" s="9" t="s">
        <v>30</v>
      </c>
      <c r="H27" s="9" t="s">
        <v>2462</v>
      </c>
      <c r="I27" s="388">
        <v>41381</v>
      </c>
      <c r="J27" s="12">
        <v>4</v>
      </c>
      <c r="K27" s="562" t="s">
        <v>308</v>
      </c>
      <c r="L27" s="9" t="s">
        <v>376</v>
      </c>
      <c r="M27" s="13">
        <f>I27-D27</f>
        <v>2226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16">
        <v>2713</v>
      </c>
      <c r="B28" s="17" t="s">
        <v>8659</v>
      </c>
      <c r="C28" s="17">
        <v>2008</v>
      </c>
      <c r="D28" s="392">
        <v>39736</v>
      </c>
      <c r="E28" s="17" t="s">
        <v>8660</v>
      </c>
      <c r="F28" s="17" t="s">
        <v>1070</v>
      </c>
      <c r="G28" s="17" t="s">
        <v>17</v>
      </c>
      <c r="H28" s="17" t="s">
        <v>3213</v>
      </c>
      <c r="I28" s="392">
        <v>41381</v>
      </c>
      <c r="J28" s="19">
        <v>4</v>
      </c>
      <c r="K28" s="560" t="s">
        <v>278</v>
      </c>
      <c r="L28" s="19" t="s">
        <v>365</v>
      </c>
      <c r="M28" s="21">
        <f>I28-D28</f>
        <v>1645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8">
        <v>2813</v>
      </c>
      <c r="B29" s="9" t="s">
        <v>8661</v>
      </c>
      <c r="C29" s="9">
        <v>2010</v>
      </c>
      <c r="D29" s="388">
        <v>40315</v>
      </c>
      <c r="E29" s="9" t="s">
        <v>8662</v>
      </c>
      <c r="F29" s="9" t="s">
        <v>370</v>
      </c>
      <c r="G29" s="9" t="s">
        <v>17</v>
      </c>
      <c r="H29" s="9" t="s">
        <v>5812</v>
      </c>
      <c r="I29" s="388">
        <v>41382</v>
      </c>
      <c r="J29" s="12">
        <v>4</v>
      </c>
      <c r="K29" s="562" t="s">
        <v>308</v>
      </c>
      <c r="L29" s="9" t="s">
        <v>371</v>
      </c>
      <c r="M29" s="13">
        <f>I29-D29</f>
        <v>1067</v>
      </c>
      <c r="N29" s="243"/>
      <c r="O29" s="24">
        <v>2001</v>
      </c>
      <c r="P29" s="303">
        <f>COUNTIF($C$2:$C$503,"2001")</f>
        <v>0</v>
      </c>
      <c r="Q29" s="59"/>
      <c r="R29" s="60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3.5" customHeight="1" r="30">
      <c r="A30" s="16">
        <v>2913</v>
      </c>
      <c r="B30" s="17" t="s">
        <v>8663</v>
      </c>
      <c r="C30" s="17">
        <v>2011</v>
      </c>
      <c r="D30" s="392">
        <v>40907</v>
      </c>
      <c r="E30" s="17" t="s">
        <v>8664</v>
      </c>
      <c r="F30" s="17" t="s">
        <v>154</v>
      </c>
      <c r="G30" s="17" t="s">
        <v>860</v>
      </c>
      <c r="H30" s="17" t="s">
        <v>5812</v>
      </c>
      <c r="I30" s="392">
        <v>41383</v>
      </c>
      <c r="J30" s="19">
        <v>4</v>
      </c>
      <c r="K30" s="562" t="s">
        <v>308</v>
      </c>
      <c r="L30" s="19" t="s">
        <v>376</v>
      </c>
      <c r="M30" s="21">
        <f>I30-D30</f>
        <v>476</v>
      </c>
      <c r="N30" s="243"/>
      <c r="O30" s="23">
        <v>2002</v>
      </c>
      <c r="P30" s="64">
        <f>COUNTIF($C$2:$C$503,"2002")</f>
        <v>0</v>
      </c>
      <c r="Q30" s="34"/>
      <c r="R30" s="35"/>
      <c r="S30" s="61">
        <f>(P30/P42)</f>
        <v>0</v>
      </c>
      <c r="T30" s="22"/>
      <c r="U30" s="243"/>
      <c r="V30" s="243"/>
      <c r="W30" s="243"/>
      <c r="X30" s="243"/>
      <c r="Y30" s="243"/>
      <c r="Z30" s="243"/>
    </row>
    <row ht="13.5" customHeight="1" r="31">
      <c r="A31" s="8">
        <v>3013</v>
      </c>
      <c r="B31" s="9" t="s">
        <v>8665</v>
      </c>
      <c r="C31" s="9">
        <v>2010</v>
      </c>
      <c r="D31" s="388">
        <v>40389</v>
      </c>
      <c r="E31" s="9" t="s">
        <v>8666</v>
      </c>
      <c r="F31" s="9" t="s">
        <v>2575</v>
      </c>
      <c r="G31" s="9" t="s">
        <v>850</v>
      </c>
      <c r="H31" s="9" t="s">
        <v>3804</v>
      </c>
      <c r="I31" s="388">
        <v>41383</v>
      </c>
      <c r="J31" s="12">
        <v>4</v>
      </c>
      <c r="K31" s="562" t="s">
        <v>308</v>
      </c>
      <c r="L31" s="9" t="s">
        <v>371</v>
      </c>
      <c r="M31" s="13">
        <f>I31-D31</f>
        <v>994</v>
      </c>
      <c r="N31" s="243"/>
      <c r="O31" s="24">
        <v>2003</v>
      </c>
      <c r="P31" s="62">
        <f>COUNTIF($C$2:$C$503,"2003")</f>
        <v>0</v>
      </c>
      <c r="Q31" s="34"/>
      <c r="R31" s="35"/>
      <c r="S31" s="63">
        <f>(P31/P42)</f>
        <v>0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16">
        <v>3113</v>
      </c>
      <c r="B32" s="17" t="s">
        <v>8667</v>
      </c>
      <c r="C32" s="17">
        <v>2007</v>
      </c>
      <c r="D32" s="392">
        <v>39230</v>
      </c>
      <c r="E32" s="17" t="s">
        <v>8668</v>
      </c>
      <c r="F32" s="17" t="s">
        <v>8669</v>
      </c>
      <c r="G32" s="17" t="s">
        <v>850</v>
      </c>
      <c r="H32" s="17" t="s">
        <v>2462</v>
      </c>
      <c r="I32" s="392">
        <v>41383</v>
      </c>
      <c r="J32" s="19">
        <v>4</v>
      </c>
      <c r="K32" s="562" t="s">
        <v>308</v>
      </c>
      <c r="L32" s="19" t="s">
        <v>371</v>
      </c>
      <c r="M32" s="21">
        <f>I32-D32</f>
        <v>2153</v>
      </c>
      <c r="N32" s="243"/>
      <c r="O32" s="23">
        <v>2004</v>
      </c>
      <c r="P32" s="64">
        <f>COUNTIF($C$2:$C$503,"2004")</f>
        <v>0</v>
      </c>
      <c r="Q32" s="34"/>
      <c r="R32" s="35"/>
      <c r="S32" s="61">
        <f>(P32/P42)</f>
        <v>0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8">
        <v>3213</v>
      </c>
      <c r="B33" s="9" t="s">
        <v>8670</v>
      </c>
      <c r="C33" s="9">
        <v>2010</v>
      </c>
      <c r="D33" s="388">
        <v>40480</v>
      </c>
      <c r="E33" s="9" t="s">
        <v>8671</v>
      </c>
      <c r="F33" s="9" t="s">
        <v>1154</v>
      </c>
      <c r="G33" s="9" t="s">
        <v>860</v>
      </c>
      <c r="H33" s="9" t="s">
        <v>4166</v>
      </c>
      <c r="I33" s="388">
        <v>41386</v>
      </c>
      <c r="J33" s="12">
        <v>4</v>
      </c>
      <c r="K33" s="562" t="s">
        <v>308</v>
      </c>
      <c r="L33" s="9" t="s">
        <v>376</v>
      </c>
      <c r="M33" s="13">
        <f>I33-D33</f>
        <v>906</v>
      </c>
      <c r="N33" s="243"/>
      <c r="O33" s="24">
        <v>2005</v>
      </c>
      <c r="P33" s="62">
        <f>COUNTIF($C$2:$C$503,"2005")</f>
        <v>0</v>
      </c>
      <c r="Q33" s="34"/>
      <c r="R33" s="35"/>
      <c r="S33" s="63">
        <f>(P33/P42)</f>
        <v>0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16">
        <v>3313</v>
      </c>
      <c r="B34" s="17" t="s">
        <v>8672</v>
      </c>
      <c r="C34" s="17">
        <v>2010</v>
      </c>
      <c r="D34" s="392">
        <v>40252</v>
      </c>
      <c r="E34" s="17" t="s">
        <v>8673</v>
      </c>
      <c r="F34" s="17" t="s">
        <v>7492</v>
      </c>
      <c r="G34" s="17" t="s">
        <v>17</v>
      </c>
      <c r="H34" s="17" t="s">
        <v>981</v>
      </c>
      <c r="I34" s="392">
        <v>41386</v>
      </c>
      <c r="J34" s="19">
        <v>4</v>
      </c>
      <c r="K34" s="562" t="s">
        <v>308</v>
      </c>
      <c r="L34" s="19" t="s">
        <v>376</v>
      </c>
      <c r="M34" s="21">
        <f>I34-D34</f>
        <v>1134</v>
      </c>
      <c r="N34" s="243"/>
      <c r="O34" s="23">
        <v>2006</v>
      </c>
      <c r="P34" s="64">
        <f>COUNTIF($C$2:$C$503,"2006")</f>
        <v>1</v>
      </c>
      <c r="Q34" s="34"/>
      <c r="R34" s="35"/>
      <c r="S34" s="61">
        <f>P34/P42</f>
        <v>0.00909090909090909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8">
        <v>3413</v>
      </c>
      <c r="B35" s="9" t="s">
        <v>8674</v>
      </c>
      <c r="C35" s="9">
        <v>2007</v>
      </c>
      <c r="D35" s="388">
        <v>39247</v>
      </c>
      <c r="E35" s="9" t="s">
        <v>8675</v>
      </c>
      <c r="F35" s="9" t="s">
        <v>4851</v>
      </c>
      <c r="G35" s="9" t="s">
        <v>844</v>
      </c>
      <c r="H35" s="9" t="s">
        <v>2462</v>
      </c>
      <c r="I35" s="388">
        <v>41386</v>
      </c>
      <c r="J35" s="12">
        <v>4</v>
      </c>
      <c r="K35" s="563" t="s">
        <v>295</v>
      </c>
      <c r="L35" s="9" t="s">
        <v>371</v>
      </c>
      <c r="M35" s="13">
        <f>I35-D35</f>
        <v>2139</v>
      </c>
      <c r="N35" s="243"/>
      <c r="O35" s="24">
        <v>2007</v>
      </c>
      <c r="P35" s="62">
        <f>COUNTIF($C$2:$C$503,"2007")</f>
        <v>9</v>
      </c>
      <c r="Q35" s="34"/>
      <c r="R35" s="35"/>
      <c r="S35" s="63">
        <f>(P35/P42)</f>
        <v>0.0818181818181818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16">
        <v>3513</v>
      </c>
      <c r="B36" s="17" t="s">
        <v>8676</v>
      </c>
      <c r="C36" s="17">
        <v>2009</v>
      </c>
      <c r="D36" s="392">
        <v>40051</v>
      </c>
      <c r="E36" s="17" t="s">
        <v>8677</v>
      </c>
      <c r="F36" s="17" t="s">
        <v>8678</v>
      </c>
      <c r="G36" s="17" t="s">
        <v>850</v>
      </c>
      <c r="H36" s="17" t="s">
        <v>2462</v>
      </c>
      <c r="I36" s="392">
        <v>41387</v>
      </c>
      <c r="J36" s="19">
        <v>4</v>
      </c>
      <c r="K36" s="560" t="s">
        <v>278</v>
      </c>
      <c r="L36" s="19" t="s">
        <v>371</v>
      </c>
      <c r="M36" s="21">
        <f>I36-D36</f>
        <v>1336</v>
      </c>
      <c r="N36" s="243"/>
      <c r="O36" s="23">
        <v>2008</v>
      </c>
      <c r="P36" s="64">
        <f>COUNTIF($C$2:$C$503,"2008")</f>
        <v>14</v>
      </c>
      <c r="Q36" s="34"/>
      <c r="R36" s="35"/>
      <c r="S36" s="61">
        <f>(P36/P42)</f>
        <v>0.127272727272727</v>
      </c>
      <c r="T36" s="22"/>
      <c r="U36" s="243"/>
      <c r="V36" s="243"/>
      <c r="W36" s="243"/>
      <c r="X36" s="243"/>
      <c r="Y36" s="243"/>
      <c r="Z36" s="243"/>
    </row>
    <row ht="12.75" customHeight="1" r="37">
      <c r="A37" s="8">
        <v>3613</v>
      </c>
      <c r="B37" s="9" t="s">
        <v>8679</v>
      </c>
      <c r="C37" s="9">
        <v>2010</v>
      </c>
      <c r="D37" s="388">
        <v>40248</v>
      </c>
      <c r="E37" s="9" t="s">
        <v>8680</v>
      </c>
      <c r="F37" s="9" t="s">
        <v>8681</v>
      </c>
      <c r="G37" s="9" t="s">
        <v>860</v>
      </c>
      <c r="H37" s="9" t="s">
        <v>8323</v>
      </c>
      <c r="I37" s="388">
        <v>41390</v>
      </c>
      <c r="J37" s="12">
        <v>4</v>
      </c>
      <c r="K37" s="563" t="s">
        <v>295</v>
      </c>
      <c r="L37" s="9" t="s">
        <v>371</v>
      </c>
      <c r="M37" s="13">
        <f>I37-D37</f>
        <v>1142</v>
      </c>
      <c r="N37" s="243"/>
      <c r="O37" s="24">
        <v>2009</v>
      </c>
      <c r="P37" s="62">
        <f>COUNTIF($C$2:$C$503,"2009")</f>
        <v>25</v>
      </c>
      <c r="Q37" s="34"/>
      <c r="R37" s="35"/>
      <c r="S37" s="63">
        <f>(P37/P42)</f>
        <v>0.227272727272727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16">
        <v>3713</v>
      </c>
      <c r="B38" s="17" t="s">
        <v>8682</v>
      </c>
      <c r="C38" s="17">
        <v>2010</v>
      </c>
      <c r="D38" s="392">
        <v>40403</v>
      </c>
      <c r="E38" s="17" t="s">
        <v>8683</v>
      </c>
      <c r="F38" s="17" t="s">
        <v>1439</v>
      </c>
      <c r="G38" s="17" t="s">
        <v>17</v>
      </c>
      <c r="H38" s="17" t="s">
        <v>2259</v>
      </c>
      <c r="I38" s="392">
        <v>41390</v>
      </c>
      <c r="J38" s="19">
        <v>4</v>
      </c>
      <c r="K38" s="560" t="s">
        <v>278</v>
      </c>
      <c r="L38" s="19" t="s">
        <v>376</v>
      </c>
      <c r="M38" s="21">
        <f>I38-D38</f>
        <v>987</v>
      </c>
      <c r="N38" s="243"/>
      <c r="O38" s="23">
        <v>2010</v>
      </c>
      <c r="P38" s="64">
        <f>COUNTIF($C$2:$C$503,"2010")</f>
        <v>40</v>
      </c>
      <c r="Q38" s="34"/>
      <c r="R38" s="35"/>
      <c r="S38" s="61">
        <f>(P38/P42)</f>
        <v>0.363636363636364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8">
        <v>3813</v>
      </c>
      <c r="B39" s="9" t="s">
        <v>8684</v>
      </c>
      <c r="C39" s="9">
        <v>2010</v>
      </c>
      <c r="D39" s="388">
        <v>40280</v>
      </c>
      <c r="E39" s="9" t="s">
        <v>8685</v>
      </c>
      <c r="F39" s="9" t="s">
        <v>162</v>
      </c>
      <c r="G39" s="9" t="s">
        <v>860</v>
      </c>
      <c r="H39" s="9" t="s">
        <v>6422</v>
      </c>
      <c r="I39" s="388">
        <v>41393</v>
      </c>
      <c r="J39" s="12">
        <v>4</v>
      </c>
      <c r="K39" s="560" t="s">
        <v>278</v>
      </c>
      <c r="L39" s="9" t="s">
        <v>371</v>
      </c>
      <c r="M39" s="13">
        <f>I39-D39</f>
        <v>1113</v>
      </c>
      <c r="N39" s="243"/>
      <c r="O39" s="24">
        <v>2011</v>
      </c>
      <c r="P39" s="62">
        <f>COUNTIF($C$2:$C$503,"2011")</f>
        <v>14</v>
      </c>
      <c r="Q39" s="34"/>
      <c r="R39" s="35"/>
      <c r="S39" s="63">
        <f>(P39/P42)</f>
        <v>0.127272727272727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16">
        <v>3913</v>
      </c>
      <c r="B40" s="17" t="s">
        <v>8686</v>
      </c>
      <c r="C40" s="17">
        <v>2009</v>
      </c>
      <c r="D40" s="392">
        <v>39988</v>
      </c>
      <c r="E40" s="17" t="s">
        <v>8687</v>
      </c>
      <c r="F40" s="17" t="s">
        <v>154</v>
      </c>
      <c r="G40" s="17" t="s">
        <v>17</v>
      </c>
      <c r="H40" s="17" t="s">
        <v>363</v>
      </c>
      <c r="I40" s="392">
        <v>41408</v>
      </c>
      <c r="J40" s="19">
        <v>5</v>
      </c>
      <c r="K40" s="560" t="s">
        <v>278</v>
      </c>
      <c r="L40" s="19" t="s">
        <v>376</v>
      </c>
      <c r="M40" s="21">
        <f>I40-D40</f>
        <v>1420</v>
      </c>
      <c r="N40" s="243"/>
      <c r="O40" s="23">
        <v>2012</v>
      </c>
      <c r="P40" s="64">
        <f>COUNTIF($C$2:$C$503,"2012")</f>
        <v>7</v>
      </c>
      <c r="Q40" s="34"/>
      <c r="R40" s="35"/>
      <c r="S40" s="61">
        <f>(P40/P42)</f>
        <v>0.0636363636363636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8">
        <v>4013</v>
      </c>
      <c r="B41" s="9" t="s">
        <v>8688</v>
      </c>
      <c r="C41" s="9">
        <v>2010</v>
      </c>
      <c r="D41" s="388">
        <v>40301</v>
      </c>
      <c r="E41" s="9" t="s">
        <v>8689</v>
      </c>
      <c r="F41" s="9" t="s">
        <v>456</v>
      </c>
      <c r="G41" s="9" t="s">
        <v>17</v>
      </c>
      <c r="H41" s="9" t="s">
        <v>465</v>
      </c>
      <c r="I41" s="388">
        <v>41410</v>
      </c>
      <c r="J41" s="12">
        <v>5</v>
      </c>
      <c r="K41" s="563" t="s">
        <v>295</v>
      </c>
      <c r="L41" s="9" t="s">
        <v>371</v>
      </c>
      <c r="M41" s="13">
        <f>I41-D41</f>
        <v>1109</v>
      </c>
      <c r="N41" s="243"/>
      <c r="O41" s="24">
        <v>2013</v>
      </c>
      <c r="P41" s="62">
        <f>COUNTIF($C$2:$C$503,"2013")</f>
        <v>0</v>
      </c>
      <c r="Q41" s="34"/>
      <c r="R41" s="35"/>
      <c r="S41" s="63">
        <f>(P41/P42)</f>
        <v>0</v>
      </c>
      <c r="T41" s="22"/>
      <c r="U41" s="243"/>
      <c r="V41" s="243"/>
      <c r="W41" s="243"/>
      <c r="X41" s="243"/>
      <c r="Y41" s="243"/>
      <c r="Z41" s="243"/>
    </row>
    <row ht="13.5" customHeight="1" r="42">
      <c r="A42" s="16">
        <v>4113</v>
      </c>
      <c r="B42" s="17" t="s">
        <v>8690</v>
      </c>
      <c r="C42" s="17">
        <v>2010</v>
      </c>
      <c r="D42" s="392">
        <v>40344</v>
      </c>
      <c r="E42" s="17" t="s">
        <v>8691</v>
      </c>
      <c r="F42" s="17" t="s">
        <v>2561</v>
      </c>
      <c r="G42" s="17" t="s">
        <v>17</v>
      </c>
      <c r="H42" s="17" t="s">
        <v>465</v>
      </c>
      <c r="I42" s="392">
        <v>41410</v>
      </c>
      <c r="J42" s="19">
        <v>5</v>
      </c>
      <c r="K42" s="563" t="s">
        <v>295</v>
      </c>
      <c r="L42" s="19" t="s">
        <v>365</v>
      </c>
      <c r="M42" s="21">
        <f>I42-D42</f>
        <v>1066</v>
      </c>
      <c r="N42" s="243"/>
      <c r="O42" s="407" t="s">
        <v>166</v>
      </c>
      <c r="P42" s="408">
        <f>SUM(P29:R41)</f>
        <v>110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3.5" customHeight="1" r="43">
      <c r="A43" s="8">
        <v>4213</v>
      </c>
      <c r="B43" s="9" t="s">
        <v>8692</v>
      </c>
      <c r="C43" s="9">
        <v>2011</v>
      </c>
      <c r="D43" s="388">
        <v>40827</v>
      </c>
      <c r="E43" s="9" t="s">
        <v>8693</v>
      </c>
      <c r="F43" s="548" t="s">
        <v>2493</v>
      </c>
      <c r="G43" s="9" t="s">
        <v>865</v>
      </c>
      <c r="H43" s="9" t="s">
        <v>8694</v>
      </c>
      <c r="I43" s="388">
        <v>41410</v>
      </c>
      <c r="J43" s="12">
        <v>5</v>
      </c>
      <c r="K43" s="561" t="s">
        <v>324</v>
      </c>
      <c r="L43" s="9" t="s">
        <v>380</v>
      </c>
      <c r="M43" s="13">
        <f>I43-D43</f>
        <v>583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3.5" customHeight="1" r="44">
      <c r="A44" s="16">
        <v>4313</v>
      </c>
      <c r="B44" s="17" t="s">
        <v>8695</v>
      </c>
      <c r="C44" s="17">
        <v>2007</v>
      </c>
      <c r="D44" s="392">
        <v>39119</v>
      </c>
      <c r="E44" s="17" t="s">
        <v>8696</v>
      </c>
      <c r="F44" s="17" t="s">
        <v>4493</v>
      </c>
      <c r="G44" s="17" t="s">
        <v>850</v>
      </c>
      <c r="H44" s="17" t="s">
        <v>870</v>
      </c>
      <c r="I44" s="392">
        <v>41422</v>
      </c>
      <c r="J44" s="19">
        <v>5</v>
      </c>
      <c r="K44" s="562" t="s">
        <v>308</v>
      </c>
      <c r="L44" s="19" t="s">
        <v>371</v>
      </c>
      <c r="M44" s="21">
        <f>I44-D44</f>
        <v>2303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8">
        <v>4413</v>
      </c>
      <c r="B45" s="9" t="s">
        <v>8697</v>
      </c>
      <c r="C45" s="9">
        <v>2010</v>
      </c>
      <c r="D45" s="388">
        <v>40358</v>
      </c>
      <c r="E45" s="9" t="s">
        <v>8698</v>
      </c>
      <c r="F45" s="9" t="s">
        <v>8699</v>
      </c>
      <c r="G45" s="9" t="s">
        <v>17</v>
      </c>
      <c r="H45" s="9" t="s">
        <v>4459</v>
      </c>
      <c r="I45" s="388">
        <v>41425</v>
      </c>
      <c r="J45" s="12">
        <v>5</v>
      </c>
      <c r="K45" s="562" t="s">
        <v>308</v>
      </c>
      <c r="L45" s="9" t="s">
        <v>371</v>
      </c>
      <c r="M45" s="13">
        <f>I45-D45</f>
        <v>1067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16">
        <v>4513</v>
      </c>
      <c r="B46" s="17" t="s">
        <v>8700</v>
      </c>
      <c r="C46" s="17">
        <v>2009</v>
      </c>
      <c r="D46" s="392">
        <v>40091</v>
      </c>
      <c r="E46" s="17" t="s">
        <v>8701</v>
      </c>
      <c r="F46" s="17" t="s">
        <v>1081</v>
      </c>
      <c r="G46" s="17" t="s">
        <v>17</v>
      </c>
      <c r="H46" s="17" t="s">
        <v>83</v>
      </c>
      <c r="I46" s="392">
        <v>41425</v>
      </c>
      <c r="J46" s="19">
        <v>5</v>
      </c>
      <c r="K46" s="563" t="s">
        <v>295</v>
      </c>
      <c r="L46" s="19" t="s">
        <v>371</v>
      </c>
      <c r="M46" s="21">
        <f>I46-D46</f>
        <v>1334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8">
        <v>4613</v>
      </c>
      <c r="B47" s="9" t="s">
        <v>8702</v>
      </c>
      <c r="C47" s="9">
        <v>2009</v>
      </c>
      <c r="D47" s="388">
        <v>39946</v>
      </c>
      <c r="E47" s="9" t="s">
        <v>8703</v>
      </c>
      <c r="F47" s="9" t="s">
        <v>154</v>
      </c>
      <c r="G47" s="9" t="s">
        <v>860</v>
      </c>
      <c r="H47" s="9" t="s">
        <v>5812</v>
      </c>
      <c r="I47" s="388">
        <v>41429</v>
      </c>
      <c r="J47" s="12">
        <v>6</v>
      </c>
      <c r="K47" s="562" t="s">
        <v>308</v>
      </c>
      <c r="L47" s="9" t="s">
        <v>376</v>
      </c>
      <c r="M47" s="13">
        <f>I47-D47</f>
        <v>1483</v>
      </c>
      <c r="N47" s="243"/>
      <c r="O47" s="410" t="s">
        <v>188</v>
      </c>
      <c r="P47" s="303">
        <f>COUNTIF($J$2:$J$476,"1")</f>
        <v>11</v>
      </c>
      <c r="Q47" s="59"/>
      <c r="R47" s="60"/>
      <c r="S47" s="411">
        <f>(P47/P59)</f>
        <v>0.1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16">
        <v>4713</v>
      </c>
      <c r="B48" s="17" t="s">
        <v>8704</v>
      </c>
      <c r="C48" s="17">
        <v>2008</v>
      </c>
      <c r="D48" s="392">
        <v>39475</v>
      </c>
      <c r="E48" s="17" t="s">
        <v>8705</v>
      </c>
      <c r="F48" s="17" t="s">
        <v>451</v>
      </c>
      <c r="G48" s="17" t="s">
        <v>860</v>
      </c>
      <c r="H48" s="17" t="s">
        <v>100</v>
      </c>
      <c r="I48" s="392">
        <v>41429</v>
      </c>
      <c r="J48" s="19">
        <v>6</v>
      </c>
      <c r="K48" s="561" t="s">
        <v>324</v>
      </c>
      <c r="L48" s="19" t="s">
        <v>376</v>
      </c>
      <c r="M48" s="21">
        <f>I48-D48</f>
        <v>1954</v>
      </c>
      <c r="N48" s="243"/>
      <c r="O48" s="23" t="s">
        <v>193</v>
      </c>
      <c r="P48" s="64">
        <f>COUNTIF($J$2:$J$476,"2")</f>
        <v>5</v>
      </c>
      <c r="Q48" s="34"/>
      <c r="R48" s="35"/>
      <c r="S48" s="61">
        <f>(P48/P59)</f>
        <v>0.0454545454545455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8">
        <v>4813</v>
      </c>
      <c r="B49" s="9" t="s">
        <v>8706</v>
      </c>
      <c r="C49" s="9">
        <v>2010</v>
      </c>
      <c r="D49" s="388">
        <v>40424</v>
      </c>
      <c r="E49" s="9" t="s">
        <v>8707</v>
      </c>
      <c r="F49" s="9" t="s">
        <v>1154</v>
      </c>
      <c r="G49" s="9" t="s">
        <v>860</v>
      </c>
      <c r="H49" s="9" t="s">
        <v>7703</v>
      </c>
      <c r="I49" s="388">
        <v>41431</v>
      </c>
      <c r="J49" s="12">
        <v>6</v>
      </c>
      <c r="K49" s="562" t="s">
        <v>308</v>
      </c>
      <c r="L49" s="9" t="s">
        <v>376</v>
      </c>
      <c r="M49" s="13">
        <f>I49-D49</f>
        <v>1007</v>
      </c>
      <c r="N49" s="243"/>
      <c r="O49" s="24" t="s">
        <v>197</v>
      </c>
      <c r="P49" s="62">
        <f>COUNTIF($J$2:$J$476,"3")</f>
        <v>8</v>
      </c>
      <c r="Q49" s="34"/>
      <c r="R49" s="35"/>
      <c r="S49" s="63">
        <f>(P49/P59)</f>
        <v>0.0727272727272727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16">
        <v>4913</v>
      </c>
      <c r="B50" s="17" t="s">
        <v>8708</v>
      </c>
      <c r="C50" s="17">
        <v>2010</v>
      </c>
      <c r="D50" s="392">
        <v>40441</v>
      </c>
      <c r="E50" s="17" t="s">
        <v>8709</v>
      </c>
      <c r="F50" s="17" t="s">
        <v>1154</v>
      </c>
      <c r="G50" s="17" t="s">
        <v>860</v>
      </c>
      <c r="H50" s="17" t="s">
        <v>7703</v>
      </c>
      <c r="I50" s="392">
        <v>41449</v>
      </c>
      <c r="J50" s="19">
        <v>6</v>
      </c>
      <c r="K50" s="562" t="s">
        <v>308</v>
      </c>
      <c r="L50" s="19" t="s">
        <v>376</v>
      </c>
      <c r="M50" s="21">
        <f>I50-D50</f>
        <v>1008</v>
      </c>
      <c r="N50" s="243"/>
      <c r="O50" s="23" t="s">
        <v>204</v>
      </c>
      <c r="P50" s="64">
        <f>COUNTIF($J$2:$J$476,"4")</f>
        <v>14</v>
      </c>
      <c r="Q50" s="34"/>
      <c r="R50" s="35"/>
      <c r="S50" s="61">
        <f>(P50/P59)</f>
        <v>0.127272727272727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8">
        <v>5013</v>
      </c>
      <c r="B51" s="9" t="s">
        <v>8710</v>
      </c>
      <c r="C51" s="9">
        <v>2010</v>
      </c>
      <c r="D51" s="388">
        <v>40375</v>
      </c>
      <c r="E51" s="9" t="s">
        <v>8711</v>
      </c>
      <c r="F51" s="9" t="s">
        <v>1439</v>
      </c>
      <c r="G51" s="9" t="s">
        <v>17</v>
      </c>
      <c r="H51" s="9" t="s">
        <v>3795</v>
      </c>
      <c r="I51" s="388">
        <v>41449</v>
      </c>
      <c r="J51" s="12">
        <v>6</v>
      </c>
      <c r="K51" s="560" t="s">
        <v>278</v>
      </c>
      <c r="L51" s="9" t="s">
        <v>376</v>
      </c>
      <c r="M51" s="13">
        <f>I51-D51</f>
        <v>1074</v>
      </c>
      <c r="N51" s="243"/>
      <c r="O51" s="24" t="s">
        <v>211</v>
      </c>
      <c r="P51" s="62">
        <f>COUNTIF($J$2:$J$476,"5")</f>
        <v>7</v>
      </c>
      <c r="Q51" s="34"/>
      <c r="R51" s="35"/>
      <c r="S51" s="63">
        <f>(P51/P59)</f>
        <v>0.0636363636363636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16">
        <v>5113</v>
      </c>
      <c r="B52" s="17" t="s">
        <v>8712</v>
      </c>
      <c r="C52" s="17">
        <v>2010</v>
      </c>
      <c r="D52" s="392">
        <v>40319</v>
      </c>
      <c r="E52" s="17" t="s">
        <v>8713</v>
      </c>
      <c r="F52" s="17" t="s">
        <v>154</v>
      </c>
      <c r="G52" s="17" t="s">
        <v>17</v>
      </c>
      <c r="H52" s="17" t="s">
        <v>4365</v>
      </c>
      <c r="I52" s="392">
        <v>41451</v>
      </c>
      <c r="J52" s="19">
        <v>6</v>
      </c>
      <c r="K52" s="560" t="s">
        <v>278</v>
      </c>
      <c r="L52" s="19" t="s">
        <v>376</v>
      </c>
      <c r="M52" s="21">
        <f>I52-D52</f>
        <v>1132</v>
      </c>
      <c r="N52" s="243"/>
      <c r="O52" s="23" t="s">
        <v>216</v>
      </c>
      <c r="P52" s="64">
        <f>COUNTIF($J$2:$J$476,"6")</f>
        <v>10</v>
      </c>
      <c r="Q52" s="34"/>
      <c r="R52" s="35"/>
      <c r="S52" s="61">
        <f>(P52/P59)</f>
        <v>0.0909090909090909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8">
        <v>5213</v>
      </c>
      <c r="B53" s="9" t="s">
        <v>8714</v>
      </c>
      <c r="C53" s="9">
        <v>2010</v>
      </c>
      <c r="D53" s="388">
        <v>40438</v>
      </c>
      <c r="E53" s="9" t="s">
        <v>8715</v>
      </c>
      <c r="F53" s="9" t="s">
        <v>1070</v>
      </c>
      <c r="G53" s="9" t="s">
        <v>17</v>
      </c>
      <c r="H53" s="9" t="s">
        <v>886</v>
      </c>
      <c r="I53" s="388">
        <v>41451</v>
      </c>
      <c r="J53" s="12">
        <v>6</v>
      </c>
      <c r="K53" s="560" t="s">
        <v>278</v>
      </c>
      <c r="L53" s="9" t="s">
        <v>365</v>
      </c>
      <c r="M53" s="13">
        <f>I53-D53</f>
        <v>1013</v>
      </c>
      <c r="N53" s="243"/>
      <c r="O53" s="24" t="s">
        <v>221</v>
      </c>
      <c r="P53" s="62">
        <f>COUNTIF($J$2:$J$476,"7")</f>
        <v>11</v>
      </c>
      <c r="Q53" s="34"/>
      <c r="R53" s="35"/>
      <c r="S53" s="63">
        <f>(P53/P59)</f>
        <v>0.1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16">
        <v>5313</v>
      </c>
      <c r="B54" s="17" t="s">
        <v>8716</v>
      </c>
      <c r="C54" s="17">
        <v>2008</v>
      </c>
      <c r="D54" s="392">
        <v>39695</v>
      </c>
      <c r="E54" s="17" t="s">
        <v>8717</v>
      </c>
      <c r="F54" s="17" t="s">
        <v>242</v>
      </c>
      <c r="G54" s="17" t="s">
        <v>850</v>
      </c>
      <c r="H54" s="17" t="s">
        <v>870</v>
      </c>
      <c r="I54" s="392">
        <v>41453</v>
      </c>
      <c r="J54" s="19">
        <v>6</v>
      </c>
      <c r="K54" s="563" t="s">
        <v>295</v>
      </c>
      <c r="L54" s="19" t="s">
        <v>376</v>
      </c>
      <c r="M54" s="21">
        <f>I54-D54</f>
        <v>1758</v>
      </c>
      <c r="N54" s="243"/>
      <c r="O54" s="23" t="s">
        <v>226</v>
      </c>
      <c r="P54" s="64">
        <f>COUNTIF($J$2:$J$476,"8")</f>
        <v>12</v>
      </c>
      <c r="Q54" s="34"/>
      <c r="R54" s="35"/>
      <c r="S54" s="61">
        <f>(P54/P59)</f>
        <v>0.109090909090909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8">
        <v>5413</v>
      </c>
      <c r="B55" s="9" t="s">
        <v>8718</v>
      </c>
      <c r="C55" s="9">
        <v>2007</v>
      </c>
      <c r="D55" s="388">
        <v>39414</v>
      </c>
      <c r="E55" s="9" t="s">
        <v>8719</v>
      </c>
      <c r="F55" s="9" t="s">
        <v>5224</v>
      </c>
      <c r="G55" s="9" t="s">
        <v>17</v>
      </c>
      <c r="H55" s="9" t="s">
        <v>363</v>
      </c>
      <c r="I55" s="388">
        <v>41453</v>
      </c>
      <c r="J55" s="12">
        <v>6</v>
      </c>
      <c r="K55" s="562" t="s">
        <v>308</v>
      </c>
      <c r="L55" s="9" t="s">
        <v>371</v>
      </c>
      <c r="M55" s="13">
        <f>I55-D55</f>
        <v>2039</v>
      </c>
      <c r="N55" s="243"/>
      <c r="O55" s="24" t="s">
        <v>231</v>
      </c>
      <c r="P55" s="62">
        <f>COUNTIF($J$2:$J$476,"9")</f>
        <v>11</v>
      </c>
      <c r="Q55" s="34"/>
      <c r="R55" s="35"/>
      <c r="S55" s="63">
        <f>(P55/P59)</f>
        <v>0.1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16">
        <v>5513</v>
      </c>
      <c r="B56" s="17" t="s">
        <v>8720</v>
      </c>
      <c r="C56" s="17">
        <v>2009</v>
      </c>
      <c r="D56" s="392">
        <v>39892</v>
      </c>
      <c r="E56" s="17" t="s">
        <v>8721</v>
      </c>
      <c r="F56" s="17" t="s">
        <v>2004</v>
      </c>
      <c r="G56" s="17" t="s">
        <v>17</v>
      </c>
      <c r="H56" s="17" t="s">
        <v>100</v>
      </c>
      <c r="I56" s="392">
        <v>41453</v>
      </c>
      <c r="J56" s="19">
        <v>6</v>
      </c>
      <c r="K56" s="563" t="s">
        <v>295</v>
      </c>
      <c r="L56" s="19" t="s">
        <v>371</v>
      </c>
      <c r="M56" s="21">
        <f>I56-D56</f>
        <v>1561</v>
      </c>
      <c r="N56" s="243"/>
      <c r="O56" s="23" t="s">
        <v>237</v>
      </c>
      <c r="P56" s="64">
        <f>COUNTIF($J$2:$J$476,"10")</f>
        <v>7</v>
      </c>
      <c r="Q56" s="34"/>
      <c r="R56" s="35"/>
      <c r="S56" s="61">
        <f>(P56/P59)</f>
        <v>0.0636363636363636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8">
        <v>5613</v>
      </c>
      <c r="B57" s="9" t="s">
        <v>8722</v>
      </c>
      <c r="C57" s="9">
        <v>2010</v>
      </c>
      <c r="D57" s="388">
        <v>40501</v>
      </c>
      <c r="E57" s="9" t="s">
        <v>8723</v>
      </c>
      <c r="F57" s="9" t="s">
        <v>451</v>
      </c>
      <c r="G57" s="9" t="s">
        <v>17</v>
      </c>
      <c r="H57" s="9" t="s">
        <v>3637</v>
      </c>
      <c r="I57" s="388">
        <v>41456</v>
      </c>
      <c r="J57" s="12">
        <v>7</v>
      </c>
      <c r="K57" s="563" t="s">
        <v>295</v>
      </c>
      <c r="L57" s="9" t="s">
        <v>376</v>
      </c>
      <c r="M57" s="13">
        <f>I57-D57</f>
        <v>955</v>
      </c>
      <c r="N57" s="243"/>
      <c r="O57" s="24" t="s">
        <v>243</v>
      </c>
      <c r="P57" s="62">
        <f>COUNTIF($J$2:$J$476,"11")</f>
        <v>10</v>
      </c>
      <c r="Q57" s="34"/>
      <c r="R57" s="35"/>
      <c r="S57" s="63">
        <f>(P57/P59)</f>
        <v>0.0909090909090909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16">
        <v>5713</v>
      </c>
      <c r="B58" s="17" t="s">
        <v>8724</v>
      </c>
      <c r="C58" s="17">
        <v>2011</v>
      </c>
      <c r="D58" s="392">
        <v>40668</v>
      </c>
      <c r="E58" s="17" t="s">
        <v>8725</v>
      </c>
      <c r="F58" s="547" t="s">
        <v>8726</v>
      </c>
      <c r="G58" s="17" t="s">
        <v>865</v>
      </c>
      <c r="H58" s="17" t="s">
        <v>3614</v>
      </c>
      <c r="I58" s="392">
        <v>41456</v>
      </c>
      <c r="J58" s="19">
        <v>7</v>
      </c>
      <c r="K58" s="561" t="s">
        <v>324</v>
      </c>
      <c r="L58" s="19" t="s">
        <v>380</v>
      </c>
      <c r="M58" s="21">
        <f>I58-D58</f>
        <v>788</v>
      </c>
      <c r="N58" s="243"/>
      <c r="O58" s="413" t="s">
        <v>248</v>
      </c>
      <c r="P58" s="64">
        <f>COUNTIF($J$2:$J$476,"12")</f>
        <v>4</v>
      </c>
      <c r="Q58" s="34"/>
      <c r="R58" s="35"/>
      <c r="S58" s="414">
        <f>(P58/P59)</f>
        <v>0.0363636363636364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8">
        <v>5813</v>
      </c>
      <c r="B59" s="9" t="s">
        <v>8727</v>
      </c>
      <c r="C59" s="9">
        <v>2011</v>
      </c>
      <c r="D59" s="388">
        <v>40778</v>
      </c>
      <c r="E59" s="9" t="s">
        <v>8728</v>
      </c>
      <c r="F59" s="9" t="s">
        <v>2634</v>
      </c>
      <c r="G59" s="9" t="s">
        <v>860</v>
      </c>
      <c r="H59" s="9" t="s">
        <v>55</v>
      </c>
      <c r="I59" s="388">
        <v>41456</v>
      </c>
      <c r="J59" s="12">
        <v>7</v>
      </c>
      <c r="K59" s="563" t="s">
        <v>295</v>
      </c>
      <c r="L59" s="9" t="s">
        <v>371</v>
      </c>
      <c r="M59" s="13">
        <f>I59-D59</f>
        <v>678</v>
      </c>
      <c r="N59" s="243"/>
      <c r="O59" s="407" t="s">
        <v>253</v>
      </c>
      <c r="P59" s="408">
        <f>SUM(P47:R58)</f>
        <v>110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16">
        <v>5913</v>
      </c>
      <c r="B60" s="17" t="s">
        <v>8729</v>
      </c>
      <c r="C60" s="17">
        <v>2010</v>
      </c>
      <c r="D60" s="392">
        <v>40534</v>
      </c>
      <c r="E60" s="17" t="s">
        <v>8730</v>
      </c>
      <c r="F60" s="17" t="s">
        <v>885</v>
      </c>
      <c r="G60" s="17" t="s">
        <v>17</v>
      </c>
      <c r="H60" s="17" t="s">
        <v>83</v>
      </c>
      <c r="I60" s="392">
        <v>41456</v>
      </c>
      <c r="J60" s="19">
        <v>7</v>
      </c>
      <c r="K60" s="560" t="s">
        <v>278</v>
      </c>
      <c r="L60" s="19" t="s">
        <v>371</v>
      </c>
      <c r="M60" s="21">
        <f>I60-D60</f>
        <v>922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8">
        <v>6013</v>
      </c>
      <c r="B61" s="9" t="s">
        <v>8731</v>
      </c>
      <c r="C61" s="9">
        <v>2010</v>
      </c>
      <c r="D61" s="388">
        <v>40464</v>
      </c>
      <c r="E61" s="9" t="s">
        <v>8732</v>
      </c>
      <c r="F61" s="9" t="s">
        <v>1439</v>
      </c>
      <c r="G61" s="9" t="s">
        <v>17</v>
      </c>
      <c r="H61" s="9" t="s">
        <v>3637</v>
      </c>
      <c r="I61" s="388">
        <v>41457</v>
      </c>
      <c r="J61" s="12">
        <v>7</v>
      </c>
      <c r="K61" s="560" t="s">
        <v>278</v>
      </c>
      <c r="L61" s="9" t="s">
        <v>376</v>
      </c>
      <c r="M61" s="13">
        <f>I61-D61</f>
        <v>993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3.5" customHeight="1" r="62">
      <c r="A62" s="16">
        <v>6113</v>
      </c>
      <c r="B62" s="17" t="s">
        <v>8733</v>
      </c>
      <c r="C62" s="17">
        <v>2010</v>
      </c>
      <c r="D62" s="392">
        <v>40399</v>
      </c>
      <c r="E62" s="17" t="s">
        <v>8734</v>
      </c>
      <c r="F62" s="17" t="s">
        <v>1439</v>
      </c>
      <c r="G62" s="17" t="s">
        <v>17</v>
      </c>
      <c r="H62" s="17" t="s">
        <v>465</v>
      </c>
      <c r="I62" s="392">
        <v>41457</v>
      </c>
      <c r="J62" s="19">
        <v>7</v>
      </c>
      <c r="K62" s="560" t="s">
        <v>278</v>
      </c>
      <c r="L62" s="19" t="s">
        <v>376</v>
      </c>
      <c r="M62" s="21">
        <f>I62-D62</f>
        <v>1058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8">
        <v>6213</v>
      </c>
      <c r="B63" s="9" t="s">
        <v>8735</v>
      </c>
      <c r="C63" s="9">
        <v>2009</v>
      </c>
      <c r="D63" s="388">
        <v>39988</v>
      </c>
      <c r="E63" s="9" t="s">
        <v>8736</v>
      </c>
      <c r="F63" s="9" t="s">
        <v>8737</v>
      </c>
      <c r="G63" s="9" t="s">
        <v>850</v>
      </c>
      <c r="H63" s="9" t="s">
        <v>1358</v>
      </c>
      <c r="I63" s="388">
        <v>41460</v>
      </c>
      <c r="J63" s="12">
        <v>7</v>
      </c>
      <c r="K63" s="563" t="s">
        <v>295</v>
      </c>
      <c r="L63" s="9" t="s">
        <v>371</v>
      </c>
      <c r="M63" s="13">
        <f>I63-D63</f>
        <v>1472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16">
        <v>6313</v>
      </c>
      <c r="B64" s="17" t="s">
        <v>8738</v>
      </c>
      <c r="C64" s="17">
        <v>2009</v>
      </c>
      <c r="D64" s="392">
        <v>40000</v>
      </c>
      <c r="E64" s="17" t="s">
        <v>8739</v>
      </c>
      <c r="F64" s="17" t="s">
        <v>916</v>
      </c>
      <c r="G64" s="17" t="s">
        <v>860</v>
      </c>
      <c r="H64" s="17" t="s">
        <v>3753</v>
      </c>
      <c r="I64" s="392">
        <v>41467</v>
      </c>
      <c r="J64" s="19">
        <v>7</v>
      </c>
      <c r="K64" s="562" t="s">
        <v>308</v>
      </c>
      <c r="L64" s="19" t="s">
        <v>376</v>
      </c>
      <c r="M64" s="21">
        <f>I64-D64</f>
        <v>1467</v>
      </c>
      <c r="N64" s="243"/>
      <c r="O64" s="418" t="s">
        <v>278</v>
      </c>
      <c r="P64" s="419"/>
      <c r="Q64" s="419"/>
      <c r="R64" s="420"/>
      <c r="S64" s="421">
        <f>COUNTIF($K$2:$K$476,"I - Extremamente tóxico")</f>
        <v>31</v>
      </c>
      <c r="T64" s="422">
        <f>(S64/S76)</f>
        <v>0.281818181818182</v>
      </c>
      <c r="U64" s="243"/>
      <c r="V64" s="243"/>
      <c r="W64" s="243"/>
      <c r="X64" s="243"/>
      <c r="Y64" s="243"/>
      <c r="Z64" s="243"/>
    </row>
    <row ht="12.75" customHeight="1" r="65">
      <c r="A65" s="8">
        <v>6413</v>
      </c>
      <c r="B65" s="9" t="s">
        <v>8740</v>
      </c>
      <c r="C65" s="9">
        <v>2008</v>
      </c>
      <c r="D65" s="388">
        <v>39697</v>
      </c>
      <c r="E65" s="9" t="s">
        <v>8741</v>
      </c>
      <c r="F65" s="9" t="s">
        <v>1439</v>
      </c>
      <c r="G65" s="9" t="s">
        <v>860</v>
      </c>
      <c r="H65" s="9" t="s">
        <v>8323</v>
      </c>
      <c r="I65" s="388">
        <v>41473</v>
      </c>
      <c r="J65" s="12">
        <v>7</v>
      </c>
      <c r="K65" s="560" t="s">
        <v>278</v>
      </c>
      <c r="L65" s="9" t="s">
        <v>371</v>
      </c>
      <c r="M65" s="13">
        <f>I65-D65</f>
        <v>1776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16">
        <v>6513</v>
      </c>
      <c r="B66" s="17" t="s">
        <v>8742</v>
      </c>
      <c r="C66" s="17">
        <v>2007</v>
      </c>
      <c r="D66" s="392">
        <v>39281</v>
      </c>
      <c r="E66" s="17" t="s">
        <v>8743</v>
      </c>
      <c r="F66" s="17" t="s">
        <v>2116</v>
      </c>
      <c r="G66" s="17" t="s">
        <v>860</v>
      </c>
      <c r="H66" s="17" t="s">
        <v>6047</v>
      </c>
      <c r="I66" s="392">
        <v>41473</v>
      </c>
      <c r="J66" s="19">
        <v>7</v>
      </c>
      <c r="K66" s="560" t="s">
        <v>278</v>
      </c>
      <c r="L66" s="19" t="s">
        <v>371</v>
      </c>
      <c r="M66" s="21">
        <f>I66-D66</f>
        <v>2192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8">
        <v>6613</v>
      </c>
      <c r="B67" s="9" t="s">
        <v>8744</v>
      </c>
      <c r="C67" s="9">
        <v>2008</v>
      </c>
      <c r="D67" s="388">
        <v>39787</v>
      </c>
      <c r="E67" s="9" t="s">
        <v>8745</v>
      </c>
      <c r="F67" s="9" t="s">
        <v>451</v>
      </c>
      <c r="G67" s="9" t="s">
        <v>860</v>
      </c>
      <c r="H67" s="9" t="s">
        <v>363</v>
      </c>
      <c r="I67" s="388">
        <v>41477</v>
      </c>
      <c r="J67" s="12">
        <v>7</v>
      </c>
      <c r="K67" s="560" t="s">
        <v>278</v>
      </c>
      <c r="L67" s="9" t="s">
        <v>371</v>
      </c>
      <c r="M67" s="13">
        <f>I67-D67</f>
        <v>1690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22</v>
      </c>
      <c r="T67" s="428">
        <f>(S67/S76)</f>
        <v>0.2</v>
      </c>
      <c r="U67" s="243"/>
      <c r="V67" s="243"/>
      <c r="W67" s="243"/>
      <c r="X67" s="243"/>
      <c r="Y67" s="243"/>
      <c r="Z67" s="243"/>
    </row>
    <row ht="12.75" customHeight="1" r="68">
      <c r="A68" s="16">
        <v>6713</v>
      </c>
      <c r="B68" s="17" t="s">
        <v>8746</v>
      </c>
      <c r="C68" s="17">
        <v>2008</v>
      </c>
      <c r="D68" s="392">
        <v>39804</v>
      </c>
      <c r="E68" s="17" t="s">
        <v>8747</v>
      </c>
      <c r="F68" s="17" t="s">
        <v>242</v>
      </c>
      <c r="G68" s="17" t="s">
        <v>850</v>
      </c>
      <c r="H68" s="17" t="s">
        <v>870</v>
      </c>
      <c r="I68" s="392">
        <v>41494</v>
      </c>
      <c r="J68" s="19">
        <v>8</v>
      </c>
      <c r="K68" s="563" t="s">
        <v>295</v>
      </c>
      <c r="L68" s="19" t="s">
        <v>376</v>
      </c>
      <c r="M68" s="21">
        <f>I68-D68</f>
        <v>1690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8">
        <v>6813</v>
      </c>
      <c r="B69" s="9" t="s">
        <v>8748</v>
      </c>
      <c r="C69" s="9">
        <v>2012</v>
      </c>
      <c r="D69" s="388">
        <v>41095</v>
      </c>
      <c r="E69" s="9" t="s">
        <v>8749</v>
      </c>
      <c r="F69" s="9" t="s">
        <v>7348</v>
      </c>
      <c r="G69" s="9" t="s">
        <v>871</v>
      </c>
      <c r="H69" s="9" t="s">
        <v>8750</v>
      </c>
      <c r="I69" s="388">
        <v>41495</v>
      </c>
      <c r="J69" s="12">
        <v>8</v>
      </c>
      <c r="K69" s="561" t="s">
        <v>324</v>
      </c>
      <c r="L69" s="9" t="s">
        <v>380</v>
      </c>
      <c r="M69" s="13">
        <f>I69-D69</f>
        <v>400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47</v>
      </c>
      <c r="T69" s="431">
        <f>(S69/S76)</f>
        <v>0.427272727272727</v>
      </c>
      <c r="U69" s="243"/>
      <c r="V69" s="243"/>
      <c r="W69" s="243"/>
      <c r="X69" s="243"/>
      <c r="Y69" s="243"/>
      <c r="Z69" s="243"/>
    </row>
    <row ht="12.75" customHeight="1" r="70">
      <c r="A70" s="16">
        <v>6913</v>
      </c>
      <c r="B70" s="17" t="s">
        <v>8751</v>
      </c>
      <c r="C70" s="17">
        <v>2012</v>
      </c>
      <c r="D70" s="392">
        <v>41095</v>
      </c>
      <c r="E70" s="17" t="s">
        <v>8752</v>
      </c>
      <c r="F70" s="17" t="s">
        <v>7348</v>
      </c>
      <c r="G70" s="17" t="s">
        <v>871</v>
      </c>
      <c r="H70" s="17" t="s">
        <v>8750</v>
      </c>
      <c r="I70" s="392">
        <v>41495</v>
      </c>
      <c r="J70" s="19">
        <v>8</v>
      </c>
      <c r="K70" s="561" t="s">
        <v>324</v>
      </c>
      <c r="L70" s="19" t="s">
        <v>380</v>
      </c>
      <c r="M70" s="21">
        <f>I70-D70</f>
        <v>400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8">
        <v>7013</v>
      </c>
      <c r="B71" s="9" t="s">
        <v>8753</v>
      </c>
      <c r="C71" s="9">
        <v>2009</v>
      </c>
      <c r="D71" s="388">
        <v>39923</v>
      </c>
      <c r="E71" s="9" t="s">
        <v>8754</v>
      </c>
      <c r="F71" s="9" t="s">
        <v>154</v>
      </c>
      <c r="G71" s="9" t="s">
        <v>860</v>
      </c>
      <c r="H71" s="9" t="s">
        <v>5812</v>
      </c>
      <c r="I71" s="388">
        <v>41495</v>
      </c>
      <c r="J71" s="12">
        <v>8</v>
      </c>
      <c r="K71" s="562" t="s">
        <v>308</v>
      </c>
      <c r="L71" s="9" t="s">
        <v>376</v>
      </c>
      <c r="M71" s="13">
        <f>I71-D71</f>
        <v>1572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3.5" customHeight="1" r="72">
      <c r="A72" s="16">
        <v>7113</v>
      </c>
      <c r="B72" s="17" t="s">
        <v>8755</v>
      </c>
      <c r="C72" s="17">
        <v>2009</v>
      </c>
      <c r="D72" s="392">
        <v>40100</v>
      </c>
      <c r="E72" s="17" t="s">
        <v>8756</v>
      </c>
      <c r="F72" s="17" t="s">
        <v>497</v>
      </c>
      <c r="G72" s="17" t="s">
        <v>17</v>
      </c>
      <c r="H72" s="17" t="s">
        <v>2259</v>
      </c>
      <c r="I72" s="392">
        <v>41498</v>
      </c>
      <c r="J72" s="19">
        <v>8</v>
      </c>
      <c r="K72" s="562" t="s">
        <v>308</v>
      </c>
      <c r="L72" s="19" t="s">
        <v>371</v>
      </c>
      <c r="M72" s="21">
        <f>I72-D72</f>
        <v>1398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7</v>
      </c>
      <c r="T72" s="434">
        <f>(S72/S76)</f>
        <v>0.0636363636363636</v>
      </c>
      <c r="U72" s="243"/>
      <c r="V72" s="243"/>
      <c r="W72" s="243"/>
      <c r="X72" s="243"/>
      <c r="Y72" s="243"/>
      <c r="Z72" s="243"/>
    </row>
    <row ht="12.75" customHeight="1" r="73">
      <c r="A73" s="8">
        <v>7213</v>
      </c>
      <c r="B73" s="9" t="s">
        <v>8757</v>
      </c>
      <c r="C73" s="9">
        <v>2010</v>
      </c>
      <c r="D73" s="388">
        <v>40263</v>
      </c>
      <c r="E73" s="9" t="s">
        <v>8758</v>
      </c>
      <c r="F73" s="9" t="s">
        <v>497</v>
      </c>
      <c r="G73" s="9" t="s">
        <v>17</v>
      </c>
      <c r="H73" s="9" t="s">
        <v>3795</v>
      </c>
      <c r="I73" s="388">
        <v>41498</v>
      </c>
      <c r="J73" s="12">
        <v>8</v>
      </c>
      <c r="K73" s="562" t="s">
        <v>308</v>
      </c>
      <c r="L73" s="9" t="s">
        <v>371</v>
      </c>
      <c r="M73" s="13">
        <f>I73-D73</f>
        <v>1235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16">
        <v>7313</v>
      </c>
      <c r="B74" s="17" t="s">
        <v>8759</v>
      </c>
      <c r="C74" s="17">
        <v>2009</v>
      </c>
      <c r="D74" s="392">
        <v>40011</v>
      </c>
      <c r="E74" s="17" t="s">
        <v>8760</v>
      </c>
      <c r="F74" s="17" t="s">
        <v>180</v>
      </c>
      <c r="G74" s="17" t="s">
        <v>17</v>
      </c>
      <c r="H74" s="17" t="s">
        <v>7085</v>
      </c>
      <c r="I74" s="392">
        <v>41499</v>
      </c>
      <c r="J74" s="19">
        <v>8</v>
      </c>
      <c r="K74" s="562" t="s">
        <v>308</v>
      </c>
      <c r="L74" s="19" t="s">
        <v>371</v>
      </c>
      <c r="M74" s="21">
        <f>I74-D74</f>
        <v>1488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3</v>
      </c>
      <c r="T74" s="434">
        <f>(S74/S76)</f>
        <v>0.0272727272727273</v>
      </c>
      <c r="U74" s="243"/>
      <c r="V74" s="243"/>
      <c r="W74" s="243"/>
      <c r="X74" s="243"/>
      <c r="Y74" s="243"/>
      <c r="Z74" s="243"/>
    </row>
    <row ht="12.75" customHeight="1" r="75">
      <c r="A75" s="8">
        <v>7413</v>
      </c>
      <c r="B75" s="9" t="s">
        <v>8761</v>
      </c>
      <c r="C75" s="9">
        <v>2008</v>
      </c>
      <c r="D75" s="388">
        <v>39771</v>
      </c>
      <c r="E75" s="9" t="s">
        <v>8762</v>
      </c>
      <c r="F75" s="9" t="s">
        <v>1154</v>
      </c>
      <c r="G75" s="9" t="s">
        <v>860</v>
      </c>
      <c r="H75" s="9" t="s">
        <v>83</v>
      </c>
      <c r="I75" s="388">
        <v>41499</v>
      </c>
      <c r="J75" s="12">
        <v>8</v>
      </c>
      <c r="K75" s="562" t="s">
        <v>308</v>
      </c>
      <c r="L75" s="9" t="s">
        <v>376</v>
      </c>
      <c r="M75" s="13">
        <f>I75-D75</f>
        <v>1728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2.75" customHeight="1" r="76">
      <c r="A76" s="16">
        <v>7513</v>
      </c>
      <c r="B76" s="17" t="s">
        <v>8763</v>
      </c>
      <c r="C76" s="17">
        <v>2009</v>
      </c>
      <c r="D76" s="392">
        <v>39987</v>
      </c>
      <c r="E76" s="17" t="s">
        <v>8764</v>
      </c>
      <c r="F76" s="17" t="s">
        <v>7635</v>
      </c>
      <c r="G76" s="17" t="s">
        <v>17</v>
      </c>
      <c r="H76" s="17" t="s">
        <v>363</v>
      </c>
      <c r="I76" s="392">
        <v>41505</v>
      </c>
      <c r="J76" s="19">
        <v>8</v>
      </c>
      <c r="K76" s="563" t="s">
        <v>295</v>
      </c>
      <c r="L76" s="19" t="s">
        <v>371</v>
      </c>
      <c r="M76" s="21">
        <f>I76-D76</f>
        <v>1518</v>
      </c>
      <c r="N76" s="243"/>
      <c r="O76" s="310" t="s">
        <v>253</v>
      </c>
      <c r="P76" s="59"/>
      <c r="Q76" s="59"/>
      <c r="R76" s="117"/>
      <c r="S76" s="440">
        <f>SUM(S64:S75)</f>
        <v>110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8">
        <v>7613</v>
      </c>
      <c r="B77" s="9" t="s">
        <v>8765</v>
      </c>
      <c r="C77" s="9">
        <v>2006</v>
      </c>
      <c r="D77" s="388">
        <v>39072</v>
      </c>
      <c r="E77" s="9" t="s">
        <v>8766</v>
      </c>
      <c r="F77" s="9" t="s">
        <v>1632</v>
      </c>
      <c r="G77" s="9" t="s">
        <v>407</v>
      </c>
      <c r="H77" s="9" t="s">
        <v>3804</v>
      </c>
      <c r="I77" s="388">
        <v>41508</v>
      </c>
      <c r="J77" s="12">
        <v>8</v>
      </c>
      <c r="K77" s="562" t="s">
        <v>308</v>
      </c>
      <c r="L77" s="9" t="s">
        <v>376</v>
      </c>
      <c r="M77" s="13">
        <f>I77-D77</f>
        <v>2436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16">
        <v>7713</v>
      </c>
      <c r="B78" s="17" t="s">
        <v>8767</v>
      </c>
      <c r="C78" s="17">
        <v>2009</v>
      </c>
      <c r="D78" s="392">
        <v>39895</v>
      </c>
      <c r="E78" s="17" t="s">
        <v>8768</v>
      </c>
      <c r="F78" s="17" t="s">
        <v>242</v>
      </c>
      <c r="G78" s="17" t="s">
        <v>850</v>
      </c>
      <c r="H78" s="17" t="s">
        <v>870</v>
      </c>
      <c r="I78" s="392">
        <v>41508</v>
      </c>
      <c r="J78" s="19">
        <v>8</v>
      </c>
      <c r="K78" s="563" t="s">
        <v>295</v>
      </c>
      <c r="L78" s="19" t="s">
        <v>376</v>
      </c>
      <c r="M78" s="21">
        <f>I78-D78</f>
        <v>1613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8">
        <v>7813</v>
      </c>
      <c r="B79" s="9" t="s">
        <v>8769</v>
      </c>
      <c r="C79" s="9">
        <v>2010</v>
      </c>
      <c r="D79" s="388">
        <v>40512</v>
      </c>
      <c r="E79" s="9" t="s">
        <v>8770</v>
      </c>
      <c r="F79" s="9" t="s">
        <v>1439</v>
      </c>
      <c r="G79" s="9" t="s">
        <v>17</v>
      </c>
      <c r="H79" s="9" t="s">
        <v>3753</v>
      </c>
      <c r="I79" s="388">
        <v>41508</v>
      </c>
      <c r="J79" s="12">
        <v>8</v>
      </c>
      <c r="K79" s="560" t="s">
        <v>278</v>
      </c>
      <c r="L79" s="9" t="s">
        <v>376</v>
      </c>
      <c r="M79" s="13">
        <f>I79-D79</f>
        <v>996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16">
        <v>7913</v>
      </c>
      <c r="B80" s="17" t="s">
        <v>8771</v>
      </c>
      <c r="C80" s="17">
        <v>2009</v>
      </c>
      <c r="D80" s="392">
        <v>39898</v>
      </c>
      <c r="E80" s="17" t="s">
        <v>8772</v>
      </c>
      <c r="F80" s="17" t="s">
        <v>180</v>
      </c>
      <c r="G80" s="17" t="s">
        <v>860</v>
      </c>
      <c r="H80" s="17" t="s">
        <v>181</v>
      </c>
      <c r="I80" s="392">
        <v>41522</v>
      </c>
      <c r="J80" s="19">
        <v>9</v>
      </c>
      <c r="K80" s="563" t="s">
        <v>295</v>
      </c>
      <c r="L80" s="19" t="s">
        <v>371</v>
      </c>
      <c r="M80" s="21">
        <f>I80-D80</f>
        <v>1624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4.25" customHeight="1" r="81">
      <c r="A81" s="8">
        <v>8013</v>
      </c>
      <c r="B81" s="9" t="s">
        <v>8773</v>
      </c>
      <c r="C81" s="9">
        <v>2012</v>
      </c>
      <c r="D81" s="388">
        <v>41100</v>
      </c>
      <c r="E81" s="9" t="s">
        <v>8774</v>
      </c>
      <c r="F81" s="548" t="s">
        <v>3960</v>
      </c>
      <c r="G81" s="9" t="s">
        <v>865</v>
      </c>
      <c r="H81" s="9" t="s">
        <v>2919</v>
      </c>
      <c r="I81" s="388">
        <v>41527</v>
      </c>
      <c r="J81" s="12">
        <v>9</v>
      </c>
      <c r="K81" s="561" t="s">
        <v>1679</v>
      </c>
      <c r="L81" s="9" t="s">
        <v>380</v>
      </c>
      <c r="M81" s="13">
        <f>I81-D81</f>
        <v>427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6</v>
      </c>
      <c r="T81" s="121">
        <f>(S81/S85)</f>
        <v>0.0545454545454545</v>
      </c>
      <c r="U81" s="243"/>
      <c r="V81" s="243"/>
      <c r="W81" s="243"/>
      <c r="X81" s="243"/>
      <c r="Y81" s="243"/>
      <c r="Z81" s="243"/>
    </row>
    <row ht="13.5" customHeight="1" r="82">
      <c r="A82" s="16">
        <v>8113</v>
      </c>
      <c r="B82" s="17" t="s">
        <v>8775</v>
      </c>
      <c r="C82" s="17">
        <v>2010</v>
      </c>
      <c r="D82" s="392">
        <v>40203</v>
      </c>
      <c r="E82" s="17" t="s">
        <v>8776</v>
      </c>
      <c r="F82" s="17" t="s">
        <v>8777</v>
      </c>
      <c r="G82" s="17" t="s">
        <v>850</v>
      </c>
      <c r="H82" s="17" t="s">
        <v>6422</v>
      </c>
      <c r="I82" s="392">
        <v>41529</v>
      </c>
      <c r="J82" s="19">
        <v>9</v>
      </c>
      <c r="K82" s="562" t="s">
        <v>308</v>
      </c>
      <c r="L82" s="19" t="s">
        <v>371</v>
      </c>
      <c r="M82" s="21">
        <f>I82-D82</f>
        <v>1326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51</v>
      </c>
      <c r="T82" s="123">
        <f>(S82/S85)</f>
        <v>0.463636363636364</v>
      </c>
      <c r="U82" s="243"/>
      <c r="V82" s="243"/>
      <c r="W82" s="243"/>
      <c r="X82" s="243"/>
      <c r="Y82" s="243"/>
      <c r="Z82" s="243"/>
    </row>
    <row ht="13.5" customHeight="1" r="83">
      <c r="A83" s="8">
        <v>8213</v>
      </c>
      <c r="B83" s="9" t="s">
        <v>8778</v>
      </c>
      <c r="C83" s="9">
        <v>2010</v>
      </c>
      <c r="D83" s="388">
        <v>40296</v>
      </c>
      <c r="E83" s="9" t="s">
        <v>8779</v>
      </c>
      <c r="F83" s="9" t="s">
        <v>8780</v>
      </c>
      <c r="G83" s="9" t="s">
        <v>850</v>
      </c>
      <c r="H83" s="9" t="s">
        <v>912</v>
      </c>
      <c r="I83" s="388">
        <v>41530</v>
      </c>
      <c r="J83" s="12">
        <v>9</v>
      </c>
      <c r="K83" s="560" t="s">
        <v>278</v>
      </c>
      <c r="L83" s="9" t="s">
        <v>371</v>
      </c>
      <c r="M83" s="13">
        <f>I83-D83</f>
        <v>1234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41</v>
      </c>
      <c r="T83" s="121">
        <f>(S83/S85)</f>
        <v>0.372727272727273</v>
      </c>
      <c r="U83" s="243"/>
      <c r="V83" s="243"/>
      <c r="W83" s="243"/>
      <c r="X83" s="243"/>
      <c r="Y83" s="243"/>
      <c r="Z83" s="243"/>
    </row>
    <row ht="14.25" customHeight="1" r="84">
      <c r="A84" s="16">
        <v>8313</v>
      </c>
      <c r="B84" s="17" t="s">
        <v>8781</v>
      </c>
      <c r="C84" s="17">
        <v>2010</v>
      </c>
      <c r="D84" s="392">
        <v>40399</v>
      </c>
      <c r="E84" s="17" t="s">
        <v>8782</v>
      </c>
      <c r="F84" s="17" t="s">
        <v>497</v>
      </c>
      <c r="G84" s="17" t="s">
        <v>17</v>
      </c>
      <c r="H84" s="17" t="s">
        <v>465</v>
      </c>
      <c r="I84" s="392">
        <v>41533</v>
      </c>
      <c r="J84" s="19">
        <v>9</v>
      </c>
      <c r="K84" s="562" t="s">
        <v>308</v>
      </c>
      <c r="L84" s="19" t="s">
        <v>371</v>
      </c>
      <c r="M84" s="21">
        <f>I84-D84</f>
        <v>1134</v>
      </c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12</v>
      </c>
      <c r="T84" s="123">
        <f>(S84/S85)</f>
        <v>0.109090909090909</v>
      </c>
      <c r="U84" s="243"/>
      <c r="V84" s="243"/>
      <c r="W84" s="243"/>
      <c r="X84" s="243"/>
      <c r="Y84" s="243"/>
      <c r="Z84" s="243"/>
    </row>
    <row ht="12.75" customHeight="1" r="85">
      <c r="A85" s="8">
        <v>8413</v>
      </c>
      <c r="B85" s="9" t="s">
        <v>8783</v>
      </c>
      <c r="C85" s="9">
        <v>2011</v>
      </c>
      <c r="D85" s="388">
        <v>40562</v>
      </c>
      <c r="E85" s="9" t="s">
        <v>8784</v>
      </c>
      <c r="F85" s="548" t="s">
        <v>2139</v>
      </c>
      <c r="G85" s="9" t="s">
        <v>865</v>
      </c>
      <c r="H85" s="9" t="s">
        <v>8785</v>
      </c>
      <c r="I85" s="388">
        <v>41533</v>
      </c>
      <c r="J85" s="12">
        <v>9</v>
      </c>
      <c r="K85" s="560" t="s">
        <v>278</v>
      </c>
      <c r="L85" s="9" t="s">
        <v>380</v>
      </c>
      <c r="M85" s="13">
        <f>I85-D85</f>
        <v>971</v>
      </c>
      <c r="N85" s="243"/>
      <c r="O85" s="344" t="s">
        <v>253</v>
      </c>
      <c r="P85" s="345"/>
      <c r="Q85" s="345"/>
      <c r="R85" s="346"/>
      <c r="S85" s="440">
        <f>SUM(S81:S84)</f>
        <v>110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16">
        <v>8513</v>
      </c>
      <c r="B86" s="17" t="s">
        <v>8786</v>
      </c>
      <c r="C86" s="17">
        <v>2011</v>
      </c>
      <c r="D86" s="392">
        <v>40651</v>
      </c>
      <c r="E86" s="17" t="s">
        <v>8787</v>
      </c>
      <c r="F86" s="17" t="s">
        <v>1070</v>
      </c>
      <c r="G86" s="17" t="s">
        <v>860</v>
      </c>
      <c r="H86" s="17" t="s">
        <v>363</v>
      </c>
      <c r="I86" s="392">
        <v>41533</v>
      </c>
      <c r="J86" s="19">
        <v>9</v>
      </c>
      <c r="K86" s="563" t="s">
        <v>295</v>
      </c>
      <c r="L86" s="19" t="s">
        <v>365</v>
      </c>
      <c r="M86" s="21">
        <f>I86-D86</f>
        <v>882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4.25" customHeight="1" r="87">
      <c r="A87" s="8">
        <v>8613</v>
      </c>
      <c r="B87" s="9" t="s">
        <v>8788</v>
      </c>
      <c r="C87" s="9">
        <v>2010</v>
      </c>
      <c r="D87" s="388">
        <v>40365</v>
      </c>
      <c r="E87" s="9" t="s">
        <v>8789</v>
      </c>
      <c r="F87" s="9" t="s">
        <v>8790</v>
      </c>
      <c r="G87" s="9" t="s">
        <v>865</v>
      </c>
      <c r="H87" s="9" t="s">
        <v>3374</v>
      </c>
      <c r="I87" s="388">
        <v>41534</v>
      </c>
      <c r="J87" s="12">
        <v>9</v>
      </c>
      <c r="K87" s="563" t="s">
        <v>295</v>
      </c>
      <c r="L87" s="9" t="s">
        <v>380</v>
      </c>
      <c r="M87" s="13">
        <f>I87-D87</f>
        <v>1169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16">
        <v>8713</v>
      </c>
      <c r="B88" s="17" t="s">
        <v>8791</v>
      </c>
      <c r="C88" s="17">
        <v>2010</v>
      </c>
      <c r="D88" s="392">
        <v>40256</v>
      </c>
      <c r="E88" s="17" t="s">
        <v>8792</v>
      </c>
      <c r="F88" s="17" t="s">
        <v>3001</v>
      </c>
      <c r="G88" s="17" t="s">
        <v>30</v>
      </c>
      <c r="H88" s="17" t="s">
        <v>1358</v>
      </c>
      <c r="I88" s="392">
        <v>41540</v>
      </c>
      <c r="J88" s="19">
        <v>9</v>
      </c>
      <c r="K88" s="562" t="s">
        <v>308</v>
      </c>
      <c r="L88" s="19" t="s">
        <v>371</v>
      </c>
      <c r="M88" s="21">
        <f>I88-D88</f>
        <v>1284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5" customHeight="1" r="89">
      <c r="A89" s="8">
        <v>8813</v>
      </c>
      <c r="B89" s="9" t="s">
        <v>8793</v>
      </c>
      <c r="C89" s="9">
        <v>2010</v>
      </c>
      <c r="D89" s="388">
        <v>40477</v>
      </c>
      <c r="E89" s="9" t="s">
        <v>8794</v>
      </c>
      <c r="F89" s="9" t="s">
        <v>8795</v>
      </c>
      <c r="G89" s="9" t="s">
        <v>844</v>
      </c>
      <c r="H89" s="9" t="s">
        <v>1358</v>
      </c>
      <c r="I89" s="388">
        <v>41540</v>
      </c>
      <c r="J89" s="12">
        <v>9</v>
      </c>
      <c r="K89" s="562" t="s">
        <v>308</v>
      </c>
      <c r="L89" s="9" t="s">
        <v>371</v>
      </c>
      <c r="M89" s="13">
        <f>I89-D89</f>
        <v>1063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16">
        <v>8913</v>
      </c>
      <c r="B90" s="17" t="s">
        <v>8796</v>
      </c>
      <c r="C90" s="17">
        <v>2008</v>
      </c>
      <c r="D90" s="392">
        <v>39799</v>
      </c>
      <c r="E90" s="17" t="s">
        <v>8797</v>
      </c>
      <c r="F90" s="17" t="s">
        <v>1154</v>
      </c>
      <c r="G90" s="17" t="s">
        <v>860</v>
      </c>
      <c r="H90" s="17" t="s">
        <v>83</v>
      </c>
      <c r="I90" s="392">
        <v>41541</v>
      </c>
      <c r="J90" s="19">
        <v>9</v>
      </c>
      <c r="K90" s="562" t="s">
        <v>308</v>
      </c>
      <c r="L90" s="19" t="s">
        <v>376</v>
      </c>
      <c r="M90" s="21">
        <f>I90-D90</f>
        <v>1742</v>
      </c>
      <c r="N90" s="243"/>
      <c r="O90" s="454" t="s">
        <v>407</v>
      </c>
      <c r="P90" s="455">
        <f>AVERAGEIF(G2:G476,"PT",M2:M476)</f>
        <v>2436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8">
        <v>9013</v>
      </c>
      <c r="B91" s="9" t="s">
        <v>8798</v>
      </c>
      <c r="C91" s="9">
        <v>2011</v>
      </c>
      <c r="D91" s="388">
        <v>40732</v>
      </c>
      <c r="E91" s="9" t="s">
        <v>8799</v>
      </c>
      <c r="F91" s="9" t="s">
        <v>136</v>
      </c>
      <c r="G91" s="9" t="s">
        <v>17</v>
      </c>
      <c r="H91" s="9" t="s">
        <v>4365</v>
      </c>
      <c r="I91" s="388">
        <v>41550</v>
      </c>
      <c r="J91" s="12">
        <v>10</v>
      </c>
      <c r="K91" s="560" t="s">
        <v>278</v>
      </c>
      <c r="L91" s="9" t="s">
        <v>376</v>
      </c>
      <c r="M91" s="13">
        <f>I91-D91</f>
        <v>818</v>
      </c>
      <c r="N91" s="243"/>
      <c r="O91" s="456" t="s">
        <v>30</v>
      </c>
      <c r="P91" s="457">
        <f>AVERAGEIF(G2:G477,"PTN",M2:M477)</f>
        <v>1755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16">
        <v>9113</v>
      </c>
      <c r="B92" s="17" t="s">
        <v>8800</v>
      </c>
      <c r="C92" s="17">
        <v>2009</v>
      </c>
      <c r="D92" s="392">
        <v>40042</v>
      </c>
      <c r="E92" s="17" t="s">
        <v>8801</v>
      </c>
      <c r="F92" s="17" t="s">
        <v>584</v>
      </c>
      <c r="G92" s="17" t="s">
        <v>17</v>
      </c>
      <c r="H92" s="17" t="s">
        <v>181</v>
      </c>
      <c r="I92" s="392">
        <v>41551</v>
      </c>
      <c r="J92" s="19">
        <v>10</v>
      </c>
      <c r="K92" s="562" t="s">
        <v>308</v>
      </c>
      <c r="L92" s="19" t="s">
        <v>371</v>
      </c>
      <c r="M92" s="21">
        <f>I92-D92</f>
        <v>1509</v>
      </c>
      <c r="N92" s="243"/>
      <c r="O92" s="454" t="s">
        <v>17</v>
      </c>
      <c r="P92" s="455">
        <f>AVERAGEIF(G2:G476,"PTE",M2:M476)</f>
        <v>1170.95555555556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8">
        <v>9213</v>
      </c>
      <c r="B93" s="9" t="s">
        <v>8802</v>
      </c>
      <c r="C93" s="9">
        <v>2010</v>
      </c>
      <c r="D93" s="388">
        <v>40492</v>
      </c>
      <c r="E93" s="9" t="s">
        <v>8803</v>
      </c>
      <c r="F93" s="9" t="s">
        <v>136</v>
      </c>
      <c r="G93" s="9" t="s">
        <v>17</v>
      </c>
      <c r="H93" s="9" t="s">
        <v>4365</v>
      </c>
      <c r="I93" s="388">
        <v>41551</v>
      </c>
      <c r="J93" s="12">
        <v>10</v>
      </c>
      <c r="K93" s="560" t="s">
        <v>278</v>
      </c>
      <c r="L93" s="9" t="s">
        <v>376</v>
      </c>
      <c r="M93" s="13">
        <f>I93-D93</f>
        <v>1059</v>
      </c>
      <c r="N93" s="243"/>
      <c r="O93" s="456" t="s">
        <v>40</v>
      </c>
      <c r="P93" s="457" t="e">
        <f>AVERAGEIF(G2:G476,"Pré-Mistura",M2:M476)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16">
        <v>9313</v>
      </c>
      <c r="B94" s="17" t="s">
        <v>8804</v>
      </c>
      <c r="C94" s="17">
        <v>2009</v>
      </c>
      <c r="D94" s="392">
        <v>40058</v>
      </c>
      <c r="E94" s="17" t="s">
        <v>8805</v>
      </c>
      <c r="F94" s="17" t="s">
        <v>1005</v>
      </c>
      <c r="G94" s="17" t="s">
        <v>17</v>
      </c>
      <c r="H94" s="17" t="s">
        <v>3795</v>
      </c>
      <c r="I94" s="392">
        <v>41551</v>
      </c>
      <c r="J94" s="19">
        <v>10</v>
      </c>
      <c r="K94" s="563" t="s">
        <v>295</v>
      </c>
      <c r="L94" s="19" t="s">
        <v>376</v>
      </c>
      <c r="M94" s="21">
        <f>I94-D94</f>
        <v>1493</v>
      </c>
      <c r="N94" s="243"/>
      <c r="O94" s="454" t="s">
        <v>850</v>
      </c>
      <c r="P94" s="455">
        <f>AVERAGEIF(G2:G476,"PF",M2:M476)</f>
        <v>1610.88888888889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8">
        <v>9413</v>
      </c>
      <c r="B95" s="9" t="s">
        <v>8806</v>
      </c>
      <c r="C95" s="9">
        <v>2008</v>
      </c>
      <c r="D95" s="388">
        <v>39750</v>
      </c>
      <c r="E95" s="9" t="s">
        <v>8807</v>
      </c>
      <c r="F95" s="9" t="s">
        <v>1282</v>
      </c>
      <c r="G95" s="9" t="s">
        <v>17</v>
      </c>
      <c r="H95" s="9" t="s">
        <v>8323</v>
      </c>
      <c r="I95" s="388">
        <v>41554</v>
      </c>
      <c r="J95" s="12">
        <v>10</v>
      </c>
      <c r="K95" s="560" t="s">
        <v>278</v>
      </c>
      <c r="L95" s="9" t="s">
        <v>376</v>
      </c>
      <c r="M95" s="13">
        <f>I95-D95</f>
        <v>1804</v>
      </c>
      <c r="N95" s="243"/>
      <c r="O95" s="456" t="s">
        <v>844</v>
      </c>
      <c r="P95" s="457">
        <f>AVERAGEIF(G2:G476,"PFN",M2:M476)</f>
        <v>1577.66666666667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16">
        <v>9513</v>
      </c>
      <c r="B96" s="17" t="s">
        <v>8808</v>
      </c>
      <c r="C96" s="17">
        <v>2007</v>
      </c>
      <c r="D96" s="392">
        <v>39246</v>
      </c>
      <c r="E96" s="17" t="s">
        <v>8809</v>
      </c>
      <c r="F96" s="17" t="s">
        <v>8810</v>
      </c>
      <c r="G96" s="17" t="s">
        <v>865</v>
      </c>
      <c r="H96" s="17" t="s">
        <v>8811</v>
      </c>
      <c r="I96" s="392">
        <v>41556</v>
      </c>
      <c r="J96" s="19">
        <v>10</v>
      </c>
      <c r="K96" s="561" t="s">
        <v>324</v>
      </c>
      <c r="L96" s="19" t="s">
        <v>380</v>
      </c>
      <c r="M96" s="21">
        <f>I96-D96</f>
        <v>2310</v>
      </c>
      <c r="N96" s="243"/>
      <c r="O96" s="454" t="s">
        <v>860</v>
      </c>
      <c r="P96" s="455">
        <f>AVERAGEIF(G2:G476,"PF/PTE",M2:M476)</f>
        <v>1280.83333333333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8">
        <v>9613</v>
      </c>
      <c r="B97" s="9" t="s">
        <v>8812</v>
      </c>
      <c r="C97" s="9">
        <v>2009</v>
      </c>
      <c r="D97" s="388">
        <v>39911</v>
      </c>
      <c r="E97" s="9" t="s">
        <v>8813</v>
      </c>
      <c r="F97" s="9" t="s">
        <v>8814</v>
      </c>
      <c r="G97" s="9" t="s">
        <v>850</v>
      </c>
      <c r="H97" s="9" t="s">
        <v>870</v>
      </c>
      <c r="I97" s="388">
        <v>41569</v>
      </c>
      <c r="J97" s="12">
        <v>10</v>
      </c>
      <c r="K97" s="560" t="s">
        <v>278</v>
      </c>
      <c r="L97" s="9" t="s">
        <v>365</v>
      </c>
      <c r="M97" s="13">
        <f>I97-D97</f>
        <v>1658</v>
      </c>
      <c r="N97" s="243"/>
      <c r="O97" s="456" t="s">
        <v>865</v>
      </c>
      <c r="P97" s="457">
        <f>AVERAGEIF(G2:G476,"Bio",M2:M476)</f>
        <v>1041.33333333333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16">
        <v>9713</v>
      </c>
      <c r="B98" s="17" t="s">
        <v>8815</v>
      </c>
      <c r="C98" s="17">
        <v>2008</v>
      </c>
      <c r="D98" s="392">
        <v>39758</v>
      </c>
      <c r="E98" s="17" t="s">
        <v>8816</v>
      </c>
      <c r="F98" s="17" t="s">
        <v>8654</v>
      </c>
      <c r="G98" s="17" t="s">
        <v>850</v>
      </c>
      <c r="H98" s="17" t="s">
        <v>870</v>
      </c>
      <c r="I98" s="392">
        <v>41582</v>
      </c>
      <c r="J98" s="19">
        <v>11</v>
      </c>
      <c r="K98" s="562" t="s">
        <v>308</v>
      </c>
      <c r="L98" s="19" t="s">
        <v>371</v>
      </c>
      <c r="M98" s="21">
        <f>I98-D98</f>
        <v>1824</v>
      </c>
      <c r="N98" s="243"/>
      <c r="O98" s="454" t="s">
        <v>871</v>
      </c>
      <c r="P98" s="455">
        <f>AVERAGEIF(G2:G476,"Bio/Org",M2:M476)</f>
        <v>309.2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8">
        <v>9813</v>
      </c>
      <c r="B99" s="9" t="s">
        <v>8817</v>
      </c>
      <c r="C99" s="9">
        <v>2009</v>
      </c>
      <c r="D99" s="388">
        <v>40085</v>
      </c>
      <c r="E99" s="9" t="s">
        <v>8818</v>
      </c>
      <c r="F99" s="9" t="s">
        <v>911</v>
      </c>
      <c r="G99" s="9" t="s">
        <v>17</v>
      </c>
      <c r="H99" s="9" t="s">
        <v>132</v>
      </c>
      <c r="I99" s="388">
        <v>41582</v>
      </c>
      <c r="J99" s="12">
        <v>11</v>
      </c>
      <c r="K99" s="562" t="s">
        <v>308</v>
      </c>
      <c r="L99" s="9" t="s">
        <v>380</v>
      </c>
      <c r="M99" s="13">
        <f>I99-D99</f>
        <v>1497</v>
      </c>
      <c r="N99" s="243"/>
      <c r="O99" s="458" t="s">
        <v>426</v>
      </c>
      <c r="P99" s="459">
        <f>AVERAGE(M2:M494)</f>
        <v>1259.88181818182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16">
        <v>9913</v>
      </c>
      <c r="B100" s="17" t="s">
        <v>8819</v>
      </c>
      <c r="C100" s="17">
        <v>2010</v>
      </c>
      <c r="D100" s="392">
        <v>40245</v>
      </c>
      <c r="E100" s="17" t="s">
        <v>8820</v>
      </c>
      <c r="F100" s="17" t="s">
        <v>916</v>
      </c>
      <c r="G100" s="17" t="s">
        <v>17</v>
      </c>
      <c r="H100" s="17" t="s">
        <v>100</v>
      </c>
      <c r="I100" s="392">
        <v>41583</v>
      </c>
      <c r="J100" s="19">
        <v>11</v>
      </c>
      <c r="K100" s="562" t="s">
        <v>308</v>
      </c>
      <c r="L100" s="19" t="s">
        <v>371</v>
      </c>
      <c r="M100" s="21">
        <f>I100-D100</f>
        <v>1338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8">
        <v>10013</v>
      </c>
      <c r="B101" s="9" t="s">
        <v>8821</v>
      </c>
      <c r="C101" s="9">
        <v>2011</v>
      </c>
      <c r="D101" s="388">
        <v>40774</v>
      </c>
      <c r="E101" s="9" t="s">
        <v>8822</v>
      </c>
      <c r="F101" s="9" t="s">
        <v>1154</v>
      </c>
      <c r="G101" s="9" t="s">
        <v>860</v>
      </c>
      <c r="H101" s="9" t="s">
        <v>132</v>
      </c>
      <c r="I101" s="388">
        <v>41586</v>
      </c>
      <c r="J101" s="12">
        <v>11</v>
      </c>
      <c r="K101" s="562" t="s">
        <v>308</v>
      </c>
      <c r="L101" s="9" t="s">
        <v>376</v>
      </c>
      <c r="M101" s="13">
        <f>I101-D101</f>
        <v>812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16">
        <v>10113</v>
      </c>
      <c r="B102" s="17" t="s">
        <v>8823</v>
      </c>
      <c r="C102" s="17">
        <v>2011</v>
      </c>
      <c r="D102" s="392">
        <v>40805</v>
      </c>
      <c r="E102" s="17" t="s">
        <v>8824</v>
      </c>
      <c r="F102" s="17" t="s">
        <v>1154</v>
      </c>
      <c r="G102" s="17" t="s">
        <v>860</v>
      </c>
      <c r="H102" s="17" t="s">
        <v>132</v>
      </c>
      <c r="I102" s="392">
        <v>41586</v>
      </c>
      <c r="J102" s="19">
        <v>11</v>
      </c>
      <c r="K102" s="562" t="s">
        <v>308</v>
      </c>
      <c r="L102" s="19" t="s">
        <v>376</v>
      </c>
      <c r="M102" s="21">
        <f>I102-D102</f>
        <v>781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8">
        <v>10213</v>
      </c>
      <c r="B103" s="9" t="s">
        <v>8825</v>
      </c>
      <c r="C103" s="9">
        <v>2009</v>
      </c>
      <c r="D103" s="388">
        <v>39896</v>
      </c>
      <c r="E103" s="9" t="s">
        <v>8826</v>
      </c>
      <c r="F103" s="9" t="s">
        <v>1000</v>
      </c>
      <c r="G103" s="9" t="s">
        <v>860</v>
      </c>
      <c r="H103" s="9" t="s">
        <v>8627</v>
      </c>
      <c r="I103" s="388">
        <v>41591</v>
      </c>
      <c r="J103" s="12">
        <v>11</v>
      </c>
      <c r="K103" s="560" t="s">
        <v>278</v>
      </c>
      <c r="L103" s="9" t="s">
        <v>376</v>
      </c>
      <c r="M103" s="13">
        <f>I103-D103</f>
        <v>1695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16">
        <v>10313</v>
      </c>
      <c r="B104" s="17" t="s">
        <v>8827</v>
      </c>
      <c r="C104" s="17">
        <v>2010</v>
      </c>
      <c r="D104" s="392">
        <v>40343</v>
      </c>
      <c r="E104" s="17" t="s">
        <v>8828</v>
      </c>
      <c r="F104" s="17" t="s">
        <v>180</v>
      </c>
      <c r="G104" s="17" t="s">
        <v>860</v>
      </c>
      <c r="H104" s="17" t="s">
        <v>8627</v>
      </c>
      <c r="I104" s="392">
        <v>41592</v>
      </c>
      <c r="J104" s="19">
        <v>11</v>
      </c>
      <c r="K104" s="563" t="s">
        <v>295</v>
      </c>
      <c r="L104" s="19" t="s">
        <v>371</v>
      </c>
      <c r="M104" s="21">
        <f>I104-D104</f>
        <v>1249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8">
        <v>10413</v>
      </c>
      <c r="B105" s="9" t="s">
        <v>8829</v>
      </c>
      <c r="C105" s="9">
        <v>2012</v>
      </c>
      <c r="D105" s="388">
        <v>41239</v>
      </c>
      <c r="E105" s="9" t="s">
        <v>8830</v>
      </c>
      <c r="F105" s="9" t="s">
        <v>2064</v>
      </c>
      <c r="G105" s="9" t="s">
        <v>17</v>
      </c>
      <c r="H105" s="9" t="s">
        <v>125</v>
      </c>
      <c r="I105" s="388">
        <v>41592</v>
      </c>
      <c r="J105" s="12">
        <v>11</v>
      </c>
      <c r="K105" s="562" t="s">
        <v>308</v>
      </c>
      <c r="L105" s="9" t="s">
        <v>376</v>
      </c>
      <c r="M105" s="13">
        <f>I105-D105</f>
        <v>353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16">
        <v>10513</v>
      </c>
      <c r="B106" s="17" t="s">
        <v>8831</v>
      </c>
      <c r="C106" s="17">
        <v>2012</v>
      </c>
      <c r="D106" s="392">
        <v>40987</v>
      </c>
      <c r="E106" s="17" t="s">
        <v>8832</v>
      </c>
      <c r="F106" s="17" t="s">
        <v>2064</v>
      </c>
      <c r="G106" s="17" t="s">
        <v>17</v>
      </c>
      <c r="H106" s="17" t="s">
        <v>55</v>
      </c>
      <c r="I106" s="392">
        <v>41603</v>
      </c>
      <c r="J106" s="19">
        <v>11</v>
      </c>
      <c r="K106" s="562" t="s">
        <v>308</v>
      </c>
      <c r="L106" s="19" t="s">
        <v>376</v>
      </c>
      <c r="M106" s="21">
        <f>I106-D106</f>
        <v>616</v>
      </c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8">
        <v>10613</v>
      </c>
      <c r="B107" s="9" t="s">
        <v>8833</v>
      </c>
      <c r="C107" s="9">
        <v>2010</v>
      </c>
      <c r="D107" s="388">
        <v>40297</v>
      </c>
      <c r="E107" s="9" t="s">
        <v>8834</v>
      </c>
      <c r="F107" s="9" t="s">
        <v>1430</v>
      </c>
      <c r="G107" s="9" t="s">
        <v>860</v>
      </c>
      <c r="H107" s="9" t="s">
        <v>55</v>
      </c>
      <c r="I107" s="388">
        <v>41603</v>
      </c>
      <c r="J107" s="12">
        <v>11</v>
      </c>
      <c r="K107" s="560" t="s">
        <v>278</v>
      </c>
      <c r="L107" s="9" t="s">
        <v>365</v>
      </c>
      <c r="M107" s="13">
        <f>I107-D107</f>
        <v>1306</v>
      </c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16">
        <v>10713</v>
      </c>
      <c r="B108" s="17" t="s">
        <v>8835</v>
      </c>
      <c r="C108" s="17">
        <v>2009</v>
      </c>
      <c r="D108" s="392">
        <v>39905</v>
      </c>
      <c r="E108" s="17" t="s">
        <v>8836</v>
      </c>
      <c r="F108" s="17" t="s">
        <v>1767</v>
      </c>
      <c r="G108" s="17" t="s">
        <v>17</v>
      </c>
      <c r="H108" s="17" t="s">
        <v>8323</v>
      </c>
      <c r="I108" s="392">
        <v>41611</v>
      </c>
      <c r="J108" s="19">
        <v>12</v>
      </c>
      <c r="K108" s="562" t="s">
        <v>308</v>
      </c>
      <c r="L108" s="19" t="s">
        <v>371</v>
      </c>
      <c r="M108" s="21">
        <f>I108-D108</f>
        <v>1706</v>
      </c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8">
        <v>10813</v>
      </c>
      <c r="B109" s="9" t="s">
        <v>8837</v>
      </c>
      <c r="C109" s="9">
        <v>2010</v>
      </c>
      <c r="D109" s="388">
        <v>40464</v>
      </c>
      <c r="E109" s="9" t="s">
        <v>8838</v>
      </c>
      <c r="F109" s="9" t="s">
        <v>8839</v>
      </c>
      <c r="G109" s="9" t="s">
        <v>850</v>
      </c>
      <c r="H109" s="9" t="s">
        <v>2462</v>
      </c>
      <c r="I109" s="388">
        <v>41613</v>
      </c>
      <c r="J109" s="12">
        <v>12</v>
      </c>
      <c r="K109" s="562" t="s">
        <v>308</v>
      </c>
      <c r="L109" s="9" t="s">
        <v>371</v>
      </c>
      <c r="M109" s="13">
        <f>I109-D109</f>
        <v>1149</v>
      </c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16">
        <v>10913</v>
      </c>
      <c r="B110" s="17" t="s">
        <v>8840</v>
      </c>
      <c r="C110" s="17">
        <v>2010</v>
      </c>
      <c r="D110" s="392">
        <v>40534</v>
      </c>
      <c r="E110" s="17" t="s">
        <v>8841</v>
      </c>
      <c r="F110" s="17" t="s">
        <v>8839</v>
      </c>
      <c r="G110" s="17" t="s">
        <v>850</v>
      </c>
      <c r="H110" s="17" t="s">
        <v>2462</v>
      </c>
      <c r="I110" s="392">
        <v>41613</v>
      </c>
      <c r="J110" s="19">
        <v>12</v>
      </c>
      <c r="K110" s="562" t="s">
        <v>308</v>
      </c>
      <c r="L110" s="19" t="s">
        <v>371</v>
      </c>
      <c r="M110" s="21">
        <f>I110-D110</f>
        <v>1079</v>
      </c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8">
        <v>11013</v>
      </c>
      <c r="B111" s="9" t="s">
        <v>8842</v>
      </c>
      <c r="C111" s="9">
        <v>2009</v>
      </c>
      <c r="D111" s="388">
        <v>39923</v>
      </c>
      <c r="E111" s="9" t="s">
        <v>8843</v>
      </c>
      <c r="F111" s="9" t="s">
        <v>154</v>
      </c>
      <c r="G111" s="9" t="s">
        <v>860</v>
      </c>
      <c r="H111" s="9" t="s">
        <v>3637</v>
      </c>
      <c r="I111" s="388">
        <v>41626</v>
      </c>
      <c r="J111" s="12">
        <v>12</v>
      </c>
      <c r="K111" s="562" t="s">
        <v>308</v>
      </c>
      <c r="L111" s="9" t="s">
        <v>371</v>
      </c>
      <c r="M111" s="13">
        <f>I111-D111</f>
        <v>1703</v>
      </c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538"/>
      <c r="B112" s="538"/>
      <c r="C112" s="538"/>
      <c r="D112" s="540"/>
      <c r="E112" s="243"/>
      <c r="F112" s="243"/>
      <c r="G112" s="243"/>
      <c r="H112" s="243"/>
      <c r="I112" s="540"/>
      <c r="J112" s="572"/>
      <c r="K112" s="572"/>
      <c r="L112" s="572"/>
      <c r="M112" s="541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hidden="1" r="113">
      <c r="A113" s="538"/>
      <c r="B113" s="538"/>
      <c r="C113" s="538"/>
      <c r="D113" s="540"/>
      <c r="E113" s="243"/>
      <c r="F113" s="243"/>
      <c r="G113" s="243"/>
      <c r="H113" s="243"/>
      <c r="I113" s="540"/>
      <c r="J113" s="572"/>
      <c r="K113" s="572"/>
      <c r="L113" s="572"/>
      <c r="M113" s="541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hidden="1" r="114">
      <c r="A114" s="538"/>
      <c r="B114" s="538"/>
      <c r="C114" s="538"/>
      <c r="D114" s="540"/>
      <c r="E114" s="243"/>
      <c r="F114" s="243"/>
      <c r="G114" s="243"/>
      <c r="H114" s="243"/>
      <c r="I114" s="540"/>
      <c r="J114" s="572"/>
      <c r="K114" s="572"/>
      <c r="L114" s="572"/>
      <c r="M114" s="541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hidden="1" r="115">
      <c r="A115" s="538"/>
      <c r="B115" s="538"/>
      <c r="C115" s="538"/>
      <c r="D115" s="540"/>
      <c r="E115" s="243"/>
      <c r="F115" s="243"/>
      <c r="G115" s="243"/>
      <c r="H115" s="243"/>
      <c r="I115" s="540"/>
      <c r="J115" s="572"/>
      <c r="K115" s="572"/>
      <c r="L115" s="572"/>
      <c r="M115" s="541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hidden="1" r="116">
      <c r="A116" s="538"/>
      <c r="B116" s="538"/>
      <c r="C116" s="538"/>
      <c r="D116" s="540"/>
      <c r="E116" s="243"/>
      <c r="F116" s="243"/>
      <c r="G116" s="243"/>
      <c r="H116" s="243"/>
      <c r="I116" s="540"/>
      <c r="J116" s="572"/>
      <c r="K116" s="572"/>
      <c r="L116" s="572"/>
      <c r="M116" s="541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hidden="1" r="117">
      <c r="A117" s="538"/>
      <c r="B117" s="538"/>
      <c r="C117" s="538"/>
      <c r="D117" s="540"/>
      <c r="E117" s="243"/>
      <c r="F117" s="243"/>
      <c r="G117" s="243"/>
      <c r="H117" s="243"/>
      <c r="I117" s="540"/>
      <c r="J117" s="572"/>
      <c r="K117" s="572"/>
      <c r="L117" s="572"/>
      <c r="M117" s="541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hidden="1" r="118">
      <c r="A118" s="538"/>
      <c r="B118" s="538"/>
      <c r="C118" s="538"/>
      <c r="D118" s="540"/>
      <c r="E118" s="243"/>
      <c r="F118" s="243"/>
      <c r="G118" s="243"/>
      <c r="H118" s="568"/>
      <c r="I118" s="571"/>
      <c r="J118" s="581"/>
      <c r="K118" s="581"/>
      <c r="L118" s="581"/>
      <c r="M118" s="582"/>
      <c r="N118" s="568"/>
      <c r="O118" s="568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hidden="1" r="119">
      <c r="A119" s="538"/>
      <c r="B119" s="538"/>
      <c r="C119" s="538"/>
      <c r="D119" s="540"/>
      <c r="E119" s="243"/>
      <c r="F119" s="243"/>
      <c r="G119" s="243"/>
      <c r="H119" s="568"/>
      <c r="I119" s="571"/>
      <c r="J119" s="581"/>
      <c r="K119" s="581"/>
      <c r="L119" s="581"/>
      <c r="M119" s="582"/>
      <c r="N119" s="568"/>
      <c r="O119" s="568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hidden="1" r="120">
      <c r="A120" s="538"/>
      <c r="B120" s="538"/>
      <c r="C120" s="538"/>
      <c r="D120" s="540"/>
      <c r="E120" s="243"/>
      <c r="F120" s="243"/>
      <c r="G120" s="243"/>
      <c r="H120" s="568"/>
      <c r="I120" s="571"/>
      <c r="J120" s="581"/>
      <c r="K120" s="581"/>
      <c r="L120" s="581"/>
      <c r="M120" s="582"/>
      <c r="N120" s="568"/>
      <c r="O120" s="568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hidden="1" r="121">
      <c r="A121" s="538"/>
      <c r="B121" s="538"/>
      <c r="C121" s="538"/>
      <c r="D121" s="540"/>
      <c r="E121" s="243"/>
      <c r="F121" s="243"/>
      <c r="G121" s="243"/>
      <c r="H121" s="568"/>
      <c r="I121" s="571"/>
      <c r="J121" s="581"/>
      <c r="K121" s="581"/>
      <c r="L121" s="581"/>
      <c r="M121" s="582"/>
      <c r="N121" s="568"/>
      <c r="O121" s="568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hidden="1" r="122">
      <c r="A122" s="538"/>
      <c r="B122" s="538"/>
      <c r="C122" s="538"/>
      <c r="D122" s="540"/>
      <c r="E122" s="243"/>
      <c r="F122" s="243"/>
      <c r="G122" s="243"/>
      <c r="H122" s="568"/>
      <c r="I122" s="571"/>
      <c r="J122" s="581"/>
      <c r="K122" s="581"/>
      <c r="L122" s="581"/>
      <c r="M122" s="582"/>
      <c r="N122" s="568"/>
      <c r="O122" s="568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hidden="1" r="123">
      <c r="A123" s="538"/>
      <c r="B123" s="538"/>
      <c r="C123" s="538"/>
      <c r="D123" s="540"/>
      <c r="E123" s="243"/>
      <c r="F123" s="243"/>
      <c r="G123" s="243"/>
      <c r="H123" s="568"/>
      <c r="I123" s="571"/>
      <c r="J123" s="581"/>
      <c r="K123" s="581"/>
      <c r="L123" s="581"/>
      <c r="M123" s="582"/>
      <c r="N123" s="568"/>
      <c r="O123" s="568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hidden="1" r="124">
      <c r="A124" s="538"/>
      <c r="B124" s="538"/>
      <c r="C124" s="538"/>
      <c r="D124" s="540"/>
      <c r="E124" s="243"/>
      <c r="F124" s="243"/>
      <c r="G124" s="243"/>
      <c r="H124" s="568"/>
      <c r="I124" s="571"/>
      <c r="J124" s="581"/>
      <c r="K124" s="581"/>
      <c r="L124" s="581"/>
      <c r="M124" s="582"/>
      <c r="N124" s="568"/>
      <c r="O124" s="568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hidden="1" r="125">
      <c r="A125" s="538"/>
      <c r="B125" s="538"/>
      <c r="C125" s="538"/>
      <c r="D125" s="540"/>
      <c r="E125" s="243"/>
      <c r="F125" s="243"/>
      <c r="G125" s="243"/>
      <c r="H125" s="568"/>
      <c r="I125" s="571"/>
      <c r="J125" s="581"/>
      <c r="K125" s="581"/>
      <c r="L125" s="581"/>
      <c r="M125" s="582"/>
      <c r="N125" s="568"/>
      <c r="O125" s="568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hidden="1" r="126">
      <c r="A126" s="538"/>
      <c r="B126" s="538"/>
      <c r="C126" s="538"/>
      <c r="D126" s="540"/>
      <c r="E126" s="243"/>
      <c r="F126" s="243"/>
      <c r="G126" s="243"/>
      <c r="H126" s="568"/>
      <c r="I126" s="571"/>
      <c r="J126" s="581"/>
      <c r="K126" s="581"/>
      <c r="L126" s="581"/>
      <c r="M126" s="582"/>
      <c r="N126" s="568"/>
      <c r="O126" s="568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hidden="1" r="127">
      <c r="A127" s="538"/>
      <c r="B127" s="538"/>
      <c r="C127" s="538"/>
      <c r="D127" s="540"/>
      <c r="E127" s="243"/>
      <c r="F127" s="243"/>
      <c r="G127" s="243"/>
      <c r="H127" s="568"/>
      <c r="I127" s="571"/>
      <c r="J127" s="581"/>
      <c r="K127" s="581"/>
      <c r="L127" s="581"/>
      <c r="M127" s="582"/>
      <c r="N127" s="568"/>
      <c r="O127" s="568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hidden="1" r="128">
      <c r="A128" s="538"/>
      <c r="B128" s="538"/>
      <c r="C128" s="538"/>
      <c r="D128" s="540"/>
      <c r="E128" s="243"/>
      <c r="F128" s="243"/>
      <c r="G128" s="243"/>
      <c r="H128" s="568"/>
      <c r="I128" s="571"/>
      <c r="J128" s="581"/>
      <c r="K128" s="581"/>
      <c r="L128" s="581"/>
      <c r="M128" s="582"/>
      <c r="N128" s="568"/>
      <c r="O128" s="568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hidden="1" r="129">
      <c r="A129" s="538"/>
      <c r="B129" s="538"/>
      <c r="C129" s="538"/>
      <c r="D129" s="540"/>
      <c r="E129" s="243"/>
      <c r="F129" s="243"/>
      <c r="G129" s="243"/>
      <c r="H129" s="568"/>
      <c r="I129" s="571"/>
      <c r="J129" s="581"/>
      <c r="K129" s="581"/>
      <c r="L129" s="581"/>
      <c r="M129" s="582"/>
      <c r="N129" s="568"/>
      <c r="O129" s="568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hidden="1" r="130">
      <c r="A130" s="538"/>
      <c r="B130" s="538"/>
      <c r="C130" s="538"/>
      <c r="D130" s="540"/>
      <c r="E130" s="243"/>
      <c r="F130" s="243"/>
      <c r="G130" s="243"/>
      <c r="H130" s="568"/>
      <c r="I130" s="571"/>
      <c r="J130" s="581"/>
      <c r="K130" s="581"/>
      <c r="L130" s="581"/>
      <c r="M130" s="582"/>
      <c r="N130" s="568"/>
      <c r="O130" s="568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hidden="1" r="131">
      <c r="A131" s="538"/>
      <c r="B131" s="538"/>
      <c r="C131" s="538"/>
      <c r="D131" s="540"/>
      <c r="E131" s="243"/>
      <c r="F131" s="243"/>
      <c r="G131" s="243"/>
      <c r="H131" s="568"/>
      <c r="I131" s="571"/>
      <c r="J131" s="581"/>
      <c r="K131" s="581"/>
      <c r="L131" s="581"/>
      <c r="M131" s="582"/>
      <c r="N131" s="568"/>
      <c r="O131" s="568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hidden="1" r="132">
      <c r="A132" s="538"/>
      <c r="B132" s="538"/>
      <c r="C132" s="538"/>
      <c r="D132" s="540"/>
      <c r="E132" s="243"/>
      <c r="F132" s="243"/>
      <c r="G132" s="243"/>
      <c r="H132" s="568"/>
      <c r="I132" s="571"/>
      <c r="J132" s="581"/>
      <c r="K132" s="581"/>
      <c r="L132" s="581"/>
      <c r="M132" s="582"/>
      <c r="N132" s="568"/>
      <c r="O132" s="568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hidden="1" r="133">
      <c r="A133" s="538"/>
      <c r="B133" s="538"/>
      <c r="C133" s="538"/>
      <c r="D133" s="540"/>
      <c r="E133" s="243"/>
      <c r="F133" s="243"/>
      <c r="G133" s="243"/>
      <c r="H133" s="568"/>
      <c r="I133" s="571"/>
      <c r="J133" s="581"/>
      <c r="K133" s="581"/>
      <c r="L133" s="581"/>
      <c r="M133" s="582"/>
      <c r="N133" s="568"/>
      <c r="O133" s="568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hidden="1" r="134">
      <c r="A134" s="538"/>
      <c r="B134" s="538"/>
      <c r="C134" s="538"/>
      <c r="D134" s="540"/>
      <c r="E134" s="243"/>
      <c r="F134" s="243"/>
      <c r="G134" s="243"/>
      <c r="H134" s="568"/>
      <c r="I134" s="571"/>
      <c r="J134" s="581"/>
      <c r="K134" s="581"/>
      <c r="L134" s="581"/>
      <c r="M134" s="582"/>
      <c r="N134" s="568"/>
      <c r="O134" s="568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hidden="1" r="135">
      <c r="A135" s="538"/>
      <c r="B135" s="538"/>
      <c r="C135" s="538"/>
      <c r="D135" s="540"/>
      <c r="E135" s="243"/>
      <c r="F135" s="243"/>
      <c r="G135" s="243"/>
      <c r="H135" s="568"/>
      <c r="I135" s="571"/>
      <c r="J135" s="581"/>
      <c r="K135" s="581"/>
      <c r="L135" s="581"/>
      <c r="M135" s="582"/>
      <c r="N135" s="568"/>
      <c r="O135" s="568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hidden="1" r="136">
      <c r="A136" s="538"/>
      <c r="B136" s="538"/>
      <c r="C136" s="538"/>
      <c r="D136" s="540"/>
      <c r="E136" s="243"/>
      <c r="F136" s="243"/>
      <c r="G136" s="243"/>
      <c r="H136" s="568"/>
      <c r="I136" s="571"/>
      <c r="J136" s="581"/>
      <c r="K136" s="581"/>
      <c r="L136" s="581"/>
      <c r="M136" s="582"/>
      <c r="N136" s="568"/>
      <c r="O136" s="568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hidden="1" r="137">
      <c r="A137" s="538"/>
      <c r="B137" s="538"/>
      <c r="C137" s="538"/>
      <c r="D137" s="540"/>
      <c r="E137" s="243"/>
      <c r="F137" s="243"/>
      <c r="G137" s="243"/>
      <c r="H137" s="568"/>
      <c r="I137" s="571"/>
      <c r="J137" s="581"/>
      <c r="K137" s="581"/>
      <c r="L137" s="581"/>
      <c r="M137" s="582"/>
      <c r="N137" s="568"/>
      <c r="O137" s="568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hidden="1" r="138">
      <c r="A138" s="538"/>
      <c r="B138" s="538"/>
      <c r="C138" s="538"/>
      <c r="D138" s="540"/>
      <c r="E138" s="243"/>
      <c r="F138" s="243"/>
      <c r="G138" s="243"/>
      <c r="H138" s="568"/>
      <c r="I138" s="571"/>
      <c r="J138" s="581"/>
      <c r="K138" s="581"/>
      <c r="L138" s="581"/>
      <c r="M138" s="582"/>
      <c r="N138" s="568"/>
      <c r="O138" s="568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hidden="1" r="139">
      <c r="A139" s="570"/>
      <c r="B139" s="570"/>
      <c r="C139" s="570"/>
      <c r="D139" s="571"/>
      <c r="E139" s="568"/>
      <c r="F139" s="568"/>
      <c r="G139" s="568"/>
      <c r="H139" s="568"/>
      <c r="I139" s="571"/>
      <c r="J139" s="581"/>
      <c r="K139" s="581"/>
      <c r="L139" s="581"/>
      <c r="M139" s="582"/>
      <c r="N139" s="568"/>
      <c r="O139" s="568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hidden="1" r="140">
      <c r="A140" s="570"/>
      <c r="B140" s="570"/>
      <c r="C140" s="570"/>
      <c r="D140" s="571"/>
      <c r="E140" s="568"/>
      <c r="F140" s="568"/>
      <c r="G140" s="568"/>
      <c r="H140" s="568"/>
      <c r="I140" s="571"/>
      <c r="J140" s="581"/>
      <c r="K140" s="581"/>
      <c r="L140" s="581"/>
      <c r="M140" s="582"/>
      <c r="N140" s="568"/>
      <c r="O140" s="568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hidden="1" r="141">
      <c r="A141" s="570"/>
      <c r="B141" s="570"/>
      <c r="C141" s="570"/>
      <c r="D141" s="571"/>
      <c r="E141" s="243"/>
      <c r="F141" s="243"/>
      <c r="G141" s="243"/>
      <c r="H141" s="243"/>
      <c r="I141" s="540"/>
      <c r="J141" s="572"/>
      <c r="K141" s="572"/>
      <c r="L141" s="572"/>
      <c r="M141" s="541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hidden="1" r="142">
      <c r="A142" s="570"/>
      <c r="B142" s="570"/>
      <c r="C142" s="570"/>
      <c r="D142" s="571"/>
      <c r="E142" s="243"/>
      <c r="F142" s="243"/>
      <c r="G142" s="243"/>
      <c r="H142" s="243"/>
      <c r="I142" s="540"/>
      <c r="J142" s="572"/>
      <c r="K142" s="572"/>
      <c r="L142" s="572"/>
      <c r="M142" s="541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hidden="1" r="143">
      <c r="A143" s="570"/>
      <c r="B143" s="570"/>
      <c r="C143" s="570"/>
      <c r="D143" s="571"/>
      <c r="E143" s="243"/>
      <c r="F143" s="243"/>
      <c r="G143" s="243"/>
      <c r="H143" s="243"/>
      <c r="I143" s="540"/>
      <c r="J143" s="572"/>
      <c r="K143" s="572"/>
      <c r="L143" s="572"/>
      <c r="M143" s="541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hidden="1" r="144">
      <c r="A144" s="570"/>
      <c r="B144" s="570"/>
      <c r="C144" s="570"/>
      <c r="D144" s="571"/>
      <c r="E144" s="243"/>
      <c r="F144" s="243"/>
      <c r="G144" s="243"/>
      <c r="H144" s="243"/>
      <c r="I144" s="540"/>
      <c r="J144" s="572"/>
      <c r="K144" s="572"/>
      <c r="L144" s="572"/>
      <c r="M144" s="541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hidden="1" r="145">
      <c r="A145" s="570"/>
      <c r="B145" s="570"/>
      <c r="C145" s="570"/>
      <c r="D145" s="571"/>
      <c r="E145" s="243"/>
      <c r="F145" s="243"/>
      <c r="G145" s="243"/>
      <c r="H145" s="243"/>
      <c r="I145" s="540"/>
      <c r="J145" s="572"/>
      <c r="K145" s="572"/>
      <c r="L145" s="572"/>
      <c r="M145" s="541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hidden="1" r="146">
      <c r="A146" s="570"/>
      <c r="B146" s="570"/>
      <c r="C146" s="570"/>
      <c r="D146" s="571"/>
      <c r="E146" s="243"/>
      <c r="F146" s="243"/>
      <c r="G146" s="243"/>
      <c r="H146" s="243"/>
      <c r="I146" s="540"/>
      <c r="J146" s="572"/>
      <c r="K146" s="572"/>
      <c r="L146" s="572"/>
      <c r="M146" s="541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hidden="1" r="147">
      <c r="A147" s="570"/>
      <c r="B147" s="570"/>
      <c r="C147" s="570"/>
      <c r="D147" s="571"/>
      <c r="E147" s="243"/>
      <c r="F147" s="243"/>
      <c r="G147" s="243"/>
      <c r="H147" s="243"/>
      <c r="I147" s="540"/>
      <c r="J147" s="572"/>
      <c r="K147" s="572"/>
      <c r="L147" s="572"/>
      <c r="M147" s="541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hidden="1" r="148">
      <c r="A148" s="570"/>
      <c r="B148" s="570"/>
      <c r="C148" s="570"/>
      <c r="D148" s="571"/>
      <c r="E148" s="243"/>
      <c r="F148" s="243"/>
      <c r="G148" s="243"/>
      <c r="H148" s="243"/>
      <c r="I148" s="540"/>
      <c r="J148" s="572"/>
      <c r="K148" s="572"/>
      <c r="L148" s="572"/>
      <c r="M148" s="541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hidden="1" r="149">
      <c r="A149" s="570"/>
      <c r="B149" s="570"/>
      <c r="C149" s="570"/>
      <c r="D149" s="571"/>
      <c r="E149" s="243"/>
      <c r="F149" s="243"/>
      <c r="G149" s="243"/>
      <c r="H149" s="243"/>
      <c r="I149" s="540"/>
      <c r="J149" s="572"/>
      <c r="K149" s="572"/>
      <c r="L149" s="572"/>
      <c r="M149" s="541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hidden="1" r="150">
      <c r="A150" s="570"/>
      <c r="B150" s="570"/>
      <c r="C150" s="570"/>
      <c r="D150" s="571"/>
      <c r="E150" s="243"/>
      <c r="F150" s="243"/>
      <c r="G150" s="243"/>
      <c r="H150" s="243"/>
      <c r="I150" s="540"/>
      <c r="J150" s="572"/>
      <c r="K150" s="572"/>
      <c r="L150" s="572"/>
      <c r="M150" s="541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hidden="1" r="151">
      <c r="A151" s="570"/>
      <c r="B151" s="570"/>
      <c r="C151" s="570"/>
      <c r="D151" s="571"/>
      <c r="E151" s="243"/>
      <c r="F151" s="243"/>
      <c r="G151" s="568"/>
      <c r="H151" s="243"/>
      <c r="I151" s="540"/>
      <c r="J151" s="572"/>
      <c r="K151" s="572"/>
      <c r="L151" s="572"/>
      <c r="M151" s="541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hidden="1" r="152">
      <c r="A152" s="570"/>
      <c r="B152" s="570"/>
      <c r="C152" s="570"/>
      <c r="D152" s="571"/>
      <c r="E152" s="243"/>
      <c r="F152" s="243"/>
      <c r="G152" s="568"/>
      <c r="H152" s="243"/>
      <c r="I152" s="540"/>
      <c r="J152" s="572"/>
      <c r="K152" s="572"/>
      <c r="L152" s="572"/>
      <c r="M152" s="541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hidden="1" r="153">
      <c r="A153" s="570"/>
      <c r="B153" s="570"/>
      <c r="C153" s="570"/>
      <c r="D153" s="571"/>
      <c r="E153" s="243"/>
      <c r="F153" s="243"/>
      <c r="G153" s="243"/>
      <c r="H153" s="243"/>
      <c r="I153" s="540"/>
      <c r="J153" s="572"/>
      <c r="K153" s="572"/>
      <c r="L153" s="572"/>
      <c r="M153" s="541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hidden="1" r="154">
      <c r="A154" s="570"/>
      <c r="B154" s="570"/>
      <c r="C154" s="570"/>
      <c r="D154" s="571"/>
      <c r="E154" s="243"/>
      <c r="F154" s="243"/>
      <c r="G154" s="243"/>
      <c r="H154" s="243"/>
      <c r="I154" s="540"/>
      <c r="J154" s="572"/>
      <c r="K154" s="572"/>
      <c r="L154" s="572"/>
      <c r="M154" s="541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hidden="1" r="155">
      <c r="A155" s="570"/>
      <c r="B155" s="570"/>
      <c r="C155" s="570"/>
      <c r="D155" s="571"/>
      <c r="E155" s="243"/>
      <c r="F155" s="243"/>
      <c r="G155" s="243"/>
      <c r="H155" s="243"/>
      <c r="I155" s="540"/>
      <c r="J155" s="572"/>
      <c r="K155" s="572"/>
      <c r="L155" s="572"/>
      <c r="M155" s="541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hidden="1" r="156">
      <c r="A156" s="570"/>
      <c r="B156" s="570"/>
      <c r="C156" s="570"/>
      <c r="D156" s="571"/>
      <c r="E156" s="243"/>
      <c r="F156" s="243"/>
      <c r="G156" s="243"/>
      <c r="H156" s="243"/>
      <c r="I156" s="540"/>
      <c r="J156" s="572"/>
      <c r="K156" s="572"/>
      <c r="L156" s="572"/>
      <c r="M156" s="541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hidden="1" r="157">
      <c r="A157" s="570"/>
      <c r="B157" s="570"/>
      <c r="C157" s="570"/>
      <c r="D157" s="571"/>
      <c r="E157" s="243"/>
      <c r="F157" s="243"/>
      <c r="G157" s="243"/>
      <c r="H157" s="243"/>
      <c r="I157" s="540"/>
      <c r="J157" s="572"/>
      <c r="K157" s="572"/>
      <c r="L157" s="572"/>
      <c r="M157" s="541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hidden="1" r="158">
      <c r="A158" s="570"/>
      <c r="B158" s="570"/>
      <c r="C158" s="570"/>
      <c r="D158" s="571"/>
      <c r="E158" s="243"/>
      <c r="F158" s="243"/>
      <c r="G158" s="243"/>
      <c r="H158" s="243"/>
      <c r="I158" s="540"/>
      <c r="J158" s="572"/>
      <c r="K158" s="572"/>
      <c r="L158" s="572"/>
      <c r="M158" s="541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hidden="1" r="159">
      <c r="A159" s="570"/>
      <c r="B159" s="570"/>
      <c r="C159" s="570"/>
      <c r="D159" s="571"/>
      <c r="E159" s="243"/>
      <c r="F159" s="243"/>
      <c r="G159" s="243"/>
      <c r="H159" s="243"/>
      <c r="I159" s="540"/>
      <c r="J159" s="572"/>
      <c r="K159" s="572"/>
      <c r="L159" s="572"/>
      <c r="M159" s="541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hidden="1" r="160">
      <c r="A160" s="570"/>
      <c r="B160" s="570"/>
      <c r="C160" s="570"/>
      <c r="D160" s="571"/>
      <c r="E160" s="243"/>
      <c r="F160" s="243"/>
      <c r="G160" s="243"/>
      <c r="H160" s="243"/>
      <c r="I160" s="540"/>
      <c r="J160" s="572"/>
      <c r="K160" s="572"/>
      <c r="L160" s="572"/>
      <c r="M160" s="541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hidden="1" r="161">
      <c r="A161" s="570"/>
      <c r="B161" s="570"/>
      <c r="C161" s="570"/>
      <c r="D161" s="571"/>
      <c r="E161" s="243"/>
      <c r="F161" s="243"/>
      <c r="G161" s="243"/>
      <c r="H161" s="243"/>
      <c r="I161" s="540"/>
      <c r="J161" s="572"/>
      <c r="K161" s="572"/>
      <c r="L161" s="572"/>
      <c r="M161" s="541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hidden="1" r="162">
      <c r="A162" s="570"/>
      <c r="B162" s="570"/>
      <c r="C162" s="570"/>
      <c r="D162" s="571"/>
      <c r="E162" s="243"/>
      <c r="F162" s="243"/>
      <c r="G162" s="243"/>
      <c r="H162" s="243"/>
      <c r="I162" s="540"/>
      <c r="J162" s="572"/>
      <c r="K162" s="572"/>
      <c r="L162" s="572"/>
      <c r="M162" s="541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hidden="1" r="163">
      <c r="A163" s="570"/>
      <c r="B163" s="570"/>
      <c r="C163" s="570"/>
      <c r="D163" s="571"/>
      <c r="E163" s="243"/>
      <c r="F163" s="243"/>
      <c r="G163" s="243"/>
      <c r="H163" s="243"/>
      <c r="I163" s="540"/>
      <c r="J163" s="572"/>
      <c r="K163" s="572"/>
      <c r="L163" s="572"/>
      <c r="M163" s="541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hidden="1" r="164">
      <c r="A164" s="570"/>
      <c r="B164" s="570"/>
      <c r="C164" s="570"/>
      <c r="D164" s="571"/>
      <c r="E164" s="243"/>
      <c r="F164" s="243"/>
      <c r="G164" s="243"/>
      <c r="H164" s="243"/>
      <c r="I164" s="540"/>
      <c r="J164" s="572"/>
      <c r="K164" s="572"/>
      <c r="L164" s="572"/>
      <c r="M164" s="541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hidden="1" r="165">
      <c r="A165" s="570"/>
      <c r="B165" s="570"/>
      <c r="C165" s="570"/>
      <c r="D165" s="571"/>
      <c r="E165" s="243"/>
      <c r="F165" s="243"/>
      <c r="G165" s="243"/>
      <c r="H165" s="243"/>
      <c r="I165" s="540"/>
      <c r="J165" s="572"/>
      <c r="K165" s="572"/>
      <c r="L165" s="572"/>
      <c r="M165" s="541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hidden="1" r="166">
      <c r="A166" s="570"/>
      <c r="B166" s="570"/>
      <c r="C166" s="570"/>
      <c r="D166" s="571"/>
      <c r="E166" s="243"/>
      <c r="F166" s="243"/>
      <c r="G166" s="243"/>
      <c r="H166" s="243"/>
      <c r="I166" s="540"/>
      <c r="J166" s="572"/>
      <c r="K166" s="572"/>
      <c r="L166" s="572"/>
      <c r="M166" s="541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hidden="1" r="167">
      <c r="A167" s="570"/>
      <c r="B167" s="570"/>
      <c r="C167" s="570"/>
      <c r="D167" s="571"/>
      <c r="E167" s="243"/>
      <c r="F167" s="243"/>
      <c r="G167" s="568"/>
      <c r="H167" s="243"/>
      <c r="I167" s="540"/>
      <c r="J167" s="572"/>
      <c r="K167" s="572"/>
      <c r="L167" s="572"/>
      <c r="M167" s="541"/>
      <c r="N167" s="572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hidden="1" r="168">
      <c r="A168" s="570"/>
      <c r="B168" s="570"/>
      <c r="C168" s="570"/>
      <c r="D168" s="571"/>
      <c r="E168" s="243"/>
      <c r="F168" s="243"/>
      <c r="G168" s="568"/>
      <c r="H168" s="243"/>
      <c r="I168" s="540"/>
      <c r="J168" s="572"/>
      <c r="K168" s="572"/>
      <c r="L168" s="572"/>
      <c r="M168" s="541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hidden="1" r="169">
      <c r="A169" s="570"/>
      <c r="B169" s="570"/>
      <c r="C169" s="570"/>
      <c r="D169" s="571"/>
      <c r="E169" s="243"/>
      <c r="F169" s="243"/>
      <c r="G169" s="243"/>
      <c r="H169" s="243"/>
      <c r="I169" s="540"/>
      <c r="J169" s="572"/>
      <c r="K169" s="572"/>
      <c r="L169" s="572"/>
      <c r="M169" s="541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38"/>
      <c r="B170" s="538"/>
      <c r="C170" s="538"/>
      <c r="D170" s="540"/>
      <c r="E170" s="243"/>
      <c r="F170" s="243"/>
      <c r="G170" s="243"/>
      <c r="H170" s="243"/>
      <c r="I170" s="540"/>
      <c r="J170" s="243"/>
      <c r="K170" s="243"/>
      <c r="L170" s="243"/>
      <c r="M170" s="541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38"/>
      <c r="B171" s="538"/>
      <c r="C171" s="538"/>
      <c r="D171" s="540"/>
      <c r="E171" s="243"/>
      <c r="F171" s="243"/>
      <c r="G171" s="243"/>
      <c r="H171" s="243"/>
      <c r="I171" s="540"/>
      <c r="J171" s="243"/>
      <c r="K171" s="243"/>
      <c r="L171" s="243"/>
      <c r="M171" s="541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38"/>
      <c r="B172" s="538"/>
      <c r="C172" s="538"/>
      <c r="D172" s="540"/>
      <c r="E172" s="243"/>
      <c r="F172" s="243"/>
      <c r="G172" s="243"/>
      <c r="H172" s="243"/>
      <c r="I172" s="540"/>
      <c r="J172" s="243"/>
      <c r="K172" s="243"/>
      <c r="L172" s="243"/>
      <c r="M172" s="541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38"/>
      <c r="B173" s="538"/>
      <c r="C173" s="538"/>
      <c r="D173" s="540"/>
      <c r="E173" s="243"/>
      <c r="F173" s="243"/>
      <c r="G173" s="243"/>
      <c r="H173" s="243"/>
      <c r="I173" s="540"/>
      <c r="J173" s="243"/>
      <c r="K173" s="243"/>
      <c r="L173" s="243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38"/>
      <c r="B174" s="538"/>
      <c r="C174" s="538"/>
      <c r="D174" s="540"/>
      <c r="E174" s="243"/>
      <c r="F174" s="243"/>
      <c r="G174" s="243"/>
      <c r="H174" s="243"/>
      <c r="I174" s="540"/>
      <c r="J174" s="243"/>
      <c r="K174" s="243"/>
      <c r="L174" s="243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38"/>
      <c r="B175" s="538"/>
      <c r="C175" s="538"/>
      <c r="D175" s="540"/>
      <c r="E175" s="243"/>
      <c r="F175" s="243"/>
      <c r="G175" s="243"/>
      <c r="H175" s="243"/>
      <c r="I175" s="540"/>
      <c r="J175" s="243"/>
      <c r="K175" s="243"/>
      <c r="L175" s="243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38"/>
      <c r="B176" s="538"/>
      <c r="C176" s="538"/>
      <c r="D176" s="540"/>
      <c r="E176" s="243"/>
      <c r="F176" s="243"/>
      <c r="G176" s="243"/>
      <c r="H176" s="243"/>
      <c r="I176" s="540"/>
      <c r="J176" s="243"/>
      <c r="K176" s="243"/>
      <c r="L176" s="243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38"/>
      <c r="B177" s="538"/>
      <c r="C177" s="538"/>
      <c r="D177" s="540"/>
      <c r="E177" s="243"/>
      <c r="F177" s="243"/>
      <c r="G177" s="243"/>
      <c r="H177" s="243"/>
      <c r="I177" s="540"/>
      <c r="J177" s="243"/>
      <c r="K177" s="243"/>
      <c r="L177" s="243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38"/>
      <c r="B178" s="538"/>
      <c r="C178" s="538"/>
      <c r="D178" s="540"/>
      <c r="E178" s="243"/>
      <c r="F178" s="243"/>
      <c r="G178" s="243"/>
      <c r="H178" s="243"/>
      <c r="I178" s="540"/>
      <c r="J178" s="243"/>
      <c r="K178" s="243"/>
      <c r="L178" s="243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38"/>
      <c r="B179" s="538"/>
      <c r="C179" s="538"/>
      <c r="D179" s="540"/>
      <c r="E179" s="243"/>
      <c r="F179" s="243"/>
      <c r="G179" s="243"/>
      <c r="H179" s="243"/>
      <c r="I179" s="540"/>
      <c r="J179" s="243"/>
      <c r="K179" s="243"/>
      <c r="L179" s="243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38"/>
      <c r="B180" s="538"/>
      <c r="C180" s="538"/>
      <c r="D180" s="540"/>
      <c r="E180" s="243"/>
      <c r="F180" s="243"/>
      <c r="G180" s="243"/>
      <c r="H180" s="243"/>
      <c r="I180" s="540"/>
      <c r="J180" s="243"/>
      <c r="K180" s="243"/>
      <c r="L180" s="243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38"/>
      <c r="B181" s="538"/>
      <c r="C181" s="538"/>
      <c r="D181" s="540"/>
      <c r="E181" s="243"/>
      <c r="F181" s="243"/>
      <c r="G181" s="243"/>
      <c r="H181" s="243"/>
      <c r="I181" s="540"/>
      <c r="J181" s="243"/>
      <c r="K181" s="243"/>
      <c r="L181" s="243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38"/>
      <c r="B182" s="538"/>
      <c r="C182" s="538"/>
      <c r="D182" s="540"/>
      <c r="E182" s="243"/>
      <c r="F182" s="243"/>
      <c r="G182" s="243"/>
      <c r="H182" s="243"/>
      <c r="I182" s="540"/>
      <c r="J182" s="243"/>
      <c r="K182" s="243"/>
      <c r="L182" s="243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38"/>
      <c r="B183" s="538"/>
      <c r="C183" s="538"/>
      <c r="D183" s="540"/>
      <c r="E183" s="243"/>
      <c r="F183" s="243"/>
      <c r="G183" s="243"/>
      <c r="H183" s="243"/>
      <c r="I183" s="540"/>
      <c r="J183" s="243"/>
      <c r="K183" s="243"/>
      <c r="L183" s="243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38"/>
      <c r="B184" s="538"/>
      <c r="C184" s="538"/>
      <c r="D184" s="540"/>
      <c r="E184" s="243"/>
      <c r="F184" s="243"/>
      <c r="G184" s="243"/>
      <c r="H184" s="243"/>
      <c r="I184" s="540"/>
      <c r="J184" s="243"/>
      <c r="K184" s="243"/>
      <c r="L184" s="243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38"/>
      <c r="B185" s="538"/>
      <c r="C185" s="538"/>
      <c r="D185" s="540"/>
      <c r="E185" s="243"/>
      <c r="F185" s="243"/>
      <c r="G185" s="243"/>
      <c r="H185" s="243"/>
      <c r="I185" s="540"/>
      <c r="J185" s="243"/>
      <c r="K185" s="243"/>
      <c r="L185" s="243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38"/>
      <c r="B186" s="538"/>
      <c r="C186" s="538"/>
      <c r="D186" s="540"/>
      <c r="E186" s="243"/>
      <c r="F186" s="243"/>
      <c r="G186" s="243"/>
      <c r="H186" s="243"/>
      <c r="I186" s="540"/>
      <c r="J186" s="243"/>
      <c r="K186" s="243"/>
      <c r="L186" s="243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38"/>
      <c r="B187" s="538"/>
      <c r="C187" s="538"/>
      <c r="D187" s="540"/>
      <c r="E187" s="243"/>
      <c r="F187" s="243"/>
      <c r="G187" s="243"/>
      <c r="H187" s="243"/>
      <c r="I187" s="540"/>
      <c r="J187" s="243"/>
      <c r="K187" s="243"/>
      <c r="L187" s="243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38"/>
      <c r="B188" s="538"/>
      <c r="C188" s="538"/>
      <c r="D188" s="540"/>
      <c r="E188" s="243"/>
      <c r="F188" s="243"/>
      <c r="G188" s="243"/>
      <c r="H188" s="243"/>
      <c r="I188" s="540"/>
      <c r="J188" s="243"/>
      <c r="K188" s="243"/>
      <c r="L188" s="243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38"/>
      <c r="B189" s="538"/>
      <c r="C189" s="538"/>
      <c r="D189" s="540"/>
      <c r="E189" s="243"/>
      <c r="F189" s="243"/>
      <c r="G189" s="243"/>
      <c r="H189" s="243"/>
      <c r="I189" s="540"/>
      <c r="J189" s="243"/>
      <c r="K189" s="243"/>
      <c r="L189" s="243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38"/>
      <c r="B190" s="538"/>
      <c r="C190" s="538"/>
      <c r="D190" s="540"/>
      <c r="E190" s="243"/>
      <c r="F190" s="243"/>
      <c r="G190" s="243"/>
      <c r="H190" s="243"/>
      <c r="I190" s="540"/>
      <c r="J190" s="243"/>
      <c r="K190" s="243"/>
      <c r="L190" s="243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38"/>
      <c r="B191" s="538"/>
      <c r="C191" s="538"/>
      <c r="D191" s="540"/>
      <c r="E191" s="243"/>
      <c r="F191" s="243"/>
      <c r="G191" s="243"/>
      <c r="H191" s="243"/>
      <c r="I191" s="540"/>
      <c r="J191" s="243"/>
      <c r="K191" s="243"/>
      <c r="L191" s="243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38"/>
      <c r="B192" s="538"/>
      <c r="C192" s="538"/>
      <c r="D192" s="540"/>
      <c r="E192" s="243"/>
      <c r="F192" s="243"/>
      <c r="G192" s="243"/>
      <c r="H192" s="243"/>
      <c r="I192" s="540"/>
      <c r="J192" s="243"/>
      <c r="K192" s="243"/>
      <c r="L192" s="243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38"/>
      <c r="B193" s="538"/>
      <c r="C193" s="538"/>
      <c r="D193" s="540"/>
      <c r="E193" s="243"/>
      <c r="F193" s="243"/>
      <c r="G193" s="243"/>
      <c r="H193" s="243"/>
      <c r="I193" s="540"/>
      <c r="J193" s="243"/>
      <c r="K193" s="243"/>
      <c r="L193" s="243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38"/>
      <c r="B194" s="538"/>
      <c r="C194" s="538"/>
      <c r="D194" s="540"/>
      <c r="E194" s="243"/>
      <c r="F194" s="243"/>
      <c r="G194" s="243"/>
      <c r="H194" s="243"/>
      <c r="I194" s="540"/>
      <c r="J194" s="243"/>
      <c r="K194" s="243"/>
      <c r="L194" s="243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38"/>
      <c r="B195" s="538"/>
      <c r="C195" s="538"/>
      <c r="D195" s="540"/>
      <c r="E195" s="243"/>
      <c r="F195" s="243"/>
      <c r="G195" s="243"/>
      <c r="H195" s="243"/>
      <c r="I195" s="540"/>
      <c r="J195" s="243"/>
      <c r="K195" s="243"/>
      <c r="L195" s="243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38"/>
      <c r="B196" s="538"/>
      <c r="C196" s="538"/>
      <c r="D196" s="540"/>
      <c r="E196" s="243"/>
      <c r="F196" s="243"/>
      <c r="G196" s="243"/>
      <c r="H196" s="243"/>
      <c r="I196" s="540"/>
      <c r="J196" s="243"/>
      <c r="K196" s="243"/>
      <c r="L196" s="243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38"/>
      <c r="B197" s="538"/>
      <c r="C197" s="538"/>
      <c r="D197" s="540"/>
      <c r="E197" s="243"/>
      <c r="F197" s="243"/>
      <c r="G197" s="243"/>
      <c r="H197" s="243"/>
      <c r="I197" s="540"/>
      <c r="J197" s="243"/>
      <c r="K197" s="243"/>
      <c r="L197" s="243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38"/>
      <c r="B198" s="538"/>
      <c r="C198" s="538"/>
      <c r="D198" s="540"/>
      <c r="E198" s="243"/>
      <c r="F198" s="243"/>
      <c r="G198" s="243"/>
      <c r="H198" s="243"/>
      <c r="I198" s="540"/>
      <c r="J198" s="243"/>
      <c r="K198" s="243"/>
      <c r="L198" s="243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38"/>
      <c r="B199" s="538"/>
      <c r="C199" s="538"/>
      <c r="D199" s="540"/>
      <c r="E199" s="243"/>
      <c r="F199" s="243"/>
      <c r="G199" s="243"/>
      <c r="H199" s="243"/>
      <c r="I199" s="540"/>
      <c r="J199" s="243"/>
      <c r="K199" s="243"/>
      <c r="L199" s="243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38"/>
      <c r="B200" s="538"/>
      <c r="C200" s="538"/>
      <c r="D200" s="540"/>
      <c r="E200" s="243"/>
      <c r="F200" s="243"/>
      <c r="G200" s="243"/>
      <c r="H200" s="243"/>
      <c r="I200" s="540"/>
      <c r="J200" s="243"/>
      <c r="K200" s="243"/>
      <c r="L200" s="243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38"/>
      <c r="B201" s="538"/>
      <c r="C201" s="538"/>
      <c r="D201" s="540"/>
      <c r="E201" s="243"/>
      <c r="F201" s="243"/>
      <c r="G201" s="243"/>
      <c r="H201" s="243"/>
      <c r="I201" s="540"/>
      <c r="J201" s="243"/>
      <c r="K201" s="243"/>
      <c r="L201" s="243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38"/>
      <c r="B202" s="538"/>
      <c r="C202" s="538"/>
      <c r="D202" s="540"/>
      <c r="E202" s="243"/>
      <c r="F202" s="243"/>
      <c r="G202" s="243"/>
      <c r="H202" s="243"/>
      <c r="I202" s="540"/>
      <c r="J202" s="243"/>
      <c r="K202" s="243"/>
      <c r="L202" s="243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38"/>
      <c r="B203" s="538"/>
      <c r="C203" s="538"/>
      <c r="D203" s="540"/>
      <c r="E203" s="243"/>
      <c r="F203" s="243"/>
      <c r="G203" s="243"/>
      <c r="H203" s="243"/>
      <c r="I203" s="540"/>
      <c r="J203" s="243"/>
      <c r="K203" s="243"/>
      <c r="L203" s="243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38"/>
      <c r="B204" s="538"/>
      <c r="C204" s="538"/>
      <c r="D204" s="540"/>
      <c r="E204" s="243"/>
      <c r="F204" s="243"/>
      <c r="G204" s="243"/>
      <c r="H204" s="243"/>
      <c r="I204" s="540"/>
      <c r="J204" s="243"/>
      <c r="K204" s="243"/>
      <c r="L204" s="243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540"/>
      <c r="E205" s="243"/>
      <c r="F205" s="243"/>
      <c r="G205" s="243"/>
      <c r="H205" s="243"/>
      <c r="I205" s="540"/>
      <c r="J205" s="243"/>
      <c r="K205" s="243"/>
      <c r="L205" s="243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38"/>
      <c r="B206" s="538"/>
      <c r="C206" s="538"/>
      <c r="D206" s="540"/>
      <c r="E206" s="243"/>
      <c r="F206" s="243"/>
      <c r="G206" s="243"/>
      <c r="H206" s="243"/>
      <c r="I206" s="540"/>
      <c r="J206" s="243"/>
      <c r="K206" s="243"/>
      <c r="L206" s="243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38"/>
      <c r="B207" s="538"/>
      <c r="C207" s="538"/>
      <c r="D207" s="540"/>
      <c r="E207" s="243"/>
      <c r="F207" s="243"/>
      <c r="G207" s="243"/>
      <c r="H207" s="243"/>
      <c r="I207" s="540"/>
      <c r="J207" s="243"/>
      <c r="K207" s="243"/>
      <c r="L207" s="243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38"/>
      <c r="B208" s="538"/>
      <c r="C208" s="538"/>
      <c r="D208" s="540"/>
      <c r="E208" s="243"/>
      <c r="F208" s="243"/>
      <c r="G208" s="243"/>
      <c r="H208" s="243"/>
      <c r="I208" s="540"/>
      <c r="J208" s="243"/>
      <c r="K208" s="243"/>
      <c r="L208" s="243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38"/>
      <c r="B209" s="538"/>
      <c r="C209" s="538"/>
      <c r="D209" s="540"/>
      <c r="E209" s="243"/>
      <c r="F209" s="243"/>
      <c r="G209" s="243"/>
      <c r="H209" s="243"/>
      <c r="I209" s="540"/>
      <c r="J209" s="243"/>
      <c r="K209" s="243"/>
      <c r="L209" s="243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38"/>
      <c r="B210" s="538"/>
      <c r="C210" s="538"/>
      <c r="D210" s="540"/>
      <c r="E210" s="243"/>
      <c r="F210" s="243"/>
      <c r="G210" s="243"/>
      <c r="H210" s="243"/>
      <c r="I210" s="540"/>
      <c r="J210" s="243"/>
      <c r="K210" s="243"/>
      <c r="L210" s="243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38"/>
      <c r="B211" s="538"/>
      <c r="C211" s="538"/>
      <c r="D211" s="540"/>
      <c r="E211" s="243"/>
      <c r="F211" s="243"/>
      <c r="G211" s="243"/>
      <c r="H211" s="243"/>
      <c r="I211" s="540"/>
      <c r="J211" s="243"/>
      <c r="K211" s="243"/>
      <c r="L211" s="243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38"/>
      <c r="B212" s="538"/>
      <c r="C212" s="538"/>
      <c r="D212" s="540"/>
      <c r="E212" s="243"/>
      <c r="F212" s="243"/>
      <c r="G212" s="243"/>
      <c r="H212" s="243"/>
      <c r="I212" s="540"/>
      <c r="J212" s="243"/>
      <c r="K212" s="243"/>
      <c r="L212" s="243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38"/>
      <c r="B213" s="538"/>
      <c r="C213" s="538"/>
      <c r="D213" s="540"/>
      <c r="E213" s="243"/>
      <c r="F213" s="243"/>
      <c r="G213" s="243"/>
      <c r="H213" s="243"/>
      <c r="I213" s="540"/>
      <c r="J213" s="243"/>
      <c r="K213" s="243"/>
      <c r="L213" s="243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38"/>
      <c r="B214" s="538"/>
      <c r="C214" s="538"/>
      <c r="D214" s="540"/>
      <c r="E214" s="243"/>
      <c r="F214" s="243"/>
      <c r="G214" s="243"/>
      <c r="H214" s="243"/>
      <c r="I214" s="540"/>
      <c r="J214" s="243"/>
      <c r="K214" s="243"/>
      <c r="L214" s="243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38"/>
      <c r="B215" s="538"/>
      <c r="C215" s="538"/>
      <c r="D215" s="540"/>
      <c r="E215" s="243"/>
      <c r="F215" s="243"/>
      <c r="G215" s="243"/>
      <c r="H215" s="243"/>
      <c r="I215" s="540"/>
      <c r="J215" s="243"/>
      <c r="K215" s="243"/>
      <c r="L215" s="243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38"/>
      <c r="B216" s="538"/>
      <c r="C216" s="538"/>
      <c r="D216" s="540"/>
      <c r="E216" s="243"/>
      <c r="F216" s="243"/>
      <c r="G216" s="243"/>
      <c r="H216" s="243"/>
      <c r="I216" s="540"/>
      <c r="J216" s="243"/>
      <c r="K216" s="243"/>
      <c r="L216" s="243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38"/>
      <c r="B217" s="538"/>
      <c r="C217" s="538"/>
      <c r="D217" s="540"/>
      <c r="E217" s="243"/>
      <c r="F217" s="243"/>
      <c r="G217" s="243"/>
      <c r="H217" s="243"/>
      <c r="I217" s="540"/>
      <c r="J217" s="243"/>
      <c r="K217" s="243"/>
      <c r="L217" s="243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38"/>
      <c r="B218" s="538"/>
      <c r="C218" s="538"/>
      <c r="D218" s="540"/>
      <c r="E218" s="243"/>
      <c r="F218" s="243"/>
      <c r="G218" s="243"/>
      <c r="H218" s="243"/>
      <c r="I218" s="540"/>
      <c r="J218" s="243"/>
      <c r="K218" s="243"/>
      <c r="L218" s="243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38"/>
      <c r="B219" s="538"/>
      <c r="C219" s="538"/>
      <c r="D219" s="540"/>
      <c r="E219" s="243"/>
      <c r="F219" s="243"/>
      <c r="G219" s="243"/>
      <c r="H219" s="243"/>
      <c r="I219" s="540"/>
      <c r="J219" s="243"/>
      <c r="K219" s="243"/>
      <c r="L219" s="243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540"/>
      <c r="E220" s="243"/>
      <c r="F220" s="243"/>
      <c r="G220" s="243"/>
      <c r="H220" s="243"/>
      <c r="I220" s="540"/>
      <c r="J220" s="243"/>
      <c r="K220" s="243"/>
      <c r="L220" s="243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540"/>
      <c r="E221" s="243"/>
      <c r="F221" s="243"/>
      <c r="G221" s="243"/>
      <c r="H221" s="243"/>
      <c r="I221" s="540"/>
      <c r="J221" s="243"/>
      <c r="K221" s="243"/>
      <c r="L221" s="243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40"/>
      <c r="E222" s="243"/>
      <c r="F222" s="243"/>
      <c r="G222" s="243"/>
      <c r="H222" s="243"/>
      <c r="I222" s="540"/>
      <c r="J222" s="243"/>
      <c r="K222" s="243"/>
      <c r="L222" s="243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40"/>
      <c r="E223" s="243"/>
      <c r="F223" s="243"/>
      <c r="G223" s="243"/>
      <c r="H223" s="243"/>
      <c r="I223" s="540"/>
      <c r="J223" s="243"/>
      <c r="K223" s="243"/>
      <c r="L223" s="243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40"/>
      <c r="E224" s="243"/>
      <c r="F224" s="243"/>
      <c r="G224" s="243"/>
      <c r="H224" s="243"/>
      <c r="I224" s="540"/>
      <c r="J224" s="243"/>
      <c r="K224" s="243"/>
      <c r="L224" s="243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40"/>
      <c r="E225" s="243"/>
      <c r="F225" s="243"/>
      <c r="G225" s="243"/>
      <c r="H225" s="243"/>
      <c r="I225" s="540"/>
      <c r="J225" s="243"/>
      <c r="K225" s="243"/>
      <c r="L225" s="243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40"/>
      <c r="E226" s="243"/>
      <c r="F226" s="243"/>
      <c r="G226" s="243"/>
      <c r="H226" s="243"/>
      <c r="I226" s="540"/>
      <c r="J226" s="243"/>
      <c r="K226" s="243"/>
      <c r="L226" s="243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540"/>
      <c r="J227" s="243"/>
      <c r="K227" s="243"/>
      <c r="L227" s="243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540"/>
      <c r="J228" s="243"/>
      <c r="K228" s="243"/>
      <c r="L228" s="243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540"/>
      <c r="J229" s="243"/>
      <c r="K229" s="243"/>
      <c r="L229" s="243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540"/>
      <c r="J230" s="243"/>
      <c r="K230" s="243"/>
      <c r="L230" s="243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540"/>
      <c r="J231" s="243"/>
      <c r="K231" s="243"/>
      <c r="L231" s="243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540"/>
      <c r="J232" s="243"/>
      <c r="K232" s="243"/>
      <c r="L232" s="243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540"/>
      <c r="J233" s="243"/>
      <c r="K233" s="243"/>
      <c r="L233" s="243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540"/>
      <c r="J234" s="243"/>
      <c r="K234" s="243"/>
      <c r="L234" s="243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540"/>
      <c r="J235" s="243"/>
      <c r="K235" s="243"/>
      <c r="L235" s="243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540"/>
      <c r="J236" s="243"/>
      <c r="K236" s="243"/>
      <c r="L236" s="243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540"/>
      <c r="J237" s="243"/>
      <c r="K237" s="243"/>
      <c r="L237" s="243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540"/>
      <c r="J238" s="243"/>
      <c r="K238" s="243"/>
      <c r="L238" s="243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540"/>
      <c r="J239" s="243"/>
      <c r="K239" s="243"/>
      <c r="L239" s="243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540"/>
      <c r="J240" s="243"/>
      <c r="K240" s="243"/>
      <c r="L240" s="243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540"/>
      <c r="J241" s="243"/>
      <c r="K241" s="243"/>
      <c r="L241" s="243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540"/>
      <c r="J242" s="243"/>
      <c r="K242" s="243"/>
      <c r="L242" s="243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540"/>
      <c r="J243" s="243"/>
      <c r="K243" s="243"/>
      <c r="L243" s="243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540"/>
      <c r="J244" s="243"/>
      <c r="K244" s="243"/>
      <c r="L244" s="243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540"/>
      <c r="J245" s="243"/>
      <c r="K245" s="243"/>
      <c r="L245" s="243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540"/>
      <c r="J246" s="243"/>
      <c r="K246" s="243"/>
      <c r="L246" s="243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540"/>
      <c r="J247" s="243"/>
      <c r="K247" s="243"/>
      <c r="L247" s="243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540"/>
      <c r="J248" s="243"/>
      <c r="K248" s="243"/>
      <c r="L248" s="243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540"/>
      <c r="J249" s="243"/>
      <c r="K249" s="243"/>
      <c r="L249" s="243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540"/>
      <c r="J250" s="243"/>
      <c r="K250" s="243"/>
      <c r="L250" s="243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540"/>
      <c r="J251" s="243"/>
      <c r="K251" s="243"/>
      <c r="L251" s="243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540"/>
      <c r="J252" s="243"/>
      <c r="K252" s="243"/>
      <c r="L252" s="243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540"/>
      <c r="J253" s="243"/>
      <c r="K253" s="243"/>
      <c r="L253" s="243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540"/>
      <c r="J254" s="243"/>
      <c r="K254" s="243"/>
      <c r="L254" s="243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540"/>
      <c r="J255" s="243"/>
      <c r="K255" s="243"/>
      <c r="L255" s="243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540"/>
      <c r="J256" s="243"/>
      <c r="K256" s="243"/>
      <c r="L256" s="243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540"/>
      <c r="J257" s="243"/>
      <c r="K257" s="243"/>
      <c r="L257" s="243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540"/>
      <c r="J258" s="243"/>
      <c r="K258" s="243"/>
      <c r="L258" s="243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540"/>
      <c r="J259" s="243"/>
      <c r="K259" s="243"/>
      <c r="L259" s="243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540"/>
      <c r="J260" s="243"/>
      <c r="K260" s="243"/>
      <c r="L260" s="243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540"/>
      <c r="J261" s="243"/>
      <c r="K261" s="243"/>
      <c r="L261" s="243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540"/>
      <c r="J262" s="243"/>
      <c r="K262" s="243"/>
      <c r="L262" s="243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540"/>
      <c r="J263" s="243"/>
      <c r="K263" s="243"/>
      <c r="L263" s="243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540"/>
      <c r="J264" s="243"/>
      <c r="K264" s="243"/>
      <c r="L264" s="243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540"/>
      <c r="J265" s="243"/>
      <c r="K265" s="243"/>
      <c r="L265" s="243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540"/>
      <c r="J266" s="243"/>
      <c r="K266" s="243"/>
      <c r="L266" s="243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540"/>
      <c r="J267" s="243"/>
      <c r="K267" s="243"/>
      <c r="L267" s="243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540"/>
      <c r="J268" s="243"/>
      <c r="K268" s="243"/>
      <c r="L268" s="243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540"/>
      <c r="J269" s="243"/>
      <c r="K269" s="243"/>
      <c r="L269" s="243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540"/>
      <c r="J270" s="243"/>
      <c r="K270" s="243"/>
      <c r="L270" s="243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540"/>
      <c r="J271" s="243"/>
      <c r="K271" s="243"/>
      <c r="L271" s="243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540"/>
      <c r="J272" s="243"/>
      <c r="K272" s="243"/>
      <c r="L272" s="243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540"/>
      <c r="J273" s="243"/>
      <c r="K273" s="243"/>
      <c r="L273" s="243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540"/>
      <c r="J274" s="243"/>
      <c r="K274" s="243"/>
      <c r="L274" s="243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540"/>
      <c r="J275" s="243"/>
      <c r="K275" s="243"/>
      <c r="L275" s="243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540"/>
      <c r="J276" s="243"/>
      <c r="K276" s="243"/>
      <c r="L276" s="243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540"/>
      <c r="J277" s="243"/>
      <c r="K277" s="243"/>
      <c r="L277" s="243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540"/>
      <c r="J278" s="243"/>
      <c r="K278" s="243"/>
      <c r="L278" s="243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540"/>
      <c r="J279" s="243"/>
      <c r="K279" s="243"/>
      <c r="L279" s="243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540"/>
      <c r="J280" s="243"/>
      <c r="K280" s="243"/>
      <c r="L280" s="243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540"/>
      <c r="J281" s="243"/>
      <c r="K281" s="243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540"/>
      <c r="J282" s="243"/>
      <c r="K282" s="243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540"/>
      <c r="J283" s="243"/>
      <c r="K283" s="243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540"/>
      <c r="J284" s="243"/>
      <c r="K284" s="243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540"/>
      <c r="J285" s="243"/>
      <c r="K285" s="243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540"/>
      <c r="J286" s="243"/>
      <c r="K286" s="243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540"/>
      <c r="J287" s="243"/>
      <c r="K287" s="243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540"/>
      <c r="J288" s="243"/>
      <c r="K288" s="243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540"/>
      <c r="J289" s="243"/>
      <c r="K289" s="243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540"/>
      <c r="J290" s="243"/>
      <c r="K290" s="243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540"/>
      <c r="J291" s="243"/>
      <c r="K291" s="243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540"/>
      <c r="J292" s="243"/>
      <c r="K292" s="243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540"/>
      <c r="J293" s="243"/>
      <c r="K293" s="243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540"/>
      <c r="J294" s="243"/>
      <c r="K294" s="243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540"/>
      <c r="J295" s="243"/>
      <c r="K295" s="243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540"/>
      <c r="J296" s="243"/>
      <c r="K296" s="243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540"/>
      <c r="J297" s="243"/>
      <c r="K297" s="243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540"/>
      <c r="J298" s="243"/>
      <c r="K298" s="243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540"/>
      <c r="J299" s="243"/>
      <c r="K299" s="243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540"/>
      <c r="J300" s="243"/>
      <c r="K300" s="243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540"/>
      <c r="J301" s="243"/>
      <c r="K301" s="243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540"/>
      <c r="J302" s="243"/>
      <c r="K302" s="243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540"/>
      <c r="J303" s="243"/>
      <c r="K303" s="243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540"/>
      <c r="J304" s="243"/>
      <c r="K304" s="243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540"/>
      <c r="J305" s="243"/>
      <c r="K305" s="243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540"/>
      <c r="J306" s="243"/>
      <c r="K306" s="243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540"/>
      <c r="J307" s="243"/>
      <c r="K307" s="243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540"/>
      <c r="J308" s="243"/>
      <c r="K308" s="243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540"/>
      <c r="J309" s="243"/>
      <c r="K309" s="243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540"/>
      <c r="J310" s="243"/>
      <c r="K310" s="243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540"/>
      <c r="J311" s="243"/>
      <c r="K311" s="243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540"/>
      <c r="J312" s="243"/>
      <c r="K312" s="243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540"/>
      <c r="J313" s="243"/>
      <c r="K313" s="243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540"/>
      <c r="J314" s="243"/>
      <c r="K314" s="243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540"/>
      <c r="J315" s="243"/>
      <c r="K315" s="243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540"/>
      <c r="J316" s="243"/>
      <c r="K316" s="243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540"/>
      <c r="J317" s="243"/>
      <c r="K317" s="243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540"/>
      <c r="J318" s="243"/>
      <c r="K318" s="243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540"/>
      <c r="J319" s="243"/>
      <c r="K319" s="243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540"/>
      <c r="J320" s="243"/>
      <c r="K320" s="243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540"/>
      <c r="J321" s="243"/>
      <c r="K321" s="243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540"/>
      <c r="J322" s="243"/>
      <c r="K322" s="243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540"/>
      <c r="J323" s="243"/>
      <c r="K323" s="243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540"/>
      <c r="J324" s="243"/>
      <c r="K324" s="243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540"/>
      <c r="J325" s="243"/>
      <c r="K325" s="243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540"/>
      <c r="J326" s="243"/>
      <c r="K326" s="243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540"/>
      <c r="J327" s="243"/>
      <c r="K327" s="243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540"/>
      <c r="J328" s="243"/>
      <c r="K328" s="243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540"/>
      <c r="J329" s="243"/>
      <c r="K329" s="243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540"/>
      <c r="J330" s="243"/>
      <c r="K330" s="243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540"/>
      <c r="J331" s="243"/>
      <c r="K331" s="243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540"/>
      <c r="J332" s="243"/>
      <c r="K332" s="243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540"/>
      <c r="J333" s="243"/>
      <c r="K333" s="243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540"/>
      <c r="J334" s="243"/>
      <c r="K334" s="243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540"/>
      <c r="J335" s="243"/>
      <c r="K335" s="243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540"/>
      <c r="J336" s="243"/>
      <c r="K336" s="243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540"/>
      <c r="J337" s="243"/>
      <c r="K337" s="243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540"/>
      <c r="J338" s="243"/>
      <c r="K338" s="243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540"/>
      <c r="J339" s="243"/>
      <c r="K339" s="243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540"/>
      <c r="J340" s="243"/>
      <c r="K340" s="243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540"/>
      <c r="J341" s="243"/>
      <c r="K341" s="243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540"/>
      <c r="J342" s="243"/>
      <c r="K342" s="243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540"/>
      <c r="J343" s="243"/>
      <c r="K343" s="243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540"/>
      <c r="J344" s="243"/>
      <c r="K344" s="243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540"/>
      <c r="J345" s="243"/>
      <c r="K345" s="243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540"/>
      <c r="J346" s="243"/>
      <c r="K346" s="243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540"/>
      <c r="J347" s="243"/>
      <c r="K347" s="243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540"/>
      <c r="J348" s="243"/>
      <c r="K348" s="243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540"/>
      <c r="J349" s="243"/>
      <c r="K349" s="243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540"/>
      <c r="J350" s="243"/>
      <c r="K350" s="243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540"/>
      <c r="J351" s="243"/>
      <c r="K351" s="243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540"/>
      <c r="J352" s="243"/>
      <c r="K352" s="243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540"/>
      <c r="J353" s="243"/>
      <c r="K353" s="243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540"/>
      <c r="J354" s="243"/>
      <c r="K354" s="243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540"/>
      <c r="J355" s="243"/>
      <c r="K355" s="243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540"/>
      <c r="J356" s="243"/>
      <c r="K356" s="243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540"/>
      <c r="J357" s="243"/>
      <c r="K357" s="243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540"/>
      <c r="J358" s="243"/>
      <c r="K358" s="243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540"/>
      <c r="J359" s="243"/>
      <c r="K359" s="243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540"/>
      <c r="J360" s="243"/>
      <c r="K360" s="243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540"/>
      <c r="J361" s="243"/>
      <c r="K361" s="243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540"/>
      <c r="J362" s="243"/>
      <c r="K362" s="243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540"/>
      <c r="J363" s="243"/>
      <c r="K363" s="243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540"/>
      <c r="J364" s="243"/>
      <c r="K364" s="243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540"/>
      <c r="J365" s="243"/>
      <c r="K365" s="243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540"/>
      <c r="J366" s="243"/>
      <c r="K366" s="243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540"/>
      <c r="J367" s="243"/>
      <c r="K367" s="243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540"/>
      <c r="J368" s="243"/>
      <c r="K368" s="243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540"/>
      <c r="J369" s="243"/>
      <c r="K369" s="243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540"/>
      <c r="J370" s="243"/>
      <c r="K370" s="243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540"/>
      <c r="J371" s="243"/>
      <c r="K371" s="243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540"/>
      <c r="J372" s="243"/>
      <c r="K372" s="243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540"/>
      <c r="J373" s="243"/>
      <c r="K373" s="243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540"/>
      <c r="J374" s="243"/>
      <c r="K374" s="243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540"/>
      <c r="J375" s="243"/>
      <c r="K375" s="243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540"/>
      <c r="J376" s="243"/>
      <c r="K376" s="243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540"/>
      <c r="J377" s="243"/>
      <c r="K377" s="243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540"/>
      <c r="J378" s="243"/>
      <c r="K378" s="243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540"/>
      <c r="J379" s="243"/>
      <c r="K379" s="243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540"/>
      <c r="J380" s="243"/>
      <c r="K380" s="243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540"/>
      <c r="J381" s="243"/>
      <c r="K381" s="243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540"/>
      <c r="J382" s="243"/>
      <c r="K382" s="243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540"/>
      <c r="J383" s="243"/>
      <c r="K383" s="243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540"/>
      <c r="J384" s="243"/>
      <c r="K384" s="243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540"/>
      <c r="J385" s="243"/>
      <c r="K385" s="243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540"/>
      <c r="J386" s="243"/>
      <c r="K386" s="243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540"/>
      <c r="J387" s="243"/>
      <c r="K387" s="243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540"/>
      <c r="J388" s="243"/>
      <c r="K388" s="243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540"/>
      <c r="J389" s="243"/>
      <c r="K389" s="243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540"/>
      <c r="J390" s="243"/>
      <c r="K390" s="243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540"/>
      <c r="J391" s="243"/>
      <c r="K391" s="243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540"/>
      <c r="J392" s="243"/>
      <c r="K392" s="243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540"/>
      <c r="J393" s="243"/>
      <c r="K393" s="243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540"/>
      <c r="J394" s="243"/>
      <c r="K394" s="243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540"/>
      <c r="J395" s="243"/>
      <c r="K395" s="243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540"/>
      <c r="J396" s="243"/>
      <c r="K396" s="243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540"/>
      <c r="J397" s="243"/>
      <c r="K397" s="243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540"/>
      <c r="J398" s="243"/>
      <c r="K398" s="243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540"/>
      <c r="J399" s="243"/>
      <c r="K399" s="243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540"/>
      <c r="J400" s="243"/>
      <c r="K400" s="243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540"/>
      <c r="J401" s="243"/>
      <c r="K401" s="243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540"/>
      <c r="J402" s="243"/>
      <c r="K402" s="243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540"/>
      <c r="J403" s="243"/>
      <c r="K403" s="243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540"/>
      <c r="J404" s="243"/>
      <c r="K404" s="243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540"/>
      <c r="J405" s="243"/>
      <c r="K405" s="243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540"/>
      <c r="J406" s="243"/>
      <c r="K406" s="243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540"/>
      <c r="J407" s="243"/>
      <c r="K407" s="243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540"/>
      <c r="J408" s="243"/>
      <c r="K408" s="243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540"/>
      <c r="J409" s="243"/>
      <c r="K409" s="243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540"/>
      <c r="J410" s="243"/>
      <c r="K410" s="243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540"/>
      <c r="J411" s="243"/>
      <c r="K411" s="243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540"/>
      <c r="J412" s="243"/>
      <c r="K412" s="243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540"/>
      <c r="J413" s="243"/>
      <c r="K413" s="243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540"/>
      <c r="J414" s="243"/>
      <c r="K414" s="243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540"/>
      <c r="J415" s="243"/>
      <c r="K415" s="243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540"/>
      <c r="J416" s="243"/>
      <c r="K416" s="243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540"/>
      <c r="J417" s="243"/>
      <c r="K417" s="243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540"/>
      <c r="J418" s="243"/>
      <c r="K418" s="243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540"/>
      <c r="J419" s="243"/>
      <c r="K419" s="243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540"/>
      <c r="J420" s="243"/>
      <c r="K420" s="243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540"/>
      <c r="J421" s="243"/>
      <c r="K421" s="243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540"/>
      <c r="J422" s="243"/>
      <c r="K422" s="243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540"/>
      <c r="J423" s="243"/>
      <c r="K423" s="243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540"/>
      <c r="J424" s="243"/>
      <c r="K424" s="243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540"/>
      <c r="J425" s="243"/>
      <c r="K425" s="243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540"/>
      <c r="J426" s="243"/>
      <c r="K426" s="243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540"/>
      <c r="J427" s="243"/>
      <c r="K427" s="243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540"/>
      <c r="J428" s="243"/>
      <c r="K428" s="243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540"/>
      <c r="J429" s="243"/>
      <c r="K429" s="243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540"/>
      <c r="J430" s="243"/>
      <c r="K430" s="243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540"/>
      <c r="J431" s="243"/>
      <c r="K431" s="243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540"/>
      <c r="J432" s="243"/>
      <c r="K432" s="243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540"/>
      <c r="J433" s="243"/>
      <c r="K433" s="243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540"/>
      <c r="J434" s="243"/>
      <c r="K434" s="243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540"/>
      <c r="J435" s="243"/>
      <c r="K435" s="243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540"/>
      <c r="J436" s="243"/>
      <c r="K436" s="243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540"/>
      <c r="J437" s="243"/>
      <c r="K437" s="243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540"/>
      <c r="J438" s="243"/>
      <c r="K438" s="243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540"/>
      <c r="J439" s="243"/>
      <c r="K439" s="243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540"/>
      <c r="J440" s="243"/>
      <c r="K440" s="243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540"/>
      <c r="J441" s="243"/>
      <c r="K441" s="243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540"/>
      <c r="J442" s="243"/>
      <c r="K442" s="243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540"/>
      <c r="J443" s="243"/>
      <c r="K443" s="243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540"/>
      <c r="J444" s="243"/>
      <c r="K444" s="243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540"/>
      <c r="J445" s="243"/>
      <c r="K445" s="243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540"/>
      <c r="J446" s="243"/>
      <c r="K446" s="243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540"/>
      <c r="J447" s="243"/>
      <c r="K447" s="243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540"/>
      <c r="J448" s="243"/>
      <c r="K448" s="243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540"/>
      <c r="J449" s="243"/>
      <c r="K449" s="243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540"/>
      <c r="J450" s="243"/>
      <c r="K450" s="243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540"/>
      <c r="J451" s="243"/>
      <c r="K451" s="243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540"/>
      <c r="J452" s="243"/>
      <c r="K452" s="243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540"/>
      <c r="J453" s="243"/>
      <c r="K453" s="243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540"/>
      <c r="J454" s="243"/>
      <c r="K454" s="243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540"/>
      <c r="J455" s="243"/>
      <c r="K455" s="243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540"/>
      <c r="J456" s="243"/>
      <c r="K456" s="243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540"/>
      <c r="J457" s="243"/>
      <c r="K457" s="243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540"/>
      <c r="J458" s="243"/>
      <c r="K458" s="243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540"/>
      <c r="J459" s="243"/>
      <c r="K459" s="243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540"/>
      <c r="J460" s="243"/>
      <c r="K460" s="243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540"/>
      <c r="J461" s="243"/>
      <c r="K461" s="243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540"/>
      <c r="J462" s="243"/>
      <c r="K462" s="243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540"/>
      <c r="J463" s="243"/>
      <c r="K463" s="243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540"/>
      <c r="J464" s="243"/>
      <c r="K464" s="243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540"/>
      <c r="J465" s="243"/>
      <c r="K465" s="243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540"/>
      <c r="J466" s="243"/>
      <c r="K466" s="243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540"/>
      <c r="J467" s="243"/>
      <c r="K467" s="243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540"/>
      <c r="J468" s="243"/>
      <c r="K468" s="243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540"/>
      <c r="J469" s="243"/>
      <c r="K469" s="243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540"/>
      <c r="J470" s="243"/>
      <c r="K470" s="243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540"/>
      <c r="J471" s="243"/>
      <c r="K471" s="243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540"/>
      <c r="J472" s="243"/>
      <c r="K472" s="243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540"/>
      <c r="J473" s="243"/>
      <c r="K473" s="243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540"/>
      <c r="J474" s="243"/>
      <c r="K474" s="243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540"/>
      <c r="J475" s="243"/>
      <c r="K475" s="243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540"/>
      <c r="J476" s="243"/>
      <c r="K476" s="243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540"/>
      <c r="J477" s="243"/>
      <c r="K477" s="243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540"/>
      <c r="J478" s="243"/>
      <c r="K478" s="243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540"/>
      <c r="J479" s="243"/>
      <c r="K479" s="243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540"/>
      <c r="J480" s="243"/>
      <c r="K480" s="243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540"/>
      <c r="J481" s="243"/>
      <c r="K481" s="243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540"/>
      <c r="J482" s="243"/>
      <c r="K482" s="243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540"/>
      <c r="J483" s="243"/>
      <c r="K483" s="243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540"/>
      <c r="J484" s="243"/>
      <c r="K484" s="243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540"/>
      <c r="J485" s="243"/>
      <c r="K485" s="243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540"/>
      <c r="J486" s="243"/>
      <c r="K486" s="243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540"/>
      <c r="J487" s="243"/>
      <c r="K487" s="243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540"/>
      <c r="J488" s="243"/>
      <c r="K488" s="243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540"/>
      <c r="J489" s="243"/>
      <c r="K489" s="243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540"/>
      <c r="J490" s="243"/>
      <c r="K490" s="243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540"/>
      <c r="J491" s="243"/>
      <c r="K491" s="243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540"/>
      <c r="J492" s="243"/>
      <c r="K492" s="243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540"/>
      <c r="J493" s="243"/>
      <c r="K493" s="243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540"/>
      <c r="J494" s="243"/>
      <c r="K494" s="243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540"/>
      <c r="J495" s="243"/>
      <c r="K495" s="243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540"/>
      <c r="J496" s="243"/>
      <c r="K496" s="243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540"/>
      <c r="J497" s="243"/>
      <c r="K497" s="243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540"/>
      <c r="J498" s="243"/>
      <c r="K498" s="243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540"/>
      <c r="J499" s="243"/>
      <c r="K499" s="243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540"/>
      <c r="J500" s="243"/>
      <c r="K500" s="243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540"/>
      <c r="J501" s="243"/>
      <c r="K501" s="243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540"/>
      <c r="J502" s="243"/>
      <c r="K502" s="243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540"/>
      <c r="J503" s="243"/>
      <c r="K503" s="243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540"/>
      <c r="J504" s="243"/>
      <c r="K504" s="243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540"/>
      <c r="J505" s="243"/>
      <c r="K505" s="243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540"/>
      <c r="J506" s="243"/>
      <c r="K506" s="243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540"/>
      <c r="J507" s="243"/>
      <c r="K507" s="243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540"/>
      <c r="J508" s="243"/>
      <c r="K508" s="243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540"/>
      <c r="J509" s="243"/>
      <c r="K509" s="243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540"/>
      <c r="J510" s="243"/>
      <c r="K510" s="243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540"/>
      <c r="J511" s="243"/>
      <c r="K511" s="243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540"/>
      <c r="J512" s="243"/>
      <c r="K512" s="243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540"/>
      <c r="J513" s="243"/>
      <c r="K513" s="243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540"/>
      <c r="J514" s="243"/>
      <c r="K514" s="243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540"/>
      <c r="J515" s="243"/>
      <c r="K515" s="243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540"/>
      <c r="J516" s="243"/>
      <c r="K516" s="243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540"/>
      <c r="J517" s="243"/>
      <c r="K517" s="243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540"/>
      <c r="J518" s="243"/>
      <c r="K518" s="243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540"/>
      <c r="J519" s="243"/>
      <c r="K519" s="243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540"/>
      <c r="J520" s="243"/>
      <c r="K520" s="243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540"/>
      <c r="J521" s="243"/>
      <c r="K521" s="243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540"/>
      <c r="J522" s="243"/>
      <c r="K522" s="243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540"/>
      <c r="J523" s="243"/>
      <c r="K523" s="243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540"/>
      <c r="J524" s="243"/>
      <c r="K524" s="243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540"/>
      <c r="J525" s="243"/>
      <c r="K525" s="243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540"/>
      <c r="J526" s="243"/>
      <c r="K526" s="243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540"/>
      <c r="J527" s="243"/>
      <c r="K527" s="243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540"/>
      <c r="J528" s="243"/>
      <c r="K528" s="243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540"/>
      <c r="J529" s="243"/>
      <c r="K529" s="243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540"/>
      <c r="J530" s="243"/>
      <c r="K530" s="243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540"/>
      <c r="J531" s="243"/>
      <c r="K531" s="243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540"/>
      <c r="J532" s="243"/>
      <c r="K532" s="243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540"/>
      <c r="J533" s="243"/>
      <c r="K533" s="243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540"/>
      <c r="J534" s="243"/>
      <c r="K534" s="243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540"/>
      <c r="J535" s="243"/>
      <c r="K535" s="243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540"/>
      <c r="J536" s="243"/>
      <c r="K536" s="243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540"/>
      <c r="J537" s="243"/>
      <c r="K537" s="243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540"/>
      <c r="J538" s="243"/>
      <c r="K538" s="243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540"/>
      <c r="J539" s="243"/>
      <c r="K539" s="243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540"/>
      <c r="J540" s="243"/>
      <c r="K540" s="243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540"/>
      <c r="J541" s="243"/>
      <c r="K541" s="243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540"/>
      <c r="J542" s="243"/>
      <c r="K542" s="243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540"/>
      <c r="J543" s="243"/>
      <c r="K543" s="243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540"/>
      <c r="J544" s="243"/>
      <c r="K544" s="243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540"/>
      <c r="J545" s="243"/>
      <c r="K545" s="243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540"/>
      <c r="J546" s="243"/>
      <c r="K546" s="243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540"/>
      <c r="J547" s="243"/>
      <c r="K547" s="243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540"/>
      <c r="J548" s="243"/>
      <c r="K548" s="243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540"/>
      <c r="J549" s="243"/>
      <c r="K549" s="243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540"/>
      <c r="J550" s="243"/>
      <c r="K550" s="243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540"/>
      <c r="J551" s="243"/>
      <c r="K551" s="243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540"/>
      <c r="J552" s="243"/>
      <c r="K552" s="243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540"/>
      <c r="J553" s="243"/>
      <c r="K553" s="243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540"/>
      <c r="J554" s="243"/>
      <c r="K554" s="243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540"/>
      <c r="J555" s="243"/>
      <c r="K555" s="243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540"/>
      <c r="J556" s="243"/>
      <c r="K556" s="243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540"/>
      <c r="J557" s="243"/>
      <c r="K557" s="243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540"/>
      <c r="J558" s="243"/>
      <c r="K558" s="243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540"/>
      <c r="J559" s="243"/>
      <c r="K559" s="243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540"/>
      <c r="J560" s="243"/>
      <c r="K560" s="243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540"/>
      <c r="J561" s="243"/>
      <c r="K561" s="243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540"/>
      <c r="J562" s="243"/>
      <c r="K562" s="243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540"/>
      <c r="J563" s="243"/>
      <c r="K563" s="243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540"/>
      <c r="J564" s="243"/>
      <c r="K564" s="243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540"/>
      <c r="J565" s="243"/>
      <c r="K565" s="243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540"/>
      <c r="J566" s="243"/>
      <c r="K566" s="243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540"/>
      <c r="J567" s="243"/>
      <c r="K567" s="243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540"/>
      <c r="J568" s="243"/>
      <c r="K568" s="243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540"/>
      <c r="J569" s="243"/>
      <c r="K569" s="243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540"/>
      <c r="J570" s="243"/>
      <c r="K570" s="243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540"/>
      <c r="J571" s="243"/>
      <c r="K571" s="243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540"/>
      <c r="J572" s="243"/>
      <c r="K572" s="243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540"/>
      <c r="J573" s="243"/>
      <c r="K573" s="243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540"/>
      <c r="J574" s="243"/>
      <c r="K574" s="243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540"/>
      <c r="J575" s="243"/>
      <c r="K575" s="243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540"/>
      <c r="J576" s="243"/>
      <c r="K576" s="243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540"/>
      <c r="J577" s="243"/>
      <c r="K577" s="243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540"/>
      <c r="J578" s="243"/>
      <c r="K578" s="243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540"/>
      <c r="J579" s="243"/>
      <c r="K579" s="243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540"/>
      <c r="J580" s="243"/>
      <c r="K580" s="243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540"/>
      <c r="J581" s="243"/>
      <c r="K581" s="243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540"/>
      <c r="J582" s="243"/>
      <c r="K582" s="243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540"/>
      <c r="J583" s="243"/>
      <c r="K583" s="243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540"/>
      <c r="J584" s="243"/>
      <c r="K584" s="243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540"/>
      <c r="J585" s="243"/>
      <c r="K585" s="243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540"/>
      <c r="J586" s="243"/>
      <c r="K586" s="243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540"/>
      <c r="J587" s="243"/>
      <c r="K587" s="243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540"/>
      <c r="J588" s="243"/>
      <c r="K588" s="243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540"/>
      <c r="J589" s="243"/>
      <c r="K589" s="243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540"/>
      <c r="J590" s="243"/>
      <c r="K590" s="243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540"/>
      <c r="J591" s="243"/>
      <c r="K591" s="243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540"/>
      <c r="J592" s="243"/>
      <c r="K592" s="243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540"/>
      <c r="J593" s="243"/>
      <c r="K593" s="243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540"/>
      <c r="J594" s="243"/>
      <c r="K594" s="243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540"/>
      <c r="J595" s="243"/>
      <c r="K595" s="243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540"/>
      <c r="J596" s="243"/>
      <c r="K596" s="243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540"/>
      <c r="J597" s="243"/>
      <c r="K597" s="243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540"/>
      <c r="J598" s="243"/>
      <c r="K598" s="243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540"/>
      <c r="J599" s="243"/>
      <c r="K599" s="243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540"/>
      <c r="J600" s="243"/>
      <c r="K600" s="243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540"/>
      <c r="J601" s="243"/>
      <c r="K601" s="243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540"/>
      <c r="J602" s="243"/>
      <c r="K602" s="243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540"/>
      <c r="J603" s="243"/>
      <c r="K603" s="243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540"/>
      <c r="J604" s="243"/>
      <c r="K604" s="243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540"/>
      <c r="J605" s="243"/>
      <c r="K605" s="243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540"/>
      <c r="J606" s="243"/>
      <c r="K606" s="243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540"/>
      <c r="J607" s="243"/>
      <c r="K607" s="243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540"/>
      <c r="J608" s="243"/>
      <c r="K608" s="243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540"/>
      <c r="J609" s="243"/>
      <c r="K609" s="243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540"/>
      <c r="J610" s="243"/>
      <c r="K610" s="243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540"/>
      <c r="J611" s="243"/>
      <c r="K611" s="243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540"/>
      <c r="J612" s="243"/>
      <c r="K612" s="243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540"/>
      <c r="J613" s="243"/>
      <c r="K613" s="243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540"/>
      <c r="J614" s="243"/>
      <c r="K614" s="243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540"/>
      <c r="J615" s="243"/>
      <c r="K615" s="243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540"/>
      <c r="J616" s="243"/>
      <c r="K616" s="243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540"/>
      <c r="J617" s="243"/>
      <c r="K617" s="243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540"/>
      <c r="J618" s="243"/>
      <c r="K618" s="243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540"/>
      <c r="J619" s="243"/>
      <c r="K619" s="243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540"/>
      <c r="J620" s="243"/>
      <c r="K620" s="243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540"/>
      <c r="J621" s="243"/>
      <c r="K621" s="243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540"/>
      <c r="J622" s="243"/>
      <c r="K622" s="243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540"/>
      <c r="J623" s="243"/>
      <c r="K623" s="243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540"/>
      <c r="J624" s="243"/>
      <c r="K624" s="243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540"/>
      <c r="J625" s="243"/>
      <c r="K625" s="243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540"/>
      <c r="J626" s="243"/>
      <c r="K626" s="243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540"/>
      <c r="J627" s="243"/>
      <c r="K627" s="243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540"/>
      <c r="J628" s="243"/>
      <c r="K628" s="243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540"/>
      <c r="J629" s="243"/>
      <c r="K629" s="243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540"/>
      <c r="J630" s="243"/>
      <c r="K630" s="243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540"/>
      <c r="J631" s="243"/>
      <c r="K631" s="243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540"/>
      <c r="J632" s="243"/>
      <c r="K632" s="243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540"/>
      <c r="J633" s="243"/>
      <c r="K633" s="243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540"/>
      <c r="J634" s="243"/>
      <c r="K634" s="243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540"/>
      <c r="J635" s="243"/>
      <c r="K635" s="243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540"/>
      <c r="J636" s="243"/>
      <c r="K636" s="243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540"/>
      <c r="J637" s="243"/>
      <c r="K637" s="243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540"/>
      <c r="J638" s="243"/>
      <c r="K638" s="243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540"/>
      <c r="J639" s="243"/>
      <c r="K639" s="243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540"/>
      <c r="J640" s="243"/>
      <c r="K640" s="243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540"/>
      <c r="J641" s="243"/>
      <c r="K641" s="243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540"/>
      <c r="J642" s="243"/>
      <c r="K642" s="243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540"/>
      <c r="J643" s="243"/>
      <c r="K643" s="243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540"/>
      <c r="J644" s="243"/>
      <c r="K644" s="243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540"/>
      <c r="J645" s="243"/>
      <c r="K645" s="243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540"/>
      <c r="J646" s="243"/>
      <c r="K646" s="243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540"/>
      <c r="J647" s="243"/>
      <c r="K647" s="243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540"/>
      <c r="J648" s="243"/>
      <c r="K648" s="243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540"/>
      <c r="J649" s="243"/>
      <c r="K649" s="243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540"/>
      <c r="J650" s="243"/>
      <c r="K650" s="243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540"/>
      <c r="J651" s="243"/>
      <c r="K651" s="243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540"/>
      <c r="J652" s="243"/>
      <c r="K652" s="243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540"/>
      <c r="J653" s="243"/>
      <c r="K653" s="243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540"/>
      <c r="J654" s="243"/>
      <c r="K654" s="243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540"/>
      <c r="J655" s="243"/>
      <c r="K655" s="243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540"/>
      <c r="J656" s="243"/>
      <c r="K656" s="243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540"/>
      <c r="J657" s="243"/>
      <c r="K657" s="243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540"/>
      <c r="J658" s="243"/>
      <c r="K658" s="243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540"/>
      <c r="J659" s="243"/>
      <c r="K659" s="243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540"/>
      <c r="J660" s="243"/>
      <c r="K660" s="243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540"/>
      <c r="J661" s="243"/>
      <c r="K661" s="243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540"/>
      <c r="J662" s="243"/>
      <c r="K662" s="243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540"/>
      <c r="J663" s="243"/>
      <c r="K663" s="243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540"/>
      <c r="J664" s="243"/>
      <c r="K664" s="243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540"/>
      <c r="J665" s="243"/>
      <c r="K665" s="243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540"/>
      <c r="J666" s="243"/>
      <c r="K666" s="243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540"/>
      <c r="J667" s="243"/>
      <c r="K667" s="243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540"/>
      <c r="J668" s="243"/>
      <c r="K668" s="243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540"/>
      <c r="J669" s="243"/>
      <c r="K669" s="243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540"/>
      <c r="J670" s="243"/>
      <c r="K670" s="243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540"/>
      <c r="J671" s="243"/>
      <c r="K671" s="243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540"/>
      <c r="J672" s="243"/>
      <c r="K672" s="243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540"/>
      <c r="J673" s="243"/>
      <c r="K673" s="243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540"/>
      <c r="J674" s="243"/>
      <c r="K674" s="243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540"/>
      <c r="J675" s="243"/>
      <c r="K675" s="243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540"/>
      <c r="J676" s="243"/>
      <c r="K676" s="243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540"/>
      <c r="J677" s="243"/>
      <c r="K677" s="243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540"/>
      <c r="J678" s="243"/>
      <c r="K678" s="243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540"/>
      <c r="J679" s="243"/>
      <c r="K679" s="243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540"/>
      <c r="J680" s="243"/>
      <c r="K680" s="243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540"/>
      <c r="J681" s="243"/>
      <c r="K681" s="243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540"/>
      <c r="J682" s="243"/>
      <c r="K682" s="243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540"/>
      <c r="J683" s="243"/>
      <c r="K683" s="243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540"/>
      <c r="J684" s="243"/>
      <c r="K684" s="243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540"/>
      <c r="J685" s="243"/>
      <c r="K685" s="243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540"/>
      <c r="J686" s="243"/>
      <c r="K686" s="243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540"/>
      <c r="J687" s="243"/>
      <c r="K687" s="243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540"/>
      <c r="J688" s="243"/>
      <c r="K688" s="243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540"/>
      <c r="J689" s="243"/>
      <c r="K689" s="243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540"/>
      <c r="J690" s="243"/>
      <c r="K690" s="243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540"/>
      <c r="J691" s="243"/>
      <c r="K691" s="243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540"/>
      <c r="J692" s="243"/>
      <c r="K692" s="243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540"/>
      <c r="J693" s="243"/>
      <c r="K693" s="243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540"/>
      <c r="J694" s="243"/>
      <c r="K694" s="243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540"/>
      <c r="J695" s="243"/>
      <c r="K695" s="243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540"/>
      <c r="J696" s="243"/>
      <c r="K696" s="243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540"/>
      <c r="J697" s="243"/>
      <c r="K697" s="243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540"/>
      <c r="J698" s="243"/>
      <c r="K698" s="243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540"/>
      <c r="J699" s="243"/>
      <c r="K699" s="243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540"/>
      <c r="J700" s="243"/>
      <c r="K700" s="243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540"/>
      <c r="J701" s="243"/>
      <c r="K701" s="243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540"/>
      <c r="J702" s="243"/>
      <c r="K702" s="243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540"/>
      <c r="J703" s="243"/>
      <c r="K703" s="243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540"/>
      <c r="J704" s="243"/>
      <c r="K704" s="243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540"/>
      <c r="J705" s="243"/>
      <c r="K705" s="243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540"/>
      <c r="J706" s="243"/>
      <c r="K706" s="243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540"/>
      <c r="J707" s="243"/>
      <c r="K707" s="243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540"/>
      <c r="J708" s="243"/>
      <c r="K708" s="243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540"/>
      <c r="J709" s="243"/>
      <c r="K709" s="243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540"/>
      <c r="J710" s="243"/>
      <c r="K710" s="243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540"/>
      <c r="J711" s="243"/>
      <c r="K711" s="243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540"/>
      <c r="J712" s="243"/>
      <c r="K712" s="243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540"/>
      <c r="J713" s="243"/>
      <c r="K713" s="243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540"/>
      <c r="J714" s="243"/>
      <c r="K714" s="243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540"/>
      <c r="J715" s="243"/>
      <c r="K715" s="243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540"/>
      <c r="J716" s="243"/>
      <c r="K716" s="243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540"/>
      <c r="J717" s="243"/>
      <c r="K717" s="243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540"/>
      <c r="J718" s="243"/>
      <c r="K718" s="243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540"/>
      <c r="J719" s="243"/>
      <c r="K719" s="243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540"/>
      <c r="J720" s="243"/>
      <c r="K720" s="243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540"/>
      <c r="J721" s="243"/>
      <c r="K721" s="243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540"/>
      <c r="J722" s="243"/>
      <c r="K722" s="243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540"/>
      <c r="J723" s="243"/>
      <c r="K723" s="243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540"/>
      <c r="J724" s="243"/>
      <c r="K724" s="243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540"/>
      <c r="J725" s="243"/>
      <c r="K725" s="243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540"/>
      <c r="J726" s="243"/>
      <c r="K726" s="243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540"/>
      <c r="J727" s="243"/>
      <c r="K727" s="243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540"/>
      <c r="J728" s="243"/>
      <c r="K728" s="243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540"/>
      <c r="J729" s="243"/>
      <c r="K729" s="243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540"/>
      <c r="J730" s="243"/>
      <c r="K730" s="243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540"/>
      <c r="J731" s="243"/>
      <c r="K731" s="243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540"/>
      <c r="J732" s="243"/>
      <c r="K732" s="243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540"/>
      <c r="J733" s="243"/>
      <c r="K733" s="243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540"/>
      <c r="J734" s="243"/>
      <c r="K734" s="243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540"/>
      <c r="J735" s="243"/>
      <c r="K735" s="243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540"/>
      <c r="J736" s="243"/>
      <c r="K736" s="243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540"/>
      <c r="J737" s="243"/>
      <c r="K737" s="243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540"/>
      <c r="J738" s="243"/>
      <c r="K738" s="243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540"/>
      <c r="J739" s="243"/>
      <c r="K739" s="243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540"/>
      <c r="J740" s="243"/>
      <c r="K740" s="243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540"/>
      <c r="J741" s="243"/>
      <c r="K741" s="243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540"/>
      <c r="J742" s="243"/>
      <c r="K742" s="243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540"/>
      <c r="J743" s="243"/>
      <c r="K743" s="243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540"/>
      <c r="J744" s="243"/>
      <c r="K744" s="243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540"/>
      <c r="J745" s="243"/>
      <c r="K745" s="243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540"/>
      <c r="J746" s="243"/>
      <c r="K746" s="243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540"/>
      <c r="J747" s="243"/>
      <c r="K747" s="243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540"/>
      <c r="J748" s="243"/>
      <c r="K748" s="243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540"/>
      <c r="J749" s="243"/>
      <c r="K749" s="243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540"/>
      <c r="J750" s="243"/>
      <c r="K750" s="243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540"/>
      <c r="J751" s="243"/>
      <c r="K751" s="243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540"/>
      <c r="J752" s="243"/>
      <c r="K752" s="243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540"/>
      <c r="J753" s="243"/>
      <c r="K753" s="243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540"/>
      <c r="J754" s="243"/>
      <c r="K754" s="243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540"/>
      <c r="J755" s="243"/>
      <c r="K755" s="243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540"/>
      <c r="J756" s="243"/>
      <c r="K756" s="243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540"/>
      <c r="J757" s="243"/>
      <c r="K757" s="243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540"/>
      <c r="J758" s="243"/>
      <c r="K758" s="243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540"/>
      <c r="J759" s="243"/>
      <c r="K759" s="243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540"/>
      <c r="J760" s="243"/>
      <c r="K760" s="243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540"/>
      <c r="J761" s="243"/>
      <c r="K761" s="243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540"/>
      <c r="J762" s="243"/>
      <c r="K762" s="243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540"/>
      <c r="J763" s="243"/>
      <c r="K763" s="243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540"/>
      <c r="J764" s="243"/>
      <c r="K764" s="243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540"/>
      <c r="J765" s="243"/>
      <c r="K765" s="243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540"/>
      <c r="J766" s="243"/>
      <c r="K766" s="243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540"/>
      <c r="J767" s="243"/>
      <c r="K767" s="243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540"/>
      <c r="J768" s="243"/>
      <c r="K768" s="243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540"/>
      <c r="J769" s="243"/>
      <c r="K769" s="243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540"/>
      <c r="J770" s="243"/>
      <c r="K770" s="243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540"/>
      <c r="J771" s="243"/>
      <c r="K771" s="243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540"/>
      <c r="J772" s="243"/>
      <c r="K772" s="243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540"/>
      <c r="J773" s="243"/>
      <c r="K773" s="243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540"/>
      <c r="J774" s="243"/>
      <c r="K774" s="243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540"/>
      <c r="J775" s="243"/>
      <c r="K775" s="243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540"/>
      <c r="J776" s="243"/>
      <c r="K776" s="243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540"/>
      <c r="J777" s="243"/>
      <c r="K777" s="243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540"/>
      <c r="J778" s="243"/>
      <c r="K778" s="243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540"/>
      <c r="J779" s="243"/>
      <c r="K779" s="243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540"/>
      <c r="J780" s="243"/>
      <c r="K780" s="243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540"/>
      <c r="J781" s="243"/>
      <c r="K781" s="243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540"/>
      <c r="J782" s="243"/>
      <c r="K782" s="243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540"/>
      <c r="J783" s="243"/>
      <c r="K783" s="243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540"/>
      <c r="J784" s="243"/>
      <c r="K784" s="243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540"/>
      <c r="J785" s="243"/>
      <c r="K785" s="243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540"/>
      <c r="J786" s="243"/>
      <c r="K786" s="243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540"/>
      <c r="J787" s="243"/>
      <c r="K787" s="243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540"/>
      <c r="J788" s="243"/>
      <c r="K788" s="243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540"/>
      <c r="J789" s="243"/>
      <c r="K789" s="243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540"/>
      <c r="J790" s="243"/>
      <c r="K790" s="243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540"/>
      <c r="J791" s="243"/>
      <c r="K791" s="243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540"/>
      <c r="J792" s="243"/>
      <c r="K792" s="243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540"/>
      <c r="J793" s="243"/>
      <c r="K793" s="243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540"/>
      <c r="J794" s="243"/>
      <c r="K794" s="243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540"/>
      <c r="J795" s="243"/>
      <c r="K795" s="243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540"/>
      <c r="J796" s="243"/>
      <c r="K796" s="243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540"/>
      <c r="J797" s="243"/>
      <c r="K797" s="243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540"/>
      <c r="J798" s="243"/>
      <c r="K798" s="243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540"/>
      <c r="J799" s="243"/>
      <c r="K799" s="243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540"/>
      <c r="J800" s="243"/>
      <c r="K800" s="243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540"/>
      <c r="J801" s="243"/>
      <c r="K801" s="243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540"/>
      <c r="J802" s="243"/>
      <c r="K802" s="243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540"/>
      <c r="J803" s="243"/>
      <c r="K803" s="243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540"/>
      <c r="J804" s="243"/>
      <c r="K804" s="243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540"/>
      <c r="J805" s="243"/>
      <c r="K805" s="243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540"/>
      <c r="J806" s="243"/>
      <c r="K806" s="243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540"/>
      <c r="J807" s="243"/>
      <c r="K807" s="243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540"/>
      <c r="J808" s="243"/>
      <c r="K808" s="243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540"/>
      <c r="J809" s="243"/>
      <c r="K809" s="243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540"/>
      <c r="J810" s="243"/>
      <c r="K810" s="243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540"/>
      <c r="J811" s="243"/>
      <c r="K811" s="243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540"/>
      <c r="J812" s="243"/>
      <c r="K812" s="243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540"/>
      <c r="J813" s="243"/>
      <c r="K813" s="243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540"/>
      <c r="J814" s="243"/>
      <c r="K814" s="243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540"/>
      <c r="J815" s="243"/>
      <c r="K815" s="243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540"/>
      <c r="J816" s="243"/>
      <c r="K816" s="243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540"/>
      <c r="J817" s="243"/>
      <c r="K817" s="243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540"/>
      <c r="J818" s="243"/>
      <c r="K818" s="243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540"/>
      <c r="J819" s="243"/>
      <c r="K819" s="243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540"/>
      <c r="J820" s="243"/>
      <c r="K820" s="243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540"/>
      <c r="J821" s="243"/>
      <c r="K821" s="243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540"/>
      <c r="J822" s="243"/>
      <c r="K822" s="243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540"/>
      <c r="J823" s="243"/>
      <c r="K823" s="243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540"/>
      <c r="J824" s="243"/>
      <c r="K824" s="243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540"/>
      <c r="J825" s="243"/>
      <c r="K825" s="243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540"/>
      <c r="J826" s="243"/>
      <c r="K826" s="243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540"/>
      <c r="J827" s="243"/>
      <c r="K827" s="243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540"/>
      <c r="J828" s="243"/>
      <c r="K828" s="243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540"/>
      <c r="J829" s="243"/>
      <c r="K829" s="243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540"/>
      <c r="J830" s="243"/>
      <c r="K830" s="243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540"/>
      <c r="J831" s="243"/>
      <c r="K831" s="243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540"/>
      <c r="J832" s="243"/>
      <c r="K832" s="243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540"/>
      <c r="J833" s="243"/>
      <c r="K833" s="243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540"/>
      <c r="J834" s="243"/>
      <c r="K834" s="243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540"/>
      <c r="J835" s="243"/>
      <c r="K835" s="243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540"/>
      <c r="J836" s="243"/>
      <c r="K836" s="243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540"/>
      <c r="J837" s="243"/>
      <c r="K837" s="243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540"/>
      <c r="J838" s="243"/>
      <c r="K838" s="243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540"/>
      <c r="J839" s="243"/>
      <c r="K839" s="243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540"/>
      <c r="J840" s="243"/>
      <c r="K840" s="243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540"/>
      <c r="J841" s="243"/>
      <c r="K841" s="243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540"/>
      <c r="J842" s="243"/>
      <c r="K842" s="243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540"/>
      <c r="J843" s="243"/>
      <c r="K843" s="243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540"/>
      <c r="J844" s="243"/>
      <c r="K844" s="243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540"/>
      <c r="J845" s="243"/>
      <c r="K845" s="243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540"/>
      <c r="J846" s="243"/>
      <c r="K846" s="243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540"/>
      <c r="J847" s="243"/>
      <c r="K847" s="243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540"/>
      <c r="J848" s="243"/>
      <c r="K848" s="243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540"/>
      <c r="J849" s="243"/>
      <c r="K849" s="243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540"/>
      <c r="J850" s="243"/>
      <c r="K850" s="243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540"/>
      <c r="J851" s="243"/>
      <c r="K851" s="243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540"/>
      <c r="J852" s="243"/>
      <c r="K852" s="243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540"/>
      <c r="J853" s="243"/>
      <c r="K853" s="243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540"/>
      <c r="J854" s="243"/>
      <c r="K854" s="243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540"/>
      <c r="J855" s="243"/>
      <c r="K855" s="243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540"/>
      <c r="J856" s="243"/>
      <c r="K856" s="243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540"/>
      <c r="J857" s="243"/>
      <c r="K857" s="243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540"/>
      <c r="J858" s="243"/>
      <c r="K858" s="243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540"/>
      <c r="J859" s="243"/>
      <c r="K859" s="243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540"/>
      <c r="J860" s="243"/>
      <c r="K860" s="243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540"/>
      <c r="J861" s="243"/>
      <c r="K861" s="243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540"/>
      <c r="J862" s="243"/>
      <c r="K862" s="243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540"/>
      <c r="J863" s="243"/>
      <c r="K863" s="243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540"/>
      <c r="J864" s="243"/>
      <c r="K864" s="243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540"/>
      <c r="J865" s="243"/>
      <c r="K865" s="243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540"/>
      <c r="J866" s="243"/>
      <c r="K866" s="243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540"/>
      <c r="J867" s="243"/>
      <c r="K867" s="243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540"/>
      <c r="J868" s="243"/>
      <c r="K868" s="243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540"/>
      <c r="J869" s="243"/>
      <c r="K869" s="243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540"/>
      <c r="J870" s="243"/>
      <c r="K870" s="243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540"/>
      <c r="J871" s="243"/>
      <c r="K871" s="243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540"/>
      <c r="J872" s="243"/>
      <c r="K872" s="243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540"/>
      <c r="J873" s="243"/>
      <c r="K873" s="243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540"/>
      <c r="J874" s="243"/>
      <c r="K874" s="243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540"/>
      <c r="J875" s="243"/>
      <c r="K875" s="243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540"/>
      <c r="J876" s="243"/>
      <c r="K876" s="243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540"/>
      <c r="J877" s="243"/>
      <c r="K877" s="243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540"/>
      <c r="J878" s="243"/>
      <c r="K878" s="243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540"/>
      <c r="J879" s="243"/>
      <c r="K879" s="243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540"/>
      <c r="J880" s="243"/>
      <c r="K880" s="243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540"/>
      <c r="J881" s="243"/>
      <c r="K881" s="243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540"/>
      <c r="J882" s="243"/>
      <c r="K882" s="243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540"/>
      <c r="J883" s="243"/>
      <c r="K883" s="243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540"/>
      <c r="J884" s="243"/>
      <c r="K884" s="243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540"/>
      <c r="J885" s="243"/>
      <c r="K885" s="243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540"/>
      <c r="J886" s="243"/>
      <c r="K886" s="243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540"/>
      <c r="J887" s="243"/>
      <c r="K887" s="243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540"/>
      <c r="J888" s="243"/>
      <c r="K888" s="243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540"/>
      <c r="J889" s="243"/>
      <c r="K889" s="243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540"/>
      <c r="J890" s="243"/>
      <c r="K890" s="243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540"/>
      <c r="J891" s="243"/>
      <c r="K891" s="243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540"/>
      <c r="J892" s="243"/>
      <c r="K892" s="243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540"/>
      <c r="J893" s="243"/>
      <c r="K893" s="243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540"/>
      <c r="J894" s="243"/>
      <c r="K894" s="243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540"/>
      <c r="J895" s="243"/>
      <c r="K895" s="243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540"/>
      <c r="J896" s="243"/>
      <c r="K896" s="243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540"/>
      <c r="J897" s="243"/>
      <c r="K897" s="243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540"/>
      <c r="J898" s="243"/>
      <c r="K898" s="243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540"/>
      <c r="J899" s="243"/>
      <c r="K899" s="243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540"/>
      <c r="J900" s="243"/>
      <c r="K900" s="243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540"/>
      <c r="J901" s="243"/>
      <c r="K901" s="243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540"/>
      <c r="J902" s="243"/>
      <c r="K902" s="243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540"/>
      <c r="J903" s="243"/>
      <c r="K903" s="243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540"/>
      <c r="J904" s="243"/>
      <c r="K904" s="243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540"/>
      <c r="J905" s="243"/>
      <c r="K905" s="243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540"/>
      <c r="J906" s="243"/>
      <c r="K906" s="243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540"/>
      <c r="J907" s="243"/>
      <c r="K907" s="243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540"/>
      <c r="J908" s="243"/>
      <c r="K908" s="243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540"/>
      <c r="J909" s="243"/>
      <c r="K909" s="243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540"/>
      <c r="J910" s="243"/>
      <c r="K910" s="243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540"/>
      <c r="J911" s="243"/>
      <c r="K911" s="243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540"/>
      <c r="J912" s="243"/>
      <c r="K912" s="243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540"/>
      <c r="J913" s="243"/>
      <c r="K913" s="243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540"/>
      <c r="J914" s="243"/>
      <c r="K914" s="243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540"/>
      <c r="J915" s="243"/>
      <c r="K915" s="243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540"/>
      <c r="J916" s="243"/>
      <c r="K916" s="243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540"/>
      <c r="J917" s="243"/>
      <c r="K917" s="243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540"/>
      <c r="J918" s="243"/>
      <c r="K918" s="243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540"/>
      <c r="J919" s="243"/>
      <c r="K919" s="243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540"/>
      <c r="J920" s="243"/>
      <c r="K920" s="243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540"/>
      <c r="J921" s="243"/>
      <c r="K921" s="243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540"/>
      <c r="J922" s="243"/>
      <c r="K922" s="243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540"/>
      <c r="J923" s="243"/>
      <c r="K923" s="243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540"/>
      <c r="J924" s="243"/>
      <c r="K924" s="243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540"/>
      <c r="J925" s="243"/>
      <c r="K925" s="243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540"/>
      <c r="J926" s="243"/>
      <c r="K926" s="243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540"/>
      <c r="J927" s="243"/>
      <c r="K927" s="243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540"/>
      <c r="J928" s="243"/>
      <c r="K928" s="243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540"/>
      <c r="J929" s="243"/>
      <c r="K929" s="243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540"/>
      <c r="J930" s="243"/>
      <c r="K930" s="243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540"/>
      <c r="J931" s="243"/>
      <c r="K931" s="243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540"/>
      <c r="J932" s="243"/>
      <c r="K932" s="243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540"/>
      <c r="J933" s="243"/>
      <c r="K933" s="243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540"/>
      <c r="J934" s="243"/>
      <c r="K934" s="243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540"/>
      <c r="J935" s="243"/>
      <c r="K935" s="243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540"/>
      <c r="J936" s="243"/>
      <c r="K936" s="243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540"/>
      <c r="J937" s="243"/>
      <c r="K937" s="243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540"/>
      <c r="J938" s="243"/>
      <c r="K938" s="243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540"/>
      <c r="J939" s="243"/>
      <c r="K939" s="243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540"/>
      <c r="J940" s="243"/>
      <c r="K940" s="243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540"/>
      <c r="J941" s="243"/>
      <c r="K941" s="243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540"/>
      <c r="J942" s="243"/>
      <c r="K942" s="243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540"/>
      <c r="J943" s="243"/>
      <c r="K943" s="243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540"/>
      <c r="J944" s="243"/>
      <c r="K944" s="243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540"/>
      <c r="J945" s="243"/>
      <c r="K945" s="243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540"/>
      <c r="J946" s="243"/>
      <c r="K946" s="243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540"/>
      <c r="J947" s="243"/>
      <c r="K947" s="243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540"/>
      <c r="J948" s="243"/>
      <c r="K948" s="243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540"/>
      <c r="J949" s="243"/>
      <c r="K949" s="243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540"/>
      <c r="J950" s="243"/>
      <c r="K950" s="243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540"/>
      <c r="J951" s="243"/>
      <c r="K951" s="243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540"/>
      <c r="J952" s="243"/>
      <c r="K952" s="243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540"/>
      <c r="J953" s="243"/>
      <c r="K953" s="243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540"/>
      <c r="J954" s="243"/>
      <c r="K954" s="243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540"/>
      <c r="J955" s="243"/>
      <c r="K955" s="243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540"/>
      <c r="J956" s="243"/>
      <c r="K956" s="243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540"/>
      <c r="J957" s="243"/>
      <c r="K957" s="243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540"/>
      <c r="J958" s="243"/>
      <c r="K958" s="243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540"/>
      <c r="J959" s="243"/>
      <c r="K959" s="243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540"/>
      <c r="J960" s="243"/>
      <c r="K960" s="243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540"/>
      <c r="J961" s="243"/>
      <c r="K961" s="243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540"/>
      <c r="J962" s="243"/>
      <c r="K962" s="243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540"/>
      <c r="J963" s="243"/>
      <c r="K963" s="243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540"/>
      <c r="J964" s="243"/>
      <c r="K964" s="243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540"/>
      <c r="J965" s="243"/>
      <c r="K965" s="243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540"/>
      <c r="J966" s="243"/>
      <c r="K966" s="243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540"/>
      <c r="J967" s="243"/>
      <c r="K967" s="243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540"/>
      <c r="J968" s="243"/>
      <c r="K968" s="243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540"/>
      <c r="J969" s="243"/>
      <c r="K969" s="243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540"/>
      <c r="J970" s="243"/>
      <c r="K970" s="243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540"/>
      <c r="J971" s="243"/>
      <c r="K971" s="243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540"/>
      <c r="J972" s="243"/>
      <c r="K972" s="243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540"/>
      <c r="J973" s="243"/>
      <c r="K973" s="243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540"/>
      <c r="J974" s="243"/>
      <c r="K974" s="243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540"/>
      <c r="J975" s="243"/>
      <c r="K975" s="243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540"/>
      <c r="J976" s="243"/>
      <c r="K976" s="243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540"/>
      <c r="J977" s="243"/>
      <c r="K977" s="243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540"/>
      <c r="J978" s="243"/>
      <c r="K978" s="243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540"/>
      <c r="J979" s="243"/>
      <c r="K979" s="243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540"/>
      <c r="J980" s="243"/>
      <c r="K980" s="243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540"/>
      <c r="J981" s="243"/>
      <c r="K981" s="243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540"/>
      <c r="J982" s="243"/>
      <c r="K982" s="243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540"/>
      <c r="J983" s="243"/>
      <c r="K983" s="243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540"/>
      <c r="J984" s="243"/>
      <c r="K984" s="243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540"/>
      <c r="J985" s="243"/>
      <c r="K985" s="243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540"/>
      <c r="J986" s="243"/>
      <c r="K986" s="243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540"/>
      <c r="J987" s="243"/>
      <c r="K987" s="243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540"/>
      <c r="J988" s="243"/>
      <c r="K988" s="243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540"/>
      <c r="J989" s="243"/>
      <c r="K989" s="243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540"/>
      <c r="J990" s="243"/>
      <c r="K990" s="243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540"/>
      <c r="J991" s="243"/>
      <c r="K991" s="243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540"/>
      <c r="J992" s="243"/>
      <c r="K992" s="243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540"/>
      <c r="J993" s="243"/>
      <c r="K993" s="243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540"/>
      <c r="J994" s="243"/>
      <c r="K994" s="243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540"/>
      <c r="J995" s="243"/>
      <c r="K995" s="243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540"/>
      <c r="J996" s="243"/>
      <c r="K996" s="243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540"/>
      <c r="J997" s="243"/>
      <c r="K997" s="243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540"/>
      <c r="J998" s="243"/>
      <c r="K998" s="243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540"/>
      <c r="J999" s="243"/>
      <c r="K999" s="243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540"/>
      <c r="J1000" s="243"/>
      <c r="K1000" s="243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1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7.29" customWidth="1"/>
    <col min="2" max="2" width="25.57" customWidth="1"/>
    <col min="3" max="3" width="23.86" customWidth="1"/>
    <col min="4" max="4" width="24.57" customWidth="1"/>
    <col min="5" max="5" width="34.43" customWidth="1"/>
    <col min="6" max="6" width="33.86" customWidth="1"/>
    <col min="7" max="7" width="12.14" customWidth="1"/>
    <col min="8" max="8" width="37.86" customWidth="1"/>
    <col min="9" max="9" width="24" customWidth="1"/>
    <col min="10" max="10" width="29.71" customWidth="1"/>
    <col min="11" max="11" width="60.57" customWidth="1"/>
    <col min="12" max="12" width="70.29" customWidth="1"/>
    <col min="13" max="13" width="45" customWidth="1"/>
    <col min="14" max="14" width="10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583" t="s">
        <v>0</v>
      </c>
      <c r="B1" s="584" t="s">
        <v>1</v>
      </c>
      <c r="C1" s="584" t="s">
        <v>2</v>
      </c>
      <c r="D1" s="585" t="s">
        <v>3</v>
      </c>
      <c r="E1" s="584" t="s">
        <v>4</v>
      </c>
      <c r="F1" s="584" t="s">
        <v>5</v>
      </c>
      <c r="G1" s="584" t="s">
        <v>6</v>
      </c>
      <c r="H1" s="584" t="s">
        <v>7</v>
      </c>
      <c r="I1" s="585" t="s">
        <v>8</v>
      </c>
      <c r="J1" s="584" t="s">
        <v>182</v>
      </c>
      <c r="K1" s="586" t="s">
        <v>10</v>
      </c>
      <c r="L1" s="586" t="s">
        <v>11</v>
      </c>
      <c r="M1" s="5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16">
        <v>112</v>
      </c>
      <c r="B2" s="17" t="s">
        <v>8844</v>
      </c>
      <c r="C2" s="17">
        <v>2008</v>
      </c>
      <c r="D2" s="392">
        <v>39700</v>
      </c>
      <c r="E2" s="17" t="s">
        <v>8845</v>
      </c>
      <c r="F2" s="17" t="s">
        <v>5075</v>
      </c>
      <c r="G2" s="17" t="s">
        <v>860</v>
      </c>
      <c r="H2" s="17" t="s">
        <v>132</v>
      </c>
      <c r="I2" s="392">
        <v>40911</v>
      </c>
      <c r="J2" s="19">
        <v>1</v>
      </c>
      <c r="K2" s="561" t="s">
        <v>324</v>
      </c>
      <c r="L2" s="19" t="s">
        <v>376</v>
      </c>
      <c r="M2" s="21">
        <f>I2-D2</f>
        <v>1211</v>
      </c>
      <c r="N2" s="243"/>
      <c r="O2" s="390" t="s">
        <v>8846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8">
        <v>212</v>
      </c>
      <c r="B3" s="9" t="s">
        <v>8847</v>
      </c>
      <c r="C3" s="9">
        <v>1999</v>
      </c>
      <c r="D3" s="388">
        <v>36507</v>
      </c>
      <c r="E3" s="9" t="s">
        <v>8848</v>
      </c>
      <c r="F3" s="9" t="s">
        <v>584</v>
      </c>
      <c r="G3" s="9" t="s">
        <v>860</v>
      </c>
      <c r="H3" s="9" t="s">
        <v>4459</v>
      </c>
      <c r="I3" s="388">
        <v>40911</v>
      </c>
      <c r="J3" s="12">
        <v>1</v>
      </c>
      <c r="K3" s="563" t="s">
        <v>295</v>
      </c>
      <c r="L3" s="12" t="s">
        <v>376</v>
      </c>
      <c r="M3" s="13">
        <f>I3-D3</f>
        <v>4404</v>
      </c>
      <c r="N3" s="243"/>
      <c r="O3" s="394" t="s">
        <v>26</v>
      </c>
      <c r="P3" s="394">
        <f>COUNTIF($G$2:$G$476,"PT")</f>
        <v>0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16">
        <v>312</v>
      </c>
      <c r="B4" s="17" t="s">
        <v>8849</v>
      </c>
      <c r="C4" s="17">
        <v>2008</v>
      </c>
      <c r="D4" s="392">
        <v>39597</v>
      </c>
      <c r="E4" s="17" t="s">
        <v>8850</v>
      </c>
      <c r="F4" s="17" t="s">
        <v>154</v>
      </c>
      <c r="G4" s="17" t="s">
        <v>860</v>
      </c>
      <c r="H4" s="17" t="s">
        <v>8851</v>
      </c>
      <c r="I4" s="392">
        <v>40917</v>
      </c>
      <c r="J4" s="19">
        <v>1</v>
      </c>
      <c r="K4" s="562" t="s">
        <v>308</v>
      </c>
      <c r="L4" s="19" t="s">
        <v>376</v>
      </c>
      <c r="M4" s="21">
        <f>I4-D4</f>
        <v>1320</v>
      </c>
      <c r="N4" s="243"/>
      <c r="O4" s="23" t="s">
        <v>30</v>
      </c>
      <c r="P4" s="23">
        <f>COUNTIF($G$2:$G$476,"PTN")</f>
        <v>1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8">
        <v>412</v>
      </c>
      <c r="B5" s="9" t="s">
        <v>8852</v>
      </c>
      <c r="C5" s="9">
        <v>2009</v>
      </c>
      <c r="D5" s="388">
        <v>39832</v>
      </c>
      <c r="E5" s="9" t="s">
        <v>8853</v>
      </c>
      <c r="F5" s="9" t="s">
        <v>236</v>
      </c>
      <c r="G5" s="9" t="s">
        <v>17</v>
      </c>
      <c r="H5" s="9" t="s">
        <v>8323</v>
      </c>
      <c r="I5" s="388">
        <v>40918</v>
      </c>
      <c r="J5" s="12">
        <v>1</v>
      </c>
      <c r="K5" s="563" t="s">
        <v>295</v>
      </c>
      <c r="L5" s="12" t="s">
        <v>376</v>
      </c>
      <c r="M5" s="13">
        <f>I5-D5</f>
        <v>1086</v>
      </c>
      <c r="N5" s="243"/>
      <c r="O5" s="24" t="s">
        <v>35</v>
      </c>
      <c r="P5" s="24">
        <f>COUNTIF($G$2:$G$476,"PTE")</f>
        <v>64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16">
        <v>512</v>
      </c>
      <c r="B6" s="17" t="s">
        <v>8854</v>
      </c>
      <c r="C6" s="17">
        <v>2007</v>
      </c>
      <c r="D6" s="392">
        <v>39351</v>
      </c>
      <c r="E6" s="17" t="s">
        <v>8855</v>
      </c>
      <c r="F6" s="17" t="s">
        <v>8856</v>
      </c>
      <c r="G6" s="17" t="s">
        <v>865</v>
      </c>
      <c r="H6" s="17" t="s">
        <v>8857</v>
      </c>
      <c r="I6" s="392">
        <v>40919</v>
      </c>
      <c r="J6" s="19">
        <v>1</v>
      </c>
      <c r="K6" s="562" t="s">
        <v>308</v>
      </c>
      <c r="L6" s="19" t="s">
        <v>380</v>
      </c>
      <c r="M6" s="21">
        <f>I6-D6</f>
        <v>1568</v>
      </c>
      <c r="N6" s="243"/>
      <c r="O6" s="23" t="s">
        <v>40</v>
      </c>
      <c r="P6" s="23">
        <f>COUNTIF($G$2:$G$476,"Pré-Mistura")</f>
        <v>0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8">
        <v>612</v>
      </c>
      <c r="B7" s="9" t="s">
        <v>8858</v>
      </c>
      <c r="C7" s="9">
        <v>2008</v>
      </c>
      <c r="D7" s="388">
        <v>39576</v>
      </c>
      <c r="E7" s="9" t="s">
        <v>8859</v>
      </c>
      <c r="F7" s="9" t="s">
        <v>885</v>
      </c>
      <c r="G7" s="9" t="s">
        <v>860</v>
      </c>
      <c r="H7" s="9" t="s">
        <v>125</v>
      </c>
      <c r="I7" s="388">
        <v>40919</v>
      </c>
      <c r="J7" s="12">
        <v>1</v>
      </c>
      <c r="K7" s="560" t="s">
        <v>278</v>
      </c>
      <c r="L7" s="12" t="s">
        <v>371</v>
      </c>
      <c r="M7" s="13">
        <f>I7-D7</f>
        <v>1343</v>
      </c>
      <c r="N7" s="243"/>
      <c r="O7" s="24" t="s">
        <v>852</v>
      </c>
      <c r="P7" s="24">
        <f>COUNTIF($G$2:$G$476,"PF")</f>
        <v>10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16">
        <v>712</v>
      </c>
      <c r="B8" s="17" t="s">
        <v>8860</v>
      </c>
      <c r="C8" s="17">
        <v>2009</v>
      </c>
      <c r="D8" s="392">
        <v>39898</v>
      </c>
      <c r="E8" s="17" t="s">
        <v>8861</v>
      </c>
      <c r="F8" s="17" t="s">
        <v>370</v>
      </c>
      <c r="G8" s="17" t="s">
        <v>860</v>
      </c>
      <c r="H8" s="17" t="s">
        <v>181</v>
      </c>
      <c r="I8" s="392">
        <v>40921</v>
      </c>
      <c r="J8" s="19">
        <v>1</v>
      </c>
      <c r="K8" s="563" t="s">
        <v>295</v>
      </c>
      <c r="L8" s="19" t="s">
        <v>371</v>
      </c>
      <c r="M8" s="21">
        <f>I8-D8</f>
        <v>1023</v>
      </c>
      <c r="N8" s="243"/>
      <c r="O8" s="23" t="s">
        <v>844</v>
      </c>
      <c r="P8" s="23">
        <f>COUNTIF($G$2:$G$476,"PFN")</f>
        <v>1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8">
        <v>812</v>
      </c>
      <c r="B9" s="9" t="s">
        <v>8862</v>
      </c>
      <c r="C9" s="9">
        <v>2009</v>
      </c>
      <c r="D9" s="388">
        <v>40109</v>
      </c>
      <c r="E9" s="9" t="s">
        <v>8863</v>
      </c>
      <c r="F9" s="9" t="s">
        <v>497</v>
      </c>
      <c r="G9" s="9" t="s">
        <v>860</v>
      </c>
      <c r="H9" s="9" t="s">
        <v>181</v>
      </c>
      <c r="I9" s="388">
        <v>40925</v>
      </c>
      <c r="J9" s="12">
        <v>1</v>
      </c>
      <c r="K9" s="563" t="s">
        <v>295</v>
      </c>
      <c r="L9" s="12" t="s">
        <v>371</v>
      </c>
      <c r="M9" s="13">
        <f>I9-D9</f>
        <v>816</v>
      </c>
      <c r="N9" s="243"/>
      <c r="O9" s="24" t="s">
        <v>861</v>
      </c>
      <c r="P9" s="24">
        <f>COUNTIF($G$2:$G$476,"PF/PTE")</f>
        <v>75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16">
        <v>912</v>
      </c>
      <c r="B10" s="17" t="s">
        <v>8864</v>
      </c>
      <c r="C10" s="17">
        <v>2008</v>
      </c>
      <c r="D10" s="392">
        <v>39731</v>
      </c>
      <c r="E10" s="17" t="s">
        <v>8865</v>
      </c>
      <c r="F10" s="17" t="s">
        <v>8866</v>
      </c>
      <c r="G10" s="17" t="s">
        <v>850</v>
      </c>
      <c r="H10" s="17" t="s">
        <v>870</v>
      </c>
      <c r="I10" s="392">
        <v>40928</v>
      </c>
      <c r="J10" s="19">
        <v>1</v>
      </c>
      <c r="K10" s="560" t="s">
        <v>278</v>
      </c>
      <c r="L10" s="19" t="s">
        <v>371</v>
      </c>
      <c r="M10" s="21">
        <f>I10-D10</f>
        <v>1197</v>
      </c>
      <c r="N10" s="243"/>
      <c r="O10" s="23" t="s">
        <v>865</v>
      </c>
      <c r="P10" s="23">
        <f>COUNTIF($G$2:$G$476,"Bio")</f>
        <v>5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8">
        <v>1012</v>
      </c>
      <c r="B11" s="9" t="s">
        <v>8867</v>
      </c>
      <c r="C11" s="9">
        <v>2008</v>
      </c>
      <c r="D11" s="388">
        <v>39749</v>
      </c>
      <c r="E11" s="9" t="s">
        <v>8868</v>
      </c>
      <c r="F11" s="9" t="s">
        <v>1005</v>
      </c>
      <c r="G11" s="9" t="s">
        <v>860</v>
      </c>
      <c r="H11" s="9" t="s">
        <v>5812</v>
      </c>
      <c r="I11" s="388">
        <v>40935</v>
      </c>
      <c r="J11" s="12">
        <v>1</v>
      </c>
      <c r="K11" s="560" t="s">
        <v>278</v>
      </c>
      <c r="L11" s="12" t="s">
        <v>371</v>
      </c>
      <c r="M11" s="13">
        <f>I11-D11</f>
        <v>1186</v>
      </c>
      <c r="N11" s="243"/>
      <c r="O11" s="395" t="s">
        <v>871</v>
      </c>
      <c r="P11" s="395">
        <f>COUNTIF($G$2:$G$476,"Bio/Org")</f>
        <v>12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16">
        <v>1112</v>
      </c>
      <c r="B12" s="17" t="s">
        <v>8869</v>
      </c>
      <c r="C12" s="17">
        <v>2009</v>
      </c>
      <c r="D12" s="392">
        <v>39912</v>
      </c>
      <c r="E12" s="17" t="s">
        <v>8870</v>
      </c>
      <c r="F12" s="17" t="s">
        <v>1081</v>
      </c>
      <c r="G12" s="17" t="s">
        <v>17</v>
      </c>
      <c r="H12" s="17" t="s">
        <v>8323</v>
      </c>
      <c r="I12" s="392">
        <v>40941</v>
      </c>
      <c r="J12" s="19">
        <v>2</v>
      </c>
      <c r="K12" s="563" t="s">
        <v>295</v>
      </c>
      <c r="L12" s="19" t="s">
        <v>371</v>
      </c>
      <c r="M12" s="21">
        <f>I12-D12</f>
        <v>1029</v>
      </c>
      <c r="N12" s="243"/>
      <c r="O12" s="396" t="s">
        <v>45</v>
      </c>
      <c r="P12" s="397">
        <f>SUM(P3:P11)</f>
        <v>168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3.5" customHeight="1" r="13">
      <c r="A13" s="8">
        <v>1212</v>
      </c>
      <c r="B13" s="9" t="s">
        <v>8871</v>
      </c>
      <c r="C13" s="9">
        <v>2008</v>
      </c>
      <c r="D13" s="388">
        <v>39665</v>
      </c>
      <c r="E13" s="9" t="s">
        <v>8872</v>
      </c>
      <c r="F13" s="9" t="s">
        <v>2869</v>
      </c>
      <c r="G13" s="9" t="s">
        <v>17</v>
      </c>
      <c r="H13" s="9" t="s">
        <v>886</v>
      </c>
      <c r="I13" s="388">
        <v>40941</v>
      </c>
      <c r="J13" s="12">
        <v>2</v>
      </c>
      <c r="K13" s="561" t="s">
        <v>324</v>
      </c>
      <c r="L13" s="12" t="s">
        <v>380</v>
      </c>
      <c r="M13" s="13">
        <f>I13-D13</f>
        <v>1276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4.25" customHeight="1" r="14">
      <c r="A14" s="16">
        <v>1312</v>
      </c>
      <c r="B14" s="17" t="s">
        <v>8873</v>
      </c>
      <c r="C14" s="17">
        <v>2010</v>
      </c>
      <c r="D14" s="392">
        <v>40403</v>
      </c>
      <c r="E14" s="17" t="s">
        <v>8874</v>
      </c>
      <c r="F14" s="547" t="s">
        <v>8875</v>
      </c>
      <c r="G14" s="17" t="s">
        <v>865</v>
      </c>
      <c r="H14" s="17" t="s">
        <v>8876</v>
      </c>
      <c r="I14" s="392">
        <v>40941</v>
      </c>
      <c r="J14" s="19">
        <v>2</v>
      </c>
      <c r="K14" s="563" t="s">
        <v>295</v>
      </c>
      <c r="L14" s="19" t="s">
        <v>371</v>
      </c>
      <c r="M14" s="21">
        <f>I14-D14</f>
        <v>538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8">
        <v>1412</v>
      </c>
      <c r="B15" s="9" t="s">
        <v>8877</v>
      </c>
      <c r="C15" s="9">
        <v>2010</v>
      </c>
      <c r="D15" s="388">
        <v>40520</v>
      </c>
      <c r="E15" s="9" t="s">
        <v>8878</v>
      </c>
      <c r="F15" s="9" t="s">
        <v>1081</v>
      </c>
      <c r="G15" s="9" t="s">
        <v>17</v>
      </c>
      <c r="H15" s="9" t="s">
        <v>8323</v>
      </c>
      <c r="I15" s="388">
        <v>40948</v>
      </c>
      <c r="J15" s="12">
        <v>2</v>
      </c>
      <c r="K15" s="560" t="s">
        <v>278</v>
      </c>
      <c r="L15" s="12" t="s">
        <v>365</v>
      </c>
      <c r="M15" s="13">
        <f>I15-D15</f>
        <v>428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16">
        <v>1512</v>
      </c>
      <c r="B16" s="17" t="s">
        <v>8879</v>
      </c>
      <c r="C16" s="17">
        <v>2009</v>
      </c>
      <c r="D16" s="392">
        <v>39864</v>
      </c>
      <c r="E16" s="17" t="s">
        <v>8880</v>
      </c>
      <c r="F16" s="17" t="s">
        <v>1430</v>
      </c>
      <c r="G16" s="17" t="s">
        <v>860</v>
      </c>
      <c r="H16" s="17" t="s">
        <v>181</v>
      </c>
      <c r="I16" s="392">
        <v>40953</v>
      </c>
      <c r="J16" s="19">
        <v>2</v>
      </c>
      <c r="K16" s="560" t="s">
        <v>278</v>
      </c>
      <c r="L16" s="19" t="s">
        <v>371</v>
      </c>
      <c r="M16" s="21">
        <f>I16-D16</f>
        <v>1089</v>
      </c>
      <c r="N16" s="243"/>
      <c r="O16" s="400" t="s">
        <v>8881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8">
        <v>1612</v>
      </c>
      <c r="B17" s="9" t="s">
        <v>8882</v>
      </c>
      <c r="C17" s="9">
        <v>2008</v>
      </c>
      <c r="D17" s="388">
        <v>39580</v>
      </c>
      <c r="E17" s="9" t="s">
        <v>8883</v>
      </c>
      <c r="F17" s="9" t="s">
        <v>885</v>
      </c>
      <c r="G17" s="9" t="s">
        <v>860</v>
      </c>
      <c r="H17" s="9" t="s">
        <v>125</v>
      </c>
      <c r="I17" s="388">
        <v>40954</v>
      </c>
      <c r="J17" s="12">
        <v>2</v>
      </c>
      <c r="K17" s="560" t="s">
        <v>278</v>
      </c>
      <c r="L17" s="12" t="s">
        <v>371</v>
      </c>
      <c r="M17" s="13">
        <f>I17-D17</f>
        <v>1374</v>
      </c>
      <c r="N17" s="243"/>
      <c r="O17" s="37" t="s">
        <v>8884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16">
        <v>1712</v>
      </c>
      <c r="B18" s="17" t="s">
        <v>8885</v>
      </c>
      <c r="C18" s="17">
        <v>2009</v>
      </c>
      <c r="D18" s="392">
        <v>39832</v>
      </c>
      <c r="E18" s="17" t="s">
        <v>8886</v>
      </c>
      <c r="F18" s="17" t="s">
        <v>64</v>
      </c>
      <c r="G18" s="17" t="s">
        <v>17</v>
      </c>
      <c r="H18" s="17" t="s">
        <v>8323</v>
      </c>
      <c r="I18" s="392">
        <v>40954</v>
      </c>
      <c r="J18" s="19">
        <v>2</v>
      </c>
      <c r="K18" s="562" t="s">
        <v>308</v>
      </c>
      <c r="L18" s="19" t="s">
        <v>371</v>
      </c>
      <c r="M18" s="21">
        <f>I18-D18</f>
        <v>1122</v>
      </c>
      <c r="N18" s="243"/>
      <c r="O18" s="33" t="s">
        <v>8887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8">
        <v>1812</v>
      </c>
      <c r="B19" s="9" t="s">
        <v>8888</v>
      </c>
      <c r="C19" s="9">
        <v>2007</v>
      </c>
      <c r="D19" s="388">
        <v>39428</v>
      </c>
      <c r="E19" s="9" t="s">
        <v>8889</v>
      </c>
      <c r="F19" s="9" t="s">
        <v>154</v>
      </c>
      <c r="G19" s="9" t="s">
        <v>860</v>
      </c>
      <c r="H19" s="9" t="s">
        <v>2107</v>
      </c>
      <c r="I19" s="388">
        <v>40955</v>
      </c>
      <c r="J19" s="12">
        <v>2</v>
      </c>
      <c r="K19" s="560" t="s">
        <v>278</v>
      </c>
      <c r="L19" s="12" t="s">
        <v>376</v>
      </c>
      <c r="M19" s="13">
        <f>I19-D19</f>
        <v>1527</v>
      </c>
      <c r="N19" s="243"/>
      <c r="O19" s="37" t="s">
        <v>8890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16">
        <v>1912</v>
      </c>
      <c r="B20" s="17" t="s">
        <v>8891</v>
      </c>
      <c r="C20" s="17">
        <v>2009</v>
      </c>
      <c r="D20" s="392">
        <v>39864</v>
      </c>
      <c r="E20" s="17" t="s">
        <v>8892</v>
      </c>
      <c r="F20" s="17" t="s">
        <v>8893</v>
      </c>
      <c r="G20" s="17" t="s">
        <v>850</v>
      </c>
      <c r="H20" s="17" t="s">
        <v>866</v>
      </c>
      <c r="I20" s="392">
        <v>40968</v>
      </c>
      <c r="J20" s="19">
        <v>2</v>
      </c>
      <c r="K20" s="562" t="s">
        <v>308</v>
      </c>
      <c r="L20" s="19" t="s">
        <v>371</v>
      </c>
      <c r="M20" s="21">
        <f>I20-D20</f>
        <v>1104</v>
      </c>
      <c r="N20" s="243"/>
      <c r="O20" s="33" t="s">
        <v>8894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8">
        <v>2012</v>
      </c>
      <c r="B21" s="9" t="s">
        <v>8895</v>
      </c>
      <c r="C21" s="9">
        <v>2008</v>
      </c>
      <c r="D21" s="388">
        <v>39744</v>
      </c>
      <c r="E21" s="9" t="s">
        <v>8896</v>
      </c>
      <c r="F21" s="9" t="s">
        <v>154</v>
      </c>
      <c r="G21" s="9" t="s">
        <v>17</v>
      </c>
      <c r="H21" s="9" t="s">
        <v>3213</v>
      </c>
      <c r="I21" s="388">
        <v>40968</v>
      </c>
      <c r="J21" s="12">
        <v>2</v>
      </c>
      <c r="K21" s="560" t="s">
        <v>278</v>
      </c>
      <c r="L21" s="12" t="s">
        <v>376</v>
      </c>
      <c r="M21" s="13">
        <f>I21-D21</f>
        <v>1224</v>
      </c>
      <c r="N21" s="243"/>
      <c r="O21" s="37" t="s">
        <v>8897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16">
        <v>2112</v>
      </c>
      <c r="B22" s="17" t="s">
        <v>8898</v>
      </c>
      <c r="C22" s="17">
        <v>2009</v>
      </c>
      <c r="D22" s="392">
        <v>40102</v>
      </c>
      <c r="E22" s="17" t="s">
        <v>8899</v>
      </c>
      <c r="F22" s="17" t="s">
        <v>370</v>
      </c>
      <c r="G22" s="17" t="s">
        <v>17</v>
      </c>
      <c r="H22" s="17" t="s">
        <v>71</v>
      </c>
      <c r="I22" s="392">
        <v>40968</v>
      </c>
      <c r="J22" s="19">
        <v>2</v>
      </c>
      <c r="K22" s="562" t="s">
        <v>308</v>
      </c>
      <c r="L22" s="19" t="s">
        <v>376</v>
      </c>
      <c r="M22" s="21">
        <f>I22-D22</f>
        <v>866</v>
      </c>
      <c r="N22" s="243"/>
      <c r="O22" s="33" t="s">
        <v>8900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8">
        <v>2212</v>
      </c>
      <c r="B23" s="9" t="s">
        <v>8901</v>
      </c>
      <c r="C23" s="9">
        <v>2011</v>
      </c>
      <c r="D23" s="388">
        <v>40857</v>
      </c>
      <c r="E23" s="9" t="s">
        <v>8902</v>
      </c>
      <c r="F23" s="548" t="s">
        <v>3960</v>
      </c>
      <c r="G23" s="9" t="s">
        <v>871</v>
      </c>
      <c r="H23" s="9" t="s">
        <v>8903</v>
      </c>
      <c r="I23" s="388">
        <v>40974</v>
      </c>
      <c r="J23" s="12">
        <v>3</v>
      </c>
      <c r="K23" s="561" t="s">
        <v>1679</v>
      </c>
      <c r="L23" s="12" t="s">
        <v>380</v>
      </c>
      <c r="M23" s="13">
        <f>I23-D23</f>
        <v>117</v>
      </c>
      <c r="N23" s="243"/>
      <c r="O23" s="37" t="s">
        <v>8904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3.5" customHeight="1" r="24">
      <c r="A24" s="16">
        <v>2312</v>
      </c>
      <c r="B24" s="17" t="s">
        <v>8905</v>
      </c>
      <c r="C24" s="17">
        <v>2005</v>
      </c>
      <c r="D24" s="392">
        <v>38632</v>
      </c>
      <c r="E24" s="17" t="s">
        <v>8906</v>
      </c>
      <c r="F24" s="17" t="s">
        <v>584</v>
      </c>
      <c r="G24" s="17" t="s">
        <v>860</v>
      </c>
      <c r="H24" s="17" t="s">
        <v>4459</v>
      </c>
      <c r="I24" s="392">
        <v>40988</v>
      </c>
      <c r="J24" s="19">
        <v>3</v>
      </c>
      <c r="K24" s="563" t="s">
        <v>295</v>
      </c>
      <c r="L24" s="19" t="s">
        <v>376</v>
      </c>
      <c r="M24" s="21">
        <f>I24-D24</f>
        <v>2356</v>
      </c>
      <c r="N24" s="243"/>
      <c r="O24" s="401" t="s">
        <v>8907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8">
        <v>2412</v>
      </c>
      <c r="B25" s="9" t="s">
        <v>8908</v>
      </c>
      <c r="C25" s="9">
        <v>2008</v>
      </c>
      <c r="D25" s="388">
        <v>39798</v>
      </c>
      <c r="E25" s="9" t="s">
        <v>8909</v>
      </c>
      <c r="F25" s="9" t="s">
        <v>1070</v>
      </c>
      <c r="G25" s="9" t="s">
        <v>860</v>
      </c>
      <c r="H25" s="9" t="s">
        <v>83</v>
      </c>
      <c r="I25" s="388">
        <v>40983</v>
      </c>
      <c r="J25" s="12">
        <v>3</v>
      </c>
      <c r="K25" s="560" t="s">
        <v>278</v>
      </c>
      <c r="L25" s="12" t="s">
        <v>365</v>
      </c>
      <c r="M25" s="13">
        <f>I25-D25</f>
        <v>1185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16">
        <v>2512</v>
      </c>
      <c r="B26" s="17" t="s">
        <v>8910</v>
      </c>
      <c r="C26" s="17">
        <v>2009</v>
      </c>
      <c r="D26" s="392">
        <v>40065</v>
      </c>
      <c r="E26" s="17" t="s">
        <v>8911</v>
      </c>
      <c r="F26" s="17" t="s">
        <v>8912</v>
      </c>
      <c r="G26" s="17" t="s">
        <v>860</v>
      </c>
      <c r="H26" s="17" t="s">
        <v>89</v>
      </c>
      <c r="I26" s="392">
        <v>40988</v>
      </c>
      <c r="J26" s="19">
        <v>3</v>
      </c>
      <c r="K26" s="560" t="s">
        <v>278</v>
      </c>
      <c r="L26" s="19" t="s">
        <v>371</v>
      </c>
      <c r="M26" s="21">
        <f>I26-D26</f>
        <v>923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8">
        <v>2612</v>
      </c>
      <c r="B27" s="9" t="s">
        <v>8913</v>
      </c>
      <c r="C27" s="9">
        <v>2009</v>
      </c>
      <c r="D27" s="388">
        <v>40070</v>
      </c>
      <c r="E27" s="9" t="s">
        <v>8914</v>
      </c>
      <c r="F27" s="9" t="s">
        <v>8912</v>
      </c>
      <c r="G27" s="9" t="s">
        <v>860</v>
      </c>
      <c r="H27" s="9" t="s">
        <v>89</v>
      </c>
      <c r="I27" s="388">
        <v>40988</v>
      </c>
      <c r="J27" s="12">
        <v>3</v>
      </c>
      <c r="K27" s="560" t="s">
        <v>278</v>
      </c>
      <c r="L27" s="12" t="s">
        <v>371</v>
      </c>
      <c r="M27" s="13">
        <f>I27-D27</f>
        <v>918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16">
        <v>2712</v>
      </c>
      <c r="B28" s="17" t="s">
        <v>8915</v>
      </c>
      <c r="C28" s="17">
        <v>2011</v>
      </c>
      <c r="D28" s="392">
        <v>40653</v>
      </c>
      <c r="E28" s="17" t="s">
        <v>8916</v>
      </c>
      <c r="F28" s="17" t="s">
        <v>1081</v>
      </c>
      <c r="G28" s="17" t="s">
        <v>17</v>
      </c>
      <c r="H28" s="17" t="s">
        <v>465</v>
      </c>
      <c r="I28" s="392">
        <v>40988</v>
      </c>
      <c r="J28" s="19">
        <v>3</v>
      </c>
      <c r="K28" s="563" t="s">
        <v>295</v>
      </c>
      <c r="L28" s="19" t="s">
        <v>371</v>
      </c>
      <c r="M28" s="21">
        <f>I28-D28</f>
        <v>335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8">
        <v>2812</v>
      </c>
      <c r="B29" s="9" t="s">
        <v>8917</v>
      </c>
      <c r="C29" s="9">
        <v>2007</v>
      </c>
      <c r="D29" s="388">
        <v>39099</v>
      </c>
      <c r="E29" s="9" t="s">
        <v>8918</v>
      </c>
      <c r="F29" s="9" t="s">
        <v>1081</v>
      </c>
      <c r="G29" s="9" t="s">
        <v>850</v>
      </c>
      <c r="H29" s="9" t="s">
        <v>851</v>
      </c>
      <c r="I29" s="388">
        <v>40994</v>
      </c>
      <c r="J29" s="12">
        <v>3</v>
      </c>
      <c r="K29" s="563" t="s">
        <v>295</v>
      </c>
      <c r="L29" s="12" t="s">
        <v>371</v>
      </c>
      <c r="M29" s="13">
        <f>I29-D29</f>
        <v>1895</v>
      </c>
      <c r="N29" s="243"/>
      <c r="O29" s="24">
        <v>2000</v>
      </c>
      <c r="P29" s="62">
        <f>COUNTIF($C$2:$C$503,"2000")</f>
        <v>0</v>
      </c>
      <c r="Q29" s="34"/>
      <c r="R29" s="35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16">
        <v>2912</v>
      </c>
      <c r="B30" s="17" t="s">
        <v>8919</v>
      </c>
      <c r="C30" s="17">
        <v>2007</v>
      </c>
      <c r="D30" s="392">
        <v>39223</v>
      </c>
      <c r="E30" s="17" t="s">
        <v>8920</v>
      </c>
      <c r="F30" s="17" t="s">
        <v>1081</v>
      </c>
      <c r="G30" s="17" t="s">
        <v>850</v>
      </c>
      <c r="H30" s="17" t="s">
        <v>851</v>
      </c>
      <c r="I30" s="392">
        <v>40994</v>
      </c>
      <c r="J30" s="19">
        <v>3</v>
      </c>
      <c r="K30" s="563" t="s">
        <v>295</v>
      </c>
      <c r="L30" s="19" t="s">
        <v>371</v>
      </c>
      <c r="M30" s="21">
        <f>I30-D30</f>
        <v>1771</v>
      </c>
      <c r="N30" s="243"/>
      <c r="O30" s="23">
        <v>2001</v>
      </c>
      <c r="P30" s="64">
        <f>COUNTIF($C$2:$C$503,"2001")</f>
        <v>0</v>
      </c>
      <c r="Q30" s="34"/>
      <c r="R30" s="35"/>
      <c r="S30" s="61">
        <f>P30/P42</f>
        <v>0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8">
        <v>3012</v>
      </c>
      <c r="B31" s="9" t="s">
        <v>8921</v>
      </c>
      <c r="C31" s="9">
        <v>2007</v>
      </c>
      <c r="D31" s="388">
        <v>39099</v>
      </c>
      <c r="E31" s="9" t="s">
        <v>8922</v>
      </c>
      <c r="F31" s="9" t="s">
        <v>1081</v>
      </c>
      <c r="G31" s="9" t="s">
        <v>850</v>
      </c>
      <c r="H31" s="9" t="s">
        <v>851</v>
      </c>
      <c r="I31" s="388">
        <v>40994</v>
      </c>
      <c r="J31" s="12">
        <v>3</v>
      </c>
      <c r="K31" s="563" t="s">
        <v>295</v>
      </c>
      <c r="L31" s="12" t="s">
        <v>371</v>
      </c>
      <c r="M31" s="13">
        <f>I31-D31</f>
        <v>1895</v>
      </c>
      <c r="N31" s="243"/>
      <c r="O31" s="24">
        <v>2002</v>
      </c>
      <c r="P31" s="62">
        <f>COUNTIF($C$2:$C$503,"2002")</f>
        <v>0</v>
      </c>
      <c r="Q31" s="34"/>
      <c r="R31" s="35"/>
      <c r="S31" s="63">
        <f>P31/P42</f>
        <v>0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16">
        <v>3112</v>
      </c>
      <c r="B32" s="17" t="s">
        <v>8923</v>
      </c>
      <c r="C32" s="17">
        <v>2007</v>
      </c>
      <c r="D32" s="392">
        <v>39099</v>
      </c>
      <c r="E32" s="17" t="s">
        <v>8924</v>
      </c>
      <c r="F32" s="17" t="s">
        <v>1081</v>
      </c>
      <c r="G32" s="17" t="s">
        <v>850</v>
      </c>
      <c r="H32" s="17" t="s">
        <v>851</v>
      </c>
      <c r="I32" s="392">
        <v>40994</v>
      </c>
      <c r="J32" s="19">
        <v>3</v>
      </c>
      <c r="K32" s="563" t="s">
        <v>295</v>
      </c>
      <c r="L32" s="19" t="s">
        <v>371</v>
      </c>
      <c r="M32" s="21">
        <f>I32-D32</f>
        <v>1895</v>
      </c>
      <c r="N32" s="243"/>
      <c r="O32" s="23">
        <v>2003</v>
      </c>
      <c r="P32" s="64">
        <f>COUNTIF($C$2:$C$503,"2003")</f>
        <v>0</v>
      </c>
      <c r="Q32" s="34"/>
      <c r="R32" s="35"/>
      <c r="S32" s="61">
        <f>P32/P42</f>
        <v>0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8">
        <v>3212</v>
      </c>
      <c r="B33" s="9" t="s">
        <v>8925</v>
      </c>
      <c r="C33" s="9">
        <v>2008</v>
      </c>
      <c r="D33" s="388">
        <v>39744</v>
      </c>
      <c r="E33" s="9" t="s">
        <v>8926</v>
      </c>
      <c r="F33" s="9" t="s">
        <v>1154</v>
      </c>
      <c r="G33" s="9" t="s">
        <v>860</v>
      </c>
      <c r="H33" s="9" t="s">
        <v>83</v>
      </c>
      <c r="I33" s="388">
        <v>40994</v>
      </c>
      <c r="J33" s="12">
        <v>3</v>
      </c>
      <c r="K33" s="563" t="s">
        <v>295</v>
      </c>
      <c r="L33" s="12" t="s">
        <v>376</v>
      </c>
      <c r="M33" s="13">
        <f>I33-D33</f>
        <v>1250</v>
      </c>
      <c r="N33" s="243"/>
      <c r="O33" s="24">
        <v>2004</v>
      </c>
      <c r="P33" s="62">
        <f>COUNTIF($C$2:$C$503,"2004")</f>
        <v>0</v>
      </c>
      <c r="Q33" s="34"/>
      <c r="R33" s="35"/>
      <c r="S33" s="63">
        <f>P33/P42</f>
        <v>0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16">
        <v>3312</v>
      </c>
      <c r="B34" s="17" t="s">
        <v>8927</v>
      </c>
      <c r="C34" s="17">
        <v>2010</v>
      </c>
      <c r="D34" s="392">
        <v>40245</v>
      </c>
      <c r="E34" s="17" t="s">
        <v>8928</v>
      </c>
      <c r="F34" s="17" t="s">
        <v>8929</v>
      </c>
      <c r="G34" s="17" t="s">
        <v>860</v>
      </c>
      <c r="H34" s="17" t="s">
        <v>6422</v>
      </c>
      <c r="I34" s="392">
        <v>40994</v>
      </c>
      <c r="J34" s="19">
        <v>3</v>
      </c>
      <c r="K34" s="562" t="s">
        <v>308</v>
      </c>
      <c r="L34" s="19" t="s">
        <v>371</v>
      </c>
      <c r="M34" s="21">
        <f>I34-D34</f>
        <v>749</v>
      </c>
      <c r="N34" s="243"/>
      <c r="O34" s="23">
        <v>2005</v>
      </c>
      <c r="P34" s="64">
        <f>COUNTIF($C$2:$C$503,"2005")</f>
        <v>1</v>
      </c>
      <c r="Q34" s="34"/>
      <c r="R34" s="35"/>
      <c r="S34" s="61">
        <f>P34/P42</f>
        <v>0.00598802395209581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8">
        <v>3412</v>
      </c>
      <c r="B35" s="9" t="s">
        <v>8930</v>
      </c>
      <c r="C35" s="9">
        <v>2010</v>
      </c>
      <c r="D35" s="388">
        <v>40245</v>
      </c>
      <c r="E35" s="9" t="s">
        <v>8931</v>
      </c>
      <c r="F35" s="9" t="s">
        <v>8929</v>
      </c>
      <c r="G35" s="9" t="s">
        <v>860</v>
      </c>
      <c r="H35" s="9" t="s">
        <v>6422</v>
      </c>
      <c r="I35" s="388">
        <v>40994</v>
      </c>
      <c r="J35" s="12">
        <v>3</v>
      </c>
      <c r="K35" s="562" t="s">
        <v>308</v>
      </c>
      <c r="L35" s="12" t="s">
        <v>371</v>
      </c>
      <c r="M35" s="13">
        <f>I35-D35</f>
        <v>749</v>
      </c>
      <c r="N35" s="243"/>
      <c r="O35" s="24">
        <v>2006</v>
      </c>
      <c r="P35" s="62">
        <f>COUNTIF($C$2:$C$503,"2006")</f>
        <v>1</v>
      </c>
      <c r="Q35" s="34"/>
      <c r="R35" s="35"/>
      <c r="S35" s="63">
        <f>P35/P42</f>
        <v>0.00598802395209581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16">
        <v>3512</v>
      </c>
      <c r="B36" s="17" t="s">
        <v>8932</v>
      </c>
      <c r="C36" s="17">
        <v>2007</v>
      </c>
      <c r="D36" s="392">
        <v>39223</v>
      </c>
      <c r="E36" s="17" t="s">
        <v>8933</v>
      </c>
      <c r="F36" s="17" t="s">
        <v>1081</v>
      </c>
      <c r="G36" s="17" t="s">
        <v>850</v>
      </c>
      <c r="H36" s="17" t="s">
        <v>851</v>
      </c>
      <c r="I36" s="392">
        <v>40994</v>
      </c>
      <c r="J36" s="19">
        <v>3</v>
      </c>
      <c r="K36" s="563" t="s">
        <v>295</v>
      </c>
      <c r="L36" s="19" t="s">
        <v>371</v>
      </c>
      <c r="M36" s="21">
        <f>I36-D36</f>
        <v>1771</v>
      </c>
      <c r="N36" s="243"/>
      <c r="O36" s="23">
        <v>2007</v>
      </c>
      <c r="P36" s="64">
        <f>COUNTIF($C$2:$C$503,"2007")</f>
        <v>13</v>
      </c>
      <c r="Q36" s="34"/>
      <c r="R36" s="35"/>
      <c r="S36" s="61">
        <f>(P36/P42)</f>
        <v>0.0778443113772455</v>
      </c>
      <c r="T36" s="22"/>
      <c r="U36" s="243"/>
      <c r="V36" s="243"/>
      <c r="W36" s="243"/>
      <c r="X36" s="243"/>
      <c r="Y36" s="243"/>
      <c r="Z36" s="243"/>
    </row>
    <row ht="12.75" customHeight="1" r="37">
      <c r="A37" s="8">
        <v>3612</v>
      </c>
      <c r="B37" s="9" t="s">
        <v>8934</v>
      </c>
      <c r="C37" s="9">
        <v>2009</v>
      </c>
      <c r="D37" s="388">
        <v>40000</v>
      </c>
      <c r="E37" s="9" t="s">
        <v>8935</v>
      </c>
      <c r="F37" s="9" t="s">
        <v>154</v>
      </c>
      <c r="G37" s="9" t="s">
        <v>17</v>
      </c>
      <c r="H37" s="9" t="s">
        <v>7682</v>
      </c>
      <c r="I37" s="388">
        <v>40994</v>
      </c>
      <c r="J37" s="12">
        <v>3</v>
      </c>
      <c r="K37" s="560" t="s">
        <v>278</v>
      </c>
      <c r="L37" s="12" t="s">
        <v>376</v>
      </c>
      <c r="M37" s="13">
        <f>I37-D37</f>
        <v>994</v>
      </c>
      <c r="N37" s="243"/>
      <c r="O37" s="24">
        <v>2008</v>
      </c>
      <c r="P37" s="62">
        <f>COUNTIF($C$2:$C$503,"2008")</f>
        <v>31</v>
      </c>
      <c r="Q37" s="34"/>
      <c r="R37" s="35"/>
      <c r="S37" s="63">
        <f>(P37/P42)</f>
        <v>0.18562874251497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16">
        <v>3712</v>
      </c>
      <c r="B38" s="17" t="s">
        <v>8936</v>
      </c>
      <c r="C38" s="17">
        <v>2010</v>
      </c>
      <c r="D38" s="392">
        <v>40239</v>
      </c>
      <c r="E38" s="17" t="s">
        <v>8937</v>
      </c>
      <c r="F38" s="17" t="s">
        <v>1154</v>
      </c>
      <c r="G38" s="17" t="s">
        <v>17</v>
      </c>
      <c r="H38" s="17" t="s">
        <v>89</v>
      </c>
      <c r="I38" s="392">
        <v>40998</v>
      </c>
      <c r="J38" s="19">
        <v>3</v>
      </c>
      <c r="K38" s="562" t="s">
        <v>308</v>
      </c>
      <c r="L38" s="19" t="s">
        <v>376</v>
      </c>
      <c r="M38" s="21">
        <f>I38-D38</f>
        <v>759</v>
      </c>
      <c r="N38" s="243"/>
      <c r="O38" s="23">
        <v>2009</v>
      </c>
      <c r="P38" s="64">
        <f>COUNTIF($C$2:$C$503,"2009")</f>
        <v>59</v>
      </c>
      <c r="Q38" s="34"/>
      <c r="R38" s="35"/>
      <c r="S38" s="61">
        <f>(P38/P42)</f>
        <v>0.353293413173653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8">
        <v>3812</v>
      </c>
      <c r="B39" s="9" t="s">
        <v>8938</v>
      </c>
      <c r="C39" s="9">
        <v>2010</v>
      </c>
      <c r="D39" s="388">
        <v>40389</v>
      </c>
      <c r="E39" s="9" t="s">
        <v>8939</v>
      </c>
      <c r="F39" s="9" t="s">
        <v>154</v>
      </c>
      <c r="G39" s="9" t="s">
        <v>860</v>
      </c>
      <c r="H39" s="9" t="s">
        <v>209</v>
      </c>
      <c r="I39" s="388">
        <v>41001</v>
      </c>
      <c r="J39" s="12">
        <v>4</v>
      </c>
      <c r="K39" s="563" t="s">
        <v>295</v>
      </c>
      <c r="L39" s="12" t="s">
        <v>376</v>
      </c>
      <c r="M39" s="13">
        <f>I39-D39</f>
        <v>612</v>
      </c>
      <c r="N39" s="243"/>
      <c r="O39" s="24">
        <v>2010</v>
      </c>
      <c r="P39" s="62">
        <f>COUNTIF($C$2:$C$503,"2010")</f>
        <v>38</v>
      </c>
      <c r="Q39" s="34"/>
      <c r="R39" s="35"/>
      <c r="S39" s="63">
        <f>(P39/P42)</f>
        <v>0.227544910179641</v>
      </c>
      <c r="T39" s="22"/>
      <c r="U39" s="243"/>
      <c r="V39" s="243"/>
      <c r="W39" s="243"/>
      <c r="X39" s="243"/>
      <c r="Y39" s="243"/>
      <c r="Z39" s="243"/>
    </row>
    <row ht="14.25" customHeight="1" r="40">
      <c r="A40" s="16">
        <v>3912</v>
      </c>
      <c r="B40" s="17" t="s">
        <v>8940</v>
      </c>
      <c r="C40" s="17">
        <v>2010</v>
      </c>
      <c r="D40" s="392">
        <v>40206</v>
      </c>
      <c r="E40" s="17" t="s">
        <v>8941</v>
      </c>
      <c r="F40" s="17" t="s">
        <v>953</v>
      </c>
      <c r="G40" s="17" t="s">
        <v>17</v>
      </c>
      <c r="H40" s="17" t="s">
        <v>55</v>
      </c>
      <c r="I40" s="392">
        <v>41001</v>
      </c>
      <c r="J40" s="19">
        <v>4</v>
      </c>
      <c r="K40" s="562" t="s">
        <v>308</v>
      </c>
      <c r="L40" s="19" t="s">
        <v>371</v>
      </c>
      <c r="M40" s="21">
        <f>I40-D40</f>
        <v>795</v>
      </c>
      <c r="N40" s="243"/>
      <c r="O40" s="23">
        <v>2011</v>
      </c>
      <c r="P40" s="64">
        <f>COUNTIF($C$2:$C$503,"2011")</f>
        <v>19</v>
      </c>
      <c r="Q40" s="34"/>
      <c r="R40" s="35"/>
      <c r="S40" s="61">
        <f>(P40/P42)</f>
        <v>0.11377245508982</v>
      </c>
      <c r="T40" s="22"/>
      <c r="U40" s="243"/>
      <c r="V40" s="243"/>
      <c r="W40" s="243"/>
      <c r="X40" s="243"/>
      <c r="Y40" s="243"/>
      <c r="Z40" s="243"/>
    </row>
    <row ht="14.25" customHeight="1" r="41">
      <c r="A41" s="8">
        <v>4012</v>
      </c>
      <c r="B41" s="9" t="s">
        <v>8942</v>
      </c>
      <c r="C41" s="9">
        <v>2010</v>
      </c>
      <c r="D41" s="388">
        <v>40375</v>
      </c>
      <c r="E41" s="9" t="s">
        <v>8943</v>
      </c>
      <c r="F41" s="9" t="s">
        <v>154</v>
      </c>
      <c r="G41" s="9" t="s">
        <v>860</v>
      </c>
      <c r="H41" s="9" t="s">
        <v>209</v>
      </c>
      <c r="I41" s="388">
        <v>41002</v>
      </c>
      <c r="J41" s="12">
        <v>4</v>
      </c>
      <c r="K41" s="563" t="s">
        <v>295</v>
      </c>
      <c r="L41" s="12" t="s">
        <v>376</v>
      </c>
      <c r="M41" s="13">
        <f>I41-D41</f>
        <v>627</v>
      </c>
      <c r="N41" s="243"/>
      <c r="O41" s="24">
        <v>2012</v>
      </c>
      <c r="P41" s="62">
        <f>COUNTIF($C$2:$C$503,"2012")</f>
        <v>5</v>
      </c>
      <c r="Q41" s="34"/>
      <c r="R41" s="35"/>
      <c r="S41" s="63">
        <f>(P41/P42)</f>
        <v>0.029940119760479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16">
        <v>4112</v>
      </c>
      <c r="B42" s="17" t="s">
        <v>8944</v>
      </c>
      <c r="C42" s="17">
        <v>2009</v>
      </c>
      <c r="D42" s="392">
        <v>40175</v>
      </c>
      <c r="E42" s="17" t="s">
        <v>8945</v>
      </c>
      <c r="F42" s="17" t="s">
        <v>5147</v>
      </c>
      <c r="G42" s="17" t="s">
        <v>860</v>
      </c>
      <c r="H42" s="17" t="s">
        <v>2462</v>
      </c>
      <c r="I42" s="392">
        <v>41002</v>
      </c>
      <c r="J42" s="19">
        <v>4</v>
      </c>
      <c r="K42" s="563" t="s">
        <v>295</v>
      </c>
      <c r="L42" s="19" t="s">
        <v>376</v>
      </c>
      <c r="M42" s="21">
        <f>I42-D42</f>
        <v>827</v>
      </c>
      <c r="N42" s="243"/>
      <c r="O42" s="407" t="s">
        <v>166</v>
      </c>
      <c r="P42" s="408">
        <f>SUM(P29:R41)</f>
        <v>167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2.75" customHeight="1" r="43">
      <c r="A43" s="8">
        <v>4212</v>
      </c>
      <c r="B43" s="9" t="s">
        <v>8946</v>
      </c>
      <c r="C43" s="9">
        <v>2010</v>
      </c>
      <c r="D43" s="388">
        <v>40325</v>
      </c>
      <c r="E43" s="9" t="s">
        <v>8947</v>
      </c>
      <c r="F43" s="548" t="s">
        <v>2139</v>
      </c>
      <c r="G43" s="9" t="s">
        <v>865</v>
      </c>
      <c r="H43" s="9" t="s">
        <v>3614</v>
      </c>
      <c r="I43" s="388">
        <v>41009</v>
      </c>
      <c r="J43" s="12">
        <v>4</v>
      </c>
      <c r="K43" s="561" t="s">
        <v>324</v>
      </c>
      <c r="L43" s="12" t="s">
        <v>380</v>
      </c>
      <c r="M43" s="13">
        <f>I43-D43</f>
        <v>684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3.5" customHeight="1" r="44">
      <c r="A44" s="16">
        <v>4312</v>
      </c>
      <c r="B44" s="17" t="s">
        <v>8948</v>
      </c>
      <c r="C44" s="17">
        <v>2008</v>
      </c>
      <c r="D44" s="392">
        <v>39785</v>
      </c>
      <c r="E44" s="17" t="s">
        <v>8949</v>
      </c>
      <c r="F44" s="17" t="s">
        <v>180</v>
      </c>
      <c r="G44" s="17" t="s">
        <v>17</v>
      </c>
      <c r="H44" s="17" t="s">
        <v>181</v>
      </c>
      <c r="I44" s="392">
        <v>41009</v>
      </c>
      <c r="J44" s="19">
        <v>4</v>
      </c>
      <c r="K44" s="561" t="s">
        <v>324</v>
      </c>
      <c r="L44" s="19" t="s">
        <v>371</v>
      </c>
      <c r="M44" s="21">
        <f>I44-D44</f>
        <v>1224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8">
        <v>4412</v>
      </c>
      <c r="B45" s="9" t="s">
        <v>8950</v>
      </c>
      <c r="C45" s="9">
        <v>2007</v>
      </c>
      <c r="D45" s="388">
        <v>39331</v>
      </c>
      <c r="E45" s="9" t="s">
        <v>8951</v>
      </c>
      <c r="F45" s="9" t="s">
        <v>276</v>
      </c>
      <c r="G45" s="9" t="s">
        <v>860</v>
      </c>
      <c r="H45" s="9" t="s">
        <v>4459</v>
      </c>
      <c r="I45" s="388">
        <v>41011</v>
      </c>
      <c r="J45" s="12">
        <v>4</v>
      </c>
      <c r="K45" s="563" t="s">
        <v>295</v>
      </c>
      <c r="L45" s="12" t="s">
        <v>376</v>
      </c>
      <c r="M45" s="13">
        <f>I45-D45</f>
        <v>1680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16">
        <v>4512</v>
      </c>
      <c r="B46" s="17" t="s">
        <v>8952</v>
      </c>
      <c r="C46" s="17">
        <v>2009</v>
      </c>
      <c r="D46" s="392">
        <v>40022</v>
      </c>
      <c r="E46" s="17" t="s">
        <v>8953</v>
      </c>
      <c r="F46" s="17" t="s">
        <v>180</v>
      </c>
      <c r="G46" s="17" t="s">
        <v>17</v>
      </c>
      <c r="H46" s="17" t="s">
        <v>2259</v>
      </c>
      <c r="I46" s="392">
        <v>41011</v>
      </c>
      <c r="J46" s="19">
        <v>4</v>
      </c>
      <c r="K46" s="562" t="s">
        <v>308</v>
      </c>
      <c r="L46" s="19" t="s">
        <v>371</v>
      </c>
      <c r="M46" s="21">
        <f>I46-D46</f>
        <v>989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8">
        <v>4612</v>
      </c>
      <c r="B47" s="9" t="s">
        <v>8954</v>
      </c>
      <c r="C47" s="9">
        <v>2009</v>
      </c>
      <c r="D47" s="388">
        <v>39987</v>
      </c>
      <c r="E47" s="9" t="s">
        <v>8955</v>
      </c>
      <c r="F47" s="9" t="s">
        <v>180</v>
      </c>
      <c r="G47" s="9" t="s">
        <v>17</v>
      </c>
      <c r="H47" s="9" t="s">
        <v>3795</v>
      </c>
      <c r="I47" s="388">
        <v>41011</v>
      </c>
      <c r="J47" s="12">
        <v>4</v>
      </c>
      <c r="K47" s="562" t="s">
        <v>308</v>
      </c>
      <c r="L47" s="12" t="s">
        <v>371</v>
      </c>
      <c r="M47" s="13">
        <f>I47-D47</f>
        <v>1024</v>
      </c>
      <c r="N47" s="243"/>
      <c r="O47" s="410" t="s">
        <v>188</v>
      </c>
      <c r="P47" s="303">
        <f>COUNTIF($J$2:$J$476,"1")</f>
        <v>10</v>
      </c>
      <c r="Q47" s="59"/>
      <c r="R47" s="60"/>
      <c r="S47" s="411">
        <f>(P47/P59)</f>
        <v>0.0595238095238095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16">
        <v>4712</v>
      </c>
      <c r="B48" s="17" t="s">
        <v>8956</v>
      </c>
      <c r="C48" s="17">
        <v>2011</v>
      </c>
      <c r="D48" s="392">
        <v>40785</v>
      </c>
      <c r="E48" s="17" t="s">
        <v>8957</v>
      </c>
      <c r="F48" s="547" t="s">
        <v>8958</v>
      </c>
      <c r="G48" s="17" t="s">
        <v>871</v>
      </c>
      <c r="H48" s="17" t="s">
        <v>8959</v>
      </c>
      <c r="I48" s="392">
        <v>41017</v>
      </c>
      <c r="J48" s="19">
        <v>4</v>
      </c>
      <c r="K48" s="561" t="s">
        <v>324</v>
      </c>
      <c r="L48" s="19" t="s">
        <v>380</v>
      </c>
      <c r="M48" s="21">
        <f>I48-D48</f>
        <v>232</v>
      </c>
      <c r="N48" s="243"/>
      <c r="O48" s="23" t="s">
        <v>193</v>
      </c>
      <c r="P48" s="64">
        <f>COUNTIF($J$2:$J$476,"2")</f>
        <v>11</v>
      </c>
      <c r="Q48" s="34"/>
      <c r="R48" s="35"/>
      <c r="S48" s="61">
        <f>(P48/P59)</f>
        <v>0.0654761904761905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8">
        <v>4812</v>
      </c>
      <c r="B49" s="9" t="s">
        <v>8960</v>
      </c>
      <c r="C49" s="9">
        <v>2008</v>
      </c>
      <c r="D49" s="388">
        <v>39503</v>
      </c>
      <c r="E49" s="9" t="s">
        <v>8961</v>
      </c>
      <c r="F49" s="9" t="s">
        <v>8962</v>
      </c>
      <c r="G49" s="9" t="s">
        <v>860</v>
      </c>
      <c r="H49" s="9" t="s">
        <v>1358</v>
      </c>
      <c r="I49" s="388">
        <v>41018</v>
      </c>
      <c r="J49" s="12">
        <v>4</v>
      </c>
      <c r="K49" s="560" t="s">
        <v>278</v>
      </c>
      <c r="L49" s="12" t="s">
        <v>371</v>
      </c>
      <c r="M49" s="13">
        <f>I49-D49</f>
        <v>1515</v>
      </c>
      <c r="N49" s="243"/>
      <c r="O49" s="24" t="s">
        <v>197</v>
      </c>
      <c r="P49" s="62">
        <f>COUNTIF($J$2:$J$476,"3")</f>
        <v>16</v>
      </c>
      <c r="Q49" s="34"/>
      <c r="R49" s="35"/>
      <c r="S49" s="63">
        <f>(P49/P59)</f>
        <v>0.0952380952380952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16">
        <v>4912</v>
      </c>
      <c r="B50" s="17" t="s">
        <v>8963</v>
      </c>
      <c r="C50" s="17">
        <v>2008</v>
      </c>
      <c r="D50" s="392">
        <v>39469</v>
      </c>
      <c r="E50" s="17" t="s">
        <v>8964</v>
      </c>
      <c r="F50" s="17" t="s">
        <v>8962</v>
      </c>
      <c r="G50" s="17" t="s">
        <v>860</v>
      </c>
      <c r="H50" s="17" t="s">
        <v>1358</v>
      </c>
      <c r="I50" s="392">
        <v>41025</v>
      </c>
      <c r="J50" s="19">
        <v>4</v>
      </c>
      <c r="K50" s="560" t="s">
        <v>278</v>
      </c>
      <c r="L50" s="19" t="s">
        <v>371</v>
      </c>
      <c r="M50" s="21">
        <f>I50-D50</f>
        <v>1556</v>
      </c>
      <c r="N50" s="243"/>
      <c r="O50" s="23" t="s">
        <v>204</v>
      </c>
      <c r="P50" s="64">
        <f>COUNTIF($J$2:$J$476,"4")</f>
        <v>20</v>
      </c>
      <c r="Q50" s="34"/>
      <c r="R50" s="35"/>
      <c r="S50" s="61">
        <f>(P50/P59)</f>
        <v>0.119047619047619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8">
        <v>5012</v>
      </c>
      <c r="B51" s="9" t="s">
        <v>8965</v>
      </c>
      <c r="C51" s="9">
        <v>2009</v>
      </c>
      <c r="D51" s="388">
        <v>39895</v>
      </c>
      <c r="E51" s="9" t="s">
        <v>8966</v>
      </c>
      <c r="F51" s="9" t="s">
        <v>564</v>
      </c>
      <c r="G51" s="9" t="s">
        <v>17</v>
      </c>
      <c r="H51" s="9" t="s">
        <v>181</v>
      </c>
      <c r="I51" s="388">
        <v>41026</v>
      </c>
      <c r="J51" s="12">
        <v>4</v>
      </c>
      <c r="K51" s="562" t="s">
        <v>308</v>
      </c>
      <c r="L51" s="12" t="s">
        <v>371</v>
      </c>
      <c r="M51" s="13">
        <f>I51-D51</f>
        <v>1131</v>
      </c>
      <c r="N51" s="243"/>
      <c r="O51" s="24" t="s">
        <v>211</v>
      </c>
      <c r="P51" s="62">
        <f>COUNTIF($J$2:$J$476,"5")</f>
        <v>17</v>
      </c>
      <c r="Q51" s="34"/>
      <c r="R51" s="35"/>
      <c r="S51" s="63">
        <f>(P51/P59)</f>
        <v>0.101190476190476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16">
        <v>5112</v>
      </c>
      <c r="B52" s="17" t="s">
        <v>8954</v>
      </c>
      <c r="C52" s="17">
        <v>2009</v>
      </c>
      <c r="D52" s="392">
        <v>39986</v>
      </c>
      <c r="E52" s="17" t="s">
        <v>8967</v>
      </c>
      <c r="F52" s="17" t="s">
        <v>564</v>
      </c>
      <c r="G52" s="17" t="s">
        <v>17</v>
      </c>
      <c r="H52" s="17" t="s">
        <v>71</v>
      </c>
      <c r="I52" s="392">
        <v>41026</v>
      </c>
      <c r="J52" s="19">
        <v>4</v>
      </c>
      <c r="K52" s="562" t="s">
        <v>308</v>
      </c>
      <c r="L52" s="19" t="s">
        <v>371</v>
      </c>
      <c r="M52" s="21">
        <f>I52-D52</f>
        <v>1040</v>
      </c>
      <c r="N52" s="243"/>
      <c r="O52" s="23" t="s">
        <v>216</v>
      </c>
      <c r="P52" s="64">
        <f>COUNTIF($J$2:$J$476,"6")</f>
        <v>8</v>
      </c>
      <c r="Q52" s="34"/>
      <c r="R52" s="35"/>
      <c r="S52" s="61">
        <f>(P52/P59)</f>
        <v>0.0476190476190476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8">
        <v>5212</v>
      </c>
      <c r="B53" s="9" t="s">
        <v>8968</v>
      </c>
      <c r="C53" s="9">
        <v>2009</v>
      </c>
      <c r="D53" s="388">
        <v>39862</v>
      </c>
      <c r="E53" s="9" t="s">
        <v>8969</v>
      </c>
      <c r="F53" s="9" t="s">
        <v>236</v>
      </c>
      <c r="G53" s="9" t="s">
        <v>860</v>
      </c>
      <c r="H53" s="9" t="s">
        <v>181</v>
      </c>
      <c r="I53" s="388">
        <v>41026</v>
      </c>
      <c r="J53" s="12">
        <v>4</v>
      </c>
      <c r="K53" s="563" t="s">
        <v>295</v>
      </c>
      <c r="L53" s="12" t="s">
        <v>376</v>
      </c>
      <c r="M53" s="13">
        <f>I53-D53</f>
        <v>1164</v>
      </c>
      <c r="N53" s="243"/>
      <c r="O53" s="24" t="s">
        <v>221</v>
      </c>
      <c r="P53" s="62">
        <f>COUNTIF($J$2:$J$476,"7")</f>
        <v>14</v>
      </c>
      <c r="Q53" s="34"/>
      <c r="R53" s="35"/>
      <c r="S53" s="63">
        <f>(P53/P59)</f>
        <v>0.0833333333333333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16">
        <v>5312</v>
      </c>
      <c r="B54" s="17" t="s">
        <v>8970</v>
      </c>
      <c r="C54" s="17">
        <v>2009</v>
      </c>
      <c r="D54" s="392">
        <v>39825</v>
      </c>
      <c r="E54" s="17" t="s">
        <v>8971</v>
      </c>
      <c r="F54" s="17" t="s">
        <v>136</v>
      </c>
      <c r="G54" s="17" t="s">
        <v>860</v>
      </c>
      <c r="H54" s="17" t="s">
        <v>2259</v>
      </c>
      <c r="I54" s="392">
        <v>41029</v>
      </c>
      <c r="J54" s="19">
        <v>4</v>
      </c>
      <c r="K54" s="563" t="s">
        <v>295</v>
      </c>
      <c r="L54" s="19" t="s">
        <v>376</v>
      </c>
      <c r="M54" s="21">
        <f>I54-D54</f>
        <v>1204</v>
      </c>
      <c r="N54" s="243"/>
      <c r="O54" s="23" t="s">
        <v>226</v>
      </c>
      <c r="P54" s="64">
        <f>COUNTIF($J$2:$J$476,"8")</f>
        <v>20</v>
      </c>
      <c r="Q54" s="34"/>
      <c r="R54" s="35"/>
      <c r="S54" s="61">
        <f>(P54/P59)</f>
        <v>0.119047619047619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8">
        <v>5412</v>
      </c>
      <c r="B55" s="9" t="s">
        <v>8972</v>
      </c>
      <c r="C55" s="9">
        <v>2009</v>
      </c>
      <c r="D55" s="388">
        <v>39883</v>
      </c>
      <c r="E55" s="9" t="s">
        <v>8973</v>
      </c>
      <c r="F55" s="9" t="s">
        <v>497</v>
      </c>
      <c r="G55" s="9" t="s">
        <v>17</v>
      </c>
      <c r="H55" s="9" t="s">
        <v>132</v>
      </c>
      <c r="I55" s="388">
        <v>41029</v>
      </c>
      <c r="J55" s="12">
        <v>4</v>
      </c>
      <c r="K55" s="562" t="s">
        <v>308</v>
      </c>
      <c r="L55" s="12" t="s">
        <v>371</v>
      </c>
      <c r="M55" s="13">
        <f>I55-D55</f>
        <v>1146</v>
      </c>
      <c r="N55" s="243"/>
      <c r="O55" s="24" t="s">
        <v>231</v>
      </c>
      <c r="P55" s="62">
        <f>COUNTIF($J$2:$J$476,"9")</f>
        <v>11</v>
      </c>
      <c r="Q55" s="34"/>
      <c r="R55" s="35"/>
      <c r="S55" s="63">
        <f>(P55/P59)</f>
        <v>0.0654761904761905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16">
        <v>5512</v>
      </c>
      <c r="B56" s="17" t="s">
        <v>8974</v>
      </c>
      <c r="C56" s="17">
        <v>2009</v>
      </c>
      <c r="D56" s="392">
        <v>39892</v>
      </c>
      <c r="E56" s="17" t="s">
        <v>8975</v>
      </c>
      <c r="F56" s="17" t="s">
        <v>497</v>
      </c>
      <c r="G56" s="17" t="s">
        <v>17</v>
      </c>
      <c r="H56" s="17" t="s">
        <v>89</v>
      </c>
      <c r="I56" s="392">
        <v>41029</v>
      </c>
      <c r="J56" s="19">
        <v>4</v>
      </c>
      <c r="K56" s="562" t="s">
        <v>308</v>
      </c>
      <c r="L56" s="19" t="s">
        <v>371</v>
      </c>
      <c r="M56" s="21">
        <f>I56-D56</f>
        <v>1137</v>
      </c>
      <c r="N56" s="243"/>
      <c r="O56" s="23" t="s">
        <v>237</v>
      </c>
      <c r="P56" s="64">
        <f>COUNTIF($J$2:$J$476,"10")</f>
        <v>9</v>
      </c>
      <c r="Q56" s="34"/>
      <c r="R56" s="35"/>
      <c r="S56" s="61">
        <f>(P56/P59)</f>
        <v>0.0535714285714286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8">
        <v>5612</v>
      </c>
      <c r="B57" s="9" t="s">
        <v>8976</v>
      </c>
      <c r="C57" s="9">
        <v>2009</v>
      </c>
      <c r="D57" s="388">
        <v>39989</v>
      </c>
      <c r="E57" s="9" t="s">
        <v>8977</v>
      </c>
      <c r="F57" s="9" t="s">
        <v>497</v>
      </c>
      <c r="G57" s="9" t="s">
        <v>17</v>
      </c>
      <c r="H57" s="9" t="s">
        <v>1006</v>
      </c>
      <c r="I57" s="388">
        <v>41029</v>
      </c>
      <c r="J57" s="12">
        <v>4</v>
      </c>
      <c r="K57" s="562" t="s">
        <v>308</v>
      </c>
      <c r="L57" s="12" t="s">
        <v>371</v>
      </c>
      <c r="M57" s="13">
        <f>I57-D57</f>
        <v>1040</v>
      </c>
      <c r="N57" s="243"/>
      <c r="O57" s="24" t="s">
        <v>243</v>
      </c>
      <c r="P57" s="62">
        <f>COUNTIF($J$2:$J$476,"11")</f>
        <v>9</v>
      </c>
      <c r="Q57" s="34"/>
      <c r="R57" s="35"/>
      <c r="S57" s="63">
        <f>(P57/P59)</f>
        <v>0.0535714285714286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16">
        <v>5712</v>
      </c>
      <c r="B58" s="17" t="s">
        <v>8978</v>
      </c>
      <c r="C58" s="17">
        <v>2009</v>
      </c>
      <c r="D58" s="392">
        <v>40226</v>
      </c>
      <c r="E58" s="17" t="s">
        <v>8979</v>
      </c>
      <c r="F58" s="17" t="s">
        <v>154</v>
      </c>
      <c r="G58" s="17" t="s">
        <v>860</v>
      </c>
      <c r="H58" s="17" t="s">
        <v>25</v>
      </c>
      <c r="I58" s="392">
        <v>41029</v>
      </c>
      <c r="J58" s="19">
        <v>4</v>
      </c>
      <c r="K58" s="562" t="s">
        <v>308</v>
      </c>
      <c r="L58" s="19" t="s">
        <v>376</v>
      </c>
      <c r="M58" s="21">
        <f>I58-D58</f>
        <v>803</v>
      </c>
      <c r="N58" s="243"/>
      <c r="O58" s="413" t="s">
        <v>248</v>
      </c>
      <c r="P58" s="64">
        <f>COUNTIF($J$2:$J$476,"12")</f>
        <v>23</v>
      </c>
      <c r="Q58" s="34"/>
      <c r="R58" s="35"/>
      <c r="S58" s="414">
        <f>(P58/P59)</f>
        <v>0.136904761904762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8">
        <v>5812</v>
      </c>
      <c r="B59" s="9" t="s">
        <v>8980</v>
      </c>
      <c r="C59" s="9">
        <v>2009</v>
      </c>
      <c r="D59" s="388">
        <v>39911</v>
      </c>
      <c r="E59" s="9" t="s">
        <v>8981</v>
      </c>
      <c r="F59" s="9" t="s">
        <v>1081</v>
      </c>
      <c r="G59" s="9" t="s">
        <v>17</v>
      </c>
      <c r="H59" s="9" t="s">
        <v>209</v>
      </c>
      <c r="I59" s="388">
        <v>41030</v>
      </c>
      <c r="J59" s="12">
        <v>5</v>
      </c>
      <c r="K59" s="563" t="s">
        <v>295</v>
      </c>
      <c r="L59" s="12" t="s">
        <v>371</v>
      </c>
      <c r="M59" s="13">
        <f>I59-D59</f>
        <v>1119</v>
      </c>
      <c r="N59" s="243"/>
      <c r="O59" s="407" t="s">
        <v>253</v>
      </c>
      <c r="P59" s="408">
        <f>SUM(P47:R58)</f>
        <v>168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16">
        <v>5912</v>
      </c>
      <c r="B60" s="17" t="s">
        <v>8982</v>
      </c>
      <c r="C60" s="17">
        <v>2009</v>
      </c>
      <c r="D60" s="392">
        <v>39951</v>
      </c>
      <c r="E60" s="17" t="s">
        <v>8983</v>
      </c>
      <c r="F60" s="17" t="s">
        <v>1081</v>
      </c>
      <c r="G60" s="17" t="s">
        <v>17</v>
      </c>
      <c r="H60" s="17" t="s">
        <v>209</v>
      </c>
      <c r="I60" s="392">
        <v>41030</v>
      </c>
      <c r="J60" s="19">
        <v>5</v>
      </c>
      <c r="K60" s="563" t="s">
        <v>295</v>
      </c>
      <c r="L60" s="19" t="s">
        <v>371</v>
      </c>
      <c r="M60" s="21">
        <f>I60-D60</f>
        <v>1079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8">
        <v>6012</v>
      </c>
      <c r="B61" s="9" t="s">
        <v>8984</v>
      </c>
      <c r="C61" s="9">
        <v>2009</v>
      </c>
      <c r="D61" s="388">
        <v>39947</v>
      </c>
      <c r="E61" s="9" t="s">
        <v>8985</v>
      </c>
      <c r="F61" s="9" t="s">
        <v>1081</v>
      </c>
      <c r="G61" s="9" t="s">
        <v>17</v>
      </c>
      <c r="H61" s="9" t="s">
        <v>209</v>
      </c>
      <c r="I61" s="388">
        <v>41030</v>
      </c>
      <c r="J61" s="12">
        <v>5</v>
      </c>
      <c r="K61" s="563" t="s">
        <v>295</v>
      </c>
      <c r="L61" s="12" t="s">
        <v>371</v>
      </c>
      <c r="M61" s="13">
        <f>I61-D61</f>
        <v>1083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16">
        <v>6112</v>
      </c>
      <c r="B62" s="17" t="s">
        <v>8986</v>
      </c>
      <c r="C62" s="17">
        <v>2010</v>
      </c>
      <c r="D62" s="392">
        <v>40256</v>
      </c>
      <c r="E62" s="17" t="s">
        <v>8987</v>
      </c>
      <c r="F62" s="17" t="s">
        <v>8988</v>
      </c>
      <c r="G62" s="17" t="s">
        <v>860</v>
      </c>
      <c r="H62" s="17" t="s">
        <v>6422</v>
      </c>
      <c r="I62" s="392">
        <v>41032</v>
      </c>
      <c r="J62" s="19">
        <v>5</v>
      </c>
      <c r="K62" s="560" t="s">
        <v>278</v>
      </c>
      <c r="L62" s="19" t="s">
        <v>371</v>
      </c>
      <c r="M62" s="21">
        <f>I62-D62</f>
        <v>776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8">
        <v>6212</v>
      </c>
      <c r="B63" s="9" t="s">
        <v>8989</v>
      </c>
      <c r="C63" s="9">
        <v>2009</v>
      </c>
      <c r="D63" s="388">
        <v>40109</v>
      </c>
      <c r="E63" s="9" t="s">
        <v>8990</v>
      </c>
      <c r="F63" s="9" t="s">
        <v>1767</v>
      </c>
      <c r="G63" s="9" t="s">
        <v>17</v>
      </c>
      <c r="H63" s="9" t="s">
        <v>5812</v>
      </c>
      <c r="I63" s="388">
        <v>41043</v>
      </c>
      <c r="J63" s="12">
        <v>5</v>
      </c>
      <c r="K63" s="562" t="s">
        <v>308</v>
      </c>
      <c r="L63" s="12" t="s">
        <v>371</v>
      </c>
      <c r="M63" s="13">
        <f>I63-D63</f>
        <v>934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16">
        <v>6312</v>
      </c>
      <c r="B64" s="17" t="s">
        <v>8991</v>
      </c>
      <c r="C64" s="17">
        <v>2008</v>
      </c>
      <c r="D64" s="392">
        <v>39554</v>
      </c>
      <c r="E64" s="17" t="s">
        <v>8992</v>
      </c>
      <c r="F64" s="17" t="s">
        <v>584</v>
      </c>
      <c r="G64" s="17" t="s">
        <v>860</v>
      </c>
      <c r="H64" s="17" t="s">
        <v>363</v>
      </c>
      <c r="I64" s="392">
        <v>41043</v>
      </c>
      <c r="J64" s="19">
        <v>5</v>
      </c>
      <c r="K64" s="562" t="s">
        <v>308</v>
      </c>
      <c r="L64" s="19" t="s">
        <v>371</v>
      </c>
      <c r="M64" s="21">
        <f>I64-D64</f>
        <v>1489</v>
      </c>
      <c r="N64" s="243"/>
      <c r="O64" s="418" t="s">
        <v>278</v>
      </c>
      <c r="P64" s="419"/>
      <c r="Q64" s="419"/>
      <c r="R64" s="420"/>
      <c r="S64" s="421">
        <f>COUNTIF($K$2:$K$476,"I - Extremamente tóxico")</f>
        <v>57</v>
      </c>
      <c r="T64" s="422">
        <f>(S64/S76)</f>
        <v>0.339285714285714</v>
      </c>
      <c r="U64" s="243"/>
      <c r="V64" s="243"/>
      <c r="W64" s="243"/>
      <c r="X64" s="243"/>
      <c r="Y64" s="243"/>
      <c r="Z64" s="243"/>
    </row>
    <row ht="12.75" customHeight="1" r="65">
      <c r="A65" s="8">
        <v>6412</v>
      </c>
      <c r="B65" s="9" t="s">
        <v>8993</v>
      </c>
      <c r="C65" s="9">
        <v>2009</v>
      </c>
      <c r="D65" s="388">
        <v>39955</v>
      </c>
      <c r="E65" s="9" t="s">
        <v>8994</v>
      </c>
      <c r="F65" s="9" t="s">
        <v>154</v>
      </c>
      <c r="G65" s="9" t="s">
        <v>860</v>
      </c>
      <c r="H65" s="9" t="s">
        <v>209</v>
      </c>
      <c r="I65" s="388">
        <v>41044</v>
      </c>
      <c r="J65" s="12">
        <v>5</v>
      </c>
      <c r="K65" s="563" t="s">
        <v>295</v>
      </c>
      <c r="L65" s="12" t="s">
        <v>376</v>
      </c>
      <c r="M65" s="13">
        <f>I65-D65</f>
        <v>1089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16">
        <v>6512</v>
      </c>
      <c r="B66" s="17" t="s">
        <v>8995</v>
      </c>
      <c r="C66" s="17">
        <v>2009</v>
      </c>
      <c r="D66" s="392">
        <v>40169</v>
      </c>
      <c r="E66" s="17" t="s">
        <v>8996</v>
      </c>
      <c r="F66" s="17" t="s">
        <v>236</v>
      </c>
      <c r="G66" s="17" t="s">
        <v>17</v>
      </c>
      <c r="H66" s="17" t="s">
        <v>6047</v>
      </c>
      <c r="I66" s="392">
        <v>41045</v>
      </c>
      <c r="J66" s="19">
        <v>5</v>
      </c>
      <c r="K66" s="563" t="s">
        <v>295</v>
      </c>
      <c r="L66" s="19" t="s">
        <v>376</v>
      </c>
      <c r="M66" s="21">
        <f>I66-D66</f>
        <v>876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8">
        <v>6612</v>
      </c>
      <c r="B67" s="9" t="s">
        <v>8997</v>
      </c>
      <c r="C67" s="9">
        <v>2009</v>
      </c>
      <c r="D67" s="388">
        <v>40147</v>
      </c>
      <c r="E67" s="9" t="s">
        <v>8998</v>
      </c>
      <c r="F67" s="9" t="s">
        <v>370</v>
      </c>
      <c r="G67" s="9" t="s">
        <v>17</v>
      </c>
      <c r="H67" s="9" t="s">
        <v>465</v>
      </c>
      <c r="I67" s="388">
        <v>41047</v>
      </c>
      <c r="J67" s="12">
        <v>5</v>
      </c>
      <c r="K67" s="562" t="s">
        <v>308</v>
      </c>
      <c r="L67" s="12" t="s">
        <v>371</v>
      </c>
      <c r="M67" s="13">
        <f>I67-D67</f>
        <v>900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44</v>
      </c>
      <c r="T67" s="428">
        <f>(S67/S76)</f>
        <v>0.261904761904762</v>
      </c>
      <c r="U67" s="243"/>
      <c r="V67" s="243"/>
      <c r="W67" s="243"/>
      <c r="X67" s="243"/>
      <c r="Y67" s="243"/>
      <c r="Z67" s="243"/>
    </row>
    <row ht="12.75" customHeight="1" r="68">
      <c r="A68" s="16">
        <v>6712</v>
      </c>
      <c r="B68" s="17" t="s">
        <v>8999</v>
      </c>
      <c r="C68" s="17">
        <v>2010</v>
      </c>
      <c r="D68" s="392">
        <v>40527</v>
      </c>
      <c r="E68" s="17" t="s">
        <v>9000</v>
      </c>
      <c r="F68" s="17" t="s">
        <v>236</v>
      </c>
      <c r="G68" s="17" t="s">
        <v>17</v>
      </c>
      <c r="H68" s="17" t="s">
        <v>1258</v>
      </c>
      <c r="I68" s="392">
        <v>41051</v>
      </c>
      <c r="J68" s="19">
        <v>5</v>
      </c>
      <c r="K68" s="563" t="s">
        <v>295</v>
      </c>
      <c r="L68" s="19" t="s">
        <v>376</v>
      </c>
      <c r="M68" s="21">
        <f>I68-D68</f>
        <v>524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8">
        <v>6812</v>
      </c>
      <c r="B69" s="9" t="s">
        <v>9001</v>
      </c>
      <c r="C69" s="9">
        <v>2012</v>
      </c>
      <c r="D69" s="388">
        <v>40914</v>
      </c>
      <c r="E69" s="9" t="s">
        <v>9002</v>
      </c>
      <c r="F69" s="548" t="s">
        <v>4371</v>
      </c>
      <c r="G69" s="9" t="s">
        <v>871</v>
      </c>
      <c r="H69" s="9" t="s">
        <v>9003</v>
      </c>
      <c r="I69" s="388">
        <v>41057</v>
      </c>
      <c r="J69" s="12">
        <v>5</v>
      </c>
      <c r="K69" s="561" t="s">
        <v>1679</v>
      </c>
      <c r="L69" s="12" t="s">
        <v>380</v>
      </c>
      <c r="M69" s="13">
        <f>I69-D69</f>
        <v>143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50</v>
      </c>
      <c r="T69" s="431">
        <f>(S69/S76)</f>
        <v>0.297619047619048</v>
      </c>
      <c r="U69" s="243"/>
      <c r="V69" s="243"/>
      <c r="W69" s="243"/>
      <c r="X69" s="243"/>
      <c r="Y69" s="243"/>
      <c r="Z69" s="243"/>
    </row>
    <row ht="12.75" customHeight="1" r="70">
      <c r="A70" s="16">
        <v>6912</v>
      </c>
      <c r="B70" s="17" t="s">
        <v>9004</v>
      </c>
      <c r="C70" s="17">
        <v>2011</v>
      </c>
      <c r="D70" s="392">
        <v>40899</v>
      </c>
      <c r="E70" s="17" t="s">
        <v>9005</v>
      </c>
      <c r="F70" s="17" t="s">
        <v>1081</v>
      </c>
      <c r="G70" s="17" t="s">
        <v>860</v>
      </c>
      <c r="H70" s="17" t="s">
        <v>181</v>
      </c>
      <c r="I70" s="392">
        <v>41057</v>
      </c>
      <c r="J70" s="19">
        <v>5</v>
      </c>
      <c r="K70" s="560" t="s">
        <v>278</v>
      </c>
      <c r="L70" s="19" t="s">
        <v>371</v>
      </c>
      <c r="M70" s="21">
        <f>I70-D70</f>
        <v>158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8">
        <v>7012</v>
      </c>
      <c r="B71" s="9" t="s">
        <v>9006</v>
      </c>
      <c r="C71" s="9">
        <v>2009</v>
      </c>
      <c r="D71" s="388">
        <v>39912</v>
      </c>
      <c r="E71" s="9" t="s">
        <v>9007</v>
      </c>
      <c r="F71" s="9" t="s">
        <v>8349</v>
      </c>
      <c r="G71" s="9" t="s">
        <v>860</v>
      </c>
      <c r="H71" s="9" t="s">
        <v>3877</v>
      </c>
      <c r="I71" s="388">
        <v>41058</v>
      </c>
      <c r="J71" s="12">
        <v>5</v>
      </c>
      <c r="K71" s="562" t="s">
        <v>308</v>
      </c>
      <c r="L71" s="12" t="s">
        <v>376</v>
      </c>
      <c r="M71" s="13">
        <f>I71-D71</f>
        <v>1146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16">
        <v>7112</v>
      </c>
      <c r="B72" s="17" t="s">
        <v>9008</v>
      </c>
      <c r="C72" s="17">
        <v>2010</v>
      </c>
      <c r="D72" s="392">
        <v>40344</v>
      </c>
      <c r="E72" s="17" t="s">
        <v>9009</v>
      </c>
      <c r="F72" s="17" t="s">
        <v>953</v>
      </c>
      <c r="G72" s="17" t="s">
        <v>17</v>
      </c>
      <c r="H72" s="17" t="s">
        <v>465</v>
      </c>
      <c r="I72" s="392">
        <v>41058</v>
      </c>
      <c r="J72" s="19">
        <v>5</v>
      </c>
      <c r="K72" s="563" t="s">
        <v>295</v>
      </c>
      <c r="L72" s="19" t="s">
        <v>371</v>
      </c>
      <c r="M72" s="21">
        <f>I72-D72</f>
        <v>714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6</v>
      </c>
      <c r="T72" s="434">
        <f>(S72/S76)</f>
        <v>0.0357142857142857</v>
      </c>
      <c r="U72" s="243"/>
      <c r="V72" s="243"/>
      <c r="W72" s="243"/>
      <c r="X72" s="243"/>
      <c r="Y72" s="243"/>
      <c r="Z72" s="243"/>
    </row>
    <row ht="12.75" customHeight="1" r="73">
      <c r="A73" s="8">
        <v>7212</v>
      </c>
      <c r="B73" s="9" t="s">
        <v>9010</v>
      </c>
      <c r="C73" s="9">
        <v>2011</v>
      </c>
      <c r="D73" s="388">
        <v>40870</v>
      </c>
      <c r="E73" s="9" t="s">
        <v>9011</v>
      </c>
      <c r="F73" s="548" t="s">
        <v>3960</v>
      </c>
      <c r="G73" s="9" t="s">
        <v>871</v>
      </c>
      <c r="H73" s="9" t="s">
        <v>9012</v>
      </c>
      <c r="I73" s="388">
        <v>41059</v>
      </c>
      <c r="J73" s="12">
        <v>5</v>
      </c>
      <c r="K73" s="561" t="s">
        <v>1679</v>
      </c>
      <c r="L73" s="12" t="s">
        <v>380</v>
      </c>
      <c r="M73" s="13">
        <f>I73-D73</f>
        <v>189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16">
        <v>7312</v>
      </c>
      <c r="B74" s="17" t="s">
        <v>9013</v>
      </c>
      <c r="C74" s="17">
        <v>2011</v>
      </c>
      <c r="D74" s="392">
        <v>40606</v>
      </c>
      <c r="E74" s="17" t="s">
        <v>9014</v>
      </c>
      <c r="F74" s="547" t="s">
        <v>9015</v>
      </c>
      <c r="G74" s="17" t="s">
        <v>865</v>
      </c>
      <c r="H74" s="17" t="s">
        <v>3614</v>
      </c>
      <c r="I74" s="392">
        <v>41059</v>
      </c>
      <c r="J74" s="19">
        <v>5</v>
      </c>
      <c r="K74" s="561" t="s">
        <v>324</v>
      </c>
      <c r="L74" s="19" t="s">
        <v>380</v>
      </c>
      <c r="M74" s="21">
        <f>I74-D74</f>
        <v>453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11</v>
      </c>
      <c r="T74" s="434">
        <f>(S74/S76)</f>
        <v>0.0654761904761905</v>
      </c>
      <c r="U74" s="243"/>
      <c r="V74" s="243"/>
      <c r="W74" s="243"/>
      <c r="X74" s="243"/>
      <c r="Y74" s="243"/>
      <c r="Z74" s="243"/>
    </row>
    <row ht="12.75" customHeight="1" r="75">
      <c r="A75" s="8">
        <v>7412</v>
      </c>
      <c r="B75" s="9" t="s">
        <v>9016</v>
      </c>
      <c r="C75" s="9">
        <v>2008</v>
      </c>
      <c r="D75" s="388">
        <v>39750</v>
      </c>
      <c r="E75" s="9" t="s">
        <v>9017</v>
      </c>
      <c r="F75" s="9" t="s">
        <v>1846</v>
      </c>
      <c r="G75" s="9" t="s">
        <v>17</v>
      </c>
      <c r="H75" s="9" t="s">
        <v>8323</v>
      </c>
      <c r="I75" s="388">
        <v>41060</v>
      </c>
      <c r="J75" s="12">
        <v>5</v>
      </c>
      <c r="K75" s="562" t="s">
        <v>308</v>
      </c>
      <c r="L75" s="12" t="s">
        <v>376</v>
      </c>
      <c r="M75" s="13">
        <f>I75-D75</f>
        <v>1310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2.75" customHeight="1" r="76">
      <c r="A76" s="16">
        <v>7512</v>
      </c>
      <c r="B76" s="17" t="s">
        <v>8109</v>
      </c>
      <c r="C76" s="17">
        <v>2009</v>
      </c>
      <c r="D76" s="392">
        <v>39980</v>
      </c>
      <c r="E76" s="17" t="s">
        <v>9018</v>
      </c>
      <c r="F76" s="17" t="s">
        <v>236</v>
      </c>
      <c r="G76" s="17" t="s">
        <v>17</v>
      </c>
      <c r="H76" s="17" t="s">
        <v>965</v>
      </c>
      <c r="I76" s="392">
        <v>41065</v>
      </c>
      <c r="J76" s="19">
        <v>6</v>
      </c>
      <c r="K76" s="563" t="s">
        <v>295</v>
      </c>
      <c r="L76" s="19" t="s">
        <v>376</v>
      </c>
      <c r="M76" s="21">
        <f>I76-D76</f>
        <v>1085</v>
      </c>
      <c r="N76" s="243"/>
      <c r="O76" s="310" t="s">
        <v>253</v>
      </c>
      <c r="P76" s="59"/>
      <c r="Q76" s="59"/>
      <c r="R76" s="117"/>
      <c r="S76" s="440">
        <f>SUM(S64:S75)</f>
        <v>168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8">
        <v>7612</v>
      </c>
      <c r="B77" s="9" t="s">
        <v>9019</v>
      </c>
      <c r="C77" s="9">
        <v>2009</v>
      </c>
      <c r="D77" s="388">
        <v>40095</v>
      </c>
      <c r="E77" s="9" t="s">
        <v>9020</v>
      </c>
      <c r="F77" s="9" t="s">
        <v>2004</v>
      </c>
      <c r="G77" s="9" t="s">
        <v>860</v>
      </c>
      <c r="H77" s="9" t="s">
        <v>9021</v>
      </c>
      <c r="I77" s="388">
        <v>41073</v>
      </c>
      <c r="J77" s="12">
        <v>6</v>
      </c>
      <c r="K77" s="560" t="s">
        <v>278</v>
      </c>
      <c r="L77" s="12" t="s">
        <v>371</v>
      </c>
      <c r="M77" s="13">
        <f>I77-D77</f>
        <v>978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16">
        <v>7712</v>
      </c>
      <c r="B78" s="17" t="s">
        <v>9022</v>
      </c>
      <c r="C78" s="17">
        <v>2009</v>
      </c>
      <c r="D78" s="392">
        <v>40177</v>
      </c>
      <c r="E78" s="17" t="s">
        <v>9023</v>
      </c>
      <c r="F78" s="17" t="s">
        <v>180</v>
      </c>
      <c r="G78" s="17" t="s">
        <v>17</v>
      </c>
      <c r="H78" s="17" t="s">
        <v>9024</v>
      </c>
      <c r="I78" s="392">
        <v>41074</v>
      </c>
      <c r="J78" s="19">
        <v>6</v>
      </c>
      <c r="K78" s="562" t="s">
        <v>308</v>
      </c>
      <c r="L78" s="19" t="s">
        <v>371</v>
      </c>
      <c r="M78" s="21">
        <f>I78-D78</f>
        <v>897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8">
        <v>7812</v>
      </c>
      <c r="B79" s="9" t="s">
        <v>9025</v>
      </c>
      <c r="C79" s="9">
        <v>2008</v>
      </c>
      <c r="D79" s="388">
        <v>39783</v>
      </c>
      <c r="E79" s="9" t="s">
        <v>9026</v>
      </c>
      <c r="F79" s="9" t="s">
        <v>136</v>
      </c>
      <c r="G79" s="9" t="s">
        <v>860</v>
      </c>
      <c r="H79" s="9" t="s">
        <v>3795</v>
      </c>
      <c r="I79" s="388">
        <v>41079</v>
      </c>
      <c r="J79" s="12">
        <v>6</v>
      </c>
      <c r="K79" s="563" t="s">
        <v>295</v>
      </c>
      <c r="L79" s="12" t="s">
        <v>376</v>
      </c>
      <c r="M79" s="13">
        <f>I79-D79</f>
        <v>1296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16">
        <v>7912</v>
      </c>
      <c r="B80" s="17" t="s">
        <v>9027</v>
      </c>
      <c r="C80" s="17">
        <v>2007</v>
      </c>
      <c r="D80" s="392">
        <v>39414</v>
      </c>
      <c r="E80" s="17" t="s">
        <v>9028</v>
      </c>
      <c r="F80" s="17" t="s">
        <v>584</v>
      </c>
      <c r="G80" s="17" t="s">
        <v>860</v>
      </c>
      <c r="H80" s="17" t="s">
        <v>363</v>
      </c>
      <c r="I80" s="392">
        <v>41079</v>
      </c>
      <c r="J80" s="19">
        <v>6</v>
      </c>
      <c r="K80" s="562" t="s">
        <v>308</v>
      </c>
      <c r="L80" s="19" t="s">
        <v>371</v>
      </c>
      <c r="M80" s="21">
        <f>I80-D80</f>
        <v>1665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8">
        <v>8012</v>
      </c>
      <c r="B81" s="9" t="s">
        <v>9029</v>
      </c>
      <c r="C81" s="9">
        <v>2008</v>
      </c>
      <c r="D81" s="388">
        <v>39713</v>
      </c>
      <c r="E81" s="9" t="s">
        <v>9030</v>
      </c>
      <c r="F81" s="9" t="s">
        <v>9031</v>
      </c>
      <c r="G81" s="9" t="s">
        <v>860</v>
      </c>
      <c r="H81" s="9" t="s">
        <v>1536</v>
      </c>
      <c r="I81" s="388">
        <v>41080</v>
      </c>
      <c r="J81" s="12">
        <v>6</v>
      </c>
      <c r="K81" s="560" t="s">
        <v>278</v>
      </c>
      <c r="L81" s="12" t="s">
        <v>371</v>
      </c>
      <c r="M81" s="13">
        <f>I81-D81</f>
        <v>1367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3</v>
      </c>
      <c r="T81" s="121">
        <f>(S81/S85)</f>
        <v>0.0178571428571429</v>
      </c>
      <c r="U81" s="243"/>
      <c r="V81" s="243"/>
      <c r="W81" s="243"/>
      <c r="X81" s="243"/>
      <c r="Y81" s="243"/>
      <c r="Z81" s="243"/>
    </row>
    <row ht="13.5" customHeight="1" r="82">
      <c r="A82" s="16">
        <v>8112</v>
      </c>
      <c r="B82" s="17" t="s">
        <v>9032</v>
      </c>
      <c r="C82" s="17">
        <v>2010</v>
      </c>
      <c r="D82" s="392">
        <v>40368</v>
      </c>
      <c r="E82" s="17" t="s">
        <v>9033</v>
      </c>
      <c r="F82" s="17" t="s">
        <v>2230</v>
      </c>
      <c r="G82" s="17" t="s">
        <v>860</v>
      </c>
      <c r="H82" s="17" t="s">
        <v>8323</v>
      </c>
      <c r="I82" s="392">
        <v>41089</v>
      </c>
      <c r="J82" s="19">
        <v>6</v>
      </c>
      <c r="K82" s="560" t="s">
        <v>278</v>
      </c>
      <c r="L82" s="19" t="s">
        <v>371</v>
      </c>
      <c r="M82" s="21">
        <f>I82-D82</f>
        <v>721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89</v>
      </c>
      <c r="T82" s="123">
        <f>(S82/S85)</f>
        <v>0.529761904761905</v>
      </c>
      <c r="U82" s="243"/>
      <c r="V82" s="243"/>
      <c r="W82" s="243"/>
      <c r="X82" s="243"/>
      <c r="Y82" s="243"/>
      <c r="Z82" s="243"/>
    </row>
    <row ht="13.5" customHeight="1" r="83">
      <c r="A83" s="8">
        <v>8212</v>
      </c>
      <c r="B83" s="9" t="s">
        <v>9034</v>
      </c>
      <c r="C83" s="9">
        <v>2009</v>
      </c>
      <c r="D83" s="388">
        <v>40176</v>
      </c>
      <c r="E83" s="9" t="s">
        <v>9035</v>
      </c>
      <c r="F83" s="9" t="s">
        <v>8393</v>
      </c>
      <c r="G83" s="9" t="s">
        <v>860</v>
      </c>
      <c r="H83" s="9" t="s">
        <v>6047</v>
      </c>
      <c r="I83" s="388">
        <v>41089</v>
      </c>
      <c r="J83" s="12">
        <v>6</v>
      </c>
      <c r="K83" s="562" t="s">
        <v>308</v>
      </c>
      <c r="L83" s="12" t="s">
        <v>371</v>
      </c>
      <c r="M83" s="13">
        <f>I83-D83</f>
        <v>913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59</v>
      </c>
      <c r="T83" s="121">
        <f>(S83/S85)</f>
        <v>0.351190476190476</v>
      </c>
      <c r="U83" s="243"/>
      <c r="V83" s="243"/>
      <c r="W83" s="243"/>
      <c r="X83" s="243"/>
      <c r="Y83" s="243"/>
      <c r="Z83" s="243"/>
    </row>
    <row ht="14.25" customHeight="1" r="84">
      <c r="A84" s="16">
        <v>8312</v>
      </c>
      <c r="B84" s="17" t="s">
        <v>9036</v>
      </c>
      <c r="C84" s="17">
        <v>2007</v>
      </c>
      <c r="D84" s="392">
        <v>39302</v>
      </c>
      <c r="E84" s="17" t="s">
        <v>9037</v>
      </c>
      <c r="F84" s="17" t="s">
        <v>5823</v>
      </c>
      <c r="G84" s="17" t="s">
        <v>860</v>
      </c>
      <c r="H84" s="17" t="s">
        <v>1536</v>
      </c>
      <c r="I84" s="392">
        <v>41093</v>
      </c>
      <c r="J84" s="19">
        <v>7</v>
      </c>
      <c r="K84" s="560" t="s">
        <v>278</v>
      </c>
      <c r="L84" s="19" t="s">
        <v>376</v>
      </c>
      <c r="M84" s="21">
        <f>I84-D84</f>
        <v>1791</v>
      </c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17</v>
      </c>
      <c r="T84" s="123">
        <f>(S84/S85)</f>
        <v>0.101190476190476</v>
      </c>
      <c r="U84" s="243"/>
      <c r="V84" s="243"/>
      <c r="W84" s="243"/>
      <c r="X84" s="243"/>
      <c r="Y84" s="243"/>
      <c r="Z84" s="243"/>
    </row>
    <row ht="12.75" customHeight="1" r="85">
      <c r="A85" s="8">
        <v>8412</v>
      </c>
      <c r="B85" s="9" t="s">
        <v>9038</v>
      </c>
      <c r="C85" s="9">
        <v>2008</v>
      </c>
      <c r="D85" s="388">
        <v>39660</v>
      </c>
      <c r="E85" s="9" t="s">
        <v>9039</v>
      </c>
      <c r="F85" s="9" t="s">
        <v>1417</v>
      </c>
      <c r="G85" s="9" t="s">
        <v>17</v>
      </c>
      <c r="H85" s="9" t="s">
        <v>866</v>
      </c>
      <c r="I85" s="388">
        <v>41096</v>
      </c>
      <c r="J85" s="12">
        <v>7</v>
      </c>
      <c r="K85" s="562" t="s">
        <v>308</v>
      </c>
      <c r="L85" s="12" t="s">
        <v>376</v>
      </c>
      <c r="M85" s="13">
        <f>I85-D85</f>
        <v>1436</v>
      </c>
      <c r="N85" s="243"/>
      <c r="O85" s="344" t="s">
        <v>253</v>
      </c>
      <c r="P85" s="345"/>
      <c r="Q85" s="345"/>
      <c r="R85" s="346"/>
      <c r="S85" s="440">
        <f>SUM(S81:S84)</f>
        <v>168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16">
        <v>8512</v>
      </c>
      <c r="B86" s="17" t="s">
        <v>9040</v>
      </c>
      <c r="C86" s="17">
        <v>2009</v>
      </c>
      <c r="D86" s="392">
        <v>39888</v>
      </c>
      <c r="E86" s="17" t="s">
        <v>9041</v>
      </c>
      <c r="F86" s="17" t="s">
        <v>430</v>
      </c>
      <c r="G86" s="17" t="s">
        <v>17</v>
      </c>
      <c r="H86" s="17" t="s">
        <v>9024</v>
      </c>
      <c r="I86" s="392">
        <v>41096</v>
      </c>
      <c r="J86" s="19">
        <v>7</v>
      </c>
      <c r="K86" s="560" t="s">
        <v>278</v>
      </c>
      <c r="L86" s="19" t="s">
        <v>371</v>
      </c>
      <c r="M86" s="21">
        <f>I86-D86</f>
        <v>1208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8">
        <v>8612</v>
      </c>
      <c r="B87" s="9" t="s">
        <v>9042</v>
      </c>
      <c r="C87" s="9">
        <v>2010</v>
      </c>
      <c r="D87" s="388">
        <v>40245</v>
      </c>
      <c r="E87" s="9" t="s">
        <v>9043</v>
      </c>
      <c r="F87" s="9" t="s">
        <v>1678</v>
      </c>
      <c r="G87" s="9" t="s">
        <v>17</v>
      </c>
      <c r="H87" s="9" t="s">
        <v>89</v>
      </c>
      <c r="I87" s="388">
        <v>41099</v>
      </c>
      <c r="J87" s="12">
        <v>7</v>
      </c>
      <c r="K87" s="560" t="s">
        <v>278</v>
      </c>
      <c r="L87" s="12" t="s">
        <v>376</v>
      </c>
      <c r="M87" s="13">
        <f>I87-D87</f>
        <v>854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16">
        <v>8712</v>
      </c>
      <c r="B88" s="17" t="s">
        <v>9044</v>
      </c>
      <c r="C88" s="17">
        <v>2010</v>
      </c>
      <c r="D88" s="392">
        <v>40259</v>
      </c>
      <c r="E88" s="17" t="s">
        <v>9045</v>
      </c>
      <c r="F88" s="17" t="s">
        <v>2004</v>
      </c>
      <c r="G88" s="17" t="s">
        <v>17</v>
      </c>
      <c r="H88" s="17" t="s">
        <v>9024</v>
      </c>
      <c r="I88" s="392">
        <v>41099</v>
      </c>
      <c r="J88" s="19">
        <v>7</v>
      </c>
      <c r="K88" s="563" t="s">
        <v>295</v>
      </c>
      <c r="L88" s="19" t="s">
        <v>371</v>
      </c>
      <c r="M88" s="21">
        <f>I88-D88</f>
        <v>840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8">
        <v>8812</v>
      </c>
      <c r="B89" s="9" t="s">
        <v>9046</v>
      </c>
      <c r="C89" s="9">
        <v>2009</v>
      </c>
      <c r="D89" s="388">
        <v>39828</v>
      </c>
      <c r="E89" s="9" t="s">
        <v>9047</v>
      </c>
      <c r="F89" s="9" t="s">
        <v>2004</v>
      </c>
      <c r="G89" s="9" t="s">
        <v>17</v>
      </c>
      <c r="H89" s="9" t="s">
        <v>77</v>
      </c>
      <c r="I89" s="388">
        <v>41100</v>
      </c>
      <c r="J89" s="12">
        <v>7</v>
      </c>
      <c r="K89" s="563" t="s">
        <v>295</v>
      </c>
      <c r="L89" s="12" t="s">
        <v>371</v>
      </c>
      <c r="M89" s="13">
        <f>I89-D89</f>
        <v>1272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16">
        <v>8912</v>
      </c>
      <c r="B90" s="17" t="s">
        <v>9048</v>
      </c>
      <c r="C90" s="17">
        <v>2010</v>
      </c>
      <c r="D90" s="392">
        <v>40444</v>
      </c>
      <c r="E90" s="17" t="s">
        <v>9049</v>
      </c>
      <c r="F90" s="17" t="s">
        <v>154</v>
      </c>
      <c r="G90" s="17" t="s">
        <v>860</v>
      </c>
      <c r="H90" s="17" t="s">
        <v>3637</v>
      </c>
      <c r="I90" s="392">
        <v>41100</v>
      </c>
      <c r="J90" s="19">
        <v>7</v>
      </c>
      <c r="K90" s="560" t="s">
        <v>278</v>
      </c>
      <c r="L90" s="19" t="s">
        <v>376</v>
      </c>
      <c r="M90" s="21">
        <f>I90-D90</f>
        <v>656</v>
      </c>
      <c r="N90" s="243"/>
      <c r="O90" s="454" t="s">
        <v>407</v>
      </c>
      <c r="P90" s="455" t="e">
        <f>AVERAGEIF(G2:G476,"PT",M2:M476)</f>
        <v>#DIV/0!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8">
        <v>9012</v>
      </c>
      <c r="B91" s="9" t="s">
        <v>9050</v>
      </c>
      <c r="C91" s="9">
        <v>2008</v>
      </c>
      <c r="D91" s="388">
        <v>39639</v>
      </c>
      <c r="E91" s="9" t="s">
        <v>9051</v>
      </c>
      <c r="F91" s="9" t="s">
        <v>5224</v>
      </c>
      <c r="G91" s="9" t="s">
        <v>860</v>
      </c>
      <c r="H91" s="9" t="s">
        <v>9021</v>
      </c>
      <c r="I91" s="388">
        <v>41106</v>
      </c>
      <c r="J91" s="12">
        <v>7</v>
      </c>
      <c r="K91" s="560" t="s">
        <v>278</v>
      </c>
      <c r="L91" s="12" t="s">
        <v>371</v>
      </c>
      <c r="M91" s="13">
        <f>I91-D91</f>
        <v>1467</v>
      </c>
      <c r="N91" s="243"/>
      <c r="O91" s="456" t="s">
        <v>30</v>
      </c>
      <c r="P91" s="457">
        <f>AVERAGEIF(G2:G477,"PTN",M2:M477)</f>
        <v>1470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16">
        <v>9112</v>
      </c>
      <c r="B92" s="17" t="s">
        <v>9052</v>
      </c>
      <c r="C92" s="17">
        <v>2008</v>
      </c>
      <c r="D92" s="392">
        <v>39681</v>
      </c>
      <c r="E92" s="17" t="s">
        <v>9053</v>
      </c>
      <c r="F92" s="17" t="s">
        <v>5224</v>
      </c>
      <c r="G92" s="17" t="s">
        <v>860</v>
      </c>
      <c r="H92" s="17" t="s">
        <v>9021</v>
      </c>
      <c r="I92" s="392">
        <v>41106</v>
      </c>
      <c r="J92" s="19">
        <v>7</v>
      </c>
      <c r="K92" s="560" t="s">
        <v>278</v>
      </c>
      <c r="L92" s="19" t="s">
        <v>371</v>
      </c>
      <c r="M92" s="21">
        <f>I92-D92</f>
        <v>1425</v>
      </c>
      <c r="N92" s="243"/>
      <c r="O92" s="454" t="s">
        <v>17</v>
      </c>
      <c r="P92" s="455">
        <f>AVERAGEIF(G2:G476,"PTE",M2:M476)</f>
        <v>1012.5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8">
        <v>9212</v>
      </c>
      <c r="B93" s="9" t="s">
        <v>9054</v>
      </c>
      <c r="C93" s="9">
        <v>2009</v>
      </c>
      <c r="D93" s="388">
        <v>39959</v>
      </c>
      <c r="E93" s="9" t="s">
        <v>9055</v>
      </c>
      <c r="F93" s="9" t="s">
        <v>1081</v>
      </c>
      <c r="G93" s="9" t="s">
        <v>860</v>
      </c>
      <c r="H93" s="9" t="s">
        <v>9024</v>
      </c>
      <c r="I93" s="388">
        <v>41106</v>
      </c>
      <c r="J93" s="12">
        <v>7</v>
      </c>
      <c r="K93" s="560" t="s">
        <v>278</v>
      </c>
      <c r="L93" s="12" t="s">
        <v>371</v>
      </c>
      <c r="M93" s="13">
        <f>I93-D93</f>
        <v>1147</v>
      </c>
      <c r="N93" s="243"/>
      <c r="O93" s="456" t="s">
        <v>40</v>
      </c>
      <c r="P93" s="457" t="e">
        <f>AVERAGEIF(G2:G476,"Pré-Mistura",M2:M476)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16">
        <v>9312</v>
      </c>
      <c r="B94" s="17" t="s">
        <v>9056</v>
      </c>
      <c r="C94" s="17">
        <v>2010</v>
      </c>
      <c r="D94" s="392">
        <v>40389</v>
      </c>
      <c r="E94" s="17" t="s">
        <v>9057</v>
      </c>
      <c r="F94" s="17" t="s">
        <v>9058</v>
      </c>
      <c r="G94" s="17" t="s">
        <v>844</v>
      </c>
      <c r="H94" s="17" t="s">
        <v>3877</v>
      </c>
      <c r="I94" s="392">
        <v>41109</v>
      </c>
      <c r="J94" s="19">
        <v>7</v>
      </c>
      <c r="K94" s="560" t="s">
        <v>278</v>
      </c>
      <c r="L94" s="19" t="s">
        <v>376</v>
      </c>
      <c r="M94" s="21">
        <f>I94-D94</f>
        <v>720</v>
      </c>
      <c r="N94" s="243"/>
      <c r="O94" s="454" t="s">
        <v>850</v>
      </c>
      <c r="P94" s="455">
        <f>AVERAGEIF(G2:G476,"PF",M2:M476)</f>
        <v>1577.8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8">
        <v>9412</v>
      </c>
      <c r="B95" s="9" t="s">
        <v>9059</v>
      </c>
      <c r="C95" s="9">
        <v>2009</v>
      </c>
      <c r="D95" s="388">
        <v>39888</v>
      </c>
      <c r="E95" s="9" t="s">
        <v>9060</v>
      </c>
      <c r="F95" s="9" t="s">
        <v>2869</v>
      </c>
      <c r="G95" s="9" t="s">
        <v>860</v>
      </c>
      <c r="H95" s="9" t="s">
        <v>100</v>
      </c>
      <c r="I95" s="388">
        <v>41115</v>
      </c>
      <c r="J95" s="12">
        <v>7</v>
      </c>
      <c r="K95" s="560" t="s">
        <v>278</v>
      </c>
      <c r="L95" s="12" t="s">
        <v>371</v>
      </c>
      <c r="M95" s="13">
        <f>I95-D95</f>
        <v>1227</v>
      </c>
      <c r="N95" s="243"/>
      <c r="O95" s="456" t="s">
        <v>844</v>
      </c>
      <c r="P95" s="457">
        <f>AVERAGEIF(G2:G476,"PFN",M2:M476)</f>
        <v>720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16">
        <v>9512</v>
      </c>
      <c r="B96" s="17" t="s">
        <v>9061</v>
      </c>
      <c r="C96" s="17">
        <v>2009</v>
      </c>
      <c r="D96" s="392">
        <v>39939</v>
      </c>
      <c r="E96" s="17" t="s">
        <v>9062</v>
      </c>
      <c r="F96" s="17" t="s">
        <v>180</v>
      </c>
      <c r="G96" s="17" t="s">
        <v>17</v>
      </c>
      <c r="H96" s="17" t="s">
        <v>5812</v>
      </c>
      <c r="I96" s="392">
        <v>41116</v>
      </c>
      <c r="J96" s="19">
        <v>7</v>
      </c>
      <c r="K96" s="562" t="s">
        <v>308</v>
      </c>
      <c r="L96" s="19" t="s">
        <v>371</v>
      </c>
      <c r="M96" s="21">
        <f>I96-D96</f>
        <v>1177</v>
      </c>
      <c r="N96" s="243"/>
      <c r="O96" s="454" t="s">
        <v>860</v>
      </c>
      <c r="P96" s="455">
        <f>AVERAGEIF(G2:G476,"PF/PTE",M2:M476)</f>
        <v>1168.48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8">
        <v>9612</v>
      </c>
      <c r="B97" s="9" t="s">
        <v>9063</v>
      </c>
      <c r="C97" s="9">
        <v>2009</v>
      </c>
      <c r="D97" s="388">
        <v>40130</v>
      </c>
      <c r="E97" s="9" t="s">
        <v>9064</v>
      </c>
      <c r="F97" s="9" t="s">
        <v>180</v>
      </c>
      <c r="G97" s="9" t="s">
        <v>17</v>
      </c>
      <c r="H97" s="9" t="s">
        <v>5812</v>
      </c>
      <c r="I97" s="388">
        <v>41116</v>
      </c>
      <c r="J97" s="12">
        <v>7</v>
      </c>
      <c r="K97" s="562" t="s">
        <v>308</v>
      </c>
      <c r="L97" s="12" t="s">
        <v>371</v>
      </c>
      <c r="M97" s="13">
        <f>I97-D97</f>
        <v>986</v>
      </c>
      <c r="N97" s="243"/>
      <c r="O97" s="456" t="s">
        <v>865</v>
      </c>
      <c r="P97" s="457">
        <f>AVERAGEIF(G2:G476,"Bio",M2:M476)</f>
        <v>949.2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16">
        <v>9712</v>
      </c>
      <c r="B98" s="17" t="s">
        <v>9065</v>
      </c>
      <c r="C98" s="17">
        <v>2010</v>
      </c>
      <c r="D98" s="392">
        <v>40347</v>
      </c>
      <c r="E98" s="17" t="s">
        <v>9066</v>
      </c>
      <c r="F98" s="17" t="s">
        <v>1137</v>
      </c>
      <c r="G98" s="17" t="s">
        <v>860</v>
      </c>
      <c r="H98" s="17" t="s">
        <v>6422</v>
      </c>
      <c r="I98" s="392">
        <v>41122</v>
      </c>
      <c r="J98" s="19">
        <v>8</v>
      </c>
      <c r="K98" s="562" t="s">
        <v>308</v>
      </c>
      <c r="L98" s="19" t="s">
        <v>371</v>
      </c>
      <c r="M98" s="21">
        <f>I98-D98</f>
        <v>775</v>
      </c>
      <c r="N98" s="243"/>
      <c r="O98" s="454" t="s">
        <v>871</v>
      </c>
      <c r="P98" s="455">
        <f>AVERAGEIF(G2:G476,"Bio/Org",M2:M476)</f>
        <v>226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8">
        <v>9812</v>
      </c>
      <c r="B99" s="9" t="s">
        <v>9067</v>
      </c>
      <c r="C99" s="9">
        <v>2010</v>
      </c>
      <c r="D99" s="388">
        <v>40359</v>
      </c>
      <c r="E99" s="9" t="s">
        <v>9068</v>
      </c>
      <c r="F99" s="9" t="s">
        <v>2869</v>
      </c>
      <c r="G99" s="9" t="s">
        <v>860</v>
      </c>
      <c r="H99" s="9" t="s">
        <v>209</v>
      </c>
      <c r="I99" s="388">
        <v>41122</v>
      </c>
      <c r="J99" s="12">
        <v>8</v>
      </c>
      <c r="K99" s="560" t="s">
        <v>278</v>
      </c>
      <c r="L99" s="12" t="s">
        <v>371</v>
      </c>
      <c r="M99" s="13">
        <f>I99-D99</f>
        <v>763</v>
      </c>
      <c r="N99" s="243"/>
      <c r="O99" s="458" t="s">
        <v>426</v>
      </c>
      <c r="P99" s="459">
        <f>AVERAGE(M2:M494)</f>
        <v>1058.70238095238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16">
        <v>9912</v>
      </c>
      <c r="B100" s="17" t="s">
        <v>8168</v>
      </c>
      <c r="C100" s="17">
        <v>2010</v>
      </c>
      <c r="D100" s="392">
        <v>40400</v>
      </c>
      <c r="E100" s="17" t="s">
        <v>9069</v>
      </c>
      <c r="F100" s="17" t="s">
        <v>2869</v>
      </c>
      <c r="G100" s="17" t="s">
        <v>860</v>
      </c>
      <c r="H100" s="17" t="s">
        <v>209</v>
      </c>
      <c r="I100" s="392">
        <v>41122</v>
      </c>
      <c r="J100" s="19">
        <v>8</v>
      </c>
      <c r="K100" s="560" t="s">
        <v>278</v>
      </c>
      <c r="L100" s="19" t="s">
        <v>371</v>
      </c>
      <c r="M100" s="21">
        <f>I100-D100</f>
        <v>722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8">
        <v>10012</v>
      </c>
      <c r="B101" s="9" t="s">
        <v>8171</v>
      </c>
      <c r="C101" s="9">
        <v>2011</v>
      </c>
      <c r="D101" s="388">
        <v>40604</v>
      </c>
      <c r="E101" s="9" t="s">
        <v>9070</v>
      </c>
      <c r="F101" s="9" t="s">
        <v>8414</v>
      </c>
      <c r="G101" s="9" t="s">
        <v>860</v>
      </c>
      <c r="H101" s="9" t="s">
        <v>8323</v>
      </c>
      <c r="I101" s="388">
        <v>41124</v>
      </c>
      <c r="J101" s="12">
        <v>8</v>
      </c>
      <c r="K101" s="563" t="s">
        <v>295</v>
      </c>
      <c r="L101" s="12" t="s">
        <v>371</v>
      </c>
      <c r="M101" s="13">
        <f>I101-D101</f>
        <v>520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16">
        <v>10112</v>
      </c>
      <c r="B102" s="17" t="s">
        <v>9071</v>
      </c>
      <c r="C102" s="17">
        <v>2008</v>
      </c>
      <c r="D102" s="392">
        <v>39744</v>
      </c>
      <c r="E102" s="17" t="s">
        <v>9072</v>
      </c>
      <c r="F102" s="17" t="s">
        <v>3361</v>
      </c>
      <c r="G102" s="17" t="s">
        <v>860</v>
      </c>
      <c r="H102" s="17" t="s">
        <v>83</v>
      </c>
      <c r="I102" s="392">
        <v>41124</v>
      </c>
      <c r="J102" s="19">
        <v>8</v>
      </c>
      <c r="K102" s="560" t="s">
        <v>278</v>
      </c>
      <c r="L102" s="19" t="s">
        <v>376</v>
      </c>
      <c r="M102" s="21">
        <f>I102-D102</f>
        <v>1380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8">
        <v>10212</v>
      </c>
      <c r="B103" s="9" t="s">
        <v>9073</v>
      </c>
      <c r="C103" s="9">
        <v>2012</v>
      </c>
      <c r="D103" s="388">
        <v>40918</v>
      </c>
      <c r="E103" s="9" t="s">
        <v>9074</v>
      </c>
      <c r="F103" s="548" t="s">
        <v>3960</v>
      </c>
      <c r="G103" s="9" t="s">
        <v>871</v>
      </c>
      <c r="H103" s="9" t="s">
        <v>9075</v>
      </c>
      <c r="I103" s="388">
        <v>41124</v>
      </c>
      <c r="J103" s="12">
        <v>8</v>
      </c>
      <c r="K103" s="561" t="s">
        <v>1679</v>
      </c>
      <c r="L103" s="12" t="s">
        <v>380</v>
      </c>
      <c r="M103" s="13">
        <f>I103-D103</f>
        <v>206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16">
        <v>10312</v>
      </c>
      <c r="B104" s="17" t="s">
        <v>9076</v>
      </c>
      <c r="C104" s="17">
        <v>2006</v>
      </c>
      <c r="D104" s="392">
        <v>38791</v>
      </c>
      <c r="E104" s="17" t="s">
        <v>9077</v>
      </c>
      <c r="F104" s="17" t="s">
        <v>154</v>
      </c>
      <c r="G104" s="17" t="s">
        <v>860</v>
      </c>
      <c r="H104" s="17" t="s">
        <v>121</v>
      </c>
      <c r="I104" s="392">
        <v>41127</v>
      </c>
      <c r="J104" s="19">
        <v>8</v>
      </c>
      <c r="K104" s="563" t="s">
        <v>295</v>
      </c>
      <c r="L104" s="19" t="s">
        <v>376</v>
      </c>
      <c r="M104" s="21">
        <f>I104-D104</f>
        <v>2336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8">
        <v>10412</v>
      </c>
      <c r="B105" s="9" t="s">
        <v>9078</v>
      </c>
      <c r="C105" s="9">
        <v>2011</v>
      </c>
      <c r="D105" s="388">
        <v>40690</v>
      </c>
      <c r="E105" s="9" t="s">
        <v>9079</v>
      </c>
      <c r="F105" s="9" t="s">
        <v>1081</v>
      </c>
      <c r="G105" s="9" t="s">
        <v>860</v>
      </c>
      <c r="H105" s="9" t="s">
        <v>25</v>
      </c>
      <c r="I105" s="388">
        <v>41137</v>
      </c>
      <c r="J105" s="12">
        <v>8</v>
      </c>
      <c r="K105" s="560" t="s">
        <v>278</v>
      </c>
      <c r="L105" s="12" t="s">
        <v>371</v>
      </c>
      <c r="M105" s="13">
        <f>I105-D105</f>
        <v>447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16">
        <v>10512</v>
      </c>
      <c r="B106" s="17" t="s">
        <v>9080</v>
      </c>
      <c r="C106" s="17">
        <v>2011</v>
      </c>
      <c r="D106" s="392">
        <v>40569</v>
      </c>
      <c r="E106" s="17" t="s">
        <v>9081</v>
      </c>
      <c r="F106" s="17" t="s">
        <v>1154</v>
      </c>
      <c r="G106" s="17" t="s">
        <v>860</v>
      </c>
      <c r="H106" s="17" t="s">
        <v>9024</v>
      </c>
      <c r="I106" s="392">
        <v>41138</v>
      </c>
      <c r="J106" s="19">
        <v>8</v>
      </c>
      <c r="K106" s="562" t="s">
        <v>308</v>
      </c>
      <c r="L106" s="19" t="s">
        <v>376</v>
      </c>
      <c r="M106" s="21">
        <f>I106-D106</f>
        <v>569</v>
      </c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8">
        <v>10612</v>
      </c>
      <c r="B107" s="9" t="s">
        <v>9082</v>
      </c>
      <c r="C107" s="9">
        <v>2010</v>
      </c>
      <c r="D107" s="388">
        <v>40231</v>
      </c>
      <c r="E107" s="9" t="s">
        <v>9083</v>
      </c>
      <c r="F107" s="9" t="s">
        <v>2869</v>
      </c>
      <c r="G107" s="9" t="s">
        <v>860</v>
      </c>
      <c r="H107" s="9" t="s">
        <v>209</v>
      </c>
      <c r="I107" s="388">
        <v>41138</v>
      </c>
      <c r="J107" s="12">
        <v>8</v>
      </c>
      <c r="K107" s="560" t="s">
        <v>278</v>
      </c>
      <c r="L107" s="12" t="s">
        <v>371</v>
      </c>
      <c r="M107" s="13">
        <f>I107-D107</f>
        <v>907</v>
      </c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16">
        <v>10712</v>
      </c>
      <c r="B108" s="17" t="s">
        <v>9084</v>
      </c>
      <c r="C108" s="17">
        <v>2009</v>
      </c>
      <c r="D108" s="392">
        <v>39941</v>
      </c>
      <c r="E108" s="17" t="s">
        <v>9085</v>
      </c>
      <c r="F108" s="17" t="s">
        <v>1081</v>
      </c>
      <c r="G108" s="17" t="s">
        <v>17</v>
      </c>
      <c r="H108" s="17" t="s">
        <v>100</v>
      </c>
      <c r="I108" s="392">
        <v>41143</v>
      </c>
      <c r="J108" s="19">
        <v>8</v>
      </c>
      <c r="K108" s="563" t="s">
        <v>295</v>
      </c>
      <c r="L108" s="19" t="s">
        <v>371</v>
      </c>
      <c r="M108" s="21">
        <f>I108-D108</f>
        <v>1202</v>
      </c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8">
        <v>10812</v>
      </c>
      <c r="B109" s="9" t="s">
        <v>9086</v>
      </c>
      <c r="C109" s="9">
        <v>2010</v>
      </c>
      <c r="D109" s="388">
        <v>40277</v>
      </c>
      <c r="E109" s="9" t="s">
        <v>9087</v>
      </c>
      <c r="F109" s="9" t="s">
        <v>1767</v>
      </c>
      <c r="G109" s="9" t="s">
        <v>860</v>
      </c>
      <c r="H109" s="9" t="s">
        <v>100</v>
      </c>
      <c r="I109" s="388">
        <v>41143</v>
      </c>
      <c r="J109" s="12">
        <v>8</v>
      </c>
      <c r="K109" s="560" t="s">
        <v>278</v>
      </c>
      <c r="L109" s="12" t="s">
        <v>371</v>
      </c>
      <c r="M109" s="13">
        <f>I109-D109</f>
        <v>866</v>
      </c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16">
        <v>10912</v>
      </c>
      <c r="B110" s="17" t="s">
        <v>9088</v>
      </c>
      <c r="C110" s="17">
        <v>2011</v>
      </c>
      <c r="D110" s="392">
        <v>40597</v>
      </c>
      <c r="E110" s="17" t="s">
        <v>9089</v>
      </c>
      <c r="F110" s="17" t="s">
        <v>154</v>
      </c>
      <c r="G110" s="17" t="s">
        <v>860</v>
      </c>
      <c r="H110" s="17" t="s">
        <v>9024</v>
      </c>
      <c r="I110" s="392">
        <v>41144</v>
      </c>
      <c r="J110" s="19">
        <v>8</v>
      </c>
      <c r="K110" s="563" t="s">
        <v>295</v>
      </c>
      <c r="L110" s="19" t="s">
        <v>376</v>
      </c>
      <c r="M110" s="21">
        <f>I110-D110</f>
        <v>547</v>
      </c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8">
        <v>11012</v>
      </c>
      <c r="B111" s="9" t="s">
        <v>9090</v>
      </c>
      <c r="C111" s="9">
        <v>2009</v>
      </c>
      <c r="D111" s="388">
        <v>40176</v>
      </c>
      <c r="E111" s="9" t="s">
        <v>9091</v>
      </c>
      <c r="F111" s="9" t="s">
        <v>236</v>
      </c>
      <c r="G111" s="9" t="s">
        <v>860</v>
      </c>
      <c r="H111" s="9" t="s">
        <v>25</v>
      </c>
      <c r="I111" s="388">
        <v>41145</v>
      </c>
      <c r="J111" s="12">
        <v>8</v>
      </c>
      <c r="K111" s="563" t="s">
        <v>295</v>
      </c>
      <c r="L111" s="12" t="s">
        <v>371</v>
      </c>
      <c r="M111" s="13">
        <f>I111-D111</f>
        <v>969</v>
      </c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16">
        <v>11112</v>
      </c>
      <c r="B112" s="17" t="s">
        <v>9092</v>
      </c>
      <c r="C112" s="17">
        <v>2009</v>
      </c>
      <c r="D112" s="392">
        <v>40084</v>
      </c>
      <c r="E112" s="17" t="s">
        <v>9093</v>
      </c>
      <c r="F112" s="17" t="s">
        <v>7489</v>
      </c>
      <c r="G112" s="17" t="s">
        <v>17</v>
      </c>
      <c r="H112" s="17" t="s">
        <v>209</v>
      </c>
      <c r="I112" s="392">
        <v>41149</v>
      </c>
      <c r="J112" s="19">
        <v>8</v>
      </c>
      <c r="K112" s="560" t="s">
        <v>278</v>
      </c>
      <c r="L112" s="19" t="s">
        <v>376</v>
      </c>
      <c r="M112" s="21">
        <f>I112-D112</f>
        <v>1065</v>
      </c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8">
        <v>11212</v>
      </c>
      <c r="B113" s="9" t="s">
        <v>9094</v>
      </c>
      <c r="C113" s="9">
        <v>2007</v>
      </c>
      <c r="D113" s="388">
        <v>39365</v>
      </c>
      <c r="E113" s="9" t="s">
        <v>9095</v>
      </c>
      <c r="F113" s="9" t="s">
        <v>7489</v>
      </c>
      <c r="G113" s="9" t="s">
        <v>17</v>
      </c>
      <c r="H113" s="9" t="s">
        <v>209</v>
      </c>
      <c r="I113" s="388">
        <v>41150</v>
      </c>
      <c r="J113" s="12">
        <v>8</v>
      </c>
      <c r="K113" s="560" t="s">
        <v>278</v>
      </c>
      <c r="L113" s="12" t="s">
        <v>376</v>
      </c>
      <c r="M113" s="13">
        <f>I113-D113</f>
        <v>1785</v>
      </c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16">
        <v>11312</v>
      </c>
      <c r="B114" s="17" t="s">
        <v>9096</v>
      </c>
      <c r="C114" s="17">
        <v>2011</v>
      </c>
      <c r="D114" s="392">
        <v>40770</v>
      </c>
      <c r="E114" s="17" t="s">
        <v>9097</v>
      </c>
      <c r="F114" s="17" t="s">
        <v>7489</v>
      </c>
      <c r="G114" s="17" t="s">
        <v>17</v>
      </c>
      <c r="H114" s="17" t="s">
        <v>209</v>
      </c>
      <c r="I114" s="392">
        <v>41150</v>
      </c>
      <c r="J114" s="19">
        <v>8</v>
      </c>
      <c r="K114" s="560" t="s">
        <v>278</v>
      </c>
      <c r="L114" s="19" t="s">
        <v>376</v>
      </c>
      <c r="M114" s="21">
        <f>I114-D114</f>
        <v>380</v>
      </c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8">
        <v>11412</v>
      </c>
      <c r="B115" s="9" t="s">
        <v>9098</v>
      </c>
      <c r="C115" s="9">
        <v>2007</v>
      </c>
      <c r="D115" s="388">
        <v>39226</v>
      </c>
      <c r="E115" s="9" t="s">
        <v>9099</v>
      </c>
      <c r="F115" s="9" t="s">
        <v>1767</v>
      </c>
      <c r="G115" s="9" t="s">
        <v>860</v>
      </c>
      <c r="H115" s="9" t="s">
        <v>2462</v>
      </c>
      <c r="I115" s="388">
        <v>41150</v>
      </c>
      <c r="J115" s="12">
        <v>8</v>
      </c>
      <c r="K115" s="562" t="s">
        <v>308</v>
      </c>
      <c r="L115" s="12" t="s">
        <v>371</v>
      </c>
      <c r="M115" s="13">
        <f>I115-D115</f>
        <v>1924</v>
      </c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16">
        <v>11512</v>
      </c>
      <c r="B116" s="17" t="s">
        <v>9100</v>
      </c>
      <c r="C116" s="17">
        <v>2007</v>
      </c>
      <c r="D116" s="392">
        <v>39227</v>
      </c>
      <c r="E116" s="17" t="s">
        <v>9101</v>
      </c>
      <c r="F116" s="17" t="s">
        <v>1767</v>
      </c>
      <c r="G116" s="17" t="s">
        <v>860</v>
      </c>
      <c r="H116" s="17" t="s">
        <v>2462</v>
      </c>
      <c r="I116" s="392">
        <v>41150</v>
      </c>
      <c r="J116" s="19">
        <v>8</v>
      </c>
      <c r="K116" s="562" t="s">
        <v>308</v>
      </c>
      <c r="L116" s="19" t="s">
        <v>371</v>
      </c>
      <c r="M116" s="21">
        <f>I116-D116</f>
        <v>1923</v>
      </c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8">
        <v>11612</v>
      </c>
      <c r="B117" s="9" t="s">
        <v>9102</v>
      </c>
      <c r="C117" s="9">
        <v>2009</v>
      </c>
      <c r="D117" s="388">
        <v>40127</v>
      </c>
      <c r="E117" s="9" t="s">
        <v>9103</v>
      </c>
      <c r="F117" s="9" t="s">
        <v>136</v>
      </c>
      <c r="G117" s="9" t="s">
        <v>860</v>
      </c>
      <c r="H117" s="9" t="s">
        <v>55</v>
      </c>
      <c r="I117" s="388">
        <v>41151</v>
      </c>
      <c r="J117" s="12">
        <v>8</v>
      </c>
      <c r="K117" s="563" t="s">
        <v>295</v>
      </c>
      <c r="L117" s="12" t="s">
        <v>371</v>
      </c>
      <c r="M117" s="13">
        <f>I117-D117</f>
        <v>1024</v>
      </c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16">
        <v>11712</v>
      </c>
      <c r="B118" s="17" t="s">
        <v>9104</v>
      </c>
      <c r="C118" s="17">
        <v>2009</v>
      </c>
      <c r="D118" s="392">
        <v>40115</v>
      </c>
      <c r="E118" s="17" t="s">
        <v>9105</v>
      </c>
      <c r="F118" s="17" t="s">
        <v>7489</v>
      </c>
      <c r="G118" s="17" t="s">
        <v>17</v>
      </c>
      <c r="H118" s="17" t="s">
        <v>209</v>
      </c>
      <c r="I118" s="392">
        <v>41163</v>
      </c>
      <c r="J118" s="19">
        <v>9</v>
      </c>
      <c r="K118" s="560" t="s">
        <v>278</v>
      </c>
      <c r="L118" s="19" t="s">
        <v>376</v>
      </c>
      <c r="M118" s="21">
        <f>I118-D118</f>
        <v>1048</v>
      </c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8">
        <v>11812</v>
      </c>
      <c r="B119" s="9" t="s">
        <v>9106</v>
      </c>
      <c r="C119" s="9">
        <v>2009</v>
      </c>
      <c r="D119" s="388">
        <v>40177</v>
      </c>
      <c r="E119" s="9" t="s">
        <v>9107</v>
      </c>
      <c r="F119" s="9" t="s">
        <v>1767</v>
      </c>
      <c r="G119" s="9" t="s">
        <v>860</v>
      </c>
      <c r="H119" s="9" t="s">
        <v>9024</v>
      </c>
      <c r="I119" s="388">
        <v>41163</v>
      </c>
      <c r="J119" s="12">
        <v>9</v>
      </c>
      <c r="K119" s="560" t="s">
        <v>278</v>
      </c>
      <c r="L119" s="12" t="s">
        <v>371</v>
      </c>
      <c r="M119" s="13">
        <f>I119-D119</f>
        <v>986</v>
      </c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16">
        <v>11912</v>
      </c>
      <c r="B120" s="17" t="s">
        <v>9108</v>
      </c>
      <c r="C120" s="17">
        <v>2008</v>
      </c>
      <c r="D120" s="392">
        <v>39660</v>
      </c>
      <c r="E120" s="17" t="s">
        <v>9109</v>
      </c>
      <c r="F120" s="17" t="s">
        <v>3127</v>
      </c>
      <c r="G120" s="17" t="s">
        <v>865</v>
      </c>
      <c r="H120" s="17" t="s">
        <v>104</v>
      </c>
      <c r="I120" s="392">
        <v>41163</v>
      </c>
      <c r="J120" s="19">
        <v>9</v>
      </c>
      <c r="K120" s="562" t="s">
        <v>308</v>
      </c>
      <c r="L120" s="19" t="s">
        <v>380</v>
      </c>
      <c r="M120" s="21">
        <f>I120-D120</f>
        <v>1503</v>
      </c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8">
        <v>12012</v>
      </c>
      <c r="B121" s="9" t="s">
        <v>9110</v>
      </c>
      <c r="C121" s="9">
        <v>2008</v>
      </c>
      <c r="D121" s="388">
        <v>39640</v>
      </c>
      <c r="E121" s="9" t="s">
        <v>9111</v>
      </c>
      <c r="F121" s="9" t="s">
        <v>5224</v>
      </c>
      <c r="G121" s="9" t="s">
        <v>860</v>
      </c>
      <c r="H121" s="9" t="s">
        <v>9021</v>
      </c>
      <c r="I121" s="388">
        <v>41177</v>
      </c>
      <c r="J121" s="12">
        <v>9</v>
      </c>
      <c r="K121" s="560" t="s">
        <v>278</v>
      </c>
      <c r="L121" s="12" t="s">
        <v>371</v>
      </c>
      <c r="M121" s="13">
        <f>I121-D121</f>
        <v>1537</v>
      </c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16">
        <v>12112</v>
      </c>
      <c r="B122" s="17" t="s">
        <v>9112</v>
      </c>
      <c r="C122" s="17">
        <v>2008</v>
      </c>
      <c r="D122" s="392">
        <v>39640</v>
      </c>
      <c r="E122" s="17" t="s">
        <v>9113</v>
      </c>
      <c r="F122" s="17" t="s">
        <v>5224</v>
      </c>
      <c r="G122" s="17" t="s">
        <v>860</v>
      </c>
      <c r="H122" s="17" t="s">
        <v>9021</v>
      </c>
      <c r="I122" s="392">
        <v>41177</v>
      </c>
      <c r="J122" s="19">
        <v>9</v>
      </c>
      <c r="K122" s="560" t="s">
        <v>278</v>
      </c>
      <c r="L122" s="19" t="s">
        <v>371</v>
      </c>
      <c r="M122" s="21">
        <f>I122-D122</f>
        <v>1537</v>
      </c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8">
        <v>12212</v>
      </c>
      <c r="B123" s="9" t="s">
        <v>9114</v>
      </c>
      <c r="C123" s="9">
        <v>2011</v>
      </c>
      <c r="D123" s="388">
        <v>40870</v>
      </c>
      <c r="E123" s="9" t="s">
        <v>9115</v>
      </c>
      <c r="F123" s="548" t="s">
        <v>3960</v>
      </c>
      <c r="G123" s="9" t="s">
        <v>871</v>
      </c>
      <c r="H123" s="9" t="s">
        <v>9116</v>
      </c>
      <c r="I123" s="388">
        <v>41178</v>
      </c>
      <c r="J123" s="12">
        <v>9</v>
      </c>
      <c r="K123" s="561" t="s">
        <v>1679</v>
      </c>
      <c r="L123" s="12" t="s">
        <v>380</v>
      </c>
      <c r="M123" s="13">
        <f>I123-D123</f>
        <v>308</v>
      </c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16">
        <v>12312</v>
      </c>
      <c r="B124" s="17" t="s">
        <v>9114</v>
      </c>
      <c r="C124" s="17">
        <v>2011</v>
      </c>
      <c r="D124" s="392">
        <v>40870</v>
      </c>
      <c r="E124" s="17" t="s">
        <v>9117</v>
      </c>
      <c r="F124" s="547" t="s">
        <v>3960</v>
      </c>
      <c r="G124" s="17" t="s">
        <v>871</v>
      </c>
      <c r="H124" s="17" t="s">
        <v>9118</v>
      </c>
      <c r="I124" s="392">
        <v>41178</v>
      </c>
      <c r="J124" s="19">
        <v>9</v>
      </c>
      <c r="K124" s="561" t="s">
        <v>1679</v>
      </c>
      <c r="L124" s="19" t="s">
        <v>380</v>
      </c>
      <c r="M124" s="21">
        <f>I124-D124</f>
        <v>308</v>
      </c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8">
        <v>12412</v>
      </c>
      <c r="B125" s="9" t="s">
        <v>9119</v>
      </c>
      <c r="C125" s="9">
        <v>2012</v>
      </c>
      <c r="D125" s="388">
        <v>41054</v>
      </c>
      <c r="E125" s="9" t="s">
        <v>9120</v>
      </c>
      <c r="F125" s="548" t="s">
        <v>3960</v>
      </c>
      <c r="G125" s="9" t="s">
        <v>871</v>
      </c>
      <c r="H125" s="9" t="s">
        <v>9121</v>
      </c>
      <c r="I125" s="388">
        <v>41178</v>
      </c>
      <c r="J125" s="12">
        <v>9</v>
      </c>
      <c r="K125" s="561" t="s">
        <v>1679</v>
      </c>
      <c r="L125" s="12" t="s">
        <v>380</v>
      </c>
      <c r="M125" s="13">
        <f>I125-D125</f>
        <v>124</v>
      </c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16">
        <v>12512</v>
      </c>
      <c r="B126" s="17" t="s">
        <v>9122</v>
      </c>
      <c r="C126" s="17">
        <v>2009</v>
      </c>
      <c r="D126" s="392">
        <v>39870</v>
      </c>
      <c r="E126" s="17" t="s">
        <v>9123</v>
      </c>
      <c r="F126" s="17" t="s">
        <v>1451</v>
      </c>
      <c r="G126" s="17" t="s">
        <v>850</v>
      </c>
      <c r="H126" s="17" t="s">
        <v>870</v>
      </c>
      <c r="I126" s="392">
        <v>41179</v>
      </c>
      <c r="J126" s="19">
        <v>9</v>
      </c>
      <c r="K126" s="562" t="s">
        <v>308</v>
      </c>
      <c r="L126" s="19" t="s">
        <v>376</v>
      </c>
      <c r="M126" s="21">
        <f>I126-D126</f>
        <v>1309</v>
      </c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8">
        <v>12612</v>
      </c>
      <c r="B127" s="9" t="s">
        <v>9124</v>
      </c>
      <c r="C127" s="9">
        <v>2010</v>
      </c>
      <c r="D127" s="388">
        <v>40479</v>
      </c>
      <c r="E127" s="9" t="s">
        <v>9125</v>
      </c>
      <c r="F127" s="9" t="s">
        <v>1154</v>
      </c>
      <c r="G127" s="9" t="s">
        <v>860</v>
      </c>
      <c r="H127" s="9" t="s">
        <v>89</v>
      </c>
      <c r="I127" s="388">
        <v>41180</v>
      </c>
      <c r="J127" s="12">
        <v>9</v>
      </c>
      <c r="K127" s="562" t="s">
        <v>308</v>
      </c>
      <c r="L127" s="12" t="s">
        <v>376</v>
      </c>
      <c r="M127" s="13">
        <f>I127-D127</f>
        <v>701</v>
      </c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16">
        <v>12712</v>
      </c>
      <c r="B128" s="17" t="s">
        <v>9126</v>
      </c>
      <c r="C128" s="17">
        <v>2010</v>
      </c>
      <c r="D128" s="392">
        <v>40490</v>
      </c>
      <c r="E128" s="17" t="s">
        <v>9127</v>
      </c>
      <c r="F128" s="17" t="s">
        <v>1154</v>
      </c>
      <c r="G128" s="17" t="s">
        <v>860</v>
      </c>
      <c r="H128" s="17" t="s">
        <v>89</v>
      </c>
      <c r="I128" s="392">
        <v>41180</v>
      </c>
      <c r="J128" s="19">
        <v>9</v>
      </c>
      <c r="K128" s="562" t="s">
        <v>308</v>
      </c>
      <c r="L128" s="19" t="s">
        <v>376</v>
      </c>
      <c r="M128" s="21">
        <f>I128-D128</f>
        <v>690</v>
      </c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8">
        <v>12812</v>
      </c>
      <c r="B129" s="9" t="s">
        <v>9128</v>
      </c>
      <c r="C129" s="9">
        <v>2008</v>
      </c>
      <c r="D129" s="388">
        <v>39468</v>
      </c>
      <c r="E129" s="9" t="s">
        <v>9129</v>
      </c>
      <c r="F129" s="9" t="s">
        <v>1721</v>
      </c>
      <c r="G129" s="9" t="s">
        <v>860</v>
      </c>
      <c r="H129" s="9" t="s">
        <v>104</v>
      </c>
      <c r="I129" s="388">
        <v>41190</v>
      </c>
      <c r="J129" s="12">
        <v>10</v>
      </c>
      <c r="K129" s="562" t="s">
        <v>308</v>
      </c>
      <c r="L129" s="12" t="s">
        <v>376</v>
      </c>
      <c r="M129" s="13">
        <f>I129-D129</f>
        <v>1722</v>
      </c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16">
        <v>12912</v>
      </c>
      <c r="B130" s="17" t="s">
        <v>9130</v>
      </c>
      <c r="C130" s="17">
        <v>2008</v>
      </c>
      <c r="D130" s="392">
        <v>39561</v>
      </c>
      <c r="E130" s="17" t="s">
        <v>9131</v>
      </c>
      <c r="F130" s="17" t="s">
        <v>154</v>
      </c>
      <c r="G130" s="17" t="s">
        <v>860</v>
      </c>
      <c r="H130" s="17" t="s">
        <v>5812</v>
      </c>
      <c r="I130" s="392">
        <v>41191</v>
      </c>
      <c r="J130" s="19">
        <v>10</v>
      </c>
      <c r="K130" s="562" t="s">
        <v>308</v>
      </c>
      <c r="L130" s="19" t="s">
        <v>376</v>
      </c>
      <c r="M130" s="21">
        <f>I130-D130</f>
        <v>1630</v>
      </c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8">
        <v>13012</v>
      </c>
      <c r="B131" s="9" t="s">
        <v>8235</v>
      </c>
      <c r="C131" s="9">
        <v>2009</v>
      </c>
      <c r="D131" s="388">
        <v>39883</v>
      </c>
      <c r="E131" s="9" t="s">
        <v>9132</v>
      </c>
      <c r="F131" s="9" t="s">
        <v>1451</v>
      </c>
      <c r="G131" s="9" t="s">
        <v>850</v>
      </c>
      <c r="H131" s="9" t="s">
        <v>870</v>
      </c>
      <c r="I131" s="388">
        <v>41191</v>
      </c>
      <c r="J131" s="12">
        <v>10</v>
      </c>
      <c r="K131" s="562" t="s">
        <v>308</v>
      </c>
      <c r="L131" s="12" t="s">
        <v>376</v>
      </c>
      <c r="M131" s="13">
        <f>I131-D131</f>
        <v>1308</v>
      </c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16">
        <v>13112</v>
      </c>
      <c r="B132" s="17" t="s">
        <v>9133</v>
      </c>
      <c r="C132" s="17">
        <v>2011</v>
      </c>
      <c r="D132" s="392">
        <v>40765</v>
      </c>
      <c r="E132" s="17" t="s">
        <v>9134</v>
      </c>
      <c r="F132" s="17" t="s">
        <v>1081</v>
      </c>
      <c r="G132" s="17" t="s">
        <v>860</v>
      </c>
      <c r="H132" s="17" t="s">
        <v>465</v>
      </c>
      <c r="I132" s="392">
        <v>41191</v>
      </c>
      <c r="J132" s="19">
        <v>10</v>
      </c>
      <c r="K132" s="563" t="s">
        <v>295</v>
      </c>
      <c r="L132" s="19" t="s">
        <v>371</v>
      </c>
      <c r="M132" s="21">
        <f>I132-D132</f>
        <v>426</v>
      </c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8">
        <v>13212</v>
      </c>
      <c r="B133" s="9" t="s">
        <v>9135</v>
      </c>
      <c r="C133" s="9">
        <v>2012</v>
      </c>
      <c r="D133" s="388">
        <v>40962</v>
      </c>
      <c r="E133" s="9" t="s">
        <v>9136</v>
      </c>
      <c r="F133" s="548" t="s">
        <v>6216</v>
      </c>
      <c r="G133" s="9" t="s">
        <v>871</v>
      </c>
      <c r="H133" s="9" t="s">
        <v>2951</v>
      </c>
      <c r="I133" s="388">
        <v>41191</v>
      </c>
      <c r="J133" s="12">
        <v>10</v>
      </c>
      <c r="K133" s="561" t="s">
        <v>1679</v>
      </c>
      <c r="L133" s="12" t="s">
        <v>380</v>
      </c>
      <c r="M133" s="13">
        <f>I133-D133</f>
        <v>229</v>
      </c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16">
        <v>13312</v>
      </c>
      <c r="B134" s="17" t="s">
        <v>9137</v>
      </c>
      <c r="C134" s="17">
        <v>2010</v>
      </c>
      <c r="D134" s="392">
        <v>40429</v>
      </c>
      <c r="E134" s="17" t="s">
        <v>9138</v>
      </c>
      <c r="F134" s="17" t="s">
        <v>430</v>
      </c>
      <c r="G134" s="17" t="s">
        <v>860</v>
      </c>
      <c r="H134" s="17" t="s">
        <v>83</v>
      </c>
      <c r="I134" s="392">
        <v>41191</v>
      </c>
      <c r="J134" s="19">
        <v>10</v>
      </c>
      <c r="K134" s="560" t="s">
        <v>278</v>
      </c>
      <c r="L134" s="19" t="s">
        <v>371</v>
      </c>
      <c r="M134" s="21">
        <f>I134-D134</f>
        <v>762</v>
      </c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8">
        <v>13412</v>
      </c>
      <c r="B135" s="9" t="s">
        <v>9139</v>
      </c>
      <c r="C135" s="9">
        <v>2011</v>
      </c>
      <c r="D135" s="388">
        <v>40907</v>
      </c>
      <c r="E135" s="9" t="s">
        <v>9140</v>
      </c>
      <c r="F135" s="548" t="s">
        <v>6216</v>
      </c>
      <c r="G135" s="9" t="s">
        <v>871</v>
      </c>
      <c r="H135" s="9" t="s">
        <v>2111</v>
      </c>
      <c r="I135" s="388">
        <v>41191</v>
      </c>
      <c r="J135" s="12">
        <v>10</v>
      </c>
      <c r="K135" s="561" t="s">
        <v>1679</v>
      </c>
      <c r="L135" s="12" t="s">
        <v>380</v>
      </c>
      <c r="M135" s="13">
        <f>I135-D135</f>
        <v>284</v>
      </c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16">
        <v>13512</v>
      </c>
      <c r="B136" s="17" t="s">
        <v>9141</v>
      </c>
      <c r="C136" s="17">
        <v>2011</v>
      </c>
      <c r="D136" s="392">
        <v>40848</v>
      </c>
      <c r="E136" s="17" t="s">
        <v>9142</v>
      </c>
      <c r="F136" s="17" t="s">
        <v>1081</v>
      </c>
      <c r="G136" s="17" t="s">
        <v>860</v>
      </c>
      <c r="H136" s="17" t="s">
        <v>8323</v>
      </c>
      <c r="I136" s="392">
        <v>41213</v>
      </c>
      <c r="J136" s="19">
        <v>10</v>
      </c>
      <c r="K136" s="563" t="s">
        <v>295</v>
      </c>
      <c r="L136" s="19" t="s">
        <v>371</v>
      </c>
      <c r="M136" s="21">
        <f>I136-D136</f>
        <v>365</v>
      </c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8">
        <v>13612</v>
      </c>
      <c r="B137" s="9" t="s">
        <v>9143</v>
      </c>
      <c r="C137" s="9">
        <v>2010</v>
      </c>
      <c r="D137" s="388">
        <v>40319</v>
      </c>
      <c r="E137" s="9" t="s">
        <v>9144</v>
      </c>
      <c r="F137" s="9" t="s">
        <v>2634</v>
      </c>
      <c r="G137" s="9" t="s">
        <v>860</v>
      </c>
      <c r="H137" s="9" t="s">
        <v>8323</v>
      </c>
      <c r="I137" s="388">
        <v>41213</v>
      </c>
      <c r="J137" s="12">
        <v>10</v>
      </c>
      <c r="K137" s="562" t="s">
        <v>308</v>
      </c>
      <c r="L137" s="12" t="s">
        <v>371</v>
      </c>
      <c r="M137" s="13">
        <f>I137-D137</f>
        <v>894</v>
      </c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16">
        <v>13712</v>
      </c>
      <c r="B138" s="17" t="s">
        <v>9145</v>
      </c>
      <c r="C138" s="17">
        <v>2008</v>
      </c>
      <c r="D138" s="392">
        <v>39797</v>
      </c>
      <c r="E138" s="17" t="s">
        <v>9146</v>
      </c>
      <c r="F138" s="17" t="s">
        <v>2869</v>
      </c>
      <c r="G138" s="17" t="s">
        <v>17</v>
      </c>
      <c r="H138" s="17" t="s">
        <v>132</v>
      </c>
      <c r="I138" s="392">
        <v>41232</v>
      </c>
      <c r="J138" s="19">
        <v>11</v>
      </c>
      <c r="K138" s="560" t="s">
        <v>278</v>
      </c>
      <c r="L138" s="19" t="s">
        <v>371</v>
      </c>
      <c r="M138" s="21">
        <f>I138-D138</f>
        <v>1435</v>
      </c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8">
        <v>13812</v>
      </c>
      <c r="B139" s="9" t="s">
        <v>9147</v>
      </c>
      <c r="C139" s="9">
        <v>2009</v>
      </c>
      <c r="D139" s="388">
        <v>39994</v>
      </c>
      <c r="E139" s="9" t="s">
        <v>9148</v>
      </c>
      <c r="F139" s="9" t="s">
        <v>9149</v>
      </c>
      <c r="G139" s="9" t="s">
        <v>17</v>
      </c>
      <c r="H139" s="9" t="s">
        <v>9024</v>
      </c>
      <c r="I139" s="388">
        <v>41232</v>
      </c>
      <c r="J139" s="12">
        <v>11</v>
      </c>
      <c r="K139" s="563" t="s">
        <v>295</v>
      </c>
      <c r="L139" s="12" t="s">
        <v>365</v>
      </c>
      <c r="M139" s="13">
        <f>I139-D139</f>
        <v>1238</v>
      </c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16">
        <v>13912</v>
      </c>
      <c r="B140" s="17" t="s">
        <v>9150</v>
      </c>
      <c r="C140" s="17">
        <v>2011</v>
      </c>
      <c r="D140" s="392">
        <v>40856</v>
      </c>
      <c r="E140" s="17" t="s">
        <v>9151</v>
      </c>
      <c r="F140" s="547" t="s">
        <v>3960</v>
      </c>
      <c r="G140" s="17" t="s">
        <v>871</v>
      </c>
      <c r="H140" s="17" t="s">
        <v>9152</v>
      </c>
      <c r="I140" s="392">
        <v>41232</v>
      </c>
      <c r="J140" s="19">
        <v>11</v>
      </c>
      <c r="K140" s="561" t="s">
        <v>1679</v>
      </c>
      <c r="L140" s="19" t="s">
        <v>380</v>
      </c>
      <c r="M140" s="21">
        <f>I140-D140</f>
        <v>376</v>
      </c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8">
        <v>14012</v>
      </c>
      <c r="B141" s="9" t="s">
        <v>9153</v>
      </c>
      <c r="C141" s="9">
        <v>2010</v>
      </c>
      <c r="D141" s="388">
        <v>40301</v>
      </c>
      <c r="E141" s="9" t="s">
        <v>9154</v>
      </c>
      <c r="F141" s="9" t="s">
        <v>1678</v>
      </c>
      <c r="G141" s="9" t="s">
        <v>17</v>
      </c>
      <c r="H141" s="9" t="s">
        <v>1006</v>
      </c>
      <c r="I141" s="388">
        <v>41233</v>
      </c>
      <c r="J141" s="12">
        <v>11</v>
      </c>
      <c r="K141" s="560" t="s">
        <v>278</v>
      </c>
      <c r="L141" s="12" t="s">
        <v>376</v>
      </c>
      <c r="M141" s="13">
        <f>I141-D141</f>
        <v>932</v>
      </c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16">
        <v>14112</v>
      </c>
      <c r="B142" s="17" t="s">
        <v>9155</v>
      </c>
      <c r="C142" s="17">
        <v>2009</v>
      </c>
      <c r="D142" s="392">
        <v>40142</v>
      </c>
      <c r="E142" s="17" t="s">
        <v>9156</v>
      </c>
      <c r="F142" s="17" t="s">
        <v>451</v>
      </c>
      <c r="G142" s="17" t="s">
        <v>17</v>
      </c>
      <c r="H142" s="17" t="s">
        <v>981</v>
      </c>
      <c r="I142" s="392">
        <v>41233</v>
      </c>
      <c r="J142" s="19">
        <v>11</v>
      </c>
      <c r="K142" s="563" t="s">
        <v>295</v>
      </c>
      <c r="L142" s="19" t="s">
        <v>376</v>
      </c>
      <c r="M142" s="21">
        <f>I142-D142</f>
        <v>1091</v>
      </c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8">
        <v>14212</v>
      </c>
      <c r="B143" s="9" t="s">
        <v>9157</v>
      </c>
      <c r="C143" s="9">
        <v>2009</v>
      </c>
      <c r="D143" s="388">
        <v>40151</v>
      </c>
      <c r="E143" s="9" t="s">
        <v>9158</v>
      </c>
      <c r="F143" s="9" t="s">
        <v>497</v>
      </c>
      <c r="G143" s="9" t="s">
        <v>17</v>
      </c>
      <c r="H143" s="9" t="s">
        <v>981</v>
      </c>
      <c r="I143" s="388">
        <v>41233</v>
      </c>
      <c r="J143" s="12">
        <v>11</v>
      </c>
      <c r="K143" s="562" t="s">
        <v>308</v>
      </c>
      <c r="L143" s="12" t="s">
        <v>371</v>
      </c>
      <c r="M143" s="13">
        <f>I143-D143</f>
        <v>1082</v>
      </c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16">
        <v>14312</v>
      </c>
      <c r="B144" s="17" t="s">
        <v>9159</v>
      </c>
      <c r="C144" s="17">
        <v>2008</v>
      </c>
      <c r="D144" s="392">
        <v>39797</v>
      </c>
      <c r="E144" s="17" t="s">
        <v>9160</v>
      </c>
      <c r="F144" s="17" t="s">
        <v>2869</v>
      </c>
      <c r="G144" s="17" t="s">
        <v>17</v>
      </c>
      <c r="H144" s="17" t="s">
        <v>89</v>
      </c>
      <c r="I144" s="392">
        <v>41233</v>
      </c>
      <c r="J144" s="19">
        <v>11</v>
      </c>
      <c r="K144" s="560" t="s">
        <v>278</v>
      </c>
      <c r="L144" s="19" t="s">
        <v>371</v>
      </c>
      <c r="M144" s="21">
        <f>I144-D144</f>
        <v>1436</v>
      </c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8">
        <v>14412</v>
      </c>
      <c r="B145" s="9" t="s">
        <v>9161</v>
      </c>
      <c r="C145" s="9">
        <v>2008</v>
      </c>
      <c r="D145" s="388">
        <v>39771</v>
      </c>
      <c r="E145" s="9" t="s">
        <v>9162</v>
      </c>
      <c r="F145" s="9" t="s">
        <v>6351</v>
      </c>
      <c r="G145" s="9" t="s">
        <v>30</v>
      </c>
      <c r="H145" s="9" t="s">
        <v>1358</v>
      </c>
      <c r="I145" s="388">
        <v>41241</v>
      </c>
      <c r="J145" s="12">
        <v>11</v>
      </c>
      <c r="K145" s="562" t="s">
        <v>308</v>
      </c>
      <c r="L145" s="12" t="s">
        <v>376</v>
      </c>
      <c r="M145" s="13">
        <f>I145-D145</f>
        <v>1470</v>
      </c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16">
        <v>14512</v>
      </c>
      <c r="B146" s="17" t="s">
        <v>9163</v>
      </c>
      <c r="C146" s="17">
        <v>2009</v>
      </c>
      <c r="D146" s="392">
        <v>39926</v>
      </c>
      <c r="E146" s="17" t="s">
        <v>9164</v>
      </c>
      <c r="F146" s="17" t="s">
        <v>2869</v>
      </c>
      <c r="G146" s="17" t="s">
        <v>17</v>
      </c>
      <c r="H146" s="17" t="s">
        <v>1006</v>
      </c>
      <c r="I146" s="392">
        <v>41243</v>
      </c>
      <c r="J146" s="19">
        <v>11</v>
      </c>
      <c r="K146" s="560" t="s">
        <v>278</v>
      </c>
      <c r="L146" s="19" t="s">
        <v>371</v>
      </c>
      <c r="M146" s="21">
        <f>I146-D146</f>
        <v>1317</v>
      </c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8">
        <v>14612</v>
      </c>
      <c r="B147" s="9" t="s">
        <v>8257</v>
      </c>
      <c r="C147" s="9">
        <v>2010</v>
      </c>
      <c r="D147" s="388">
        <v>40207</v>
      </c>
      <c r="E147" s="9" t="s">
        <v>9165</v>
      </c>
      <c r="F147" s="9" t="s">
        <v>8393</v>
      </c>
      <c r="G147" s="9" t="s">
        <v>860</v>
      </c>
      <c r="H147" s="9" t="s">
        <v>6047</v>
      </c>
      <c r="I147" s="388">
        <v>41249</v>
      </c>
      <c r="J147" s="12">
        <v>12</v>
      </c>
      <c r="K147" s="562" t="s">
        <v>308</v>
      </c>
      <c r="L147" s="12" t="s">
        <v>371</v>
      </c>
      <c r="M147" s="13">
        <f>I147-D147</f>
        <v>1042</v>
      </c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16">
        <v>14712</v>
      </c>
      <c r="B148" s="17" t="s">
        <v>9166</v>
      </c>
      <c r="C148" s="17">
        <v>2009</v>
      </c>
      <c r="D148" s="392">
        <v>39946</v>
      </c>
      <c r="E148" s="17" t="s">
        <v>9167</v>
      </c>
      <c r="F148" s="17" t="s">
        <v>9168</v>
      </c>
      <c r="G148" s="17" t="s">
        <v>17</v>
      </c>
      <c r="H148" s="17" t="s">
        <v>55</v>
      </c>
      <c r="I148" s="392">
        <v>41249</v>
      </c>
      <c r="J148" s="19">
        <v>12</v>
      </c>
      <c r="K148" s="560" t="s">
        <v>278</v>
      </c>
      <c r="L148" s="19" t="s">
        <v>371</v>
      </c>
      <c r="M148" s="21">
        <f>I148-D148</f>
        <v>1303</v>
      </c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8">
        <v>14812</v>
      </c>
      <c r="B149" s="9" t="s">
        <v>9169</v>
      </c>
      <c r="C149" s="9">
        <v>2010</v>
      </c>
      <c r="D149" s="388">
        <v>40490</v>
      </c>
      <c r="E149" s="9" t="s">
        <v>9170</v>
      </c>
      <c r="F149" s="9" t="s">
        <v>497</v>
      </c>
      <c r="G149" s="9" t="s">
        <v>17</v>
      </c>
      <c r="H149" s="9" t="s">
        <v>71</v>
      </c>
      <c r="I149" s="388">
        <v>41250</v>
      </c>
      <c r="J149" s="12">
        <v>12</v>
      </c>
      <c r="K149" s="562" t="s">
        <v>308</v>
      </c>
      <c r="L149" s="12" t="s">
        <v>371</v>
      </c>
      <c r="M149" s="13">
        <f>I149-D149</f>
        <v>760</v>
      </c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16">
        <v>14912</v>
      </c>
      <c r="B150" s="17" t="s">
        <v>9171</v>
      </c>
      <c r="C150" s="17">
        <v>2009</v>
      </c>
      <c r="D150" s="392">
        <v>40120</v>
      </c>
      <c r="E150" s="17" t="s">
        <v>9172</v>
      </c>
      <c r="F150" s="17" t="s">
        <v>497</v>
      </c>
      <c r="G150" s="17" t="s">
        <v>17</v>
      </c>
      <c r="H150" s="17" t="s">
        <v>5812</v>
      </c>
      <c r="I150" s="392">
        <v>41250</v>
      </c>
      <c r="J150" s="19">
        <v>12</v>
      </c>
      <c r="K150" s="562" t="s">
        <v>308</v>
      </c>
      <c r="L150" s="19" t="s">
        <v>371</v>
      </c>
      <c r="M150" s="21">
        <f>I150-D150</f>
        <v>1130</v>
      </c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8">
        <v>15012</v>
      </c>
      <c r="B151" s="9" t="s">
        <v>9173</v>
      </c>
      <c r="C151" s="9">
        <v>2010</v>
      </c>
      <c r="D151" s="388">
        <v>40245</v>
      </c>
      <c r="E151" s="9" t="s">
        <v>9174</v>
      </c>
      <c r="F151" s="9" t="s">
        <v>1154</v>
      </c>
      <c r="G151" s="9" t="s">
        <v>860</v>
      </c>
      <c r="H151" s="9" t="s">
        <v>1006</v>
      </c>
      <c r="I151" s="388">
        <v>41255</v>
      </c>
      <c r="J151" s="12">
        <v>12</v>
      </c>
      <c r="K151" s="562" t="s">
        <v>308</v>
      </c>
      <c r="L151" s="12" t="s">
        <v>376</v>
      </c>
      <c r="M151" s="13">
        <f>I151-D151</f>
        <v>1010</v>
      </c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16">
        <v>15112</v>
      </c>
      <c r="B152" s="17" t="s">
        <v>9175</v>
      </c>
      <c r="C152" s="17">
        <v>2009</v>
      </c>
      <c r="D152" s="392">
        <v>40087</v>
      </c>
      <c r="E152" s="17" t="s">
        <v>9176</v>
      </c>
      <c r="F152" s="17" t="s">
        <v>9177</v>
      </c>
      <c r="G152" s="17" t="s">
        <v>860</v>
      </c>
      <c r="H152" s="17" t="s">
        <v>3877</v>
      </c>
      <c r="I152" s="392">
        <v>41255</v>
      </c>
      <c r="J152" s="19">
        <v>12</v>
      </c>
      <c r="K152" s="562" t="s">
        <v>308</v>
      </c>
      <c r="L152" s="19" t="s">
        <v>371</v>
      </c>
      <c r="M152" s="21">
        <f>I152-D152</f>
        <v>1168</v>
      </c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8">
        <v>15212</v>
      </c>
      <c r="B153" s="9" t="s">
        <v>9178</v>
      </c>
      <c r="C153" s="9">
        <v>2011</v>
      </c>
      <c r="D153" s="388">
        <v>40711</v>
      </c>
      <c r="E153" s="9" t="s">
        <v>9179</v>
      </c>
      <c r="F153" s="9" t="s">
        <v>1678</v>
      </c>
      <c r="G153" s="9" t="s">
        <v>17</v>
      </c>
      <c r="H153" s="9" t="s">
        <v>89</v>
      </c>
      <c r="I153" s="388">
        <v>41255</v>
      </c>
      <c r="J153" s="12">
        <v>12</v>
      </c>
      <c r="K153" s="560" t="s">
        <v>278</v>
      </c>
      <c r="L153" s="12" t="s">
        <v>376</v>
      </c>
      <c r="M153" s="13">
        <f>I153-D153</f>
        <v>544</v>
      </c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16">
        <v>15312</v>
      </c>
      <c r="B154" s="17" t="s">
        <v>9180</v>
      </c>
      <c r="C154" s="17">
        <v>2010</v>
      </c>
      <c r="D154" s="392">
        <v>40378</v>
      </c>
      <c r="E154" s="17" t="s">
        <v>9181</v>
      </c>
      <c r="F154" s="17" t="s">
        <v>1678</v>
      </c>
      <c r="G154" s="17" t="s">
        <v>17</v>
      </c>
      <c r="H154" s="17" t="s">
        <v>5812</v>
      </c>
      <c r="I154" s="392">
        <v>41255</v>
      </c>
      <c r="J154" s="19">
        <v>12</v>
      </c>
      <c r="K154" s="560" t="s">
        <v>278</v>
      </c>
      <c r="L154" s="19" t="s">
        <v>376</v>
      </c>
      <c r="M154" s="21">
        <f>I154-D154</f>
        <v>877</v>
      </c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8">
        <v>15412</v>
      </c>
      <c r="B155" s="9" t="s">
        <v>9182</v>
      </c>
      <c r="C155" s="9">
        <v>2010</v>
      </c>
      <c r="D155" s="388">
        <v>40498</v>
      </c>
      <c r="E155" s="9" t="s">
        <v>9183</v>
      </c>
      <c r="F155" s="9" t="s">
        <v>1417</v>
      </c>
      <c r="G155" s="9" t="s">
        <v>17</v>
      </c>
      <c r="H155" s="9" t="s">
        <v>465</v>
      </c>
      <c r="I155" s="388">
        <v>41257</v>
      </c>
      <c r="J155" s="12">
        <v>12</v>
      </c>
      <c r="K155" s="562" t="s">
        <v>308</v>
      </c>
      <c r="L155" s="12" t="s">
        <v>376</v>
      </c>
      <c r="M155" s="13">
        <f>I155-D155</f>
        <v>759</v>
      </c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16">
        <v>15512</v>
      </c>
      <c r="B156" s="17" t="s">
        <v>9184</v>
      </c>
      <c r="C156" s="17">
        <v>2010</v>
      </c>
      <c r="D156" s="392">
        <v>40344</v>
      </c>
      <c r="E156" s="17" t="s">
        <v>9185</v>
      </c>
      <c r="F156" s="17" t="s">
        <v>1678</v>
      </c>
      <c r="G156" s="17" t="s">
        <v>17</v>
      </c>
      <c r="H156" s="17" t="s">
        <v>465</v>
      </c>
      <c r="I156" s="392">
        <v>41257</v>
      </c>
      <c r="J156" s="19">
        <v>12</v>
      </c>
      <c r="K156" s="560" t="s">
        <v>278</v>
      </c>
      <c r="L156" s="19" t="s">
        <v>376</v>
      </c>
      <c r="M156" s="21">
        <f>I156-D156</f>
        <v>913</v>
      </c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8">
        <v>15612</v>
      </c>
      <c r="B157" s="9" t="s">
        <v>9186</v>
      </c>
      <c r="C157" s="9">
        <v>2010</v>
      </c>
      <c r="D157" s="388">
        <v>40326</v>
      </c>
      <c r="E157" s="9" t="s">
        <v>9187</v>
      </c>
      <c r="F157" s="9" t="s">
        <v>1678</v>
      </c>
      <c r="G157" s="9" t="s">
        <v>17</v>
      </c>
      <c r="H157" s="9" t="s">
        <v>6552</v>
      </c>
      <c r="I157" s="388">
        <v>41257</v>
      </c>
      <c r="J157" s="12">
        <v>12</v>
      </c>
      <c r="K157" s="560" t="s">
        <v>278</v>
      </c>
      <c r="L157" s="12" t="s">
        <v>376</v>
      </c>
      <c r="M157" s="13">
        <f>I157-D157</f>
        <v>931</v>
      </c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16">
        <v>15712</v>
      </c>
      <c r="B158" s="17" t="s">
        <v>9188</v>
      </c>
      <c r="C158" s="17">
        <v>2011</v>
      </c>
      <c r="D158" s="392">
        <v>40618</v>
      </c>
      <c r="E158" s="17" t="s">
        <v>9189</v>
      </c>
      <c r="F158" s="17" t="s">
        <v>236</v>
      </c>
      <c r="G158" s="17" t="s">
        <v>17</v>
      </c>
      <c r="H158" s="17" t="s">
        <v>18</v>
      </c>
      <c r="I158" s="392">
        <v>41260</v>
      </c>
      <c r="J158" s="19">
        <v>12</v>
      </c>
      <c r="K158" s="563" t="s">
        <v>295</v>
      </c>
      <c r="L158" s="19" t="s">
        <v>371</v>
      </c>
      <c r="M158" s="21">
        <f>I158-D158</f>
        <v>642</v>
      </c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8">
        <v>15812</v>
      </c>
      <c r="B159" s="9" t="s">
        <v>9190</v>
      </c>
      <c r="C159" s="9">
        <v>2010</v>
      </c>
      <c r="D159" s="388">
        <v>40504</v>
      </c>
      <c r="E159" s="9" t="s">
        <v>9191</v>
      </c>
      <c r="F159" s="9" t="s">
        <v>1430</v>
      </c>
      <c r="G159" s="9" t="s">
        <v>17</v>
      </c>
      <c r="H159" s="9" t="s">
        <v>18</v>
      </c>
      <c r="I159" s="388">
        <v>41260</v>
      </c>
      <c r="J159" s="12">
        <v>12</v>
      </c>
      <c r="K159" s="562" t="s">
        <v>308</v>
      </c>
      <c r="L159" s="12" t="s">
        <v>371</v>
      </c>
      <c r="M159" s="13">
        <f>I159-D159</f>
        <v>756</v>
      </c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16">
        <v>15912</v>
      </c>
      <c r="B160" s="17" t="s">
        <v>9192</v>
      </c>
      <c r="C160" s="17">
        <v>2009</v>
      </c>
      <c r="D160" s="392">
        <v>40087</v>
      </c>
      <c r="E160" s="17" t="s">
        <v>9193</v>
      </c>
      <c r="F160" s="17" t="s">
        <v>1678</v>
      </c>
      <c r="G160" s="17" t="s">
        <v>17</v>
      </c>
      <c r="H160" s="17" t="s">
        <v>71</v>
      </c>
      <c r="I160" s="392">
        <v>41261</v>
      </c>
      <c r="J160" s="19">
        <v>12</v>
      </c>
      <c r="K160" s="560" t="s">
        <v>278</v>
      </c>
      <c r="L160" s="19" t="s">
        <v>376</v>
      </c>
      <c r="M160" s="21">
        <f>I160-D160</f>
        <v>1174</v>
      </c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8">
        <v>16012</v>
      </c>
      <c r="B161" s="9" t="s">
        <v>9194</v>
      </c>
      <c r="C161" s="9">
        <v>2010</v>
      </c>
      <c r="D161" s="388">
        <v>40494</v>
      </c>
      <c r="E161" s="9" t="s">
        <v>9195</v>
      </c>
      <c r="F161" s="9" t="s">
        <v>1678</v>
      </c>
      <c r="G161" s="9" t="s">
        <v>17</v>
      </c>
      <c r="H161" s="9" t="s">
        <v>8323</v>
      </c>
      <c r="I161" s="388">
        <v>41261</v>
      </c>
      <c r="J161" s="12">
        <v>12</v>
      </c>
      <c r="K161" s="560" t="s">
        <v>278</v>
      </c>
      <c r="L161" s="12" t="s">
        <v>376</v>
      </c>
      <c r="M161" s="13">
        <f>I161-D161</f>
        <v>767</v>
      </c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16">
        <v>16112</v>
      </c>
      <c r="B162" s="17" t="s">
        <v>9196</v>
      </c>
      <c r="C162" s="17">
        <v>2012</v>
      </c>
      <c r="D162" s="392">
        <v>41066</v>
      </c>
      <c r="E162" s="17" t="s">
        <v>9197</v>
      </c>
      <c r="F162" s="547" t="s">
        <v>7154</v>
      </c>
      <c r="G162" s="17" t="s">
        <v>871</v>
      </c>
      <c r="H162" s="17" t="s">
        <v>2111</v>
      </c>
      <c r="I162" s="392">
        <v>41262</v>
      </c>
      <c r="J162" s="19">
        <v>12</v>
      </c>
      <c r="K162" s="561" t="s">
        <v>1679</v>
      </c>
      <c r="L162" s="19" t="s">
        <v>380</v>
      </c>
      <c r="M162" s="21">
        <f>I162-D162</f>
        <v>196</v>
      </c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8">
        <v>16212</v>
      </c>
      <c r="B163" s="9" t="s">
        <v>9198</v>
      </c>
      <c r="C163" s="9">
        <v>2010</v>
      </c>
      <c r="D163" s="388">
        <v>40221</v>
      </c>
      <c r="E163" s="9" t="s">
        <v>9199</v>
      </c>
      <c r="F163" s="9" t="s">
        <v>1081</v>
      </c>
      <c r="G163" s="9" t="s">
        <v>17</v>
      </c>
      <c r="H163" s="9" t="s">
        <v>55</v>
      </c>
      <c r="I163" s="388">
        <v>41262</v>
      </c>
      <c r="J163" s="12">
        <v>12</v>
      </c>
      <c r="K163" s="563" t="s">
        <v>295</v>
      </c>
      <c r="L163" s="12" t="s">
        <v>371</v>
      </c>
      <c r="M163" s="13">
        <f>I163-D163</f>
        <v>1041</v>
      </c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16">
        <v>16312</v>
      </c>
      <c r="B164" s="17" t="s">
        <v>9200</v>
      </c>
      <c r="C164" s="17">
        <v>2010</v>
      </c>
      <c r="D164" s="392">
        <v>40361</v>
      </c>
      <c r="E164" s="17" t="s">
        <v>9201</v>
      </c>
      <c r="F164" s="17" t="s">
        <v>1678</v>
      </c>
      <c r="G164" s="17" t="s">
        <v>17</v>
      </c>
      <c r="H164" s="17" t="s">
        <v>1435</v>
      </c>
      <c r="I164" s="392">
        <v>41262</v>
      </c>
      <c r="J164" s="19">
        <v>12</v>
      </c>
      <c r="K164" s="560" t="s">
        <v>278</v>
      </c>
      <c r="L164" s="19" t="s">
        <v>376</v>
      </c>
      <c r="M164" s="21">
        <f>I164-D164</f>
        <v>901</v>
      </c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8">
        <v>16412</v>
      </c>
      <c r="B165" s="9" t="s">
        <v>9202</v>
      </c>
      <c r="C165" s="9">
        <v>2009</v>
      </c>
      <c r="D165" s="388">
        <v>39525</v>
      </c>
      <c r="E165" s="9" t="s">
        <v>9203</v>
      </c>
      <c r="F165" s="9" t="s">
        <v>3668</v>
      </c>
      <c r="G165" s="9" t="s">
        <v>860</v>
      </c>
      <c r="H165" s="9" t="s">
        <v>866</v>
      </c>
      <c r="I165" s="388">
        <v>41263</v>
      </c>
      <c r="J165" s="12">
        <v>12</v>
      </c>
      <c r="K165" s="560" t="s">
        <v>278</v>
      </c>
      <c r="L165" s="12" t="s">
        <v>371</v>
      </c>
      <c r="M165" s="13">
        <f>I165-D165</f>
        <v>1738</v>
      </c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16">
        <v>16512</v>
      </c>
      <c r="B166" s="17" t="s">
        <v>9204</v>
      </c>
      <c r="C166" s="17">
        <v>2009</v>
      </c>
      <c r="D166" s="392">
        <v>39911</v>
      </c>
      <c r="E166" s="17" t="s">
        <v>9205</v>
      </c>
      <c r="F166" s="17" t="s">
        <v>154</v>
      </c>
      <c r="G166" s="17" t="s">
        <v>17</v>
      </c>
      <c r="H166" s="17" t="s">
        <v>4646</v>
      </c>
      <c r="I166" s="392">
        <v>41263</v>
      </c>
      <c r="J166" s="19">
        <v>12</v>
      </c>
      <c r="K166" s="560" t="s">
        <v>278</v>
      </c>
      <c r="L166" s="19" t="s">
        <v>376</v>
      </c>
      <c r="M166" s="21">
        <f>I166-D166</f>
        <v>1352</v>
      </c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8">
        <v>16612</v>
      </c>
      <c r="B167" s="9" t="s">
        <v>9206</v>
      </c>
      <c r="C167" s="9">
        <v>2008</v>
      </c>
      <c r="D167" s="388">
        <v>39651</v>
      </c>
      <c r="E167" s="9" t="s">
        <v>9207</v>
      </c>
      <c r="F167" s="9" t="s">
        <v>154</v>
      </c>
      <c r="G167" s="9" t="s">
        <v>860</v>
      </c>
      <c r="H167" s="9" t="s">
        <v>100</v>
      </c>
      <c r="I167" s="388">
        <v>41271</v>
      </c>
      <c r="J167" s="12">
        <v>12</v>
      </c>
      <c r="K167" s="563" t="s">
        <v>295</v>
      </c>
      <c r="L167" s="12" t="s">
        <v>376</v>
      </c>
      <c r="M167" s="13">
        <f>I167-D167</f>
        <v>1620</v>
      </c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16">
        <v>16712</v>
      </c>
      <c r="B168" s="17" t="s">
        <v>9208</v>
      </c>
      <c r="C168" s="17">
        <v>2009</v>
      </c>
      <c r="D168" s="392">
        <v>39857</v>
      </c>
      <c r="E168" s="17" t="s">
        <v>9209</v>
      </c>
      <c r="F168" s="17" t="s">
        <v>154</v>
      </c>
      <c r="G168" s="17" t="s">
        <v>860</v>
      </c>
      <c r="H168" s="17" t="s">
        <v>3637</v>
      </c>
      <c r="I168" s="392">
        <v>41271</v>
      </c>
      <c r="J168" s="19">
        <v>12</v>
      </c>
      <c r="K168" s="562" t="s">
        <v>308</v>
      </c>
      <c r="L168" s="19" t="s">
        <v>376</v>
      </c>
      <c r="M168" s="21">
        <f>I168-D168</f>
        <v>1414</v>
      </c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8">
        <v>16812</v>
      </c>
      <c r="B169" s="9" t="s">
        <v>9210</v>
      </c>
      <c r="C169" s="9">
        <v>2008</v>
      </c>
      <c r="D169" s="388">
        <v>39638</v>
      </c>
      <c r="E169" s="9" t="s">
        <v>9211</v>
      </c>
      <c r="F169" s="9" t="s">
        <v>9212</v>
      </c>
      <c r="G169" s="9" t="s">
        <v>850</v>
      </c>
      <c r="H169" s="9" t="s">
        <v>866</v>
      </c>
      <c r="I169" s="388">
        <v>41271</v>
      </c>
      <c r="J169" s="12">
        <v>12</v>
      </c>
      <c r="K169" s="560" t="s">
        <v>278</v>
      </c>
      <c r="L169" s="12" t="s">
        <v>371</v>
      </c>
      <c r="M169" s="13">
        <f>I169-D169</f>
        <v>1633</v>
      </c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38"/>
      <c r="B170" s="538"/>
      <c r="C170" s="538"/>
      <c r="D170" s="540"/>
      <c r="E170" s="243"/>
      <c r="F170" s="243"/>
      <c r="G170" s="243"/>
      <c r="H170" s="243"/>
      <c r="I170" s="540"/>
      <c r="J170" s="243"/>
      <c r="K170" s="243"/>
      <c r="L170" s="243"/>
      <c r="M170" s="541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38"/>
      <c r="B171" s="538"/>
      <c r="C171" s="538"/>
      <c r="D171" s="540"/>
      <c r="E171" s="243"/>
      <c r="F171" s="243"/>
      <c r="G171" s="243"/>
      <c r="H171" s="243"/>
      <c r="I171" s="540"/>
      <c r="J171" s="243"/>
      <c r="K171" s="243"/>
      <c r="L171" s="243"/>
      <c r="M171" s="541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38"/>
      <c r="B172" s="538"/>
      <c r="C172" s="538"/>
      <c r="D172" s="540"/>
      <c r="E172" s="243"/>
      <c r="F172" s="243"/>
      <c r="G172" s="243"/>
      <c r="H172" s="243"/>
      <c r="I172" s="540"/>
      <c r="J172" s="243"/>
      <c r="K172" s="243"/>
      <c r="L172" s="243"/>
      <c r="M172" s="541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38"/>
      <c r="B173" s="538"/>
      <c r="C173" s="538"/>
      <c r="D173" s="540"/>
      <c r="E173" s="243"/>
      <c r="F173" s="243"/>
      <c r="G173" s="243"/>
      <c r="H173" s="243"/>
      <c r="I173" s="540"/>
      <c r="J173" s="243"/>
      <c r="K173" s="243"/>
      <c r="L173" s="243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38"/>
      <c r="B174" s="538"/>
      <c r="C174" s="538"/>
      <c r="D174" s="540"/>
      <c r="E174" s="243"/>
      <c r="F174" s="243"/>
      <c r="G174" s="243"/>
      <c r="H174" s="243"/>
      <c r="I174" s="540"/>
      <c r="J174" s="243"/>
      <c r="K174" s="243"/>
      <c r="L174" s="243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38"/>
      <c r="B175" s="538"/>
      <c r="C175" s="538"/>
      <c r="D175" s="540"/>
      <c r="E175" s="243"/>
      <c r="F175" s="243"/>
      <c r="G175" s="243"/>
      <c r="H175" s="243"/>
      <c r="I175" s="540"/>
      <c r="J175" s="243"/>
      <c r="K175" s="243"/>
      <c r="L175" s="243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38"/>
      <c r="B176" s="538"/>
      <c r="C176" s="538"/>
      <c r="D176" s="540"/>
      <c r="E176" s="243"/>
      <c r="F176" s="243"/>
      <c r="G176" s="243"/>
      <c r="H176" s="243"/>
      <c r="I176" s="540"/>
      <c r="J176" s="243"/>
      <c r="K176" s="243"/>
      <c r="L176" s="243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38"/>
      <c r="B177" s="538"/>
      <c r="C177" s="538"/>
      <c r="D177" s="540"/>
      <c r="E177" s="243"/>
      <c r="F177" s="243"/>
      <c r="G177" s="243"/>
      <c r="H177" s="243"/>
      <c r="I177" s="540"/>
      <c r="J177" s="243"/>
      <c r="K177" s="243"/>
      <c r="L177" s="243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38"/>
      <c r="B178" s="538"/>
      <c r="C178" s="538"/>
      <c r="D178" s="540"/>
      <c r="E178" s="243"/>
      <c r="F178" s="243"/>
      <c r="G178" s="243"/>
      <c r="H178" s="243"/>
      <c r="I178" s="540"/>
      <c r="J178" s="243"/>
      <c r="K178" s="243"/>
      <c r="L178" s="243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38"/>
      <c r="B179" s="538"/>
      <c r="C179" s="538"/>
      <c r="D179" s="540"/>
      <c r="E179" s="243"/>
      <c r="F179" s="243"/>
      <c r="G179" s="243"/>
      <c r="H179" s="243"/>
      <c r="I179" s="540"/>
      <c r="J179" s="243"/>
      <c r="K179" s="243"/>
      <c r="L179" s="243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38"/>
      <c r="B180" s="538"/>
      <c r="C180" s="538"/>
      <c r="D180" s="540"/>
      <c r="E180" s="243"/>
      <c r="F180" s="243"/>
      <c r="G180" s="243"/>
      <c r="H180" s="243"/>
      <c r="I180" s="540"/>
      <c r="J180" s="243"/>
      <c r="K180" s="243"/>
      <c r="L180" s="243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38"/>
      <c r="B181" s="538"/>
      <c r="C181" s="538"/>
      <c r="D181" s="540"/>
      <c r="E181" s="243"/>
      <c r="F181" s="243"/>
      <c r="G181" s="243"/>
      <c r="H181" s="243"/>
      <c r="I181" s="540"/>
      <c r="J181" s="243"/>
      <c r="K181" s="243"/>
      <c r="L181" s="243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38"/>
      <c r="B182" s="538"/>
      <c r="C182" s="538"/>
      <c r="D182" s="540"/>
      <c r="E182" s="243"/>
      <c r="F182" s="243"/>
      <c r="G182" s="243"/>
      <c r="H182" s="243"/>
      <c r="I182" s="540"/>
      <c r="J182" s="243"/>
      <c r="K182" s="243"/>
      <c r="L182" s="243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38"/>
      <c r="B183" s="538"/>
      <c r="C183" s="538"/>
      <c r="D183" s="540"/>
      <c r="E183" s="243"/>
      <c r="F183" s="243"/>
      <c r="G183" s="243"/>
      <c r="H183" s="243"/>
      <c r="I183" s="540"/>
      <c r="J183" s="243"/>
      <c r="K183" s="243"/>
      <c r="L183" s="243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38"/>
      <c r="B184" s="538"/>
      <c r="C184" s="538"/>
      <c r="D184" s="540"/>
      <c r="E184" s="243"/>
      <c r="F184" s="243"/>
      <c r="G184" s="243"/>
      <c r="H184" s="243"/>
      <c r="I184" s="540"/>
      <c r="J184" s="243"/>
      <c r="K184" s="243"/>
      <c r="L184" s="243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38"/>
      <c r="B185" s="538"/>
      <c r="C185" s="538"/>
      <c r="D185" s="540"/>
      <c r="E185" s="243"/>
      <c r="F185" s="243"/>
      <c r="G185" s="243"/>
      <c r="H185" s="243"/>
      <c r="I185" s="540"/>
      <c r="J185" s="243"/>
      <c r="K185" s="243"/>
      <c r="L185" s="243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38"/>
      <c r="B186" s="538"/>
      <c r="C186" s="538"/>
      <c r="D186" s="540"/>
      <c r="E186" s="243"/>
      <c r="F186" s="243"/>
      <c r="G186" s="243"/>
      <c r="H186" s="243"/>
      <c r="I186" s="540"/>
      <c r="J186" s="243"/>
      <c r="K186" s="243"/>
      <c r="L186" s="243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38"/>
      <c r="B187" s="538"/>
      <c r="C187" s="538"/>
      <c r="D187" s="540"/>
      <c r="E187" s="243"/>
      <c r="F187" s="243"/>
      <c r="G187" s="243"/>
      <c r="H187" s="243"/>
      <c r="I187" s="540"/>
      <c r="J187" s="243"/>
      <c r="K187" s="243"/>
      <c r="L187" s="243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38"/>
      <c r="B188" s="538"/>
      <c r="C188" s="538"/>
      <c r="D188" s="540"/>
      <c r="E188" s="243"/>
      <c r="F188" s="243"/>
      <c r="G188" s="243"/>
      <c r="H188" s="243"/>
      <c r="I188" s="540"/>
      <c r="J188" s="243"/>
      <c r="K188" s="243"/>
      <c r="L188" s="243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38"/>
      <c r="B189" s="538"/>
      <c r="C189" s="538"/>
      <c r="D189" s="540"/>
      <c r="E189" s="243"/>
      <c r="F189" s="243"/>
      <c r="G189" s="243"/>
      <c r="H189" s="243"/>
      <c r="I189" s="540"/>
      <c r="J189" s="243"/>
      <c r="K189" s="243"/>
      <c r="L189" s="243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38"/>
      <c r="B190" s="538"/>
      <c r="C190" s="538"/>
      <c r="D190" s="540"/>
      <c r="E190" s="243"/>
      <c r="F190" s="243"/>
      <c r="G190" s="243"/>
      <c r="H190" s="243"/>
      <c r="I190" s="540"/>
      <c r="J190" s="243"/>
      <c r="K190" s="243"/>
      <c r="L190" s="243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38"/>
      <c r="B191" s="538"/>
      <c r="C191" s="538"/>
      <c r="D191" s="540"/>
      <c r="E191" s="243"/>
      <c r="F191" s="243"/>
      <c r="G191" s="243"/>
      <c r="H191" s="243"/>
      <c r="I191" s="540"/>
      <c r="J191" s="243"/>
      <c r="K191" s="243"/>
      <c r="L191" s="243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38"/>
      <c r="B192" s="538"/>
      <c r="C192" s="538"/>
      <c r="D192" s="540"/>
      <c r="E192" s="243"/>
      <c r="F192" s="243"/>
      <c r="G192" s="243"/>
      <c r="H192" s="243"/>
      <c r="I192" s="540"/>
      <c r="J192" s="243"/>
      <c r="K192" s="243"/>
      <c r="L192" s="243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38"/>
      <c r="B193" s="538"/>
      <c r="C193" s="538"/>
      <c r="D193" s="540"/>
      <c r="E193" s="243"/>
      <c r="F193" s="243"/>
      <c r="G193" s="243"/>
      <c r="H193" s="243"/>
      <c r="I193" s="540"/>
      <c r="J193" s="243"/>
      <c r="K193" s="243"/>
      <c r="L193" s="243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38"/>
      <c r="B194" s="538"/>
      <c r="C194" s="538"/>
      <c r="D194" s="540"/>
      <c r="E194" s="243"/>
      <c r="F194" s="243"/>
      <c r="G194" s="243"/>
      <c r="H194" s="243"/>
      <c r="I194" s="540"/>
      <c r="J194" s="243"/>
      <c r="K194" s="243"/>
      <c r="L194" s="243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38"/>
      <c r="B195" s="538"/>
      <c r="C195" s="538"/>
      <c r="D195" s="540"/>
      <c r="E195" s="243"/>
      <c r="F195" s="243"/>
      <c r="G195" s="243"/>
      <c r="H195" s="243"/>
      <c r="I195" s="540"/>
      <c r="J195" s="243"/>
      <c r="K195" s="243"/>
      <c r="L195" s="243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38"/>
      <c r="B196" s="538"/>
      <c r="C196" s="538"/>
      <c r="D196" s="540"/>
      <c r="E196" s="243"/>
      <c r="F196" s="243"/>
      <c r="G196" s="243"/>
      <c r="H196" s="243"/>
      <c r="I196" s="540"/>
      <c r="J196" s="243"/>
      <c r="K196" s="243"/>
      <c r="L196" s="243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38"/>
      <c r="B197" s="538"/>
      <c r="C197" s="538"/>
      <c r="D197" s="540"/>
      <c r="E197" s="243"/>
      <c r="F197" s="243"/>
      <c r="G197" s="243"/>
      <c r="H197" s="243"/>
      <c r="I197" s="540"/>
      <c r="J197" s="243"/>
      <c r="K197" s="243"/>
      <c r="L197" s="243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38"/>
      <c r="B198" s="538"/>
      <c r="C198" s="538"/>
      <c r="D198" s="540"/>
      <c r="E198" s="243"/>
      <c r="F198" s="243"/>
      <c r="G198" s="243"/>
      <c r="H198" s="243"/>
      <c r="I198" s="540"/>
      <c r="J198" s="243"/>
      <c r="K198" s="243"/>
      <c r="L198" s="243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38"/>
      <c r="B199" s="538"/>
      <c r="C199" s="538"/>
      <c r="D199" s="540"/>
      <c r="E199" s="243"/>
      <c r="F199" s="243"/>
      <c r="G199" s="243"/>
      <c r="H199" s="243"/>
      <c r="I199" s="540"/>
      <c r="J199" s="243"/>
      <c r="K199" s="243"/>
      <c r="L199" s="243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38"/>
      <c r="B200" s="538"/>
      <c r="C200" s="538"/>
      <c r="D200" s="540"/>
      <c r="E200" s="243"/>
      <c r="F200" s="243"/>
      <c r="G200" s="243"/>
      <c r="H200" s="243"/>
      <c r="I200" s="540"/>
      <c r="J200" s="243"/>
      <c r="K200" s="243"/>
      <c r="L200" s="243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38"/>
      <c r="B201" s="538"/>
      <c r="C201" s="538"/>
      <c r="D201" s="540"/>
      <c r="E201" s="243"/>
      <c r="F201" s="243"/>
      <c r="G201" s="243"/>
      <c r="H201" s="243"/>
      <c r="I201" s="540"/>
      <c r="J201" s="243"/>
      <c r="K201" s="243"/>
      <c r="L201" s="243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38"/>
      <c r="B202" s="538"/>
      <c r="C202" s="538"/>
      <c r="D202" s="540"/>
      <c r="E202" s="243"/>
      <c r="F202" s="243"/>
      <c r="G202" s="243"/>
      <c r="H202" s="243"/>
      <c r="I202" s="540"/>
      <c r="J202" s="243"/>
      <c r="K202" s="243"/>
      <c r="L202" s="243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38"/>
      <c r="B203" s="538"/>
      <c r="C203" s="538"/>
      <c r="D203" s="540"/>
      <c r="E203" s="243"/>
      <c r="F203" s="243"/>
      <c r="G203" s="243"/>
      <c r="H203" s="243"/>
      <c r="I203" s="540"/>
      <c r="J203" s="243"/>
      <c r="K203" s="243"/>
      <c r="L203" s="243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38"/>
      <c r="B204" s="538"/>
      <c r="C204" s="538"/>
      <c r="D204" s="540"/>
      <c r="E204" s="243"/>
      <c r="F204" s="243"/>
      <c r="G204" s="243"/>
      <c r="H204" s="243"/>
      <c r="I204" s="540"/>
      <c r="J204" s="243"/>
      <c r="K204" s="243"/>
      <c r="L204" s="243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540"/>
      <c r="E205" s="243"/>
      <c r="F205" s="243"/>
      <c r="G205" s="243"/>
      <c r="H205" s="243"/>
      <c r="I205" s="540"/>
      <c r="J205" s="243"/>
      <c r="K205" s="243"/>
      <c r="L205" s="243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38"/>
      <c r="B206" s="538"/>
      <c r="C206" s="538"/>
      <c r="D206" s="540"/>
      <c r="E206" s="243"/>
      <c r="F206" s="243"/>
      <c r="G206" s="243"/>
      <c r="H206" s="243"/>
      <c r="I206" s="540"/>
      <c r="J206" s="243"/>
      <c r="K206" s="243"/>
      <c r="L206" s="243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38"/>
      <c r="B207" s="538"/>
      <c r="C207" s="538"/>
      <c r="D207" s="540"/>
      <c r="E207" s="243"/>
      <c r="F207" s="243"/>
      <c r="G207" s="243"/>
      <c r="H207" s="243"/>
      <c r="I207" s="540"/>
      <c r="J207" s="243"/>
      <c r="K207" s="243"/>
      <c r="L207" s="243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38"/>
      <c r="B208" s="538"/>
      <c r="C208" s="538"/>
      <c r="D208" s="540"/>
      <c r="E208" s="243"/>
      <c r="F208" s="243"/>
      <c r="G208" s="243"/>
      <c r="H208" s="243"/>
      <c r="I208" s="540"/>
      <c r="J208" s="243"/>
      <c r="K208" s="243"/>
      <c r="L208" s="243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38"/>
      <c r="B209" s="538"/>
      <c r="C209" s="538"/>
      <c r="D209" s="540"/>
      <c r="E209" s="243"/>
      <c r="F209" s="243"/>
      <c r="G209" s="243"/>
      <c r="H209" s="243"/>
      <c r="I209" s="540"/>
      <c r="J209" s="243"/>
      <c r="K209" s="243"/>
      <c r="L209" s="243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38"/>
      <c r="B210" s="538"/>
      <c r="C210" s="538"/>
      <c r="D210" s="540"/>
      <c r="E210" s="243"/>
      <c r="F210" s="243"/>
      <c r="G210" s="243"/>
      <c r="H210" s="243"/>
      <c r="I210" s="540"/>
      <c r="J210" s="243"/>
      <c r="K210" s="243"/>
      <c r="L210" s="243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38"/>
      <c r="B211" s="538"/>
      <c r="C211" s="538"/>
      <c r="D211" s="540"/>
      <c r="E211" s="243"/>
      <c r="F211" s="243"/>
      <c r="G211" s="243"/>
      <c r="H211" s="243"/>
      <c r="I211" s="540"/>
      <c r="J211" s="243"/>
      <c r="K211" s="243"/>
      <c r="L211" s="243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38"/>
      <c r="B212" s="538"/>
      <c r="C212" s="538"/>
      <c r="D212" s="540"/>
      <c r="E212" s="243"/>
      <c r="F212" s="243"/>
      <c r="G212" s="243"/>
      <c r="H212" s="243"/>
      <c r="I212" s="540"/>
      <c r="J212" s="243"/>
      <c r="K212" s="243"/>
      <c r="L212" s="243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38"/>
      <c r="B213" s="538"/>
      <c r="C213" s="538"/>
      <c r="D213" s="540"/>
      <c r="E213" s="243"/>
      <c r="F213" s="243"/>
      <c r="G213" s="243"/>
      <c r="H213" s="243"/>
      <c r="I213" s="540"/>
      <c r="J213" s="243"/>
      <c r="K213" s="243"/>
      <c r="L213" s="243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38"/>
      <c r="B214" s="538"/>
      <c r="C214" s="538"/>
      <c r="D214" s="540"/>
      <c r="E214" s="243"/>
      <c r="F214" s="243"/>
      <c r="G214" s="243"/>
      <c r="H214" s="243"/>
      <c r="I214" s="540"/>
      <c r="J214" s="243"/>
      <c r="K214" s="243"/>
      <c r="L214" s="243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38"/>
      <c r="B215" s="538"/>
      <c r="C215" s="538"/>
      <c r="D215" s="540"/>
      <c r="E215" s="243"/>
      <c r="F215" s="243"/>
      <c r="G215" s="243"/>
      <c r="H215" s="243"/>
      <c r="I215" s="540"/>
      <c r="J215" s="243"/>
      <c r="K215" s="243"/>
      <c r="L215" s="243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38"/>
      <c r="B216" s="538"/>
      <c r="C216" s="538"/>
      <c r="D216" s="540"/>
      <c r="E216" s="243"/>
      <c r="F216" s="243"/>
      <c r="G216" s="243"/>
      <c r="H216" s="243"/>
      <c r="I216" s="540"/>
      <c r="J216" s="243"/>
      <c r="K216" s="243"/>
      <c r="L216" s="243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38"/>
      <c r="B217" s="538"/>
      <c r="C217" s="538"/>
      <c r="D217" s="540"/>
      <c r="E217" s="243"/>
      <c r="F217" s="243"/>
      <c r="G217" s="243"/>
      <c r="H217" s="243"/>
      <c r="I217" s="540"/>
      <c r="J217" s="243"/>
      <c r="K217" s="243"/>
      <c r="L217" s="243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38"/>
      <c r="B218" s="538"/>
      <c r="C218" s="538"/>
      <c r="D218" s="540"/>
      <c r="E218" s="243"/>
      <c r="F218" s="243"/>
      <c r="G218" s="243"/>
      <c r="H218" s="243"/>
      <c r="I218" s="540"/>
      <c r="J218" s="243"/>
      <c r="K218" s="243"/>
      <c r="L218" s="243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38"/>
      <c r="B219" s="538"/>
      <c r="C219" s="538"/>
      <c r="D219" s="540"/>
      <c r="E219" s="243"/>
      <c r="F219" s="243"/>
      <c r="G219" s="243"/>
      <c r="H219" s="243"/>
      <c r="I219" s="540"/>
      <c r="J219" s="243"/>
      <c r="K219" s="243"/>
      <c r="L219" s="243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540"/>
      <c r="E220" s="243"/>
      <c r="F220" s="243"/>
      <c r="G220" s="243"/>
      <c r="H220" s="243"/>
      <c r="I220" s="540"/>
      <c r="J220" s="243"/>
      <c r="K220" s="243"/>
      <c r="L220" s="243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540"/>
      <c r="E221" s="243"/>
      <c r="F221" s="243"/>
      <c r="G221" s="243"/>
      <c r="H221" s="243"/>
      <c r="I221" s="540"/>
      <c r="J221" s="243"/>
      <c r="K221" s="243"/>
      <c r="L221" s="243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40"/>
      <c r="E222" s="243"/>
      <c r="F222" s="243"/>
      <c r="G222" s="243"/>
      <c r="H222" s="243"/>
      <c r="I222" s="540"/>
      <c r="J222" s="243"/>
      <c r="K222" s="243"/>
      <c r="L222" s="243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40"/>
      <c r="E223" s="243"/>
      <c r="F223" s="243"/>
      <c r="G223" s="243"/>
      <c r="H223" s="243"/>
      <c r="I223" s="540"/>
      <c r="J223" s="243"/>
      <c r="K223" s="243"/>
      <c r="L223" s="243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40"/>
      <c r="E224" s="243"/>
      <c r="F224" s="243"/>
      <c r="G224" s="243"/>
      <c r="H224" s="243"/>
      <c r="I224" s="540"/>
      <c r="J224" s="243"/>
      <c r="K224" s="243"/>
      <c r="L224" s="243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40"/>
      <c r="E225" s="243"/>
      <c r="F225" s="243"/>
      <c r="G225" s="243"/>
      <c r="H225" s="243"/>
      <c r="I225" s="540"/>
      <c r="J225" s="243"/>
      <c r="K225" s="243"/>
      <c r="L225" s="243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40"/>
      <c r="E226" s="243"/>
      <c r="F226" s="243"/>
      <c r="G226" s="243"/>
      <c r="H226" s="243"/>
      <c r="I226" s="540"/>
      <c r="J226" s="243"/>
      <c r="K226" s="243"/>
      <c r="L226" s="243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540"/>
      <c r="J227" s="243"/>
      <c r="K227" s="243"/>
      <c r="L227" s="243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540"/>
      <c r="J228" s="243"/>
      <c r="K228" s="243"/>
      <c r="L228" s="243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540"/>
      <c r="J229" s="243"/>
      <c r="K229" s="243"/>
      <c r="L229" s="243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540"/>
      <c r="J230" s="243"/>
      <c r="K230" s="243"/>
      <c r="L230" s="243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540"/>
      <c r="J231" s="243"/>
      <c r="K231" s="243"/>
      <c r="L231" s="243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540"/>
      <c r="J232" s="243"/>
      <c r="K232" s="243"/>
      <c r="L232" s="243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540"/>
      <c r="J233" s="243"/>
      <c r="K233" s="243"/>
      <c r="L233" s="243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540"/>
      <c r="J234" s="243"/>
      <c r="K234" s="243"/>
      <c r="L234" s="243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540"/>
      <c r="J235" s="243"/>
      <c r="K235" s="243"/>
      <c r="L235" s="243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540"/>
      <c r="J236" s="243"/>
      <c r="K236" s="243"/>
      <c r="L236" s="243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540"/>
      <c r="J237" s="243"/>
      <c r="K237" s="243"/>
      <c r="L237" s="243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540"/>
      <c r="J238" s="243"/>
      <c r="K238" s="243"/>
      <c r="L238" s="243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540"/>
      <c r="J239" s="243"/>
      <c r="K239" s="243"/>
      <c r="L239" s="243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540"/>
      <c r="J240" s="243"/>
      <c r="K240" s="243"/>
      <c r="L240" s="243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540"/>
      <c r="J241" s="243"/>
      <c r="K241" s="243"/>
      <c r="L241" s="243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540"/>
      <c r="J242" s="243"/>
      <c r="K242" s="243"/>
      <c r="L242" s="243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540"/>
      <c r="J243" s="243"/>
      <c r="K243" s="243"/>
      <c r="L243" s="243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540"/>
      <c r="J244" s="243"/>
      <c r="K244" s="243"/>
      <c r="L244" s="243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540"/>
      <c r="J245" s="243"/>
      <c r="K245" s="243"/>
      <c r="L245" s="243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540"/>
      <c r="J246" s="243"/>
      <c r="K246" s="243"/>
      <c r="L246" s="243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540"/>
      <c r="J247" s="243"/>
      <c r="K247" s="243"/>
      <c r="L247" s="243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540"/>
      <c r="J248" s="243"/>
      <c r="K248" s="243"/>
      <c r="L248" s="243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540"/>
      <c r="J249" s="243"/>
      <c r="K249" s="243"/>
      <c r="L249" s="243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540"/>
      <c r="J250" s="243"/>
      <c r="K250" s="243"/>
      <c r="L250" s="243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540"/>
      <c r="J251" s="243"/>
      <c r="K251" s="243"/>
      <c r="L251" s="243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540"/>
      <c r="J252" s="243"/>
      <c r="K252" s="243"/>
      <c r="L252" s="243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540"/>
      <c r="J253" s="243"/>
      <c r="K253" s="243"/>
      <c r="L253" s="243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540"/>
      <c r="J254" s="243"/>
      <c r="K254" s="243"/>
      <c r="L254" s="243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540"/>
      <c r="J255" s="243"/>
      <c r="K255" s="243"/>
      <c r="L255" s="243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540"/>
      <c r="J256" s="243"/>
      <c r="K256" s="243"/>
      <c r="L256" s="243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540"/>
      <c r="J257" s="243"/>
      <c r="K257" s="243"/>
      <c r="L257" s="243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540"/>
      <c r="J258" s="243"/>
      <c r="K258" s="243"/>
      <c r="L258" s="243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540"/>
      <c r="J259" s="243"/>
      <c r="K259" s="243"/>
      <c r="L259" s="243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540"/>
      <c r="J260" s="243"/>
      <c r="K260" s="243"/>
      <c r="L260" s="243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540"/>
      <c r="J261" s="243"/>
      <c r="K261" s="243"/>
      <c r="L261" s="243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540"/>
      <c r="J262" s="243"/>
      <c r="K262" s="243"/>
      <c r="L262" s="243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540"/>
      <c r="J263" s="243"/>
      <c r="K263" s="243"/>
      <c r="L263" s="243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540"/>
      <c r="J264" s="243"/>
      <c r="K264" s="243"/>
      <c r="L264" s="243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540"/>
      <c r="J265" s="243"/>
      <c r="K265" s="243"/>
      <c r="L265" s="243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540"/>
      <c r="J266" s="243"/>
      <c r="K266" s="243"/>
      <c r="L266" s="243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540"/>
      <c r="J267" s="243"/>
      <c r="K267" s="243"/>
      <c r="L267" s="243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540"/>
      <c r="J268" s="243"/>
      <c r="K268" s="243"/>
      <c r="L268" s="243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540"/>
      <c r="J269" s="243"/>
      <c r="K269" s="243"/>
      <c r="L269" s="243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540"/>
      <c r="J270" s="243"/>
      <c r="K270" s="243"/>
      <c r="L270" s="243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540"/>
      <c r="J271" s="243"/>
      <c r="K271" s="243"/>
      <c r="L271" s="243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540"/>
      <c r="J272" s="243"/>
      <c r="K272" s="243"/>
      <c r="L272" s="243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540"/>
      <c r="J273" s="243"/>
      <c r="K273" s="243"/>
      <c r="L273" s="243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540"/>
      <c r="J274" s="243"/>
      <c r="K274" s="243"/>
      <c r="L274" s="243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540"/>
      <c r="J275" s="243"/>
      <c r="K275" s="243"/>
      <c r="L275" s="243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540"/>
      <c r="J276" s="243"/>
      <c r="K276" s="243"/>
      <c r="L276" s="243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540"/>
      <c r="J277" s="243"/>
      <c r="K277" s="243"/>
      <c r="L277" s="243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540"/>
      <c r="J278" s="243"/>
      <c r="K278" s="243"/>
      <c r="L278" s="243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540"/>
      <c r="J279" s="243"/>
      <c r="K279" s="243"/>
      <c r="L279" s="243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540"/>
      <c r="J280" s="243"/>
      <c r="K280" s="243"/>
      <c r="L280" s="243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540"/>
      <c r="J281" s="243"/>
      <c r="K281" s="243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540"/>
      <c r="J282" s="243"/>
      <c r="K282" s="243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540"/>
      <c r="J283" s="243"/>
      <c r="K283" s="243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540"/>
      <c r="J284" s="243"/>
      <c r="K284" s="243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540"/>
      <c r="J285" s="243"/>
      <c r="K285" s="243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540"/>
      <c r="J286" s="243"/>
      <c r="K286" s="243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540"/>
      <c r="J287" s="243"/>
      <c r="K287" s="243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540"/>
      <c r="J288" s="243"/>
      <c r="K288" s="243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540"/>
      <c r="J289" s="243"/>
      <c r="K289" s="243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540"/>
      <c r="J290" s="243"/>
      <c r="K290" s="243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540"/>
      <c r="J291" s="243"/>
      <c r="K291" s="243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540"/>
      <c r="J292" s="243"/>
      <c r="K292" s="243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540"/>
      <c r="J293" s="243"/>
      <c r="K293" s="243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540"/>
      <c r="J294" s="243"/>
      <c r="K294" s="243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540"/>
      <c r="J295" s="243"/>
      <c r="K295" s="243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540"/>
      <c r="J296" s="243"/>
      <c r="K296" s="243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540"/>
      <c r="J297" s="243"/>
      <c r="K297" s="243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540"/>
      <c r="J298" s="243"/>
      <c r="K298" s="243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540"/>
      <c r="J299" s="243"/>
      <c r="K299" s="243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540"/>
      <c r="J300" s="243"/>
      <c r="K300" s="243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540"/>
      <c r="J301" s="243"/>
      <c r="K301" s="243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540"/>
      <c r="J302" s="243"/>
      <c r="K302" s="243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540"/>
      <c r="J303" s="243"/>
      <c r="K303" s="243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540"/>
      <c r="J304" s="243"/>
      <c r="K304" s="243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540"/>
      <c r="J305" s="243"/>
      <c r="K305" s="243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540"/>
      <c r="J306" s="243"/>
      <c r="K306" s="243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540"/>
      <c r="J307" s="243"/>
      <c r="K307" s="243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540"/>
      <c r="J308" s="243"/>
      <c r="K308" s="243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540"/>
      <c r="J309" s="243"/>
      <c r="K309" s="243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540"/>
      <c r="J310" s="243"/>
      <c r="K310" s="243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540"/>
      <c r="J311" s="243"/>
      <c r="K311" s="243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540"/>
      <c r="J312" s="243"/>
      <c r="K312" s="243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540"/>
      <c r="J313" s="243"/>
      <c r="K313" s="243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540"/>
      <c r="J314" s="243"/>
      <c r="K314" s="243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540"/>
      <c r="J315" s="243"/>
      <c r="K315" s="243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540"/>
      <c r="J316" s="243"/>
      <c r="K316" s="243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540"/>
      <c r="J317" s="243"/>
      <c r="K317" s="243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540"/>
      <c r="J318" s="243"/>
      <c r="K318" s="243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540"/>
      <c r="J319" s="243"/>
      <c r="K319" s="243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540"/>
      <c r="J320" s="243"/>
      <c r="K320" s="243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540"/>
      <c r="J321" s="243"/>
      <c r="K321" s="243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540"/>
      <c r="J322" s="243"/>
      <c r="K322" s="243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540"/>
      <c r="J323" s="243"/>
      <c r="K323" s="243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540"/>
      <c r="J324" s="243"/>
      <c r="K324" s="243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540"/>
      <c r="J325" s="243"/>
      <c r="K325" s="243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540"/>
      <c r="J326" s="243"/>
      <c r="K326" s="243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540"/>
      <c r="J327" s="243"/>
      <c r="K327" s="243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540"/>
      <c r="J328" s="243"/>
      <c r="K328" s="243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540"/>
      <c r="J329" s="243"/>
      <c r="K329" s="243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540"/>
      <c r="J330" s="243"/>
      <c r="K330" s="243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540"/>
      <c r="J331" s="243"/>
      <c r="K331" s="243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540"/>
      <c r="J332" s="243"/>
      <c r="K332" s="243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540"/>
      <c r="J333" s="243"/>
      <c r="K333" s="243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540"/>
      <c r="J334" s="243"/>
      <c r="K334" s="243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540"/>
      <c r="J335" s="243"/>
      <c r="K335" s="243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540"/>
      <c r="J336" s="243"/>
      <c r="K336" s="243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540"/>
      <c r="J337" s="243"/>
      <c r="K337" s="243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540"/>
      <c r="J338" s="243"/>
      <c r="K338" s="243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540"/>
      <c r="J339" s="243"/>
      <c r="K339" s="243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540"/>
      <c r="J340" s="243"/>
      <c r="K340" s="243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540"/>
      <c r="J341" s="243"/>
      <c r="K341" s="243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540"/>
      <c r="J342" s="243"/>
      <c r="K342" s="243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540"/>
      <c r="J343" s="243"/>
      <c r="K343" s="243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540"/>
      <c r="J344" s="243"/>
      <c r="K344" s="243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540"/>
      <c r="J345" s="243"/>
      <c r="K345" s="243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540"/>
      <c r="J346" s="243"/>
      <c r="K346" s="243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540"/>
      <c r="J347" s="243"/>
      <c r="K347" s="243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540"/>
      <c r="J348" s="243"/>
      <c r="K348" s="243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540"/>
      <c r="J349" s="243"/>
      <c r="K349" s="243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540"/>
      <c r="J350" s="243"/>
      <c r="K350" s="243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540"/>
      <c r="J351" s="243"/>
      <c r="K351" s="243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540"/>
      <c r="J352" s="243"/>
      <c r="K352" s="243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540"/>
      <c r="J353" s="243"/>
      <c r="K353" s="243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540"/>
      <c r="J354" s="243"/>
      <c r="K354" s="243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540"/>
      <c r="J355" s="243"/>
      <c r="K355" s="243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540"/>
      <c r="J356" s="243"/>
      <c r="K356" s="243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540"/>
      <c r="J357" s="243"/>
      <c r="K357" s="243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540"/>
      <c r="J358" s="243"/>
      <c r="K358" s="243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540"/>
      <c r="J359" s="243"/>
      <c r="K359" s="243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540"/>
      <c r="J360" s="243"/>
      <c r="K360" s="243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540"/>
      <c r="J361" s="243"/>
      <c r="K361" s="243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540"/>
      <c r="J362" s="243"/>
      <c r="K362" s="243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540"/>
      <c r="J363" s="243"/>
      <c r="K363" s="243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540"/>
      <c r="J364" s="243"/>
      <c r="K364" s="243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540"/>
      <c r="J365" s="243"/>
      <c r="K365" s="243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540"/>
      <c r="J366" s="243"/>
      <c r="K366" s="243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540"/>
      <c r="J367" s="243"/>
      <c r="K367" s="243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540"/>
      <c r="J368" s="243"/>
      <c r="K368" s="243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540"/>
      <c r="J369" s="243"/>
      <c r="K369" s="243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540"/>
      <c r="J370" s="243"/>
      <c r="K370" s="243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540"/>
      <c r="J371" s="243"/>
      <c r="K371" s="243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540"/>
      <c r="J372" s="243"/>
      <c r="K372" s="243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540"/>
      <c r="J373" s="243"/>
      <c r="K373" s="243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540"/>
      <c r="J374" s="243"/>
      <c r="K374" s="243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540"/>
      <c r="J375" s="243"/>
      <c r="K375" s="243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540"/>
      <c r="J376" s="243"/>
      <c r="K376" s="243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540"/>
      <c r="J377" s="243"/>
      <c r="K377" s="243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540"/>
      <c r="J378" s="243"/>
      <c r="K378" s="243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540"/>
      <c r="J379" s="243"/>
      <c r="K379" s="243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540"/>
      <c r="J380" s="243"/>
      <c r="K380" s="243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540"/>
      <c r="J381" s="243"/>
      <c r="K381" s="243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540"/>
      <c r="J382" s="243"/>
      <c r="K382" s="243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540"/>
      <c r="J383" s="243"/>
      <c r="K383" s="243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540"/>
      <c r="J384" s="243"/>
      <c r="K384" s="243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540"/>
      <c r="J385" s="243"/>
      <c r="K385" s="243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540"/>
      <c r="J386" s="243"/>
      <c r="K386" s="243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540"/>
      <c r="J387" s="243"/>
      <c r="K387" s="243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540"/>
      <c r="J388" s="243"/>
      <c r="K388" s="243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540"/>
      <c r="J389" s="243"/>
      <c r="K389" s="243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540"/>
      <c r="J390" s="243"/>
      <c r="K390" s="243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540"/>
      <c r="J391" s="243"/>
      <c r="K391" s="243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540"/>
      <c r="J392" s="243"/>
      <c r="K392" s="243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540"/>
      <c r="J393" s="243"/>
      <c r="K393" s="243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540"/>
      <c r="J394" s="243"/>
      <c r="K394" s="243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540"/>
      <c r="J395" s="243"/>
      <c r="K395" s="243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540"/>
      <c r="J396" s="243"/>
      <c r="K396" s="243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540"/>
      <c r="J397" s="243"/>
      <c r="K397" s="243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540"/>
      <c r="J398" s="243"/>
      <c r="K398" s="243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540"/>
      <c r="J399" s="243"/>
      <c r="K399" s="243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540"/>
      <c r="J400" s="243"/>
      <c r="K400" s="243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540"/>
      <c r="J401" s="243"/>
      <c r="K401" s="243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540"/>
      <c r="J402" s="243"/>
      <c r="K402" s="243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540"/>
      <c r="J403" s="243"/>
      <c r="K403" s="243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540"/>
      <c r="J404" s="243"/>
      <c r="K404" s="243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540"/>
      <c r="J405" s="243"/>
      <c r="K405" s="243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540"/>
      <c r="J406" s="243"/>
      <c r="K406" s="243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540"/>
      <c r="J407" s="243"/>
      <c r="K407" s="243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540"/>
      <c r="J408" s="243"/>
      <c r="K408" s="243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540"/>
      <c r="J409" s="243"/>
      <c r="K409" s="243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540"/>
      <c r="J410" s="243"/>
      <c r="K410" s="243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540"/>
      <c r="J411" s="243"/>
      <c r="K411" s="243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540"/>
      <c r="J412" s="243"/>
      <c r="K412" s="243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540"/>
      <c r="J413" s="243"/>
      <c r="K413" s="243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540"/>
      <c r="J414" s="243"/>
      <c r="K414" s="243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540"/>
      <c r="J415" s="243"/>
      <c r="K415" s="243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540"/>
      <c r="J416" s="243"/>
      <c r="K416" s="243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540"/>
      <c r="J417" s="243"/>
      <c r="K417" s="243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540"/>
      <c r="J418" s="243"/>
      <c r="K418" s="243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540"/>
      <c r="J419" s="243"/>
      <c r="K419" s="243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540"/>
      <c r="J420" s="243"/>
      <c r="K420" s="243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540"/>
      <c r="J421" s="243"/>
      <c r="K421" s="243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540"/>
      <c r="J422" s="243"/>
      <c r="K422" s="243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540"/>
      <c r="J423" s="243"/>
      <c r="K423" s="243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540"/>
      <c r="J424" s="243"/>
      <c r="K424" s="243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540"/>
      <c r="J425" s="243"/>
      <c r="K425" s="243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540"/>
      <c r="J426" s="243"/>
      <c r="K426" s="243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540"/>
      <c r="J427" s="243"/>
      <c r="K427" s="243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540"/>
      <c r="J428" s="243"/>
      <c r="K428" s="243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540"/>
      <c r="J429" s="243"/>
      <c r="K429" s="243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540"/>
      <c r="J430" s="243"/>
      <c r="K430" s="243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540"/>
      <c r="J431" s="243"/>
      <c r="K431" s="243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540"/>
      <c r="J432" s="243"/>
      <c r="K432" s="243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540"/>
      <c r="J433" s="243"/>
      <c r="K433" s="243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540"/>
      <c r="J434" s="243"/>
      <c r="K434" s="243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540"/>
      <c r="J435" s="243"/>
      <c r="K435" s="243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540"/>
      <c r="J436" s="243"/>
      <c r="K436" s="243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540"/>
      <c r="J437" s="243"/>
      <c r="K437" s="243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540"/>
      <c r="J438" s="243"/>
      <c r="K438" s="243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540"/>
      <c r="J439" s="243"/>
      <c r="K439" s="243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540"/>
      <c r="J440" s="243"/>
      <c r="K440" s="243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540"/>
      <c r="J441" s="243"/>
      <c r="K441" s="243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540"/>
      <c r="J442" s="243"/>
      <c r="K442" s="243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540"/>
      <c r="J443" s="243"/>
      <c r="K443" s="243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540"/>
      <c r="J444" s="243"/>
      <c r="K444" s="243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540"/>
      <c r="J445" s="243"/>
      <c r="K445" s="243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540"/>
      <c r="J446" s="243"/>
      <c r="K446" s="243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540"/>
      <c r="J447" s="243"/>
      <c r="K447" s="243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540"/>
      <c r="J448" s="243"/>
      <c r="K448" s="243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540"/>
      <c r="J449" s="243"/>
      <c r="K449" s="243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540"/>
      <c r="J450" s="243"/>
      <c r="K450" s="243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540"/>
      <c r="J451" s="243"/>
      <c r="K451" s="243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540"/>
      <c r="J452" s="243"/>
      <c r="K452" s="243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540"/>
      <c r="J453" s="243"/>
      <c r="K453" s="243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540"/>
      <c r="J454" s="243"/>
      <c r="K454" s="243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540"/>
      <c r="J455" s="243"/>
      <c r="K455" s="243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540"/>
      <c r="J456" s="243"/>
      <c r="K456" s="243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540"/>
      <c r="J457" s="243"/>
      <c r="K457" s="243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540"/>
      <c r="J458" s="243"/>
      <c r="K458" s="243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540"/>
      <c r="J459" s="243"/>
      <c r="K459" s="243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540"/>
      <c r="J460" s="243"/>
      <c r="K460" s="243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540"/>
      <c r="J461" s="243"/>
      <c r="K461" s="243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540"/>
      <c r="J462" s="243"/>
      <c r="K462" s="243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540"/>
      <c r="J463" s="243"/>
      <c r="K463" s="243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540"/>
      <c r="J464" s="243"/>
      <c r="K464" s="243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540"/>
      <c r="J465" s="243"/>
      <c r="K465" s="243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540"/>
      <c r="J466" s="243"/>
      <c r="K466" s="243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540"/>
      <c r="J467" s="243"/>
      <c r="K467" s="243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540"/>
      <c r="J468" s="243"/>
      <c r="K468" s="243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540"/>
      <c r="J469" s="243"/>
      <c r="K469" s="243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540"/>
      <c r="J470" s="243"/>
      <c r="K470" s="243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540"/>
      <c r="J471" s="243"/>
      <c r="K471" s="243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540"/>
      <c r="J472" s="243"/>
      <c r="K472" s="243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540"/>
      <c r="J473" s="243"/>
      <c r="K473" s="243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540"/>
      <c r="J474" s="243"/>
      <c r="K474" s="243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540"/>
      <c r="J475" s="243"/>
      <c r="K475" s="243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540"/>
      <c r="J476" s="243"/>
      <c r="K476" s="243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540"/>
      <c r="J477" s="243"/>
      <c r="K477" s="243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540"/>
      <c r="J478" s="243"/>
      <c r="K478" s="243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540"/>
      <c r="J479" s="243"/>
      <c r="K479" s="243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540"/>
      <c r="J480" s="243"/>
      <c r="K480" s="243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540"/>
      <c r="J481" s="243"/>
      <c r="K481" s="243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540"/>
      <c r="J482" s="243"/>
      <c r="K482" s="243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540"/>
      <c r="J483" s="243"/>
      <c r="K483" s="243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540"/>
      <c r="J484" s="243"/>
      <c r="K484" s="243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540"/>
      <c r="J485" s="243"/>
      <c r="K485" s="243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540"/>
      <c r="J486" s="243"/>
      <c r="K486" s="243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540"/>
      <c r="J487" s="243"/>
      <c r="K487" s="243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540"/>
      <c r="J488" s="243"/>
      <c r="K488" s="243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540"/>
      <c r="J489" s="243"/>
      <c r="K489" s="243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540"/>
      <c r="J490" s="243"/>
      <c r="K490" s="243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540"/>
      <c r="J491" s="243"/>
      <c r="K491" s="243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540"/>
      <c r="J492" s="243"/>
      <c r="K492" s="243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540"/>
      <c r="J493" s="243"/>
      <c r="K493" s="243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540"/>
      <c r="J494" s="243"/>
      <c r="K494" s="243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540"/>
      <c r="J495" s="243"/>
      <c r="K495" s="243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540"/>
      <c r="J496" s="243"/>
      <c r="K496" s="243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540"/>
      <c r="J497" s="243"/>
      <c r="K497" s="243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540"/>
      <c r="J498" s="243"/>
      <c r="K498" s="243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540"/>
      <c r="J499" s="243"/>
      <c r="K499" s="243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540"/>
      <c r="J500" s="243"/>
      <c r="K500" s="243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540"/>
      <c r="J501" s="243"/>
      <c r="K501" s="243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540"/>
      <c r="J502" s="243"/>
      <c r="K502" s="243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540"/>
      <c r="J503" s="243"/>
      <c r="K503" s="243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540"/>
      <c r="J504" s="243"/>
      <c r="K504" s="243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540"/>
      <c r="J505" s="243"/>
      <c r="K505" s="243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540"/>
      <c r="J506" s="243"/>
      <c r="K506" s="243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540"/>
      <c r="J507" s="243"/>
      <c r="K507" s="243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540"/>
      <c r="J508" s="243"/>
      <c r="K508" s="243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540"/>
      <c r="J509" s="243"/>
      <c r="K509" s="243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540"/>
      <c r="J510" s="243"/>
      <c r="K510" s="243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540"/>
      <c r="J511" s="243"/>
      <c r="K511" s="243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540"/>
      <c r="J512" s="243"/>
      <c r="K512" s="243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540"/>
      <c r="J513" s="243"/>
      <c r="K513" s="243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540"/>
      <c r="J514" s="243"/>
      <c r="K514" s="243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540"/>
      <c r="J515" s="243"/>
      <c r="K515" s="243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540"/>
      <c r="J516" s="243"/>
      <c r="K516" s="243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540"/>
      <c r="J517" s="243"/>
      <c r="K517" s="243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540"/>
      <c r="J518" s="243"/>
      <c r="K518" s="243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540"/>
      <c r="J519" s="243"/>
      <c r="K519" s="243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540"/>
      <c r="J520" s="243"/>
      <c r="K520" s="243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540"/>
      <c r="J521" s="243"/>
      <c r="K521" s="243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540"/>
      <c r="J522" s="243"/>
      <c r="K522" s="243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540"/>
      <c r="J523" s="243"/>
      <c r="K523" s="243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540"/>
      <c r="J524" s="243"/>
      <c r="K524" s="243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540"/>
      <c r="J525" s="243"/>
      <c r="K525" s="243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540"/>
      <c r="J526" s="243"/>
      <c r="K526" s="243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540"/>
      <c r="J527" s="243"/>
      <c r="K527" s="243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540"/>
      <c r="J528" s="243"/>
      <c r="K528" s="243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540"/>
      <c r="J529" s="243"/>
      <c r="K529" s="243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540"/>
      <c r="J530" s="243"/>
      <c r="K530" s="243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540"/>
      <c r="J531" s="243"/>
      <c r="K531" s="243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540"/>
      <c r="J532" s="243"/>
      <c r="K532" s="243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540"/>
      <c r="J533" s="243"/>
      <c r="K533" s="243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540"/>
      <c r="J534" s="243"/>
      <c r="K534" s="243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540"/>
      <c r="J535" s="243"/>
      <c r="K535" s="243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540"/>
      <c r="J536" s="243"/>
      <c r="K536" s="243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540"/>
      <c r="J537" s="243"/>
      <c r="K537" s="243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540"/>
      <c r="J538" s="243"/>
      <c r="K538" s="243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540"/>
      <c r="J539" s="243"/>
      <c r="K539" s="243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540"/>
      <c r="J540" s="243"/>
      <c r="K540" s="243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540"/>
      <c r="J541" s="243"/>
      <c r="K541" s="243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540"/>
      <c r="J542" s="243"/>
      <c r="K542" s="243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540"/>
      <c r="J543" s="243"/>
      <c r="K543" s="243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540"/>
      <c r="J544" s="243"/>
      <c r="K544" s="243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540"/>
      <c r="J545" s="243"/>
      <c r="K545" s="243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540"/>
      <c r="J546" s="243"/>
      <c r="K546" s="243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540"/>
      <c r="J547" s="243"/>
      <c r="K547" s="243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540"/>
      <c r="J548" s="243"/>
      <c r="K548" s="243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540"/>
      <c r="J549" s="243"/>
      <c r="K549" s="243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540"/>
      <c r="J550" s="243"/>
      <c r="K550" s="243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540"/>
      <c r="J551" s="243"/>
      <c r="K551" s="243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540"/>
      <c r="J552" s="243"/>
      <c r="K552" s="243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540"/>
      <c r="J553" s="243"/>
      <c r="K553" s="243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540"/>
      <c r="J554" s="243"/>
      <c r="K554" s="243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540"/>
      <c r="J555" s="243"/>
      <c r="K555" s="243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540"/>
      <c r="J556" s="243"/>
      <c r="K556" s="243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540"/>
      <c r="J557" s="243"/>
      <c r="K557" s="243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540"/>
      <c r="J558" s="243"/>
      <c r="K558" s="243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540"/>
      <c r="J559" s="243"/>
      <c r="K559" s="243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540"/>
      <c r="J560" s="243"/>
      <c r="K560" s="243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540"/>
      <c r="J561" s="243"/>
      <c r="K561" s="243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540"/>
      <c r="J562" s="243"/>
      <c r="K562" s="243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540"/>
      <c r="J563" s="243"/>
      <c r="K563" s="243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540"/>
      <c r="J564" s="243"/>
      <c r="K564" s="243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540"/>
      <c r="J565" s="243"/>
      <c r="K565" s="243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540"/>
      <c r="J566" s="243"/>
      <c r="K566" s="243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540"/>
      <c r="J567" s="243"/>
      <c r="K567" s="243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540"/>
      <c r="J568" s="243"/>
      <c r="K568" s="243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540"/>
      <c r="J569" s="243"/>
      <c r="K569" s="243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540"/>
      <c r="J570" s="243"/>
      <c r="K570" s="243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540"/>
      <c r="J571" s="243"/>
      <c r="K571" s="243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540"/>
      <c r="J572" s="243"/>
      <c r="K572" s="243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540"/>
      <c r="J573" s="243"/>
      <c r="K573" s="243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540"/>
      <c r="J574" s="243"/>
      <c r="K574" s="243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540"/>
      <c r="J575" s="243"/>
      <c r="K575" s="243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540"/>
      <c r="J576" s="243"/>
      <c r="K576" s="243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540"/>
      <c r="J577" s="243"/>
      <c r="K577" s="243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540"/>
      <c r="J578" s="243"/>
      <c r="K578" s="243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540"/>
      <c r="J579" s="243"/>
      <c r="K579" s="243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540"/>
      <c r="J580" s="243"/>
      <c r="K580" s="243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540"/>
      <c r="J581" s="243"/>
      <c r="K581" s="243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540"/>
      <c r="J582" s="243"/>
      <c r="K582" s="243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540"/>
      <c r="J583" s="243"/>
      <c r="K583" s="243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540"/>
      <c r="J584" s="243"/>
      <c r="K584" s="243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540"/>
      <c r="J585" s="243"/>
      <c r="K585" s="243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540"/>
      <c r="J586" s="243"/>
      <c r="K586" s="243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540"/>
      <c r="J587" s="243"/>
      <c r="K587" s="243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540"/>
      <c r="J588" s="243"/>
      <c r="K588" s="243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540"/>
      <c r="J589" s="243"/>
      <c r="K589" s="243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540"/>
      <c r="J590" s="243"/>
      <c r="K590" s="243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540"/>
      <c r="J591" s="243"/>
      <c r="K591" s="243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540"/>
      <c r="J592" s="243"/>
      <c r="K592" s="243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540"/>
      <c r="J593" s="243"/>
      <c r="K593" s="243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540"/>
      <c r="J594" s="243"/>
      <c r="K594" s="243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540"/>
      <c r="J595" s="243"/>
      <c r="K595" s="243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540"/>
      <c r="J596" s="243"/>
      <c r="K596" s="243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540"/>
      <c r="J597" s="243"/>
      <c r="K597" s="243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540"/>
      <c r="J598" s="243"/>
      <c r="K598" s="243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540"/>
      <c r="J599" s="243"/>
      <c r="K599" s="243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540"/>
      <c r="J600" s="243"/>
      <c r="K600" s="243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540"/>
      <c r="J601" s="243"/>
      <c r="K601" s="243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540"/>
      <c r="J602" s="243"/>
      <c r="K602" s="243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540"/>
      <c r="J603" s="243"/>
      <c r="K603" s="243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540"/>
      <c r="J604" s="243"/>
      <c r="K604" s="243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540"/>
      <c r="J605" s="243"/>
      <c r="K605" s="243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540"/>
      <c r="J606" s="243"/>
      <c r="K606" s="243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540"/>
      <c r="J607" s="243"/>
      <c r="K607" s="243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540"/>
      <c r="J608" s="243"/>
      <c r="K608" s="243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540"/>
      <c r="J609" s="243"/>
      <c r="K609" s="243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540"/>
      <c r="J610" s="243"/>
      <c r="K610" s="243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540"/>
      <c r="J611" s="243"/>
      <c r="K611" s="243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540"/>
      <c r="J612" s="243"/>
      <c r="K612" s="243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540"/>
      <c r="J613" s="243"/>
      <c r="K613" s="243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540"/>
      <c r="J614" s="243"/>
      <c r="K614" s="243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540"/>
      <c r="J615" s="243"/>
      <c r="K615" s="243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540"/>
      <c r="J616" s="243"/>
      <c r="K616" s="243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540"/>
      <c r="J617" s="243"/>
      <c r="K617" s="243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540"/>
      <c r="J618" s="243"/>
      <c r="K618" s="243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540"/>
      <c r="J619" s="243"/>
      <c r="K619" s="243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540"/>
      <c r="J620" s="243"/>
      <c r="K620" s="243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540"/>
      <c r="J621" s="243"/>
      <c r="K621" s="243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540"/>
      <c r="J622" s="243"/>
      <c r="K622" s="243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540"/>
      <c r="J623" s="243"/>
      <c r="K623" s="243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540"/>
      <c r="J624" s="243"/>
      <c r="K624" s="243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540"/>
      <c r="J625" s="243"/>
      <c r="K625" s="243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540"/>
      <c r="J626" s="243"/>
      <c r="K626" s="243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540"/>
      <c r="J627" s="243"/>
      <c r="K627" s="243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540"/>
      <c r="J628" s="243"/>
      <c r="K628" s="243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540"/>
      <c r="J629" s="243"/>
      <c r="K629" s="243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540"/>
      <c r="J630" s="243"/>
      <c r="K630" s="243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540"/>
      <c r="J631" s="243"/>
      <c r="K631" s="243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540"/>
      <c r="J632" s="243"/>
      <c r="K632" s="243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540"/>
      <c r="J633" s="243"/>
      <c r="K633" s="243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540"/>
      <c r="J634" s="243"/>
      <c r="K634" s="243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540"/>
      <c r="J635" s="243"/>
      <c r="K635" s="243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540"/>
      <c r="J636" s="243"/>
      <c r="K636" s="243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540"/>
      <c r="J637" s="243"/>
      <c r="K637" s="243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540"/>
      <c r="J638" s="243"/>
      <c r="K638" s="243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540"/>
      <c r="J639" s="243"/>
      <c r="K639" s="243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540"/>
      <c r="J640" s="243"/>
      <c r="K640" s="243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540"/>
      <c r="J641" s="243"/>
      <c r="K641" s="243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540"/>
      <c r="J642" s="243"/>
      <c r="K642" s="243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540"/>
      <c r="J643" s="243"/>
      <c r="K643" s="243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540"/>
      <c r="J644" s="243"/>
      <c r="K644" s="243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540"/>
      <c r="J645" s="243"/>
      <c r="K645" s="243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540"/>
      <c r="J646" s="243"/>
      <c r="K646" s="243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540"/>
      <c r="J647" s="243"/>
      <c r="K647" s="243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540"/>
      <c r="J648" s="243"/>
      <c r="K648" s="243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540"/>
      <c r="J649" s="243"/>
      <c r="K649" s="243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540"/>
      <c r="J650" s="243"/>
      <c r="K650" s="243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540"/>
      <c r="J651" s="243"/>
      <c r="K651" s="243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540"/>
      <c r="J652" s="243"/>
      <c r="K652" s="243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540"/>
      <c r="J653" s="243"/>
      <c r="K653" s="243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540"/>
      <c r="J654" s="243"/>
      <c r="K654" s="243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540"/>
      <c r="J655" s="243"/>
      <c r="K655" s="243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540"/>
      <c r="J656" s="243"/>
      <c r="K656" s="243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540"/>
      <c r="J657" s="243"/>
      <c r="K657" s="243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540"/>
      <c r="J658" s="243"/>
      <c r="K658" s="243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540"/>
      <c r="J659" s="243"/>
      <c r="K659" s="243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540"/>
      <c r="J660" s="243"/>
      <c r="K660" s="243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540"/>
      <c r="J661" s="243"/>
      <c r="K661" s="243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540"/>
      <c r="J662" s="243"/>
      <c r="K662" s="243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540"/>
      <c r="J663" s="243"/>
      <c r="K663" s="243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540"/>
      <c r="J664" s="243"/>
      <c r="K664" s="243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540"/>
      <c r="J665" s="243"/>
      <c r="K665" s="243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540"/>
      <c r="J666" s="243"/>
      <c r="K666" s="243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540"/>
      <c r="J667" s="243"/>
      <c r="K667" s="243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540"/>
      <c r="J668" s="243"/>
      <c r="K668" s="243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540"/>
      <c r="J669" s="243"/>
      <c r="K669" s="243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540"/>
      <c r="J670" s="243"/>
      <c r="K670" s="243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540"/>
      <c r="J671" s="243"/>
      <c r="K671" s="243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540"/>
      <c r="J672" s="243"/>
      <c r="K672" s="243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540"/>
      <c r="J673" s="243"/>
      <c r="K673" s="243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540"/>
      <c r="J674" s="243"/>
      <c r="K674" s="243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540"/>
      <c r="J675" s="243"/>
      <c r="K675" s="243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540"/>
      <c r="J676" s="243"/>
      <c r="K676" s="243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540"/>
      <c r="J677" s="243"/>
      <c r="K677" s="243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540"/>
      <c r="J678" s="243"/>
      <c r="K678" s="243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540"/>
      <c r="J679" s="243"/>
      <c r="K679" s="243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540"/>
      <c r="J680" s="243"/>
      <c r="K680" s="243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540"/>
      <c r="J681" s="243"/>
      <c r="K681" s="243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540"/>
      <c r="J682" s="243"/>
      <c r="K682" s="243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540"/>
      <c r="J683" s="243"/>
      <c r="K683" s="243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540"/>
      <c r="J684" s="243"/>
      <c r="K684" s="243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540"/>
      <c r="J685" s="243"/>
      <c r="K685" s="243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540"/>
      <c r="J686" s="243"/>
      <c r="K686" s="243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540"/>
      <c r="J687" s="243"/>
      <c r="K687" s="243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540"/>
      <c r="J688" s="243"/>
      <c r="K688" s="243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540"/>
      <c r="J689" s="243"/>
      <c r="K689" s="243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540"/>
      <c r="J690" s="243"/>
      <c r="K690" s="243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540"/>
      <c r="J691" s="243"/>
      <c r="K691" s="243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540"/>
      <c r="J692" s="243"/>
      <c r="K692" s="243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540"/>
      <c r="J693" s="243"/>
      <c r="K693" s="243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540"/>
      <c r="J694" s="243"/>
      <c r="K694" s="243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540"/>
      <c r="J695" s="243"/>
      <c r="K695" s="243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540"/>
      <c r="J696" s="243"/>
      <c r="K696" s="243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540"/>
      <c r="J697" s="243"/>
      <c r="K697" s="243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540"/>
      <c r="J698" s="243"/>
      <c r="K698" s="243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540"/>
      <c r="J699" s="243"/>
      <c r="K699" s="243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540"/>
      <c r="J700" s="243"/>
      <c r="K700" s="243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540"/>
      <c r="J701" s="243"/>
      <c r="K701" s="243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540"/>
      <c r="J702" s="243"/>
      <c r="K702" s="243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540"/>
      <c r="J703" s="243"/>
      <c r="K703" s="243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540"/>
      <c r="J704" s="243"/>
      <c r="K704" s="243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540"/>
      <c r="J705" s="243"/>
      <c r="K705" s="243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540"/>
      <c r="J706" s="243"/>
      <c r="K706" s="243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540"/>
      <c r="J707" s="243"/>
      <c r="K707" s="243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540"/>
      <c r="J708" s="243"/>
      <c r="K708" s="243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540"/>
      <c r="J709" s="243"/>
      <c r="K709" s="243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540"/>
      <c r="J710" s="243"/>
      <c r="K710" s="243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540"/>
      <c r="J711" s="243"/>
      <c r="K711" s="243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540"/>
      <c r="J712" s="243"/>
      <c r="K712" s="243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540"/>
      <c r="J713" s="243"/>
      <c r="K713" s="243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540"/>
      <c r="J714" s="243"/>
      <c r="K714" s="243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540"/>
      <c r="J715" s="243"/>
      <c r="K715" s="243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540"/>
      <c r="J716" s="243"/>
      <c r="K716" s="243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540"/>
      <c r="J717" s="243"/>
      <c r="K717" s="243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540"/>
      <c r="J718" s="243"/>
      <c r="K718" s="243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540"/>
      <c r="J719" s="243"/>
      <c r="K719" s="243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540"/>
      <c r="J720" s="243"/>
      <c r="K720" s="243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540"/>
      <c r="J721" s="243"/>
      <c r="K721" s="243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540"/>
      <c r="J722" s="243"/>
      <c r="K722" s="243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540"/>
      <c r="J723" s="243"/>
      <c r="K723" s="243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540"/>
      <c r="J724" s="243"/>
      <c r="K724" s="243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540"/>
      <c r="J725" s="243"/>
      <c r="K725" s="243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540"/>
      <c r="J726" s="243"/>
      <c r="K726" s="243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540"/>
      <c r="J727" s="243"/>
      <c r="K727" s="243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540"/>
      <c r="J728" s="243"/>
      <c r="K728" s="243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540"/>
      <c r="J729" s="243"/>
      <c r="K729" s="243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540"/>
      <c r="J730" s="243"/>
      <c r="K730" s="243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540"/>
      <c r="J731" s="243"/>
      <c r="K731" s="243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540"/>
      <c r="J732" s="243"/>
      <c r="K732" s="243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540"/>
      <c r="J733" s="243"/>
      <c r="K733" s="243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540"/>
      <c r="J734" s="243"/>
      <c r="K734" s="243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540"/>
      <c r="J735" s="243"/>
      <c r="K735" s="243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540"/>
      <c r="J736" s="243"/>
      <c r="K736" s="243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540"/>
      <c r="J737" s="243"/>
      <c r="K737" s="243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540"/>
      <c r="J738" s="243"/>
      <c r="K738" s="243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540"/>
      <c r="J739" s="243"/>
      <c r="K739" s="243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540"/>
      <c r="J740" s="243"/>
      <c r="K740" s="243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540"/>
      <c r="J741" s="243"/>
      <c r="K741" s="243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540"/>
      <c r="J742" s="243"/>
      <c r="K742" s="243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540"/>
      <c r="J743" s="243"/>
      <c r="K743" s="243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540"/>
      <c r="J744" s="243"/>
      <c r="K744" s="243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540"/>
      <c r="J745" s="243"/>
      <c r="K745" s="243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540"/>
      <c r="J746" s="243"/>
      <c r="K746" s="243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540"/>
      <c r="J747" s="243"/>
      <c r="K747" s="243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540"/>
      <c r="J748" s="243"/>
      <c r="K748" s="243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540"/>
      <c r="J749" s="243"/>
      <c r="K749" s="243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540"/>
      <c r="J750" s="243"/>
      <c r="K750" s="243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540"/>
      <c r="J751" s="243"/>
      <c r="K751" s="243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540"/>
      <c r="J752" s="243"/>
      <c r="K752" s="243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540"/>
      <c r="J753" s="243"/>
      <c r="K753" s="243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540"/>
      <c r="J754" s="243"/>
      <c r="K754" s="243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540"/>
      <c r="J755" s="243"/>
      <c r="K755" s="243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540"/>
      <c r="J756" s="243"/>
      <c r="K756" s="243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540"/>
      <c r="J757" s="243"/>
      <c r="K757" s="243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540"/>
      <c r="J758" s="243"/>
      <c r="K758" s="243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540"/>
      <c r="J759" s="243"/>
      <c r="K759" s="243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540"/>
      <c r="J760" s="243"/>
      <c r="K760" s="243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540"/>
      <c r="J761" s="243"/>
      <c r="K761" s="243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540"/>
      <c r="J762" s="243"/>
      <c r="K762" s="243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540"/>
      <c r="J763" s="243"/>
      <c r="K763" s="243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540"/>
      <c r="J764" s="243"/>
      <c r="K764" s="243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540"/>
      <c r="J765" s="243"/>
      <c r="K765" s="243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540"/>
      <c r="J766" s="243"/>
      <c r="K766" s="243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540"/>
      <c r="J767" s="243"/>
      <c r="K767" s="243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540"/>
      <c r="J768" s="243"/>
      <c r="K768" s="243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540"/>
      <c r="J769" s="243"/>
      <c r="K769" s="243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540"/>
      <c r="J770" s="243"/>
      <c r="K770" s="243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540"/>
      <c r="J771" s="243"/>
      <c r="K771" s="243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540"/>
      <c r="J772" s="243"/>
      <c r="K772" s="243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540"/>
      <c r="J773" s="243"/>
      <c r="K773" s="243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540"/>
      <c r="J774" s="243"/>
      <c r="K774" s="243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540"/>
      <c r="J775" s="243"/>
      <c r="K775" s="243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540"/>
      <c r="J776" s="243"/>
      <c r="K776" s="243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540"/>
      <c r="J777" s="243"/>
      <c r="K777" s="243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540"/>
      <c r="J778" s="243"/>
      <c r="K778" s="243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540"/>
      <c r="J779" s="243"/>
      <c r="K779" s="243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540"/>
      <c r="J780" s="243"/>
      <c r="K780" s="243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540"/>
      <c r="J781" s="243"/>
      <c r="K781" s="243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540"/>
      <c r="J782" s="243"/>
      <c r="K782" s="243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540"/>
      <c r="J783" s="243"/>
      <c r="K783" s="243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540"/>
      <c r="J784" s="243"/>
      <c r="K784" s="243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540"/>
      <c r="J785" s="243"/>
      <c r="K785" s="243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540"/>
      <c r="J786" s="243"/>
      <c r="K786" s="243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540"/>
      <c r="J787" s="243"/>
      <c r="K787" s="243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540"/>
      <c r="J788" s="243"/>
      <c r="K788" s="243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540"/>
      <c r="J789" s="243"/>
      <c r="K789" s="243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540"/>
      <c r="J790" s="243"/>
      <c r="K790" s="243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540"/>
      <c r="J791" s="243"/>
      <c r="K791" s="243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540"/>
      <c r="J792" s="243"/>
      <c r="K792" s="243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540"/>
      <c r="J793" s="243"/>
      <c r="K793" s="243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540"/>
      <c r="J794" s="243"/>
      <c r="K794" s="243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540"/>
      <c r="J795" s="243"/>
      <c r="K795" s="243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540"/>
      <c r="J796" s="243"/>
      <c r="K796" s="243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540"/>
      <c r="J797" s="243"/>
      <c r="K797" s="243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540"/>
      <c r="J798" s="243"/>
      <c r="K798" s="243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540"/>
      <c r="J799" s="243"/>
      <c r="K799" s="243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540"/>
      <c r="J800" s="243"/>
      <c r="K800" s="243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540"/>
      <c r="J801" s="243"/>
      <c r="K801" s="243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540"/>
      <c r="J802" s="243"/>
      <c r="K802" s="243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540"/>
      <c r="J803" s="243"/>
      <c r="K803" s="243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540"/>
      <c r="J804" s="243"/>
      <c r="K804" s="243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540"/>
      <c r="J805" s="243"/>
      <c r="K805" s="243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540"/>
      <c r="J806" s="243"/>
      <c r="K806" s="243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540"/>
      <c r="J807" s="243"/>
      <c r="K807" s="243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540"/>
      <c r="J808" s="243"/>
      <c r="K808" s="243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540"/>
      <c r="J809" s="243"/>
      <c r="K809" s="243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540"/>
      <c r="J810" s="243"/>
      <c r="K810" s="243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540"/>
      <c r="J811" s="243"/>
      <c r="K811" s="243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540"/>
      <c r="J812" s="243"/>
      <c r="K812" s="243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540"/>
      <c r="J813" s="243"/>
      <c r="K813" s="243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540"/>
      <c r="J814" s="243"/>
      <c r="K814" s="243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540"/>
      <c r="J815" s="243"/>
      <c r="K815" s="243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540"/>
      <c r="J816" s="243"/>
      <c r="K816" s="243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540"/>
      <c r="J817" s="243"/>
      <c r="K817" s="243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540"/>
      <c r="J818" s="243"/>
      <c r="K818" s="243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540"/>
      <c r="J819" s="243"/>
      <c r="K819" s="243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540"/>
      <c r="J820" s="243"/>
      <c r="K820" s="243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540"/>
      <c r="J821" s="243"/>
      <c r="K821" s="243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540"/>
      <c r="J822" s="243"/>
      <c r="K822" s="243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540"/>
      <c r="J823" s="243"/>
      <c r="K823" s="243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540"/>
      <c r="J824" s="243"/>
      <c r="K824" s="243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540"/>
      <c r="J825" s="243"/>
      <c r="K825" s="243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540"/>
      <c r="J826" s="243"/>
      <c r="K826" s="243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540"/>
      <c r="J827" s="243"/>
      <c r="K827" s="243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540"/>
      <c r="J828" s="243"/>
      <c r="K828" s="243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540"/>
      <c r="J829" s="243"/>
      <c r="K829" s="243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540"/>
      <c r="J830" s="243"/>
      <c r="K830" s="243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540"/>
      <c r="J831" s="243"/>
      <c r="K831" s="243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540"/>
      <c r="J832" s="243"/>
      <c r="K832" s="243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540"/>
      <c r="J833" s="243"/>
      <c r="K833" s="243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540"/>
      <c r="J834" s="243"/>
      <c r="K834" s="243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540"/>
      <c r="J835" s="243"/>
      <c r="K835" s="243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540"/>
      <c r="J836" s="243"/>
      <c r="K836" s="243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540"/>
      <c r="J837" s="243"/>
      <c r="K837" s="243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540"/>
      <c r="J838" s="243"/>
      <c r="K838" s="243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540"/>
      <c r="J839" s="243"/>
      <c r="K839" s="243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540"/>
      <c r="J840" s="243"/>
      <c r="K840" s="243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540"/>
      <c r="J841" s="243"/>
      <c r="K841" s="243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540"/>
      <c r="J842" s="243"/>
      <c r="K842" s="243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540"/>
      <c r="J843" s="243"/>
      <c r="K843" s="243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540"/>
      <c r="J844" s="243"/>
      <c r="K844" s="243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540"/>
      <c r="J845" s="243"/>
      <c r="K845" s="243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540"/>
      <c r="J846" s="243"/>
      <c r="K846" s="243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540"/>
      <c r="J847" s="243"/>
      <c r="K847" s="243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540"/>
      <c r="J848" s="243"/>
      <c r="K848" s="243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540"/>
      <c r="J849" s="243"/>
      <c r="K849" s="243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540"/>
      <c r="J850" s="243"/>
      <c r="K850" s="243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540"/>
      <c r="J851" s="243"/>
      <c r="K851" s="243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540"/>
      <c r="J852" s="243"/>
      <c r="K852" s="243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540"/>
      <c r="J853" s="243"/>
      <c r="K853" s="243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540"/>
      <c r="J854" s="243"/>
      <c r="K854" s="243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540"/>
      <c r="J855" s="243"/>
      <c r="K855" s="243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540"/>
      <c r="J856" s="243"/>
      <c r="K856" s="243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540"/>
      <c r="J857" s="243"/>
      <c r="K857" s="243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540"/>
      <c r="J858" s="243"/>
      <c r="K858" s="243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540"/>
      <c r="J859" s="243"/>
      <c r="K859" s="243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540"/>
      <c r="J860" s="243"/>
      <c r="K860" s="243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540"/>
      <c r="J861" s="243"/>
      <c r="K861" s="243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540"/>
      <c r="J862" s="243"/>
      <c r="K862" s="243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540"/>
      <c r="J863" s="243"/>
      <c r="K863" s="243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540"/>
      <c r="J864" s="243"/>
      <c r="K864" s="243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540"/>
      <c r="J865" s="243"/>
      <c r="K865" s="243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540"/>
      <c r="J866" s="243"/>
      <c r="K866" s="243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540"/>
      <c r="J867" s="243"/>
      <c r="K867" s="243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540"/>
      <c r="J868" s="243"/>
      <c r="K868" s="243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540"/>
      <c r="J869" s="243"/>
      <c r="K869" s="243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540"/>
      <c r="J870" s="243"/>
      <c r="K870" s="243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540"/>
      <c r="J871" s="243"/>
      <c r="K871" s="243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540"/>
      <c r="J872" s="243"/>
      <c r="K872" s="243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540"/>
      <c r="J873" s="243"/>
      <c r="K873" s="243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540"/>
      <c r="J874" s="243"/>
      <c r="K874" s="243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540"/>
      <c r="J875" s="243"/>
      <c r="K875" s="243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540"/>
      <c r="J876" s="243"/>
      <c r="K876" s="243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540"/>
      <c r="J877" s="243"/>
      <c r="K877" s="243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540"/>
      <c r="J878" s="243"/>
      <c r="K878" s="243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540"/>
      <c r="J879" s="243"/>
      <c r="K879" s="243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540"/>
      <c r="J880" s="243"/>
      <c r="K880" s="243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540"/>
      <c r="J881" s="243"/>
      <c r="K881" s="243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540"/>
      <c r="J882" s="243"/>
      <c r="K882" s="243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540"/>
      <c r="J883" s="243"/>
      <c r="K883" s="243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540"/>
      <c r="J884" s="243"/>
      <c r="K884" s="243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540"/>
      <c r="J885" s="243"/>
      <c r="K885" s="243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540"/>
      <c r="J886" s="243"/>
      <c r="K886" s="243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540"/>
      <c r="J887" s="243"/>
      <c r="K887" s="243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540"/>
      <c r="J888" s="243"/>
      <c r="K888" s="243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540"/>
      <c r="J889" s="243"/>
      <c r="K889" s="243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540"/>
      <c r="J890" s="243"/>
      <c r="K890" s="243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540"/>
      <c r="J891" s="243"/>
      <c r="K891" s="243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540"/>
      <c r="J892" s="243"/>
      <c r="K892" s="243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540"/>
      <c r="J893" s="243"/>
      <c r="K893" s="243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540"/>
      <c r="J894" s="243"/>
      <c r="K894" s="243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540"/>
      <c r="J895" s="243"/>
      <c r="K895" s="243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540"/>
      <c r="J896" s="243"/>
      <c r="K896" s="243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540"/>
      <c r="J897" s="243"/>
      <c r="K897" s="243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540"/>
      <c r="J898" s="243"/>
      <c r="K898" s="243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540"/>
      <c r="J899" s="243"/>
      <c r="K899" s="243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540"/>
      <c r="J900" s="243"/>
      <c r="K900" s="243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540"/>
      <c r="J901" s="243"/>
      <c r="K901" s="243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540"/>
      <c r="J902" s="243"/>
      <c r="K902" s="243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540"/>
      <c r="J903" s="243"/>
      <c r="K903" s="243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540"/>
      <c r="J904" s="243"/>
      <c r="K904" s="243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540"/>
      <c r="J905" s="243"/>
      <c r="K905" s="243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540"/>
      <c r="J906" s="243"/>
      <c r="K906" s="243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540"/>
      <c r="J907" s="243"/>
      <c r="K907" s="243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540"/>
      <c r="J908" s="243"/>
      <c r="K908" s="243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540"/>
      <c r="J909" s="243"/>
      <c r="K909" s="243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540"/>
      <c r="J910" s="243"/>
      <c r="K910" s="243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540"/>
      <c r="J911" s="243"/>
      <c r="K911" s="243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540"/>
      <c r="J912" s="243"/>
      <c r="K912" s="243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540"/>
      <c r="J913" s="243"/>
      <c r="K913" s="243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540"/>
      <c r="J914" s="243"/>
      <c r="K914" s="243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540"/>
      <c r="J915" s="243"/>
      <c r="K915" s="243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540"/>
      <c r="J916" s="243"/>
      <c r="K916" s="243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540"/>
      <c r="J917" s="243"/>
      <c r="K917" s="243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540"/>
      <c r="J918" s="243"/>
      <c r="K918" s="243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540"/>
      <c r="J919" s="243"/>
      <c r="K919" s="243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540"/>
      <c r="J920" s="243"/>
      <c r="K920" s="243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540"/>
      <c r="J921" s="243"/>
      <c r="K921" s="243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540"/>
      <c r="J922" s="243"/>
      <c r="K922" s="243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540"/>
      <c r="J923" s="243"/>
      <c r="K923" s="243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540"/>
      <c r="J924" s="243"/>
      <c r="K924" s="243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540"/>
      <c r="J925" s="243"/>
      <c r="K925" s="243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540"/>
      <c r="J926" s="243"/>
      <c r="K926" s="243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540"/>
      <c r="J927" s="243"/>
      <c r="K927" s="243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540"/>
      <c r="J928" s="243"/>
      <c r="K928" s="243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540"/>
      <c r="J929" s="243"/>
      <c r="K929" s="243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540"/>
      <c r="J930" s="243"/>
      <c r="K930" s="243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540"/>
      <c r="J931" s="243"/>
      <c r="K931" s="243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540"/>
      <c r="J932" s="243"/>
      <c r="K932" s="243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540"/>
      <c r="J933" s="243"/>
      <c r="K933" s="243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540"/>
      <c r="J934" s="243"/>
      <c r="K934" s="243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540"/>
      <c r="J935" s="243"/>
      <c r="K935" s="243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540"/>
      <c r="J936" s="243"/>
      <c r="K936" s="243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540"/>
      <c r="J937" s="243"/>
      <c r="K937" s="243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540"/>
      <c r="J938" s="243"/>
      <c r="K938" s="243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540"/>
      <c r="J939" s="243"/>
      <c r="K939" s="243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540"/>
      <c r="J940" s="243"/>
      <c r="K940" s="243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540"/>
      <c r="J941" s="243"/>
      <c r="K941" s="243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540"/>
      <c r="J942" s="243"/>
      <c r="K942" s="243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540"/>
      <c r="J943" s="243"/>
      <c r="K943" s="243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540"/>
      <c r="J944" s="243"/>
      <c r="K944" s="243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540"/>
      <c r="J945" s="243"/>
      <c r="K945" s="243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540"/>
      <c r="J946" s="243"/>
      <c r="K946" s="243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540"/>
      <c r="J947" s="243"/>
      <c r="K947" s="243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540"/>
      <c r="J948" s="243"/>
      <c r="K948" s="243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540"/>
      <c r="J949" s="243"/>
      <c r="K949" s="243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540"/>
      <c r="J950" s="243"/>
      <c r="K950" s="243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540"/>
      <c r="J951" s="243"/>
      <c r="K951" s="243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540"/>
      <c r="J952" s="243"/>
      <c r="K952" s="243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540"/>
      <c r="J953" s="243"/>
      <c r="K953" s="243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540"/>
      <c r="J954" s="243"/>
      <c r="K954" s="243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540"/>
      <c r="J955" s="243"/>
      <c r="K955" s="243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540"/>
      <c r="J956" s="243"/>
      <c r="K956" s="243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540"/>
      <c r="J957" s="243"/>
      <c r="K957" s="243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540"/>
      <c r="J958" s="243"/>
      <c r="K958" s="243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540"/>
      <c r="J959" s="243"/>
      <c r="K959" s="243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540"/>
      <c r="J960" s="243"/>
      <c r="K960" s="243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540"/>
      <c r="J961" s="243"/>
      <c r="K961" s="243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540"/>
      <c r="J962" s="243"/>
      <c r="K962" s="243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540"/>
      <c r="J963" s="243"/>
      <c r="K963" s="243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540"/>
      <c r="J964" s="243"/>
      <c r="K964" s="243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540"/>
      <c r="J965" s="243"/>
      <c r="K965" s="243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540"/>
      <c r="J966" s="243"/>
      <c r="K966" s="243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540"/>
      <c r="J967" s="243"/>
      <c r="K967" s="243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540"/>
      <c r="J968" s="243"/>
      <c r="K968" s="243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540"/>
      <c r="J969" s="243"/>
      <c r="K969" s="243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540"/>
      <c r="J970" s="243"/>
      <c r="K970" s="243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540"/>
      <c r="J971" s="243"/>
      <c r="K971" s="243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540"/>
      <c r="J972" s="243"/>
      <c r="K972" s="243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540"/>
      <c r="J973" s="243"/>
      <c r="K973" s="243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540"/>
      <c r="J974" s="243"/>
      <c r="K974" s="243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540"/>
      <c r="J975" s="243"/>
      <c r="K975" s="243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540"/>
      <c r="J976" s="243"/>
      <c r="K976" s="243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540"/>
      <c r="J977" s="243"/>
      <c r="K977" s="243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540"/>
      <c r="J978" s="243"/>
      <c r="K978" s="243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540"/>
      <c r="J979" s="243"/>
      <c r="K979" s="243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540"/>
      <c r="J980" s="243"/>
      <c r="K980" s="243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540"/>
      <c r="J981" s="243"/>
      <c r="K981" s="243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540"/>
      <c r="J982" s="243"/>
      <c r="K982" s="243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540"/>
      <c r="J983" s="243"/>
      <c r="K983" s="243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540"/>
      <c r="J984" s="243"/>
      <c r="K984" s="243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540"/>
      <c r="J985" s="243"/>
      <c r="K985" s="243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540"/>
      <c r="J986" s="243"/>
      <c r="K986" s="243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540"/>
      <c r="J987" s="243"/>
      <c r="K987" s="243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540"/>
      <c r="J988" s="243"/>
      <c r="K988" s="243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540"/>
      <c r="J989" s="243"/>
      <c r="K989" s="243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540"/>
      <c r="J990" s="243"/>
      <c r="K990" s="243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540"/>
      <c r="J991" s="243"/>
      <c r="K991" s="243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540"/>
      <c r="J992" s="243"/>
      <c r="K992" s="243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540"/>
      <c r="J993" s="243"/>
      <c r="K993" s="243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540"/>
      <c r="J994" s="243"/>
      <c r="K994" s="243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540"/>
      <c r="J995" s="243"/>
      <c r="K995" s="243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540"/>
      <c r="J996" s="243"/>
      <c r="K996" s="243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540"/>
      <c r="J997" s="243"/>
      <c r="K997" s="243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540"/>
      <c r="J998" s="243"/>
      <c r="K998" s="243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540"/>
      <c r="J999" s="243"/>
      <c r="K999" s="243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540"/>
      <c r="J1000" s="243"/>
      <c r="K1000" s="243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16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17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7.29" customWidth="1"/>
    <col min="2" max="2" width="22.29" customWidth="1"/>
    <col min="3" max="3" width="23.86" customWidth="1"/>
    <col min="4" max="4" width="24.57" customWidth="1"/>
    <col min="5" max="5" width="34.43" customWidth="1"/>
    <col min="6" max="6" width="44.86" customWidth="1"/>
    <col min="7" max="7" width="12.29" customWidth="1"/>
    <col min="8" max="8" width="25.43" customWidth="1"/>
    <col min="9" max="9" width="23.57" customWidth="1"/>
    <col min="10" max="10" width="24.14" customWidth="1"/>
    <col min="11" max="11" width="60.57" customWidth="1"/>
    <col min="12" max="12" width="58.86" customWidth="1"/>
    <col min="13" max="13" width="45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1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2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16">
        <v>111</v>
      </c>
      <c r="B2" s="17" t="s">
        <v>9213</v>
      </c>
      <c r="C2" s="17">
        <v>2009</v>
      </c>
      <c r="D2" s="392">
        <v>39877</v>
      </c>
      <c r="E2" s="17" t="s">
        <v>9214</v>
      </c>
      <c r="F2" s="17" t="s">
        <v>1439</v>
      </c>
      <c r="G2" s="17" t="s">
        <v>17</v>
      </c>
      <c r="H2" s="17" t="s">
        <v>1536</v>
      </c>
      <c r="I2" s="392">
        <v>40569</v>
      </c>
      <c r="J2" s="19">
        <v>1</v>
      </c>
      <c r="K2" s="560" t="s">
        <v>278</v>
      </c>
      <c r="L2" s="19" t="s">
        <v>376</v>
      </c>
      <c r="M2" s="381">
        <f>I2-D2</f>
        <v>692</v>
      </c>
      <c r="N2" s="243"/>
      <c r="O2" s="390" t="s">
        <v>9215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8">
        <v>211</v>
      </c>
      <c r="B3" s="9" t="s">
        <v>9216</v>
      </c>
      <c r="C3" s="9">
        <v>2007</v>
      </c>
      <c r="D3" s="388">
        <v>39338</v>
      </c>
      <c r="E3" s="9" t="s">
        <v>9217</v>
      </c>
      <c r="F3" s="9" t="s">
        <v>8678</v>
      </c>
      <c r="G3" s="9" t="s">
        <v>850</v>
      </c>
      <c r="H3" s="9" t="s">
        <v>2462</v>
      </c>
      <c r="I3" s="388">
        <v>40581</v>
      </c>
      <c r="J3" s="12">
        <v>2</v>
      </c>
      <c r="K3" s="563" t="s">
        <v>295</v>
      </c>
      <c r="L3" s="12" t="s">
        <v>371</v>
      </c>
      <c r="M3" s="378">
        <f>I3-D3</f>
        <v>1243</v>
      </c>
      <c r="N3" s="243"/>
      <c r="O3" s="394" t="s">
        <v>26</v>
      </c>
      <c r="P3" s="394">
        <f>COUNTIF($G$2:$G$476,"PT")</f>
        <v>0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16">
        <v>311</v>
      </c>
      <c r="B4" s="17" t="s">
        <v>9218</v>
      </c>
      <c r="C4" s="17">
        <v>2008</v>
      </c>
      <c r="D4" s="392">
        <v>39638</v>
      </c>
      <c r="E4" s="17" t="s">
        <v>9219</v>
      </c>
      <c r="F4" s="17" t="s">
        <v>88</v>
      </c>
      <c r="G4" s="17" t="s">
        <v>17</v>
      </c>
      <c r="H4" s="17" t="s">
        <v>7493</v>
      </c>
      <c r="I4" s="392">
        <v>40581</v>
      </c>
      <c r="J4" s="19">
        <v>2</v>
      </c>
      <c r="K4" s="563" t="s">
        <v>295</v>
      </c>
      <c r="L4" s="19" t="s">
        <v>376</v>
      </c>
      <c r="M4" s="381">
        <f>I4-D4</f>
        <v>943</v>
      </c>
      <c r="N4" s="243"/>
      <c r="O4" s="23" t="s">
        <v>30</v>
      </c>
      <c r="P4" s="23">
        <f>COUNTIF($G$2:$G$476,"PTN")</f>
        <v>1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8">
        <v>411</v>
      </c>
      <c r="B5" s="9" t="s">
        <v>9220</v>
      </c>
      <c r="C5" s="9">
        <v>2008</v>
      </c>
      <c r="D5" s="388">
        <v>39654</v>
      </c>
      <c r="E5" s="9" t="s">
        <v>9221</v>
      </c>
      <c r="F5" s="9" t="s">
        <v>5388</v>
      </c>
      <c r="G5" s="9" t="s">
        <v>17</v>
      </c>
      <c r="H5" s="9" t="s">
        <v>6806</v>
      </c>
      <c r="I5" s="388">
        <v>40585</v>
      </c>
      <c r="J5" s="12">
        <v>2</v>
      </c>
      <c r="K5" s="562" t="s">
        <v>308</v>
      </c>
      <c r="L5" s="12" t="s">
        <v>371</v>
      </c>
      <c r="M5" s="378">
        <f>I5-D5</f>
        <v>931</v>
      </c>
      <c r="N5" s="243"/>
      <c r="O5" s="24" t="s">
        <v>35</v>
      </c>
      <c r="P5" s="24">
        <f>COUNTIF($G$2:$G$476,"PTE")</f>
        <v>60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16">
        <v>511</v>
      </c>
      <c r="B6" s="17" t="s">
        <v>9222</v>
      </c>
      <c r="C6" s="17">
        <v>2009</v>
      </c>
      <c r="D6" s="392">
        <v>39827</v>
      </c>
      <c r="E6" s="17" t="s">
        <v>9223</v>
      </c>
      <c r="F6" s="17" t="s">
        <v>8358</v>
      </c>
      <c r="G6" s="17" t="s">
        <v>860</v>
      </c>
      <c r="H6" s="17" t="s">
        <v>7493</v>
      </c>
      <c r="I6" s="392">
        <v>40598</v>
      </c>
      <c r="J6" s="19">
        <v>2</v>
      </c>
      <c r="K6" s="561" t="s">
        <v>324</v>
      </c>
      <c r="L6" s="19" t="s">
        <v>376</v>
      </c>
      <c r="M6" s="381">
        <f>I6-D6</f>
        <v>771</v>
      </c>
      <c r="N6" s="243"/>
      <c r="O6" s="23" t="s">
        <v>40</v>
      </c>
      <c r="P6" s="23">
        <f>COUNTIF($G$2:$G$476,"Pré-Mistura")</f>
        <v>0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8">
        <v>611</v>
      </c>
      <c r="B7" s="9" t="s">
        <v>9224</v>
      </c>
      <c r="C7" s="9">
        <v>2006</v>
      </c>
      <c r="D7" s="388">
        <v>38989</v>
      </c>
      <c r="E7" s="9" t="s">
        <v>9225</v>
      </c>
      <c r="F7" s="9" t="s">
        <v>136</v>
      </c>
      <c r="G7" s="9" t="s">
        <v>850</v>
      </c>
      <c r="H7" s="9" t="s">
        <v>965</v>
      </c>
      <c r="I7" s="388">
        <v>40605</v>
      </c>
      <c r="J7" s="12">
        <v>3</v>
      </c>
      <c r="K7" s="563" t="s">
        <v>295</v>
      </c>
      <c r="L7" s="12" t="s">
        <v>376</v>
      </c>
      <c r="M7" s="378">
        <f>I7-D7</f>
        <v>1616</v>
      </c>
      <c r="N7" s="243"/>
      <c r="O7" s="24" t="s">
        <v>852</v>
      </c>
      <c r="P7" s="24">
        <f>COUNTIF($G$2:$G$476,"PF")</f>
        <v>32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16">
        <v>711</v>
      </c>
      <c r="B8" s="17" t="s">
        <v>9226</v>
      </c>
      <c r="C8" s="17">
        <v>2004</v>
      </c>
      <c r="D8" s="392">
        <v>38341</v>
      </c>
      <c r="E8" s="17" t="s">
        <v>9227</v>
      </c>
      <c r="F8" s="17" t="s">
        <v>9228</v>
      </c>
      <c r="G8" s="17" t="s">
        <v>850</v>
      </c>
      <c r="H8" s="17" t="s">
        <v>1487</v>
      </c>
      <c r="I8" s="392">
        <v>40605</v>
      </c>
      <c r="J8" s="19">
        <v>3</v>
      </c>
      <c r="K8" s="560" t="s">
        <v>278</v>
      </c>
      <c r="L8" s="19" t="s">
        <v>371</v>
      </c>
      <c r="M8" s="381">
        <f>I8-D8</f>
        <v>2264</v>
      </c>
      <c r="N8" s="243"/>
      <c r="O8" s="23" t="s">
        <v>844</v>
      </c>
      <c r="P8" s="23">
        <f>COUNTIF($G$2:$G$476,"PFN")</f>
        <v>1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8">
        <v>811</v>
      </c>
      <c r="B9" s="9" t="s">
        <v>9229</v>
      </c>
      <c r="C9" s="9">
        <v>2005</v>
      </c>
      <c r="D9" s="388">
        <v>38629</v>
      </c>
      <c r="E9" s="9" t="s">
        <v>9230</v>
      </c>
      <c r="F9" s="9" t="s">
        <v>9228</v>
      </c>
      <c r="G9" s="9" t="s">
        <v>850</v>
      </c>
      <c r="H9" s="9" t="s">
        <v>1487</v>
      </c>
      <c r="I9" s="388">
        <v>40605</v>
      </c>
      <c r="J9" s="12">
        <v>3</v>
      </c>
      <c r="K9" s="560" t="s">
        <v>278</v>
      </c>
      <c r="L9" s="12" t="s">
        <v>371</v>
      </c>
      <c r="M9" s="378">
        <f>I9-D9</f>
        <v>1976</v>
      </c>
      <c r="N9" s="243"/>
      <c r="O9" s="24" t="s">
        <v>861</v>
      </c>
      <c r="P9" s="24">
        <f>COUNTIF($G$2:$G$476,"PF/PTE")</f>
        <v>36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16">
        <v>911</v>
      </c>
      <c r="B10" s="17" t="s">
        <v>9231</v>
      </c>
      <c r="C10" s="17">
        <v>2009</v>
      </c>
      <c r="D10" s="392">
        <v>39909</v>
      </c>
      <c r="E10" s="17" t="s">
        <v>9232</v>
      </c>
      <c r="F10" s="17" t="s">
        <v>1005</v>
      </c>
      <c r="G10" s="17" t="s">
        <v>860</v>
      </c>
      <c r="H10" s="17" t="s">
        <v>7493</v>
      </c>
      <c r="I10" s="392">
        <v>40613</v>
      </c>
      <c r="J10" s="19">
        <v>3</v>
      </c>
      <c r="K10" s="560" t="s">
        <v>278</v>
      </c>
      <c r="L10" s="19" t="s">
        <v>371</v>
      </c>
      <c r="M10" s="381">
        <f>I10-D10</f>
        <v>704</v>
      </c>
      <c r="N10" s="243"/>
      <c r="O10" s="23" t="s">
        <v>865</v>
      </c>
      <c r="P10" s="23">
        <f>COUNTIF($G$2:$G$476,"Bio")</f>
        <v>13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8">
        <v>1011</v>
      </c>
      <c r="B11" s="9" t="s">
        <v>9233</v>
      </c>
      <c r="C11" s="9">
        <v>2009</v>
      </c>
      <c r="D11" s="388">
        <v>39898</v>
      </c>
      <c r="E11" s="9" t="s">
        <v>9234</v>
      </c>
      <c r="F11" s="9" t="s">
        <v>456</v>
      </c>
      <c r="G11" s="9" t="s">
        <v>860</v>
      </c>
      <c r="H11" s="9" t="s">
        <v>181</v>
      </c>
      <c r="I11" s="388">
        <v>40617</v>
      </c>
      <c r="J11" s="12">
        <v>3</v>
      </c>
      <c r="K11" s="563" t="s">
        <v>295</v>
      </c>
      <c r="L11" s="12" t="s">
        <v>371</v>
      </c>
      <c r="M11" s="378">
        <f>I11-D11</f>
        <v>719</v>
      </c>
      <c r="N11" s="243"/>
      <c r="O11" s="395" t="s">
        <v>871</v>
      </c>
      <c r="P11" s="395">
        <f>COUNTIF($G$2:$G$476,"Bio/Org")</f>
        <v>3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3.5" customHeight="1" r="12">
      <c r="A12" s="16">
        <v>1111</v>
      </c>
      <c r="B12" s="17" t="s">
        <v>9235</v>
      </c>
      <c r="C12" s="17">
        <v>2009</v>
      </c>
      <c r="D12" s="392">
        <v>39997</v>
      </c>
      <c r="E12" s="17" t="s">
        <v>9236</v>
      </c>
      <c r="F12" s="17" t="s">
        <v>136</v>
      </c>
      <c r="G12" s="17" t="s">
        <v>860</v>
      </c>
      <c r="H12" s="17" t="s">
        <v>181</v>
      </c>
      <c r="I12" s="392">
        <v>40619</v>
      </c>
      <c r="J12" s="19">
        <v>3</v>
      </c>
      <c r="K12" s="563" t="s">
        <v>295</v>
      </c>
      <c r="L12" s="19" t="s">
        <v>376</v>
      </c>
      <c r="M12" s="381">
        <f>I12-D12</f>
        <v>622</v>
      </c>
      <c r="N12" s="243"/>
      <c r="O12" s="396" t="s">
        <v>45</v>
      </c>
      <c r="P12" s="397">
        <f>SUM(P3:P11)</f>
        <v>146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8">
        <v>1211</v>
      </c>
      <c r="B13" s="9" t="s">
        <v>9237</v>
      </c>
      <c r="C13" s="9">
        <v>2006</v>
      </c>
      <c r="D13" s="388">
        <v>39021</v>
      </c>
      <c r="E13" s="9" t="s">
        <v>9238</v>
      </c>
      <c r="F13" s="9" t="s">
        <v>1430</v>
      </c>
      <c r="G13" s="9" t="s">
        <v>17</v>
      </c>
      <c r="H13" s="9" t="s">
        <v>1536</v>
      </c>
      <c r="I13" s="388">
        <v>40620</v>
      </c>
      <c r="J13" s="12">
        <v>3</v>
      </c>
      <c r="K13" s="562" t="s">
        <v>308</v>
      </c>
      <c r="L13" s="12" t="s">
        <v>371</v>
      </c>
      <c r="M13" s="378">
        <f>I13-D13</f>
        <v>1599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16">
        <v>1311</v>
      </c>
      <c r="B14" s="17" t="s">
        <v>9239</v>
      </c>
      <c r="C14" s="17">
        <v>2008</v>
      </c>
      <c r="D14" s="392">
        <v>39660</v>
      </c>
      <c r="E14" s="17" t="s">
        <v>9240</v>
      </c>
      <c r="F14" s="17" t="s">
        <v>3668</v>
      </c>
      <c r="G14" s="17" t="s">
        <v>17</v>
      </c>
      <c r="H14" s="17" t="s">
        <v>866</v>
      </c>
      <c r="I14" s="392">
        <v>40623</v>
      </c>
      <c r="J14" s="19">
        <v>3</v>
      </c>
      <c r="K14" s="562" t="s">
        <v>308</v>
      </c>
      <c r="L14" s="19" t="s">
        <v>371</v>
      </c>
      <c r="M14" s="381">
        <f>I14-D14</f>
        <v>963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8">
        <v>1411</v>
      </c>
      <c r="B15" s="9" t="s">
        <v>9241</v>
      </c>
      <c r="C15" s="9">
        <v>2008</v>
      </c>
      <c r="D15" s="388">
        <v>39475</v>
      </c>
      <c r="E15" s="9" t="s">
        <v>9242</v>
      </c>
      <c r="F15" s="9" t="s">
        <v>8358</v>
      </c>
      <c r="G15" s="9" t="s">
        <v>860</v>
      </c>
      <c r="H15" s="9" t="s">
        <v>100</v>
      </c>
      <c r="I15" s="388">
        <v>40623</v>
      </c>
      <c r="J15" s="12">
        <v>3</v>
      </c>
      <c r="K15" s="561" t="s">
        <v>324</v>
      </c>
      <c r="L15" s="12" t="s">
        <v>376</v>
      </c>
      <c r="M15" s="378">
        <f>I15-D15</f>
        <v>1148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16">
        <v>1511</v>
      </c>
      <c r="B16" s="17" t="s">
        <v>9243</v>
      </c>
      <c r="C16" s="17">
        <v>2009</v>
      </c>
      <c r="D16" s="392">
        <v>39857</v>
      </c>
      <c r="E16" s="17" t="s">
        <v>9244</v>
      </c>
      <c r="F16" s="17" t="s">
        <v>5830</v>
      </c>
      <c r="G16" s="17" t="s">
        <v>17</v>
      </c>
      <c r="H16" s="17" t="s">
        <v>132</v>
      </c>
      <c r="I16" s="392">
        <v>40623</v>
      </c>
      <c r="J16" s="19">
        <v>3</v>
      </c>
      <c r="K16" s="562" t="s">
        <v>308</v>
      </c>
      <c r="L16" s="19" t="s">
        <v>376</v>
      </c>
      <c r="M16" s="381">
        <f>I16-D16</f>
        <v>766</v>
      </c>
      <c r="N16" s="243"/>
      <c r="O16" s="400" t="s">
        <v>9245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8">
        <v>1611</v>
      </c>
      <c r="B17" s="9" t="s">
        <v>9246</v>
      </c>
      <c r="C17" s="9">
        <v>2008</v>
      </c>
      <c r="D17" s="388">
        <v>39575</v>
      </c>
      <c r="E17" s="9" t="s">
        <v>9247</v>
      </c>
      <c r="F17" s="9" t="s">
        <v>885</v>
      </c>
      <c r="G17" s="9" t="s">
        <v>17</v>
      </c>
      <c r="H17" s="9" t="s">
        <v>125</v>
      </c>
      <c r="I17" s="388">
        <v>40623</v>
      </c>
      <c r="J17" s="12">
        <v>3</v>
      </c>
      <c r="K17" s="560" t="s">
        <v>278</v>
      </c>
      <c r="L17" s="12" t="s">
        <v>371</v>
      </c>
      <c r="M17" s="378">
        <f>I17-D17</f>
        <v>1048</v>
      </c>
      <c r="N17" s="243"/>
      <c r="O17" s="37" t="s">
        <v>9248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16">
        <v>1711</v>
      </c>
      <c r="B18" s="17" t="s">
        <v>9249</v>
      </c>
      <c r="C18" s="17">
        <v>2008</v>
      </c>
      <c r="D18" s="392">
        <v>39799</v>
      </c>
      <c r="E18" s="17" t="s">
        <v>9250</v>
      </c>
      <c r="F18" s="17" t="s">
        <v>3188</v>
      </c>
      <c r="G18" s="17" t="s">
        <v>17</v>
      </c>
      <c r="H18" s="17" t="s">
        <v>7493</v>
      </c>
      <c r="I18" s="392">
        <v>40624</v>
      </c>
      <c r="J18" s="19">
        <v>3</v>
      </c>
      <c r="K18" s="562" t="s">
        <v>308</v>
      </c>
      <c r="L18" s="19" t="s">
        <v>371</v>
      </c>
      <c r="M18" s="381">
        <f>I18-D18</f>
        <v>825</v>
      </c>
      <c r="N18" s="243"/>
      <c r="O18" s="33" t="s">
        <v>9251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8">
        <v>1811</v>
      </c>
      <c r="B19" s="9" t="s">
        <v>9252</v>
      </c>
      <c r="C19" s="9">
        <v>2008</v>
      </c>
      <c r="D19" s="388">
        <v>39500</v>
      </c>
      <c r="E19" s="9" t="s">
        <v>9253</v>
      </c>
      <c r="F19" s="548" t="s">
        <v>9254</v>
      </c>
      <c r="G19" s="9" t="s">
        <v>865</v>
      </c>
      <c r="H19" s="9" t="s">
        <v>9255</v>
      </c>
      <c r="I19" s="388">
        <v>40632</v>
      </c>
      <c r="J19" s="12">
        <v>3</v>
      </c>
      <c r="K19" s="561" t="s">
        <v>324</v>
      </c>
      <c r="L19" s="12" t="s">
        <v>380</v>
      </c>
      <c r="M19" s="378">
        <f>I19-D19</f>
        <v>1132</v>
      </c>
      <c r="N19" s="243"/>
      <c r="O19" s="37" t="s">
        <v>9256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16">
        <v>1911</v>
      </c>
      <c r="B20" s="17" t="s">
        <v>9257</v>
      </c>
      <c r="C20" s="17">
        <v>2009</v>
      </c>
      <c r="D20" s="392">
        <v>40042</v>
      </c>
      <c r="E20" s="17" t="s">
        <v>9258</v>
      </c>
      <c r="F20" s="17" t="s">
        <v>1070</v>
      </c>
      <c r="G20" s="17" t="s">
        <v>860</v>
      </c>
      <c r="H20" s="17" t="s">
        <v>9259</v>
      </c>
      <c r="I20" s="392">
        <v>40632</v>
      </c>
      <c r="J20" s="19">
        <v>3</v>
      </c>
      <c r="K20" s="563" t="s">
        <v>295</v>
      </c>
      <c r="L20" s="19" t="s">
        <v>371</v>
      </c>
      <c r="M20" s="381">
        <f>I20-D20</f>
        <v>590</v>
      </c>
      <c r="N20" s="243"/>
      <c r="O20" s="33" t="s">
        <v>9260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8">
        <v>2011</v>
      </c>
      <c r="B21" s="9" t="s">
        <v>9261</v>
      </c>
      <c r="C21" s="9">
        <v>2005</v>
      </c>
      <c r="D21" s="388">
        <v>38665</v>
      </c>
      <c r="E21" s="9" t="s">
        <v>9262</v>
      </c>
      <c r="F21" s="9" t="s">
        <v>8678</v>
      </c>
      <c r="G21" s="9" t="s">
        <v>850</v>
      </c>
      <c r="H21" s="9" t="s">
        <v>2462</v>
      </c>
      <c r="I21" s="388">
        <v>40640</v>
      </c>
      <c r="J21" s="12">
        <v>4</v>
      </c>
      <c r="K21" s="563" t="s">
        <v>295</v>
      </c>
      <c r="L21" s="12" t="s">
        <v>371</v>
      </c>
      <c r="M21" s="378">
        <f>I21-D21</f>
        <v>1975</v>
      </c>
      <c r="N21" s="243"/>
      <c r="O21" s="37" t="s">
        <v>9263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16">
        <v>2111</v>
      </c>
      <c r="B22" s="17" t="s">
        <v>9264</v>
      </c>
      <c r="C22" s="17">
        <v>2006</v>
      </c>
      <c r="D22" s="392">
        <v>38961</v>
      </c>
      <c r="E22" s="17" t="s">
        <v>9265</v>
      </c>
      <c r="F22" s="17" t="s">
        <v>9058</v>
      </c>
      <c r="G22" s="17" t="s">
        <v>30</v>
      </c>
      <c r="H22" s="17" t="s">
        <v>3877</v>
      </c>
      <c r="I22" s="392">
        <v>40641</v>
      </c>
      <c r="J22" s="19">
        <v>4</v>
      </c>
      <c r="K22" s="562" t="s">
        <v>308</v>
      </c>
      <c r="L22" s="19" t="s">
        <v>376</v>
      </c>
      <c r="M22" s="381">
        <f>I22-D22</f>
        <v>1680</v>
      </c>
      <c r="N22" s="243"/>
      <c r="O22" s="33" t="s">
        <v>9266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8">
        <v>2211</v>
      </c>
      <c r="B23" s="9" t="s">
        <v>9267</v>
      </c>
      <c r="C23" s="9">
        <v>2006</v>
      </c>
      <c r="D23" s="388">
        <v>38750</v>
      </c>
      <c r="E23" s="9" t="s">
        <v>9268</v>
      </c>
      <c r="F23" s="9" t="s">
        <v>2116</v>
      </c>
      <c r="G23" s="9" t="s">
        <v>860</v>
      </c>
      <c r="H23" s="9" t="s">
        <v>121</v>
      </c>
      <c r="I23" s="388">
        <v>40641</v>
      </c>
      <c r="J23" s="12">
        <v>4</v>
      </c>
      <c r="K23" s="560" t="s">
        <v>278</v>
      </c>
      <c r="L23" s="12" t="s">
        <v>376</v>
      </c>
      <c r="M23" s="378">
        <f>I23-D23</f>
        <v>1891</v>
      </c>
      <c r="N23" s="243"/>
      <c r="O23" s="37" t="s">
        <v>9269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3.5" customHeight="1" r="24">
      <c r="A24" s="16">
        <v>2311</v>
      </c>
      <c r="B24" s="17" t="s">
        <v>9270</v>
      </c>
      <c r="C24" s="17">
        <v>2008</v>
      </c>
      <c r="D24" s="392">
        <v>39693</v>
      </c>
      <c r="E24" s="17" t="s">
        <v>9271</v>
      </c>
      <c r="F24" s="17" t="s">
        <v>584</v>
      </c>
      <c r="G24" s="17" t="s">
        <v>17</v>
      </c>
      <c r="H24" s="17" t="s">
        <v>5812</v>
      </c>
      <c r="I24" s="392">
        <v>40651</v>
      </c>
      <c r="J24" s="19">
        <v>4</v>
      </c>
      <c r="K24" s="562" t="s">
        <v>308</v>
      </c>
      <c r="L24" s="19" t="s">
        <v>371</v>
      </c>
      <c r="M24" s="381">
        <f>I24-D24</f>
        <v>958</v>
      </c>
      <c r="N24" s="243"/>
      <c r="O24" s="401" t="s">
        <v>9272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3.5" customHeight="1" r="25">
      <c r="A25" s="8">
        <v>2411</v>
      </c>
      <c r="B25" s="9" t="s">
        <v>9273</v>
      </c>
      <c r="C25" s="9">
        <v>2008</v>
      </c>
      <c r="D25" s="388">
        <v>39777</v>
      </c>
      <c r="E25" s="9" t="s">
        <v>9274</v>
      </c>
      <c r="F25" s="9" t="s">
        <v>6228</v>
      </c>
      <c r="G25" s="9" t="s">
        <v>860</v>
      </c>
      <c r="H25" s="9" t="s">
        <v>83</v>
      </c>
      <c r="I25" s="388">
        <v>40659</v>
      </c>
      <c r="J25" s="12">
        <v>4</v>
      </c>
      <c r="K25" s="562" t="s">
        <v>308</v>
      </c>
      <c r="L25" s="12" t="s">
        <v>371</v>
      </c>
      <c r="M25" s="378">
        <f>I25-D25</f>
        <v>882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16">
        <v>2511</v>
      </c>
      <c r="B26" s="17" t="s">
        <v>9275</v>
      </c>
      <c r="C26" s="17">
        <v>2006</v>
      </c>
      <c r="D26" s="392">
        <v>38979</v>
      </c>
      <c r="E26" s="17" t="s">
        <v>9276</v>
      </c>
      <c r="F26" s="17" t="s">
        <v>9058</v>
      </c>
      <c r="G26" s="17" t="s">
        <v>844</v>
      </c>
      <c r="H26" s="17" t="s">
        <v>3877</v>
      </c>
      <c r="I26" s="392">
        <v>40662</v>
      </c>
      <c r="J26" s="19">
        <v>4</v>
      </c>
      <c r="K26" s="560" t="s">
        <v>278</v>
      </c>
      <c r="L26" s="19" t="s">
        <v>376</v>
      </c>
      <c r="M26" s="381">
        <f>I26-D26</f>
        <v>1683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8">
        <v>2611</v>
      </c>
      <c r="B27" s="9" t="s">
        <v>9277</v>
      </c>
      <c r="C27" s="9">
        <v>2009</v>
      </c>
      <c r="D27" s="388">
        <v>39944</v>
      </c>
      <c r="E27" s="9" t="s">
        <v>9278</v>
      </c>
      <c r="F27" s="9" t="s">
        <v>88</v>
      </c>
      <c r="G27" s="9" t="s">
        <v>17</v>
      </c>
      <c r="H27" s="9" t="s">
        <v>9279</v>
      </c>
      <c r="I27" s="388">
        <v>40669</v>
      </c>
      <c r="J27" s="12">
        <v>5</v>
      </c>
      <c r="K27" s="563" t="s">
        <v>295</v>
      </c>
      <c r="L27" s="12" t="s">
        <v>371</v>
      </c>
      <c r="M27" s="378">
        <f>I27-D27</f>
        <v>725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16">
        <v>2711</v>
      </c>
      <c r="B28" s="17" t="s">
        <v>9280</v>
      </c>
      <c r="C28" s="17">
        <v>2008</v>
      </c>
      <c r="D28" s="392">
        <v>39800</v>
      </c>
      <c r="E28" s="17" t="s">
        <v>9281</v>
      </c>
      <c r="F28" s="17" t="s">
        <v>6228</v>
      </c>
      <c r="G28" s="17" t="s">
        <v>860</v>
      </c>
      <c r="H28" s="17" t="s">
        <v>83</v>
      </c>
      <c r="I28" s="392">
        <v>40669</v>
      </c>
      <c r="J28" s="19">
        <v>5</v>
      </c>
      <c r="K28" s="562" t="s">
        <v>308</v>
      </c>
      <c r="L28" s="19" t="s">
        <v>371</v>
      </c>
      <c r="M28" s="381">
        <f>I28-D28</f>
        <v>869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8">
        <v>2811</v>
      </c>
      <c r="B29" s="9" t="s">
        <v>9282</v>
      </c>
      <c r="C29" s="9">
        <v>2008</v>
      </c>
      <c r="D29" s="388">
        <v>39520</v>
      </c>
      <c r="E29" s="9" t="s">
        <v>9283</v>
      </c>
      <c r="F29" s="9" t="s">
        <v>1417</v>
      </c>
      <c r="G29" s="9" t="s">
        <v>860</v>
      </c>
      <c r="H29" s="9" t="s">
        <v>3637</v>
      </c>
      <c r="I29" s="388">
        <v>40669</v>
      </c>
      <c r="J29" s="12">
        <v>5</v>
      </c>
      <c r="K29" s="562" t="s">
        <v>308</v>
      </c>
      <c r="L29" s="12" t="s">
        <v>376</v>
      </c>
      <c r="M29" s="378">
        <f>I29-D29</f>
        <v>1149</v>
      </c>
      <c r="N29" s="243"/>
      <c r="O29" s="24">
        <v>1999</v>
      </c>
      <c r="P29" s="303">
        <f>COUNTIF($C$2:$C$503,"1999")</f>
        <v>0</v>
      </c>
      <c r="Q29" s="59"/>
      <c r="R29" s="60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16">
        <v>2911</v>
      </c>
      <c r="B30" s="17" t="s">
        <v>9284</v>
      </c>
      <c r="C30" s="17">
        <v>2004</v>
      </c>
      <c r="D30" s="392">
        <v>38275</v>
      </c>
      <c r="E30" s="17" t="s">
        <v>9285</v>
      </c>
      <c r="F30" s="17" t="s">
        <v>584</v>
      </c>
      <c r="G30" s="17" t="s">
        <v>17</v>
      </c>
      <c r="H30" s="17" t="s">
        <v>4459</v>
      </c>
      <c r="I30" s="392">
        <v>40672</v>
      </c>
      <c r="J30" s="19">
        <v>5</v>
      </c>
      <c r="K30" s="562" t="s">
        <v>308</v>
      </c>
      <c r="L30" s="19" t="s">
        <v>371</v>
      </c>
      <c r="M30" s="381">
        <f>I30-D30</f>
        <v>2397</v>
      </c>
      <c r="N30" s="243"/>
      <c r="O30" s="23">
        <v>2000</v>
      </c>
      <c r="P30" s="64">
        <f>COUNTIF($C$2:$C$503,"2000")</f>
        <v>0</v>
      </c>
      <c r="Q30" s="34"/>
      <c r="R30" s="35"/>
      <c r="S30" s="61">
        <f>P30/P42</f>
        <v>0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8">
        <v>3011</v>
      </c>
      <c r="B31" s="9" t="s">
        <v>9286</v>
      </c>
      <c r="C31" s="9">
        <v>2008</v>
      </c>
      <c r="D31" s="388">
        <v>39709</v>
      </c>
      <c r="E31" s="9" t="s">
        <v>9287</v>
      </c>
      <c r="F31" s="9" t="s">
        <v>136</v>
      </c>
      <c r="G31" s="9" t="s">
        <v>17</v>
      </c>
      <c r="H31" s="9" t="s">
        <v>3795</v>
      </c>
      <c r="I31" s="388">
        <v>40675</v>
      </c>
      <c r="J31" s="12">
        <v>5</v>
      </c>
      <c r="K31" s="562" t="s">
        <v>308</v>
      </c>
      <c r="L31" s="12" t="s">
        <v>376</v>
      </c>
      <c r="M31" s="378">
        <f>I31-D31</f>
        <v>966</v>
      </c>
      <c r="N31" s="243"/>
      <c r="O31" s="24">
        <v>2001</v>
      </c>
      <c r="P31" s="62">
        <f>COUNTIF($C$2:$C$503,"2001")</f>
        <v>1</v>
      </c>
      <c r="Q31" s="34"/>
      <c r="R31" s="35"/>
      <c r="S31" s="63">
        <f>P31/P42</f>
        <v>0.00684931506849315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16">
        <v>3111</v>
      </c>
      <c r="B32" s="17" t="s">
        <v>9288</v>
      </c>
      <c r="C32" s="17">
        <v>2008</v>
      </c>
      <c r="D32" s="392">
        <v>39736</v>
      </c>
      <c r="E32" s="17" t="s">
        <v>9289</v>
      </c>
      <c r="F32" s="17" t="s">
        <v>136</v>
      </c>
      <c r="G32" s="17" t="s">
        <v>17</v>
      </c>
      <c r="H32" s="17" t="s">
        <v>2259</v>
      </c>
      <c r="I32" s="392">
        <v>40675</v>
      </c>
      <c r="J32" s="19">
        <v>5</v>
      </c>
      <c r="K32" s="562" t="s">
        <v>308</v>
      </c>
      <c r="L32" s="19" t="s">
        <v>376</v>
      </c>
      <c r="M32" s="381">
        <f>I32-D32</f>
        <v>939</v>
      </c>
      <c r="N32" s="243"/>
      <c r="O32" s="23">
        <v>2002</v>
      </c>
      <c r="P32" s="64">
        <f>COUNTIF($C$2:$C$503,"2002")</f>
        <v>0</v>
      </c>
      <c r="Q32" s="34"/>
      <c r="R32" s="35"/>
      <c r="S32" s="61">
        <f>P32/P42</f>
        <v>0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8">
        <v>3211</v>
      </c>
      <c r="B33" s="9" t="s">
        <v>9290</v>
      </c>
      <c r="C33" s="9">
        <v>2008</v>
      </c>
      <c r="D33" s="388">
        <v>39500</v>
      </c>
      <c r="E33" s="9" t="s">
        <v>9291</v>
      </c>
      <c r="F33" s="9" t="s">
        <v>154</v>
      </c>
      <c r="G33" s="9" t="s">
        <v>17</v>
      </c>
      <c r="H33" s="9" t="s">
        <v>5812</v>
      </c>
      <c r="I33" s="388">
        <v>40679</v>
      </c>
      <c r="J33" s="12">
        <v>5</v>
      </c>
      <c r="K33" s="560" t="s">
        <v>278</v>
      </c>
      <c r="L33" s="12" t="s">
        <v>376</v>
      </c>
      <c r="M33" s="378">
        <f>I33-D33</f>
        <v>1179</v>
      </c>
      <c r="N33" s="243"/>
      <c r="O33" s="24">
        <v>2003</v>
      </c>
      <c r="P33" s="62">
        <f>COUNTIF($C$2:$C$503,"2003")</f>
        <v>0</v>
      </c>
      <c r="Q33" s="34"/>
      <c r="R33" s="35"/>
      <c r="S33" s="63">
        <f>P33/P42</f>
        <v>0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16">
        <v>3311</v>
      </c>
      <c r="B34" s="17" t="s">
        <v>9292</v>
      </c>
      <c r="C34" s="17">
        <v>2009</v>
      </c>
      <c r="D34" s="392">
        <v>40071</v>
      </c>
      <c r="E34" s="17" t="s">
        <v>9293</v>
      </c>
      <c r="F34" s="17" t="s">
        <v>154</v>
      </c>
      <c r="G34" s="17" t="s">
        <v>17</v>
      </c>
      <c r="H34" s="17" t="s">
        <v>77</v>
      </c>
      <c r="I34" s="392">
        <v>40679</v>
      </c>
      <c r="J34" s="19">
        <v>5</v>
      </c>
      <c r="K34" s="560" t="s">
        <v>278</v>
      </c>
      <c r="L34" s="19" t="s">
        <v>376</v>
      </c>
      <c r="M34" s="381">
        <f>I34-D34</f>
        <v>608</v>
      </c>
      <c r="N34" s="243"/>
      <c r="O34" s="23">
        <v>2004</v>
      </c>
      <c r="P34" s="64">
        <f>COUNTIF($C$2:$C$503,"2004")</f>
        <v>2</v>
      </c>
      <c r="Q34" s="34"/>
      <c r="R34" s="35"/>
      <c r="S34" s="61">
        <f>P34/P42</f>
        <v>0.0136986301369863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8">
        <v>3411</v>
      </c>
      <c r="B35" s="9" t="s">
        <v>9294</v>
      </c>
      <c r="C35" s="9">
        <v>2009</v>
      </c>
      <c r="D35" s="388">
        <v>40018</v>
      </c>
      <c r="E35" s="9" t="s">
        <v>9295</v>
      </c>
      <c r="F35" s="9" t="s">
        <v>154</v>
      </c>
      <c r="G35" s="9" t="s">
        <v>17</v>
      </c>
      <c r="H35" s="9" t="s">
        <v>7493</v>
      </c>
      <c r="I35" s="388">
        <v>40679</v>
      </c>
      <c r="J35" s="12">
        <v>5</v>
      </c>
      <c r="K35" s="560" t="s">
        <v>278</v>
      </c>
      <c r="L35" s="12" t="s">
        <v>376</v>
      </c>
      <c r="M35" s="378">
        <f>I35-D35</f>
        <v>661</v>
      </c>
      <c r="N35" s="243"/>
      <c r="O35" s="24">
        <v>2005</v>
      </c>
      <c r="P35" s="62">
        <f>COUNTIF($C$2:$C$503,"2005")</f>
        <v>5</v>
      </c>
      <c r="Q35" s="34"/>
      <c r="R35" s="35"/>
      <c r="S35" s="63">
        <f>P35/P42</f>
        <v>0.0342465753424658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16">
        <v>3511</v>
      </c>
      <c r="B36" s="17" t="s">
        <v>9296</v>
      </c>
      <c r="C36" s="17">
        <v>2009</v>
      </c>
      <c r="D36" s="392">
        <v>39902</v>
      </c>
      <c r="E36" s="17" t="s">
        <v>9297</v>
      </c>
      <c r="F36" s="17" t="s">
        <v>1439</v>
      </c>
      <c r="G36" s="17" t="s">
        <v>17</v>
      </c>
      <c r="H36" s="17" t="s">
        <v>9279</v>
      </c>
      <c r="I36" s="392">
        <v>40679</v>
      </c>
      <c r="J36" s="19">
        <v>5</v>
      </c>
      <c r="K36" s="560" t="s">
        <v>278</v>
      </c>
      <c r="L36" s="19" t="s">
        <v>376</v>
      </c>
      <c r="M36" s="381">
        <f>I36-D36</f>
        <v>777</v>
      </c>
      <c r="N36" s="243"/>
      <c r="O36" s="23">
        <v>2006</v>
      </c>
      <c r="P36" s="64">
        <f>COUNTIF($C$2:$C$503,"2006")</f>
        <v>8</v>
      </c>
      <c r="Q36" s="34"/>
      <c r="R36" s="35"/>
      <c r="S36" s="61">
        <f>P36/P42</f>
        <v>0.0547945205479452</v>
      </c>
      <c r="T36" s="22"/>
      <c r="U36" s="243"/>
      <c r="V36" s="243"/>
      <c r="W36" s="243"/>
      <c r="X36" s="243"/>
      <c r="Y36" s="243"/>
      <c r="Z36" s="243"/>
    </row>
    <row ht="12.75" customHeight="1" r="37">
      <c r="A37" s="8">
        <v>3611</v>
      </c>
      <c r="B37" s="9" t="s">
        <v>9298</v>
      </c>
      <c r="C37" s="9">
        <v>2009</v>
      </c>
      <c r="D37" s="388">
        <v>39855</v>
      </c>
      <c r="E37" s="9" t="s">
        <v>9299</v>
      </c>
      <c r="F37" s="9" t="s">
        <v>2561</v>
      </c>
      <c r="G37" s="9" t="s">
        <v>17</v>
      </c>
      <c r="H37" s="9" t="s">
        <v>9279</v>
      </c>
      <c r="I37" s="388">
        <v>40679</v>
      </c>
      <c r="J37" s="12">
        <v>5</v>
      </c>
      <c r="K37" s="563" t="s">
        <v>295</v>
      </c>
      <c r="L37" s="12" t="s">
        <v>365</v>
      </c>
      <c r="M37" s="378">
        <f>I37-D37</f>
        <v>824</v>
      </c>
      <c r="N37" s="243"/>
      <c r="O37" s="24">
        <v>2007</v>
      </c>
      <c r="P37" s="62">
        <f>COUNTIF($C$2:$C$503,"2007")</f>
        <v>7</v>
      </c>
      <c r="Q37" s="34"/>
      <c r="R37" s="35"/>
      <c r="S37" s="63">
        <f>P37/P42</f>
        <v>0.0479452054794521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16">
        <v>3711</v>
      </c>
      <c r="B38" s="17" t="s">
        <v>9300</v>
      </c>
      <c r="C38" s="17">
        <v>2008</v>
      </c>
      <c r="D38" s="392">
        <v>39688</v>
      </c>
      <c r="E38" s="17" t="s">
        <v>9301</v>
      </c>
      <c r="F38" s="17" t="s">
        <v>1430</v>
      </c>
      <c r="G38" s="17" t="s">
        <v>17</v>
      </c>
      <c r="H38" s="17" t="s">
        <v>181</v>
      </c>
      <c r="I38" s="392">
        <v>40682</v>
      </c>
      <c r="J38" s="19">
        <v>5</v>
      </c>
      <c r="K38" s="562" t="s">
        <v>308</v>
      </c>
      <c r="L38" s="19" t="s">
        <v>371</v>
      </c>
      <c r="M38" s="381">
        <f>I38-D38</f>
        <v>994</v>
      </c>
      <c r="N38" s="243"/>
      <c r="O38" s="23">
        <v>2008</v>
      </c>
      <c r="P38" s="64">
        <f>COUNTIF($C$2:$C$503,"2008")</f>
        <v>46</v>
      </c>
      <c r="Q38" s="34"/>
      <c r="R38" s="35"/>
      <c r="S38" s="61">
        <f>P38/P42</f>
        <v>0.315068493150685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8">
        <v>3811</v>
      </c>
      <c r="B39" s="9" t="s">
        <v>9302</v>
      </c>
      <c r="C39" s="9">
        <v>2010</v>
      </c>
      <c r="D39" s="388">
        <v>40268</v>
      </c>
      <c r="E39" s="9" t="s">
        <v>9303</v>
      </c>
      <c r="F39" s="9" t="s">
        <v>9304</v>
      </c>
      <c r="G39" s="9" t="s">
        <v>865</v>
      </c>
      <c r="H39" s="9" t="s">
        <v>1358</v>
      </c>
      <c r="I39" s="388">
        <v>40682</v>
      </c>
      <c r="J39" s="12">
        <v>5</v>
      </c>
      <c r="K39" s="561" t="s">
        <v>324</v>
      </c>
      <c r="L39" s="12" t="s">
        <v>380</v>
      </c>
      <c r="M39" s="378">
        <f>I39-D39</f>
        <v>414</v>
      </c>
      <c r="N39" s="243"/>
      <c r="O39" s="24">
        <v>2009</v>
      </c>
      <c r="P39" s="62">
        <f>COUNTIF($C$2:$C$503,"2009")</f>
        <v>58</v>
      </c>
      <c r="Q39" s="34"/>
      <c r="R39" s="35"/>
      <c r="S39" s="63">
        <f>(P39/P42)</f>
        <v>0.397260273972603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16">
        <v>3911</v>
      </c>
      <c r="B40" s="17" t="s">
        <v>9305</v>
      </c>
      <c r="C40" s="17">
        <v>2008</v>
      </c>
      <c r="D40" s="392">
        <v>39518</v>
      </c>
      <c r="E40" s="17" t="s">
        <v>9306</v>
      </c>
      <c r="F40" s="547" t="s">
        <v>2322</v>
      </c>
      <c r="G40" s="17" t="s">
        <v>865</v>
      </c>
      <c r="H40" s="17" t="s">
        <v>1358</v>
      </c>
      <c r="I40" s="392">
        <v>40682</v>
      </c>
      <c r="J40" s="19">
        <v>5</v>
      </c>
      <c r="K40" s="562" t="s">
        <v>308</v>
      </c>
      <c r="L40" s="19" t="s">
        <v>380</v>
      </c>
      <c r="M40" s="381">
        <f>I40-D40</f>
        <v>1164</v>
      </c>
      <c r="N40" s="243"/>
      <c r="O40" s="23">
        <v>2010</v>
      </c>
      <c r="P40" s="64">
        <f>COUNTIF($C$2:$C$503,"2010")</f>
        <v>14</v>
      </c>
      <c r="Q40" s="34"/>
      <c r="R40" s="35"/>
      <c r="S40" s="61">
        <f>(P40/P42)</f>
        <v>0.0958904109589041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8">
        <v>4011</v>
      </c>
      <c r="B41" s="9" t="s">
        <v>9307</v>
      </c>
      <c r="C41" s="9">
        <v>2009</v>
      </c>
      <c r="D41" s="388">
        <v>40109</v>
      </c>
      <c r="E41" s="9" t="s">
        <v>9308</v>
      </c>
      <c r="F41" s="548" t="s">
        <v>9309</v>
      </c>
      <c r="G41" s="9" t="s">
        <v>865</v>
      </c>
      <c r="H41" s="9" t="s">
        <v>9310</v>
      </c>
      <c r="I41" s="388">
        <v>40682</v>
      </c>
      <c r="J41" s="12">
        <v>5</v>
      </c>
      <c r="K41" s="561" t="s">
        <v>324</v>
      </c>
      <c r="L41" s="12" t="s">
        <v>380</v>
      </c>
      <c r="M41" s="378">
        <f>I41-D41</f>
        <v>573</v>
      </c>
      <c r="N41" s="243"/>
      <c r="O41" s="24">
        <v>2011</v>
      </c>
      <c r="P41" s="62">
        <f>COUNTIF($C$2:$C$503,"2011")</f>
        <v>5</v>
      </c>
      <c r="Q41" s="34"/>
      <c r="R41" s="35"/>
      <c r="S41" s="63">
        <f>(P41/P42)</f>
        <v>0.0342465753424658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16">
        <v>4111</v>
      </c>
      <c r="B42" s="17" t="s">
        <v>9311</v>
      </c>
      <c r="C42" s="17">
        <v>2007</v>
      </c>
      <c r="D42" s="392">
        <v>39213</v>
      </c>
      <c r="E42" s="17" t="s">
        <v>9312</v>
      </c>
      <c r="F42" s="17" t="s">
        <v>70</v>
      </c>
      <c r="G42" s="17" t="s">
        <v>850</v>
      </c>
      <c r="H42" s="17" t="s">
        <v>1358</v>
      </c>
      <c r="I42" s="392">
        <v>40682</v>
      </c>
      <c r="J42" s="19">
        <v>5</v>
      </c>
      <c r="K42" s="562" t="s">
        <v>308</v>
      </c>
      <c r="L42" s="19" t="s">
        <v>371</v>
      </c>
      <c r="M42" s="381">
        <f>I42-D42</f>
        <v>1469</v>
      </c>
      <c r="N42" s="243"/>
      <c r="O42" s="407" t="s">
        <v>166</v>
      </c>
      <c r="P42" s="408">
        <f>SUM(P29:R41)</f>
        <v>146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2.75" customHeight="1" r="43">
      <c r="A43" s="8">
        <v>4211</v>
      </c>
      <c r="B43" s="9" t="s">
        <v>8908</v>
      </c>
      <c r="C43" s="9">
        <v>2008</v>
      </c>
      <c r="D43" s="388">
        <v>39800</v>
      </c>
      <c r="E43" s="9" t="s">
        <v>9313</v>
      </c>
      <c r="F43" s="9" t="s">
        <v>1070</v>
      </c>
      <c r="G43" s="9" t="s">
        <v>860</v>
      </c>
      <c r="H43" s="9" t="s">
        <v>83</v>
      </c>
      <c r="I43" s="388">
        <v>40689</v>
      </c>
      <c r="J43" s="12">
        <v>5</v>
      </c>
      <c r="K43" s="560" t="s">
        <v>278</v>
      </c>
      <c r="L43" s="12" t="s">
        <v>365</v>
      </c>
      <c r="M43" s="378">
        <f>I43-D43</f>
        <v>889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4.25" customHeight="1" r="44">
      <c r="A44" s="16">
        <v>4311</v>
      </c>
      <c r="B44" s="17" t="s">
        <v>9314</v>
      </c>
      <c r="C44" s="17">
        <v>2008</v>
      </c>
      <c r="D44" s="392">
        <v>39539</v>
      </c>
      <c r="E44" s="17" t="s">
        <v>9315</v>
      </c>
      <c r="F44" s="547" t="s">
        <v>9316</v>
      </c>
      <c r="G44" s="17" t="s">
        <v>865</v>
      </c>
      <c r="H44" s="17" t="s">
        <v>3753</v>
      </c>
      <c r="I44" s="392">
        <v>40690</v>
      </c>
      <c r="J44" s="19">
        <v>5</v>
      </c>
      <c r="K44" s="562" t="s">
        <v>308</v>
      </c>
      <c r="L44" s="19" t="s">
        <v>380</v>
      </c>
      <c r="M44" s="381">
        <f>I44-D44</f>
        <v>1151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8">
        <v>4411</v>
      </c>
      <c r="B45" s="9" t="s">
        <v>9317</v>
      </c>
      <c r="C45" s="9">
        <v>2009</v>
      </c>
      <c r="D45" s="388">
        <v>40031</v>
      </c>
      <c r="E45" s="9" t="s">
        <v>9318</v>
      </c>
      <c r="F45" s="9" t="s">
        <v>1678</v>
      </c>
      <c r="G45" s="9" t="s">
        <v>860</v>
      </c>
      <c r="H45" s="9" t="s">
        <v>55</v>
      </c>
      <c r="I45" s="388">
        <v>40690</v>
      </c>
      <c r="J45" s="12">
        <v>5</v>
      </c>
      <c r="K45" s="560" t="s">
        <v>278</v>
      </c>
      <c r="L45" s="12" t="s">
        <v>371</v>
      </c>
      <c r="M45" s="378">
        <f>I45-D45</f>
        <v>659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16">
        <v>4511</v>
      </c>
      <c r="B46" s="17" t="s">
        <v>9319</v>
      </c>
      <c r="C46" s="17">
        <v>2005</v>
      </c>
      <c r="D46" s="392">
        <v>38533</v>
      </c>
      <c r="E46" s="17" t="s">
        <v>9320</v>
      </c>
      <c r="F46" s="17" t="s">
        <v>451</v>
      </c>
      <c r="G46" s="17" t="s">
        <v>850</v>
      </c>
      <c r="H46" s="17" t="s">
        <v>1358</v>
      </c>
      <c r="I46" s="392">
        <v>40690</v>
      </c>
      <c r="J46" s="19">
        <v>5</v>
      </c>
      <c r="K46" s="563" t="s">
        <v>295</v>
      </c>
      <c r="L46" s="19" t="s">
        <v>376</v>
      </c>
      <c r="M46" s="381">
        <f>I46-D46</f>
        <v>2157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8">
        <v>4611</v>
      </c>
      <c r="B47" s="9" t="s">
        <v>9321</v>
      </c>
      <c r="C47" s="9">
        <v>2010</v>
      </c>
      <c r="D47" s="388">
        <v>40231</v>
      </c>
      <c r="E47" s="9" t="s">
        <v>9322</v>
      </c>
      <c r="F47" s="9" t="s">
        <v>1070</v>
      </c>
      <c r="G47" s="9" t="s">
        <v>860</v>
      </c>
      <c r="H47" s="9" t="s">
        <v>7493</v>
      </c>
      <c r="I47" s="388">
        <v>40693</v>
      </c>
      <c r="J47" s="12">
        <v>5</v>
      </c>
      <c r="K47" s="563" t="s">
        <v>295</v>
      </c>
      <c r="L47" s="12" t="s">
        <v>371</v>
      </c>
      <c r="M47" s="378">
        <f>I47-D47</f>
        <v>462</v>
      </c>
      <c r="N47" s="243"/>
      <c r="O47" s="410" t="s">
        <v>188</v>
      </c>
      <c r="P47" s="303">
        <f>COUNTIF($J$2:$J$476,"1")</f>
        <v>1</v>
      </c>
      <c r="Q47" s="59"/>
      <c r="R47" s="60"/>
      <c r="S47" s="411">
        <f>(P47/P59)</f>
        <v>0.00684931506849315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16">
        <v>4711</v>
      </c>
      <c r="B48" s="17" t="s">
        <v>9323</v>
      </c>
      <c r="C48" s="17">
        <v>2009</v>
      </c>
      <c r="D48" s="392">
        <v>40154</v>
      </c>
      <c r="E48" s="17" t="s">
        <v>9324</v>
      </c>
      <c r="F48" s="17" t="s">
        <v>9325</v>
      </c>
      <c r="G48" s="17" t="s">
        <v>865</v>
      </c>
      <c r="H48" s="17" t="s">
        <v>9326</v>
      </c>
      <c r="I48" s="392">
        <v>40694</v>
      </c>
      <c r="J48" s="19">
        <v>5</v>
      </c>
      <c r="K48" s="561" t="s">
        <v>1679</v>
      </c>
      <c r="L48" s="19" t="s">
        <v>380</v>
      </c>
      <c r="M48" s="381">
        <f>I48-D48</f>
        <v>540</v>
      </c>
      <c r="N48" s="243"/>
      <c r="O48" s="23" t="s">
        <v>193</v>
      </c>
      <c r="P48" s="64">
        <f>COUNTIF($J$2:$J$476,"2")</f>
        <v>4</v>
      </c>
      <c r="Q48" s="34"/>
      <c r="R48" s="35"/>
      <c r="S48" s="61">
        <f>(P48/P59)</f>
        <v>0.0273972602739726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8">
        <v>4811</v>
      </c>
      <c r="B49" s="9" t="s">
        <v>9327</v>
      </c>
      <c r="C49" s="9">
        <v>2008</v>
      </c>
      <c r="D49" s="388">
        <v>39778</v>
      </c>
      <c r="E49" s="9" t="s">
        <v>9328</v>
      </c>
      <c r="F49" s="9" t="s">
        <v>154</v>
      </c>
      <c r="G49" s="9" t="s">
        <v>17</v>
      </c>
      <c r="H49" s="9" t="s">
        <v>25</v>
      </c>
      <c r="I49" s="388">
        <v>40695</v>
      </c>
      <c r="J49" s="12">
        <v>6</v>
      </c>
      <c r="K49" s="560" t="s">
        <v>278</v>
      </c>
      <c r="L49" s="12" t="s">
        <v>376</v>
      </c>
      <c r="M49" s="378">
        <f>I49-D49</f>
        <v>917</v>
      </c>
      <c r="N49" s="243"/>
      <c r="O49" s="24" t="s">
        <v>197</v>
      </c>
      <c r="P49" s="62">
        <f>COUNTIF($J$2:$J$476,"3")</f>
        <v>14</v>
      </c>
      <c r="Q49" s="34"/>
      <c r="R49" s="35"/>
      <c r="S49" s="63">
        <f>(P49/P59)</f>
        <v>0.0958904109589041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16">
        <v>4911</v>
      </c>
      <c r="B50" s="17" t="s">
        <v>9329</v>
      </c>
      <c r="C50" s="17">
        <v>2009</v>
      </c>
      <c r="D50" s="392">
        <v>39882</v>
      </c>
      <c r="E50" s="17" t="s">
        <v>9330</v>
      </c>
      <c r="F50" s="17" t="s">
        <v>2831</v>
      </c>
      <c r="G50" s="17" t="s">
        <v>860</v>
      </c>
      <c r="H50" s="17" t="s">
        <v>2410</v>
      </c>
      <c r="I50" s="392">
        <v>40695</v>
      </c>
      <c r="J50" s="19">
        <v>6</v>
      </c>
      <c r="K50" s="560" t="s">
        <v>278</v>
      </c>
      <c r="L50" s="19" t="s">
        <v>371</v>
      </c>
      <c r="M50" s="381">
        <f>I50-D50</f>
        <v>813</v>
      </c>
      <c r="N50" s="243"/>
      <c r="O50" s="23" t="s">
        <v>204</v>
      </c>
      <c r="P50" s="64">
        <f>COUNTIF($J$2:$J$476,"4")</f>
        <v>6</v>
      </c>
      <c r="Q50" s="34"/>
      <c r="R50" s="35"/>
      <c r="S50" s="61">
        <f>(P50/P59)</f>
        <v>0.0410958904109589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8">
        <v>5011</v>
      </c>
      <c r="B51" s="9" t="s">
        <v>9331</v>
      </c>
      <c r="C51" s="9">
        <v>2008</v>
      </c>
      <c r="D51" s="388">
        <v>39685</v>
      </c>
      <c r="E51" s="9" t="s">
        <v>9332</v>
      </c>
      <c r="F51" s="9" t="s">
        <v>9333</v>
      </c>
      <c r="G51" s="9" t="s">
        <v>865</v>
      </c>
      <c r="H51" s="9" t="s">
        <v>9334</v>
      </c>
      <c r="I51" s="388">
        <v>40695</v>
      </c>
      <c r="J51" s="12">
        <v>6</v>
      </c>
      <c r="K51" s="562" t="s">
        <v>308</v>
      </c>
      <c r="L51" s="12" t="s">
        <v>380</v>
      </c>
      <c r="M51" s="378">
        <f>I51-D51</f>
        <v>1010</v>
      </c>
      <c r="N51" s="243"/>
      <c r="O51" s="24" t="s">
        <v>211</v>
      </c>
      <c r="P51" s="62">
        <f>COUNTIF($J$2:$J$476,"5")</f>
        <v>22</v>
      </c>
      <c r="Q51" s="34"/>
      <c r="R51" s="35"/>
      <c r="S51" s="63">
        <f>(P51/P59)</f>
        <v>0.150684931506849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16">
        <v>5111</v>
      </c>
      <c r="B52" s="17" t="s">
        <v>9335</v>
      </c>
      <c r="C52" s="17">
        <v>2009</v>
      </c>
      <c r="D52" s="392">
        <v>39904</v>
      </c>
      <c r="E52" s="17" t="s">
        <v>9336</v>
      </c>
      <c r="F52" s="17" t="s">
        <v>9337</v>
      </c>
      <c r="G52" s="17" t="s">
        <v>850</v>
      </c>
      <c r="H52" s="17" t="s">
        <v>870</v>
      </c>
      <c r="I52" s="392">
        <v>40707</v>
      </c>
      <c r="J52" s="19">
        <v>6</v>
      </c>
      <c r="K52" s="560" t="s">
        <v>278</v>
      </c>
      <c r="L52" s="19" t="s">
        <v>371</v>
      </c>
      <c r="M52" s="381">
        <f>I52-D52</f>
        <v>803</v>
      </c>
      <c r="N52" s="243"/>
      <c r="O52" s="23" t="s">
        <v>216</v>
      </c>
      <c r="P52" s="64">
        <f>COUNTIF($J$2:$J$476,"6")</f>
        <v>6</v>
      </c>
      <c r="Q52" s="34"/>
      <c r="R52" s="35"/>
      <c r="S52" s="61">
        <f>(P52/P59)</f>
        <v>0.0410958904109589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8">
        <v>5211</v>
      </c>
      <c r="B53" s="9" t="s">
        <v>9338</v>
      </c>
      <c r="C53" s="9">
        <v>2007</v>
      </c>
      <c r="D53" s="388">
        <v>39440</v>
      </c>
      <c r="E53" s="9" t="s">
        <v>9339</v>
      </c>
      <c r="F53" s="9" t="s">
        <v>9337</v>
      </c>
      <c r="G53" s="9" t="s">
        <v>850</v>
      </c>
      <c r="H53" s="9" t="s">
        <v>870</v>
      </c>
      <c r="I53" s="388">
        <v>40707</v>
      </c>
      <c r="J53" s="12">
        <v>6</v>
      </c>
      <c r="K53" s="560" t="s">
        <v>278</v>
      </c>
      <c r="L53" s="12" t="s">
        <v>371</v>
      </c>
      <c r="M53" s="378">
        <f>I53-D53</f>
        <v>1267</v>
      </c>
      <c r="N53" s="243"/>
      <c r="O53" s="24" t="s">
        <v>221</v>
      </c>
      <c r="P53" s="62">
        <f>COUNTIF($J$2:$J$476,"7")</f>
        <v>13</v>
      </c>
      <c r="Q53" s="34"/>
      <c r="R53" s="35"/>
      <c r="S53" s="63">
        <f>(P53/P59)</f>
        <v>0.089041095890411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16">
        <v>5311</v>
      </c>
      <c r="B54" s="17" t="s">
        <v>9340</v>
      </c>
      <c r="C54" s="17">
        <v>2005</v>
      </c>
      <c r="D54" s="392">
        <v>38400</v>
      </c>
      <c r="E54" s="17" t="s">
        <v>9341</v>
      </c>
      <c r="F54" s="17" t="s">
        <v>236</v>
      </c>
      <c r="G54" s="17" t="s">
        <v>850</v>
      </c>
      <c r="H54" s="17" t="s">
        <v>965</v>
      </c>
      <c r="I54" s="392">
        <v>40730</v>
      </c>
      <c r="J54" s="19">
        <v>6</v>
      </c>
      <c r="K54" s="560" t="s">
        <v>278</v>
      </c>
      <c r="L54" s="19" t="s">
        <v>376</v>
      </c>
      <c r="M54" s="381">
        <f>I54-D54</f>
        <v>2330</v>
      </c>
      <c r="N54" s="243"/>
      <c r="O54" s="23" t="s">
        <v>226</v>
      </c>
      <c r="P54" s="64">
        <f>COUNTIF($J$2:$J$476,"8")</f>
        <v>16</v>
      </c>
      <c r="Q54" s="34"/>
      <c r="R54" s="35"/>
      <c r="S54" s="61">
        <f>(P54/P59)</f>
        <v>0.10958904109589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8">
        <v>5411</v>
      </c>
      <c r="B55" s="9" t="s">
        <v>9342</v>
      </c>
      <c r="C55" s="9">
        <v>2001</v>
      </c>
      <c r="D55" s="388">
        <v>37222</v>
      </c>
      <c r="E55" s="9" t="s">
        <v>9343</v>
      </c>
      <c r="F55" s="9" t="s">
        <v>6163</v>
      </c>
      <c r="G55" s="9" t="s">
        <v>850</v>
      </c>
      <c r="H55" s="9" t="s">
        <v>870</v>
      </c>
      <c r="I55" s="388">
        <v>40732</v>
      </c>
      <c r="J55" s="12">
        <v>7</v>
      </c>
      <c r="K55" s="560" t="s">
        <v>278</v>
      </c>
      <c r="L55" s="12" t="s">
        <v>371</v>
      </c>
      <c r="M55" s="378">
        <f>I55-D55</f>
        <v>3510</v>
      </c>
      <c r="N55" s="243"/>
      <c r="O55" s="24" t="s">
        <v>231</v>
      </c>
      <c r="P55" s="62">
        <f>COUNTIF($J$2:$J$476,"9")</f>
        <v>21</v>
      </c>
      <c r="Q55" s="34"/>
      <c r="R55" s="35"/>
      <c r="S55" s="63">
        <f>(P55/P59)</f>
        <v>0.143835616438356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16">
        <v>5511</v>
      </c>
      <c r="B56" s="17" t="s">
        <v>9344</v>
      </c>
      <c r="C56" s="17">
        <v>2008</v>
      </c>
      <c r="D56" s="392">
        <v>39771</v>
      </c>
      <c r="E56" s="17" t="s">
        <v>9345</v>
      </c>
      <c r="F56" s="17" t="s">
        <v>154</v>
      </c>
      <c r="G56" s="17" t="s">
        <v>17</v>
      </c>
      <c r="H56" s="17" t="s">
        <v>9279</v>
      </c>
      <c r="I56" s="392">
        <v>40732</v>
      </c>
      <c r="J56" s="19">
        <v>7</v>
      </c>
      <c r="K56" s="560" t="s">
        <v>278</v>
      </c>
      <c r="L56" s="19" t="s">
        <v>376</v>
      </c>
      <c r="M56" s="381">
        <f>I56-D56</f>
        <v>961</v>
      </c>
      <c r="N56" s="243"/>
      <c r="O56" s="23" t="s">
        <v>237</v>
      </c>
      <c r="P56" s="64">
        <f>COUNTIF($J$2:$J$476,"10")</f>
        <v>12</v>
      </c>
      <c r="Q56" s="34"/>
      <c r="R56" s="35"/>
      <c r="S56" s="61">
        <f>(P56/P59)</f>
        <v>0.0821917808219178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8">
        <v>5611</v>
      </c>
      <c r="B57" s="9" t="s">
        <v>9346</v>
      </c>
      <c r="C57" s="9">
        <v>2008</v>
      </c>
      <c r="D57" s="388">
        <v>39686</v>
      </c>
      <c r="E57" s="9" t="s">
        <v>9347</v>
      </c>
      <c r="F57" s="9" t="s">
        <v>1005</v>
      </c>
      <c r="G57" s="9" t="s">
        <v>17</v>
      </c>
      <c r="H57" s="9" t="s">
        <v>5812</v>
      </c>
      <c r="I57" s="388">
        <v>40730</v>
      </c>
      <c r="J57" s="12">
        <v>7</v>
      </c>
      <c r="K57" s="562" t="s">
        <v>308</v>
      </c>
      <c r="L57" s="12" t="s">
        <v>376</v>
      </c>
      <c r="M57" s="378">
        <f>I57-D57</f>
        <v>1044</v>
      </c>
      <c r="N57" s="243"/>
      <c r="O57" s="24" t="s">
        <v>243</v>
      </c>
      <c r="P57" s="62">
        <f>COUNTIF($J$2:$J$476,"11")</f>
        <v>6</v>
      </c>
      <c r="Q57" s="34"/>
      <c r="R57" s="35"/>
      <c r="S57" s="63">
        <f>(P57/P59)</f>
        <v>0.0410958904109589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16">
        <v>5711</v>
      </c>
      <c r="B58" s="17" t="s">
        <v>9348</v>
      </c>
      <c r="C58" s="17">
        <v>2009</v>
      </c>
      <c r="D58" s="392">
        <v>39871</v>
      </c>
      <c r="E58" s="17" t="s">
        <v>9349</v>
      </c>
      <c r="F58" s="17" t="s">
        <v>154</v>
      </c>
      <c r="G58" s="17" t="s">
        <v>17</v>
      </c>
      <c r="H58" s="17" t="s">
        <v>3637</v>
      </c>
      <c r="I58" s="392">
        <v>40732</v>
      </c>
      <c r="J58" s="19">
        <v>7</v>
      </c>
      <c r="K58" s="560" t="s">
        <v>278</v>
      </c>
      <c r="L58" s="19" t="s">
        <v>376</v>
      </c>
      <c r="M58" s="381">
        <f>I58-D58</f>
        <v>861</v>
      </c>
      <c r="N58" s="243"/>
      <c r="O58" s="413" t="s">
        <v>248</v>
      </c>
      <c r="P58" s="64">
        <f>COUNTIF($J$2:$J$476,"12")</f>
        <v>25</v>
      </c>
      <c r="Q58" s="34"/>
      <c r="R58" s="35"/>
      <c r="S58" s="414">
        <f>(P58/P59)</f>
        <v>0.171232876712329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8">
        <v>5811</v>
      </c>
      <c r="B59" s="9" t="s">
        <v>9350</v>
      </c>
      <c r="C59" s="9">
        <v>2008</v>
      </c>
      <c r="D59" s="388">
        <v>39451</v>
      </c>
      <c r="E59" s="9" t="s">
        <v>9351</v>
      </c>
      <c r="F59" s="9" t="s">
        <v>5307</v>
      </c>
      <c r="G59" s="9" t="s">
        <v>17</v>
      </c>
      <c r="H59" s="9" t="s">
        <v>870</v>
      </c>
      <c r="I59" s="388">
        <v>40737</v>
      </c>
      <c r="J59" s="12">
        <v>7</v>
      </c>
      <c r="K59" s="563" t="s">
        <v>295</v>
      </c>
      <c r="L59" s="12" t="s">
        <v>371</v>
      </c>
      <c r="M59" s="378">
        <f>I59-D59</f>
        <v>1286</v>
      </c>
      <c r="N59" s="243"/>
      <c r="O59" s="407" t="s">
        <v>253</v>
      </c>
      <c r="P59" s="408">
        <f>SUM(P47:R58)</f>
        <v>146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16">
        <v>5911</v>
      </c>
      <c r="B60" s="17" t="s">
        <v>9352</v>
      </c>
      <c r="C60" s="17">
        <v>2009</v>
      </c>
      <c r="D60" s="392">
        <v>40093</v>
      </c>
      <c r="E60" s="17" t="s">
        <v>9353</v>
      </c>
      <c r="F60" s="17" t="s">
        <v>1045</v>
      </c>
      <c r="G60" s="17" t="s">
        <v>850</v>
      </c>
      <c r="H60" s="17" t="s">
        <v>912</v>
      </c>
      <c r="I60" s="392">
        <v>40736</v>
      </c>
      <c r="J60" s="19">
        <v>7</v>
      </c>
      <c r="K60" s="563" t="s">
        <v>295</v>
      </c>
      <c r="L60" s="19" t="s">
        <v>365</v>
      </c>
      <c r="M60" s="381">
        <f>I60-D60</f>
        <v>643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8">
        <v>6011</v>
      </c>
      <c r="B61" s="9" t="s">
        <v>9354</v>
      </c>
      <c r="C61" s="9">
        <v>2009</v>
      </c>
      <c r="D61" s="388">
        <v>40093</v>
      </c>
      <c r="E61" s="9" t="s">
        <v>9355</v>
      </c>
      <c r="F61" s="9" t="s">
        <v>1045</v>
      </c>
      <c r="G61" s="9" t="s">
        <v>850</v>
      </c>
      <c r="H61" s="9" t="s">
        <v>912</v>
      </c>
      <c r="I61" s="388">
        <v>40742</v>
      </c>
      <c r="J61" s="12">
        <v>7</v>
      </c>
      <c r="K61" s="563" t="s">
        <v>295</v>
      </c>
      <c r="L61" s="12" t="s">
        <v>365</v>
      </c>
      <c r="M61" s="378">
        <f>I61-D61</f>
        <v>649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16">
        <v>6111</v>
      </c>
      <c r="B62" s="17" t="s">
        <v>9356</v>
      </c>
      <c r="C62" s="17">
        <v>2009</v>
      </c>
      <c r="D62" s="392">
        <v>40093</v>
      </c>
      <c r="E62" s="17" t="s">
        <v>9357</v>
      </c>
      <c r="F62" s="17" t="s">
        <v>1045</v>
      </c>
      <c r="G62" s="17" t="s">
        <v>850</v>
      </c>
      <c r="H62" s="17" t="s">
        <v>912</v>
      </c>
      <c r="I62" s="392">
        <v>40745</v>
      </c>
      <c r="J62" s="19">
        <v>7</v>
      </c>
      <c r="K62" s="563" t="s">
        <v>295</v>
      </c>
      <c r="L62" s="19" t="s">
        <v>365</v>
      </c>
      <c r="M62" s="381">
        <f>I62-D62</f>
        <v>652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8">
        <v>6211</v>
      </c>
      <c r="B63" s="9" t="s">
        <v>9358</v>
      </c>
      <c r="C63" s="9">
        <v>2009</v>
      </c>
      <c r="D63" s="388">
        <v>39877</v>
      </c>
      <c r="E63" s="9" t="s">
        <v>9359</v>
      </c>
      <c r="F63" s="9" t="s">
        <v>242</v>
      </c>
      <c r="G63" s="9" t="s">
        <v>850</v>
      </c>
      <c r="H63" s="9" t="s">
        <v>870</v>
      </c>
      <c r="I63" s="388">
        <v>40750</v>
      </c>
      <c r="J63" s="12">
        <v>7</v>
      </c>
      <c r="K63" s="562" t="s">
        <v>308</v>
      </c>
      <c r="L63" s="12" t="s">
        <v>376</v>
      </c>
      <c r="M63" s="378">
        <f>I63-D63</f>
        <v>873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16">
        <v>6311</v>
      </c>
      <c r="B64" s="17" t="s">
        <v>9360</v>
      </c>
      <c r="C64" s="17">
        <v>2010</v>
      </c>
      <c r="D64" s="392">
        <v>40210</v>
      </c>
      <c r="E64" s="17" t="s">
        <v>9361</v>
      </c>
      <c r="F64" s="17" t="s">
        <v>9362</v>
      </c>
      <c r="G64" s="17" t="s">
        <v>865</v>
      </c>
      <c r="H64" s="17" t="s">
        <v>6064</v>
      </c>
      <c r="I64" s="392">
        <v>40750</v>
      </c>
      <c r="J64" s="19">
        <v>7</v>
      </c>
      <c r="K64" s="561" t="s">
        <v>324</v>
      </c>
      <c r="L64" s="19" t="s">
        <v>380</v>
      </c>
      <c r="M64" s="381">
        <f>I64-D64</f>
        <v>540</v>
      </c>
      <c r="N64" s="243"/>
      <c r="O64" s="418" t="s">
        <v>278</v>
      </c>
      <c r="P64" s="419"/>
      <c r="Q64" s="419"/>
      <c r="R64" s="420"/>
      <c r="S64" s="421">
        <f>COUNTIF($K$2:$K$476,"I - Extremamente tóxico")</f>
        <v>44</v>
      </c>
      <c r="T64" s="422">
        <f>(S64/S76)</f>
        <v>0.301369863013699</v>
      </c>
      <c r="U64" s="243"/>
      <c r="V64" s="243"/>
      <c r="W64" s="243"/>
      <c r="X64" s="243"/>
      <c r="Y64" s="243"/>
      <c r="Z64" s="243"/>
    </row>
    <row ht="12.75" customHeight="1" r="65">
      <c r="A65" s="8">
        <v>6411</v>
      </c>
      <c r="B65" s="9" t="s">
        <v>9363</v>
      </c>
      <c r="C65" s="9">
        <v>2009</v>
      </c>
      <c r="D65" s="388">
        <v>39878</v>
      </c>
      <c r="E65" s="9" t="s">
        <v>9364</v>
      </c>
      <c r="F65" s="9" t="s">
        <v>242</v>
      </c>
      <c r="G65" s="9" t="s">
        <v>860</v>
      </c>
      <c r="H65" s="9" t="s">
        <v>870</v>
      </c>
      <c r="I65" s="388">
        <v>40750</v>
      </c>
      <c r="J65" s="12">
        <v>7</v>
      </c>
      <c r="K65" s="562" t="s">
        <v>308</v>
      </c>
      <c r="L65" s="12" t="s">
        <v>376</v>
      </c>
      <c r="M65" s="378">
        <f>I65-D65</f>
        <v>872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16">
        <v>6511</v>
      </c>
      <c r="B66" s="17" t="s">
        <v>9365</v>
      </c>
      <c r="C66" s="17">
        <v>2010</v>
      </c>
      <c r="D66" s="392">
        <v>40309</v>
      </c>
      <c r="E66" s="17" t="s">
        <v>9366</v>
      </c>
      <c r="F66" s="17" t="s">
        <v>9367</v>
      </c>
      <c r="G66" s="17" t="s">
        <v>850</v>
      </c>
      <c r="H66" s="17" t="s">
        <v>912</v>
      </c>
      <c r="I66" s="392">
        <v>40750</v>
      </c>
      <c r="J66" s="19">
        <v>7</v>
      </c>
      <c r="K66" s="562" t="s">
        <v>308</v>
      </c>
      <c r="L66" s="19" t="s">
        <v>376</v>
      </c>
      <c r="M66" s="381">
        <f>I66-D66</f>
        <v>441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8">
        <v>6611</v>
      </c>
      <c r="B67" s="9" t="s">
        <v>9368</v>
      </c>
      <c r="C67" s="9">
        <v>2008</v>
      </c>
      <c r="D67" s="388">
        <v>39805</v>
      </c>
      <c r="E67" s="9" t="s">
        <v>9369</v>
      </c>
      <c r="F67" s="9" t="s">
        <v>9370</v>
      </c>
      <c r="G67" s="9" t="s">
        <v>17</v>
      </c>
      <c r="H67" s="9" t="s">
        <v>1536</v>
      </c>
      <c r="I67" s="388">
        <v>40753</v>
      </c>
      <c r="J67" s="12">
        <v>7</v>
      </c>
      <c r="K67" s="562" t="s">
        <v>308</v>
      </c>
      <c r="L67" s="12" t="s">
        <v>371</v>
      </c>
      <c r="M67" s="378">
        <f>I67-D67</f>
        <v>948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31</v>
      </c>
      <c r="T67" s="428">
        <f>(S67/S76)</f>
        <v>0.212328767123288</v>
      </c>
      <c r="U67" s="243"/>
      <c r="V67" s="243"/>
      <c r="W67" s="243"/>
      <c r="X67" s="243"/>
      <c r="Y67" s="243"/>
      <c r="Z67" s="243"/>
    </row>
    <row ht="12.75" customHeight="1" r="68">
      <c r="A68" s="16">
        <v>6711</v>
      </c>
      <c r="B68" s="17" t="s">
        <v>9371</v>
      </c>
      <c r="C68" s="17">
        <v>2008</v>
      </c>
      <c r="D68" s="392">
        <v>39700</v>
      </c>
      <c r="E68" s="17" t="s">
        <v>9372</v>
      </c>
      <c r="F68" s="17" t="s">
        <v>9373</v>
      </c>
      <c r="G68" s="17" t="s">
        <v>17</v>
      </c>
      <c r="H68" s="17" t="s">
        <v>5812</v>
      </c>
      <c r="I68" s="392">
        <v>40763</v>
      </c>
      <c r="J68" s="19">
        <v>8</v>
      </c>
      <c r="K68" s="562" t="s">
        <v>308</v>
      </c>
      <c r="L68" s="19" t="s">
        <v>371</v>
      </c>
      <c r="M68" s="381">
        <f>I68-D68</f>
        <v>1063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8">
        <v>6811</v>
      </c>
      <c r="B69" s="9" t="s">
        <v>9374</v>
      </c>
      <c r="C69" s="9">
        <v>2008</v>
      </c>
      <c r="D69" s="388">
        <v>39771</v>
      </c>
      <c r="E69" s="9" t="s">
        <v>9375</v>
      </c>
      <c r="F69" s="9" t="s">
        <v>236</v>
      </c>
      <c r="G69" s="9" t="s">
        <v>17</v>
      </c>
      <c r="H69" s="9" t="s">
        <v>9279</v>
      </c>
      <c r="I69" s="388">
        <v>40763</v>
      </c>
      <c r="J69" s="12">
        <v>8</v>
      </c>
      <c r="K69" s="562" t="s">
        <v>308</v>
      </c>
      <c r="L69" s="12" t="s">
        <v>371</v>
      </c>
      <c r="M69" s="378">
        <f>I69-D69</f>
        <v>992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56</v>
      </c>
      <c r="T69" s="431">
        <f>(S69/S76)</f>
        <v>0.383561643835616</v>
      </c>
      <c r="U69" s="243"/>
      <c r="V69" s="243"/>
      <c r="W69" s="243"/>
      <c r="X69" s="243"/>
      <c r="Y69" s="243"/>
      <c r="Z69" s="243"/>
    </row>
    <row ht="12.75" customHeight="1" r="70">
      <c r="A70" s="16">
        <v>6911</v>
      </c>
      <c r="B70" s="17" t="s">
        <v>9376</v>
      </c>
      <c r="C70" s="17">
        <v>2008</v>
      </c>
      <c r="D70" s="392">
        <v>39588</v>
      </c>
      <c r="E70" s="17" t="s">
        <v>9377</v>
      </c>
      <c r="F70" s="17" t="s">
        <v>2869</v>
      </c>
      <c r="G70" s="17" t="s">
        <v>860</v>
      </c>
      <c r="H70" s="17" t="s">
        <v>6047</v>
      </c>
      <c r="I70" s="392">
        <v>40773</v>
      </c>
      <c r="J70" s="19">
        <v>8</v>
      </c>
      <c r="K70" s="560" t="s">
        <v>278</v>
      </c>
      <c r="L70" s="19" t="s">
        <v>371</v>
      </c>
      <c r="M70" s="381">
        <f>I70-D70</f>
        <v>1185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8">
        <v>7011</v>
      </c>
      <c r="B71" s="9" t="s">
        <v>9378</v>
      </c>
      <c r="C71" s="9">
        <v>2008</v>
      </c>
      <c r="D71" s="388">
        <v>39588</v>
      </c>
      <c r="E71" s="9" t="s">
        <v>9379</v>
      </c>
      <c r="F71" s="9" t="s">
        <v>2869</v>
      </c>
      <c r="G71" s="9" t="s">
        <v>860</v>
      </c>
      <c r="H71" s="9" t="s">
        <v>6047</v>
      </c>
      <c r="I71" s="388">
        <v>40773</v>
      </c>
      <c r="J71" s="12">
        <v>8</v>
      </c>
      <c r="K71" s="560" t="s">
        <v>278</v>
      </c>
      <c r="L71" s="12" t="s">
        <v>371</v>
      </c>
      <c r="M71" s="378">
        <f>I71-D71</f>
        <v>1185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16">
        <v>7111</v>
      </c>
      <c r="B72" s="17" t="s">
        <v>9380</v>
      </c>
      <c r="C72" s="17">
        <v>2010</v>
      </c>
      <c r="D72" s="392">
        <v>40344</v>
      </c>
      <c r="E72" s="17" t="s">
        <v>9381</v>
      </c>
      <c r="F72" s="17" t="s">
        <v>1417</v>
      </c>
      <c r="G72" s="17" t="s">
        <v>860</v>
      </c>
      <c r="H72" s="17" t="s">
        <v>1006</v>
      </c>
      <c r="I72" s="392">
        <v>40779</v>
      </c>
      <c r="J72" s="19">
        <v>8</v>
      </c>
      <c r="K72" s="562" t="s">
        <v>308</v>
      </c>
      <c r="L72" s="19" t="s">
        <v>376</v>
      </c>
      <c r="M72" s="381">
        <f>I72-D72</f>
        <v>435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10</v>
      </c>
      <c r="T72" s="434">
        <f>(S72/S76)</f>
        <v>0.0684931506849315</v>
      </c>
      <c r="U72" s="243"/>
      <c r="V72" s="243"/>
      <c r="W72" s="243"/>
      <c r="X72" s="243"/>
      <c r="Y72" s="243"/>
      <c r="Z72" s="243"/>
    </row>
    <row ht="12.75" customHeight="1" r="73">
      <c r="A73" s="8">
        <v>7211</v>
      </c>
      <c r="B73" s="9" t="s">
        <v>9382</v>
      </c>
      <c r="C73" s="9">
        <v>2008</v>
      </c>
      <c r="D73" s="388">
        <v>39750</v>
      </c>
      <c r="E73" s="9" t="s">
        <v>9383</v>
      </c>
      <c r="F73" s="9" t="s">
        <v>136</v>
      </c>
      <c r="G73" s="9" t="s">
        <v>17</v>
      </c>
      <c r="H73" s="9" t="s">
        <v>25</v>
      </c>
      <c r="I73" s="388">
        <v>40778</v>
      </c>
      <c r="J73" s="12">
        <v>8</v>
      </c>
      <c r="K73" s="562" t="s">
        <v>308</v>
      </c>
      <c r="L73" s="12" t="s">
        <v>376</v>
      </c>
      <c r="M73" s="378">
        <f>I73-D73</f>
        <v>1028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16">
        <v>7311</v>
      </c>
      <c r="B74" s="17" t="s">
        <v>9384</v>
      </c>
      <c r="C74" s="17">
        <v>2009</v>
      </c>
      <c r="D74" s="392">
        <v>39993</v>
      </c>
      <c r="E74" s="17" t="s">
        <v>9385</v>
      </c>
      <c r="F74" s="17" t="s">
        <v>154</v>
      </c>
      <c r="G74" s="17" t="s">
        <v>17</v>
      </c>
      <c r="H74" s="17" t="s">
        <v>7630</v>
      </c>
      <c r="I74" s="392">
        <v>40778</v>
      </c>
      <c r="J74" s="19">
        <v>8</v>
      </c>
      <c r="K74" s="560" t="s">
        <v>278</v>
      </c>
      <c r="L74" s="19" t="s">
        <v>376</v>
      </c>
      <c r="M74" s="381">
        <f>I74-D74</f>
        <v>785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5</v>
      </c>
      <c r="T74" s="434">
        <f>(S74/S76)</f>
        <v>0.0342465753424658</v>
      </c>
      <c r="U74" s="243"/>
      <c r="V74" s="243"/>
      <c r="W74" s="243"/>
      <c r="X74" s="243"/>
      <c r="Y74" s="243"/>
      <c r="Z74" s="243"/>
    </row>
    <row ht="12.75" customHeight="1" r="75">
      <c r="A75" s="8">
        <v>7411</v>
      </c>
      <c r="B75" s="9" t="s">
        <v>9386</v>
      </c>
      <c r="C75" s="9">
        <v>2011</v>
      </c>
      <c r="D75" s="388">
        <v>40602</v>
      </c>
      <c r="E75" s="9" t="s">
        <v>9387</v>
      </c>
      <c r="F75" s="9" t="s">
        <v>154</v>
      </c>
      <c r="G75" s="9" t="s">
        <v>17</v>
      </c>
      <c r="H75" s="9" t="s">
        <v>6047</v>
      </c>
      <c r="I75" s="388">
        <v>40779</v>
      </c>
      <c r="J75" s="12">
        <v>8</v>
      </c>
      <c r="K75" s="560" t="s">
        <v>278</v>
      </c>
      <c r="L75" s="12" t="s">
        <v>376</v>
      </c>
      <c r="M75" s="378">
        <f>I75-D75</f>
        <v>177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2.75" customHeight="1" r="76">
      <c r="A76" s="16">
        <v>7511</v>
      </c>
      <c r="B76" s="17" t="s">
        <v>9388</v>
      </c>
      <c r="C76" s="17">
        <v>2009</v>
      </c>
      <c r="D76" s="392">
        <v>39933</v>
      </c>
      <c r="E76" s="17" t="s">
        <v>9389</v>
      </c>
      <c r="F76" s="17" t="s">
        <v>1081</v>
      </c>
      <c r="G76" s="17" t="s">
        <v>17</v>
      </c>
      <c r="H76" s="17" t="s">
        <v>7493</v>
      </c>
      <c r="I76" s="392">
        <v>40779</v>
      </c>
      <c r="J76" s="19">
        <v>8</v>
      </c>
      <c r="K76" s="563" t="s">
        <v>295</v>
      </c>
      <c r="L76" s="19" t="s">
        <v>371</v>
      </c>
      <c r="M76" s="381">
        <f>I76-D76</f>
        <v>846</v>
      </c>
      <c r="N76" s="243"/>
      <c r="O76" s="310" t="s">
        <v>253</v>
      </c>
      <c r="P76" s="59"/>
      <c r="Q76" s="59"/>
      <c r="R76" s="117"/>
      <c r="S76" s="440">
        <f>SUM(S64:S75)</f>
        <v>146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8">
        <v>7611</v>
      </c>
      <c r="B77" s="9" t="s">
        <v>9390</v>
      </c>
      <c r="C77" s="9">
        <v>2011</v>
      </c>
      <c r="D77" s="388">
        <v>40647</v>
      </c>
      <c r="E77" s="9" t="s">
        <v>9391</v>
      </c>
      <c r="F77" s="9" t="s">
        <v>154</v>
      </c>
      <c r="G77" s="9" t="s">
        <v>17</v>
      </c>
      <c r="H77" s="9" t="s">
        <v>132</v>
      </c>
      <c r="I77" s="388">
        <v>40776</v>
      </c>
      <c r="J77" s="12">
        <v>8</v>
      </c>
      <c r="K77" s="560" t="s">
        <v>278</v>
      </c>
      <c r="L77" s="12" t="s">
        <v>376</v>
      </c>
      <c r="M77" s="378">
        <f>I77-D77</f>
        <v>129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16">
        <v>7711</v>
      </c>
      <c r="B78" s="17" t="s">
        <v>9392</v>
      </c>
      <c r="C78" s="17">
        <v>2008</v>
      </c>
      <c r="D78" s="392">
        <v>39813</v>
      </c>
      <c r="E78" s="17" t="s">
        <v>9393</v>
      </c>
      <c r="F78" s="17" t="s">
        <v>911</v>
      </c>
      <c r="G78" s="17" t="s">
        <v>17</v>
      </c>
      <c r="H78" s="17" t="s">
        <v>9279</v>
      </c>
      <c r="I78" s="392">
        <v>40781</v>
      </c>
      <c r="J78" s="19">
        <v>8</v>
      </c>
      <c r="K78" s="562" t="s">
        <v>308</v>
      </c>
      <c r="L78" s="19" t="s">
        <v>380</v>
      </c>
      <c r="M78" s="381">
        <f>I78-D78</f>
        <v>968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8">
        <v>7811</v>
      </c>
      <c r="B79" s="9" t="s">
        <v>9394</v>
      </c>
      <c r="C79" s="9">
        <v>2009</v>
      </c>
      <c r="D79" s="388">
        <v>39902</v>
      </c>
      <c r="E79" s="9" t="s">
        <v>9395</v>
      </c>
      <c r="F79" s="9" t="s">
        <v>3188</v>
      </c>
      <c r="G79" s="9" t="s">
        <v>17</v>
      </c>
      <c r="H79" s="9" t="s">
        <v>9279</v>
      </c>
      <c r="I79" s="388">
        <v>40779</v>
      </c>
      <c r="J79" s="12">
        <v>8</v>
      </c>
      <c r="K79" s="562" t="s">
        <v>308</v>
      </c>
      <c r="L79" s="12" t="s">
        <v>376</v>
      </c>
      <c r="M79" s="378">
        <f>I79-D79</f>
        <v>877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16">
        <v>7911</v>
      </c>
      <c r="B80" s="17" t="s">
        <v>9396</v>
      </c>
      <c r="C80" s="17">
        <v>2008</v>
      </c>
      <c r="D80" s="392">
        <v>39644</v>
      </c>
      <c r="E80" s="17" t="s">
        <v>9397</v>
      </c>
      <c r="F80" s="17" t="s">
        <v>3361</v>
      </c>
      <c r="G80" s="17" t="s">
        <v>17</v>
      </c>
      <c r="H80" s="17" t="s">
        <v>83</v>
      </c>
      <c r="I80" s="392">
        <v>40780</v>
      </c>
      <c r="J80" s="19">
        <v>8</v>
      </c>
      <c r="K80" s="560" t="s">
        <v>278</v>
      </c>
      <c r="L80" s="19" t="s">
        <v>376</v>
      </c>
      <c r="M80" s="381">
        <f>I80-D80</f>
        <v>1136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8">
        <v>8011</v>
      </c>
      <c r="B81" s="9" t="s">
        <v>9398</v>
      </c>
      <c r="C81" s="9">
        <v>2009</v>
      </c>
      <c r="D81" s="388">
        <v>39933</v>
      </c>
      <c r="E81" s="9" t="s">
        <v>9399</v>
      </c>
      <c r="F81" s="9" t="s">
        <v>1430</v>
      </c>
      <c r="G81" s="9" t="s">
        <v>17</v>
      </c>
      <c r="H81" s="9" t="s">
        <v>55</v>
      </c>
      <c r="I81" s="388">
        <v>40779</v>
      </c>
      <c r="J81" s="12">
        <v>8</v>
      </c>
      <c r="K81" s="562" t="s">
        <v>308</v>
      </c>
      <c r="L81" s="12" t="s">
        <v>371</v>
      </c>
      <c r="M81" s="378">
        <f>I81-D81</f>
        <v>846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6</v>
      </c>
      <c r="T81" s="121">
        <f>(S81/S85)</f>
        <v>0.0410958904109589</v>
      </c>
      <c r="U81" s="243"/>
      <c r="V81" s="243"/>
      <c r="W81" s="243"/>
      <c r="X81" s="243"/>
      <c r="Y81" s="243"/>
      <c r="Z81" s="243"/>
    </row>
    <row ht="13.5" customHeight="1" r="82">
      <c r="A82" s="16">
        <v>8111</v>
      </c>
      <c r="B82" s="17" t="s">
        <v>9400</v>
      </c>
      <c r="C82" s="17">
        <v>2009</v>
      </c>
      <c r="D82" s="392">
        <v>39847</v>
      </c>
      <c r="E82" s="17" t="s">
        <v>9401</v>
      </c>
      <c r="F82" s="17" t="s">
        <v>88</v>
      </c>
      <c r="G82" s="17" t="s">
        <v>860</v>
      </c>
      <c r="H82" s="17" t="s">
        <v>8323</v>
      </c>
      <c r="I82" s="392">
        <v>40786</v>
      </c>
      <c r="J82" s="19">
        <v>8</v>
      </c>
      <c r="K82" s="560" t="s">
        <v>278</v>
      </c>
      <c r="L82" s="19" t="s">
        <v>376</v>
      </c>
      <c r="M82" s="381">
        <f>I82-D82</f>
        <v>939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67</v>
      </c>
      <c r="T82" s="123">
        <f>(S82/S85)</f>
        <v>0.458904109589041</v>
      </c>
      <c r="U82" s="243"/>
      <c r="V82" s="243"/>
      <c r="W82" s="243"/>
      <c r="X82" s="243"/>
      <c r="Y82" s="243"/>
      <c r="Z82" s="243"/>
    </row>
    <row ht="13.5" customHeight="1" r="83">
      <c r="A83" s="8">
        <v>8211</v>
      </c>
      <c r="B83" s="9" t="s">
        <v>9402</v>
      </c>
      <c r="C83" s="9">
        <v>2005</v>
      </c>
      <c r="D83" s="388">
        <v>38415</v>
      </c>
      <c r="E83" s="9" t="s">
        <v>9403</v>
      </c>
      <c r="F83" s="9" t="s">
        <v>236</v>
      </c>
      <c r="G83" s="9" t="s">
        <v>850</v>
      </c>
      <c r="H83" s="9" t="s">
        <v>965</v>
      </c>
      <c r="I83" s="388">
        <v>40786</v>
      </c>
      <c r="J83" s="12">
        <v>8</v>
      </c>
      <c r="K83" s="562" t="s">
        <v>308</v>
      </c>
      <c r="L83" s="12" t="s">
        <v>376</v>
      </c>
      <c r="M83" s="378">
        <f>I83-D83</f>
        <v>2371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56</v>
      </c>
      <c r="T83" s="121">
        <f>(S83/S85)</f>
        <v>0.383561643835616</v>
      </c>
      <c r="U83" s="243"/>
      <c r="V83" s="243"/>
      <c r="W83" s="243"/>
      <c r="X83" s="243"/>
      <c r="Y83" s="243"/>
      <c r="Z83" s="243"/>
    </row>
    <row ht="14.25" customHeight="1" r="84">
      <c r="A84" s="16">
        <v>8311</v>
      </c>
      <c r="B84" s="17" t="s">
        <v>9404</v>
      </c>
      <c r="C84" s="17">
        <v>2007</v>
      </c>
      <c r="D84" s="392">
        <v>39413</v>
      </c>
      <c r="E84" s="17" t="s">
        <v>9405</v>
      </c>
      <c r="F84" s="17" t="s">
        <v>584</v>
      </c>
      <c r="G84" s="17" t="s">
        <v>860</v>
      </c>
      <c r="H84" s="17" t="s">
        <v>2107</v>
      </c>
      <c r="I84" s="392">
        <v>40787</v>
      </c>
      <c r="J84" s="19">
        <v>9</v>
      </c>
      <c r="K84" s="560" t="s">
        <v>278</v>
      </c>
      <c r="L84" s="19" t="s">
        <v>371</v>
      </c>
      <c r="M84" s="381">
        <f>I84-D84</f>
        <v>1374</v>
      </c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17</v>
      </c>
      <c r="T84" s="123">
        <f>(S84/S85)</f>
        <v>0.116438356164384</v>
      </c>
      <c r="U84" s="243"/>
      <c r="V84" s="243"/>
      <c r="W84" s="243"/>
      <c r="X84" s="243"/>
      <c r="Y84" s="243"/>
      <c r="Z84" s="243"/>
    </row>
    <row ht="12.75" customHeight="1" r="85">
      <c r="A85" s="8">
        <v>8411</v>
      </c>
      <c r="B85" s="9" t="s">
        <v>9406</v>
      </c>
      <c r="C85" s="9">
        <v>2009</v>
      </c>
      <c r="D85" s="388">
        <v>39884</v>
      </c>
      <c r="E85" s="9" t="s">
        <v>9407</v>
      </c>
      <c r="F85" s="9" t="s">
        <v>370</v>
      </c>
      <c r="G85" s="9" t="s">
        <v>17</v>
      </c>
      <c r="H85" s="9" t="s">
        <v>181</v>
      </c>
      <c r="I85" s="388">
        <v>40787</v>
      </c>
      <c r="J85" s="12">
        <v>9</v>
      </c>
      <c r="K85" s="562" t="s">
        <v>308</v>
      </c>
      <c r="L85" s="12" t="s">
        <v>371</v>
      </c>
      <c r="M85" s="378">
        <f>I85-D85</f>
        <v>903</v>
      </c>
      <c r="N85" s="243"/>
      <c r="O85" s="344" t="s">
        <v>253</v>
      </c>
      <c r="P85" s="345"/>
      <c r="Q85" s="345"/>
      <c r="R85" s="346"/>
      <c r="S85" s="440">
        <f>SUM(S81:S84)</f>
        <v>146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16">
        <v>8511</v>
      </c>
      <c r="B86" s="17" t="s">
        <v>9408</v>
      </c>
      <c r="C86" s="17">
        <v>2007</v>
      </c>
      <c r="D86" s="392">
        <v>39353</v>
      </c>
      <c r="E86" s="17" t="s">
        <v>9409</v>
      </c>
      <c r="F86" s="17" t="s">
        <v>9410</v>
      </c>
      <c r="G86" s="17" t="s">
        <v>860</v>
      </c>
      <c r="H86" s="17" t="s">
        <v>8323</v>
      </c>
      <c r="I86" s="392">
        <v>40802</v>
      </c>
      <c r="J86" s="19">
        <v>9</v>
      </c>
      <c r="K86" s="562" t="s">
        <v>308</v>
      </c>
      <c r="L86" s="19" t="s">
        <v>371</v>
      </c>
      <c r="M86" s="381">
        <f>I86-D86</f>
        <v>1449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4.25" customHeight="1" r="87">
      <c r="A87" s="8">
        <v>8611</v>
      </c>
      <c r="B87" s="9" t="s">
        <v>9411</v>
      </c>
      <c r="C87" s="9">
        <v>2009</v>
      </c>
      <c r="D87" s="388">
        <v>40177</v>
      </c>
      <c r="E87" s="9" t="s">
        <v>9412</v>
      </c>
      <c r="F87" s="548" t="s">
        <v>2360</v>
      </c>
      <c r="G87" s="9" t="s">
        <v>865</v>
      </c>
      <c r="H87" s="9" t="s">
        <v>5174</v>
      </c>
      <c r="I87" s="388">
        <v>40798</v>
      </c>
      <c r="J87" s="12">
        <v>9</v>
      </c>
      <c r="K87" s="562" t="s">
        <v>308</v>
      </c>
      <c r="L87" s="12" t="s">
        <v>380</v>
      </c>
      <c r="M87" s="378">
        <f>I87-D87</f>
        <v>621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16">
        <v>8711</v>
      </c>
      <c r="B88" s="17" t="s">
        <v>9413</v>
      </c>
      <c r="C88" s="17">
        <v>2006</v>
      </c>
      <c r="D88" s="392">
        <v>39021</v>
      </c>
      <c r="E88" s="17" t="s">
        <v>9414</v>
      </c>
      <c r="F88" s="17" t="s">
        <v>2064</v>
      </c>
      <c r="G88" s="17" t="s">
        <v>850</v>
      </c>
      <c r="H88" s="17" t="s">
        <v>2462</v>
      </c>
      <c r="I88" s="392">
        <v>40802</v>
      </c>
      <c r="J88" s="19">
        <v>9</v>
      </c>
      <c r="K88" s="560" t="s">
        <v>278</v>
      </c>
      <c r="L88" s="19" t="s">
        <v>376</v>
      </c>
      <c r="M88" s="381">
        <f>I88-D88</f>
        <v>1781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8">
        <v>8811</v>
      </c>
      <c r="B89" s="9" t="s">
        <v>9415</v>
      </c>
      <c r="C89" s="9">
        <v>2008</v>
      </c>
      <c r="D89" s="388">
        <v>39808</v>
      </c>
      <c r="E89" s="9" t="s">
        <v>9416</v>
      </c>
      <c r="F89" s="9" t="s">
        <v>5388</v>
      </c>
      <c r="G89" s="9" t="s">
        <v>860</v>
      </c>
      <c r="H89" s="9" t="s">
        <v>7493</v>
      </c>
      <c r="I89" s="388">
        <v>40802</v>
      </c>
      <c r="J89" s="12">
        <v>9</v>
      </c>
      <c r="K89" s="560" t="s">
        <v>278</v>
      </c>
      <c r="L89" s="12" t="s">
        <v>371</v>
      </c>
      <c r="M89" s="378">
        <f>I89-D89</f>
        <v>994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16">
        <v>8911</v>
      </c>
      <c r="B90" s="17" t="s">
        <v>9417</v>
      </c>
      <c r="C90" s="17">
        <v>2009</v>
      </c>
      <c r="D90" s="392">
        <v>39843</v>
      </c>
      <c r="E90" s="17" t="s">
        <v>9418</v>
      </c>
      <c r="F90" s="17" t="s">
        <v>154</v>
      </c>
      <c r="G90" s="17" t="s">
        <v>17</v>
      </c>
      <c r="H90" s="17" t="s">
        <v>3637</v>
      </c>
      <c r="I90" s="392">
        <v>40802</v>
      </c>
      <c r="J90" s="19">
        <v>9</v>
      </c>
      <c r="K90" s="560" t="s">
        <v>278</v>
      </c>
      <c r="L90" s="19" t="s">
        <v>376</v>
      </c>
      <c r="M90" s="381">
        <f>I90-D90</f>
        <v>959</v>
      </c>
      <c r="N90" s="243"/>
      <c r="O90" s="454" t="s">
        <v>407</v>
      </c>
      <c r="P90" s="455" t="e">
        <f>AVERAGEIF(G2:G476,"PT",M2:M476)</f>
        <v>#DIV/0!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8">
        <v>9011</v>
      </c>
      <c r="B91" s="9" t="s">
        <v>9419</v>
      </c>
      <c r="C91" s="9">
        <v>2009</v>
      </c>
      <c r="D91" s="388">
        <v>40168</v>
      </c>
      <c r="E91" s="9" t="s">
        <v>9420</v>
      </c>
      <c r="F91" s="9" t="s">
        <v>5830</v>
      </c>
      <c r="G91" s="9" t="s">
        <v>850</v>
      </c>
      <c r="H91" s="9" t="s">
        <v>912</v>
      </c>
      <c r="I91" s="388">
        <v>40802</v>
      </c>
      <c r="J91" s="12">
        <v>9</v>
      </c>
      <c r="K91" s="561" t="s">
        <v>324</v>
      </c>
      <c r="L91" s="12" t="s">
        <v>376</v>
      </c>
      <c r="M91" s="378">
        <f>I91-D91</f>
        <v>634</v>
      </c>
      <c r="N91" s="243"/>
      <c r="O91" s="456" t="s">
        <v>30</v>
      </c>
      <c r="P91" s="457">
        <f>AVERAGEIF(G2:G477,"PTN",M2:M477)</f>
        <v>1680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16">
        <v>9111</v>
      </c>
      <c r="B92" s="17" t="s">
        <v>9421</v>
      </c>
      <c r="C92" s="17">
        <v>2008</v>
      </c>
      <c r="D92" s="392">
        <v>39580</v>
      </c>
      <c r="E92" s="17" t="s">
        <v>9422</v>
      </c>
      <c r="F92" s="17" t="s">
        <v>9423</v>
      </c>
      <c r="G92" s="17" t="s">
        <v>850</v>
      </c>
      <c r="H92" s="17" t="s">
        <v>870</v>
      </c>
      <c r="I92" s="392">
        <v>40807</v>
      </c>
      <c r="J92" s="19">
        <v>9</v>
      </c>
      <c r="K92" s="562" t="s">
        <v>308</v>
      </c>
      <c r="L92" s="19" t="s">
        <v>371</v>
      </c>
      <c r="M92" s="381">
        <f>I92-D92</f>
        <v>1227</v>
      </c>
      <c r="N92" s="243"/>
      <c r="O92" s="454" t="s">
        <v>17</v>
      </c>
      <c r="P92" s="455">
        <f>AVERAGEIF(G2:G476,"PTE",M2:M476)</f>
        <v>927.75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5" customHeight="1" r="93">
      <c r="A93" s="8">
        <v>9211</v>
      </c>
      <c r="B93" s="9" t="s">
        <v>9424</v>
      </c>
      <c r="C93" s="9">
        <v>2011</v>
      </c>
      <c r="D93" s="388">
        <v>40744</v>
      </c>
      <c r="E93" s="9" t="s">
        <v>9425</v>
      </c>
      <c r="F93" s="548" t="s">
        <v>3960</v>
      </c>
      <c r="G93" s="9" t="s">
        <v>871</v>
      </c>
      <c r="H93" s="9" t="s">
        <v>9426</v>
      </c>
      <c r="I93" s="388">
        <v>40807</v>
      </c>
      <c r="J93" s="12">
        <v>9</v>
      </c>
      <c r="K93" s="561" t="s">
        <v>1679</v>
      </c>
      <c r="L93" s="12" t="s">
        <v>380</v>
      </c>
      <c r="M93" s="378">
        <f>I93-D93</f>
        <v>63</v>
      </c>
      <c r="N93" s="243"/>
      <c r="O93" s="456" t="s">
        <v>40</v>
      </c>
      <c r="P93" s="457" t="e">
        <f>AVERAGEIF(G2:G476,"Pré-Mistura",M2:M476)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16">
        <v>9311</v>
      </c>
      <c r="B94" s="17" t="s">
        <v>9427</v>
      </c>
      <c r="C94" s="17">
        <v>2009</v>
      </c>
      <c r="D94" s="392">
        <v>40093</v>
      </c>
      <c r="E94" s="17" t="s">
        <v>9428</v>
      </c>
      <c r="F94" s="17" t="s">
        <v>1045</v>
      </c>
      <c r="G94" s="17" t="s">
        <v>850</v>
      </c>
      <c r="H94" s="17" t="s">
        <v>912</v>
      </c>
      <c r="I94" s="392">
        <v>40807</v>
      </c>
      <c r="J94" s="19">
        <v>9</v>
      </c>
      <c r="K94" s="563" t="s">
        <v>295</v>
      </c>
      <c r="L94" s="19" t="s">
        <v>365</v>
      </c>
      <c r="M94" s="381">
        <f>I94-D94</f>
        <v>714</v>
      </c>
      <c r="N94" s="243"/>
      <c r="O94" s="454" t="s">
        <v>850</v>
      </c>
      <c r="P94" s="455">
        <f>AVERAGEIF(G2:G476,"PF",M2:M476)</f>
        <v>1254.84375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8">
        <v>9411</v>
      </c>
      <c r="B95" s="9" t="s">
        <v>9429</v>
      </c>
      <c r="C95" s="9">
        <v>2008</v>
      </c>
      <c r="D95" s="388">
        <v>39758</v>
      </c>
      <c r="E95" s="9" t="s">
        <v>9430</v>
      </c>
      <c r="F95" s="9" t="s">
        <v>8414</v>
      </c>
      <c r="G95" s="9" t="s">
        <v>850</v>
      </c>
      <c r="H95" s="9" t="s">
        <v>866</v>
      </c>
      <c r="I95" s="388">
        <v>40808</v>
      </c>
      <c r="J95" s="12">
        <v>9</v>
      </c>
      <c r="K95" s="562" t="s">
        <v>308</v>
      </c>
      <c r="L95" s="12" t="s">
        <v>371</v>
      </c>
      <c r="M95" s="378">
        <f>I95-D95</f>
        <v>1050</v>
      </c>
      <c r="N95" s="243"/>
      <c r="O95" s="456" t="s">
        <v>844</v>
      </c>
      <c r="P95" s="457">
        <f>AVERAGEIF(G2:G476,"PFN",M2:M476)</f>
        <v>1683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16">
        <v>9511</v>
      </c>
      <c r="B96" s="17" t="s">
        <v>9431</v>
      </c>
      <c r="C96" s="17">
        <v>2008</v>
      </c>
      <c r="D96" s="392">
        <v>39647</v>
      </c>
      <c r="E96" s="17" t="s">
        <v>9432</v>
      </c>
      <c r="F96" s="17" t="s">
        <v>5830</v>
      </c>
      <c r="G96" s="17" t="s">
        <v>17</v>
      </c>
      <c r="H96" s="17" t="s">
        <v>83</v>
      </c>
      <c r="I96" s="392">
        <v>40808</v>
      </c>
      <c r="J96" s="19">
        <v>9</v>
      </c>
      <c r="K96" s="562" t="s">
        <v>308</v>
      </c>
      <c r="L96" s="19" t="s">
        <v>376</v>
      </c>
      <c r="M96" s="381">
        <f>I96-D96</f>
        <v>1161</v>
      </c>
      <c r="N96" s="243"/>
      <c r="O96" s="454" t="s">
        <v>860</v>
      </c>
      <c r="P96" s="455">
        <f>AVERAGEIF(G2:G476,"PF/PTE",M2:M476)</f>
        <v>976.388888888889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8">
        <v>9611</v>
      </c>
      <c r="B97" s="9" t="s">
        <v>9433</v>
      </c>
      <c r="C97" s="9">
        <v>2010</v>
      </c>
      <c r="D97" s="388">
        <v>40533</v>
      </c>
      <c r="E97" s="9" t="s">
        <v>9434</v>
      </c>
      <c r="F97" s="548" t="s">
        <v>9435</v>
      </c>
      <c r="G97" s="9" t="s">
        <v>865</v>
      </c>
      <c r="H97" s="9" t="s">
        <v>2111</v>
      </c>
      <c r="I97" s="388">
        <v>40809</v>
      </c>
      <c r="J97" s="12">
        <v>9</v>
      </c>
      <c r="K97" s="561" t="s">
        <v>1679</v>
      </c>
      <c r="L97" s="12" t="s">
        <v>380</v>
      </c>
      <c r="M97" s="378">
        <f>I97-D97</f>
        <v>276</v>
      </c>
      <c r="N97" s="243"/>
      <c r="O97" s="456" t="s">
        <v>865</v>
      </c>
      <c r="P97" s="457">
        <f>AVERAGEIF(G2:G476,"Bio",M2:M476)</f>
        <v>765.384615384615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16">
        <v>9711</v>
      </c>
      <c r="B98" s="17" t="s">
        <v>9436</v>
      </c>
      <c r="C98" s="17">
        <v>2008</v>
      </c>
      <c r="D98" s="392">
        <v>39701</v>
      </c>
      <c r="E98" s="17" t="s">
        <v>9437</v>
      </c>
      <c r="F98" s="17" t="s">
        <v>180</v>
      </c>
      <c r="G98" s="17" t="s">
        <v>860</v>
      </c>
      <c r="H98" s="17" t="s">
        <v>8187</v>
      </c>
      <c r="I98" s="392">
        <v>40812</v>
      </c>
      <c r="J98" s="19">
        <v>9</v>
      </c>
      <c r="K98" s="560" t="s">
        <v>278</v>
      </c>
      <c r="L98" s="19" t="s">
        <v>371</v>
      </c>
      <c r="M98" s="381">
        <f>I98-D98</f>
        <v>1111</v>
      </c>
      <c r="N98" s="243"/>
      <c r="O98" s="454" t="s">
        <v>871</v>
      </c>
      <c r="P98" s="455">
        <f>AVERAGEIF(G2:G476,"Bio/Org",M2:M476)</f>
        <v>99.6666666666667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8">
        <v>9811</v>
      </c>
      <c r="B99" s="9" t="s">
        <v>9438</v>
      </c>
      <c r="C99" s="9">
        <v>2009</v>
      </c>
      <c r="D99" s="388">
        <v>40147</v>
      </c>
      <c r="E99" s="9" t="s">
        <v>9439</v>
      </c>
      <c r="F99" s="9" t="s">
        <v>1767</v>
      </c>
      <c r="G99" s="9" t="s">
        <v>17</v>
      </c>
      <c r="H99" s="9" t="s">
        <v>100</v>
      </c>
      <c r="I99" s="388">
        <v>40814</v>
      </c>
      <c r="J99" s="12">
        <v>9</v>
      </c>
      <c r="K99" s="562" t="s">
        <v>308</v>
      </c>
      <c r="L99" s="12" t="s">
        <v>371</v>
      </c>
      <c r="M99" s="378">
        <f>I99-D99</f>
        <v>667</v>
      </c>
      <c r="N99" s="243"/>
      <c r="O99" s="458" t="s">
        <v>426</v>
      </c>
      <c r="P99" s="459">
        <f>AVERAGE(M2:M494)</f>
        <v>990.287671232877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16">
        <v>9911</v>
      </c>
      <c r="B100" s="17" t="s">
        <v>9440</v>
      </c>
      <c r="C100" s="17">
        <v>2008</v>
      </c>
      <c r="D100" s="392">
        <v>39813</v>
      </c>
      <c r="E100" s="17" t="s">
        <v>9441</v>
      </c>
      <c r="F100" s="17" t="s">
        <v>5711</v>
      </c>
      <c r="G100" s="17" t="s">
        <v>850</v>
      </c>
      <c r="H100" s="17" t="s">
        <v>1536</v>
      </c>
      <c r="I100" s="392">
        <v>40814</v>
      </c>
      <c r="J100" s="19">
        <v>9</v>
      </c>
      <c r="K100" s="560" t="s">
        <v>278</v>
      </c>
      <c r="L100" s="19" t="s">
        <v>371</v>
      </c>
      <c r="M100" s="381">
        <f>I100-D100</f>
        <v>1001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8">
        <v>10011</v>
      </c>
      <c r="B101" s="9" t="s">
        <v>9442</v>
      </c>
      <c r="C101" s="9">
        <v>2009</v>
      </c>
      <c r="D101" s="388">
        <v>39905</v>
      </c>
      <c r="E101" s="9" t="s">
        <v>9443</v>
      </c>
      <c r="F101" s="9" t="s">
        <v>1070</v>
      </c>
      <c r="G101" s="9" t="s">
        <v>850</v>
      </c>
      <c r="H101" s="9" t="s">
        <v>870</v>
      </c>
      <c r="I101" s="388">
        <v>40814</v>
      </c>
      <c r="J101" s="12">
        <v>9</v>
      </c>
      <c r="K101" s="562" t="s">
        <v>308</v>
      </c>
      <c r="L101" s="12" t="s">
        <v>371</v>
      </c>
      <c r="M101" s="378">
        <f>I101-D101</f>
        <v>909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16">
        <v>10111</v>
      </c>
      <c r="B102" s="17" t="s">
        <v>9444</v>
      </c>
      <c r="C102" s="17">
        <v>2008</v>
      </c>
      <c r="D102" s="392">
        <v>39771</v>
      </c>
      <c r="E102" s="17" t="s">
        <v>9445</v>
      </c>
      <c r="F102" s="17" t="s">
        <v>9446</v>
      </c>
      <c r="G102" s="17" t="s">
        <v>17</v>
      </c>
      <c r="H102" s="17" t="s">
        <v>121</v>
      </c>
      <c r="I102" s="392">
        <v>40815</v>
      </c>
      <c r="J102" s="19">
        <v>9</v>
      </c>
      <c r="K102" s="562" t="s">
        <v>308</v>
      </c>
      <c r="L102" s="19" t="s">
        <v>371</v>
      </c>
      <c r="M102" s="381">
        <f>I102-D102</f>
        <v>1044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8">
        <v>10211</v>
      </c>
      <c r="B103" s="9" t="s">
        <v>9447</v>
      </c>
      <c r="C103" s="9">
        <v>2009</v>
      </c>
      <c r="D103" s="388">
        <v>39959</v>
      </c>
      <c r="E103" s="9" t="s">
        <v>9448</v>
      </c>
      <c r="F103" s="9" t="s">
        <v>1767</v>
      </c>
      <c r="G103" s="9" t="s">
        <v>17</v>
      </c>
      <c r="H103" s="9" t="s">
        <v>7493</v>
      </c>
      <c r="I103" s="388">
        <v>40816</v>
      </c>
      <c r="J103" s="12">
        <v>9</v>
      </c>
      <c r="K103" s="562" t="s">
        <v>308</v>
      </c>
      <c r="L103" s="12" t="s">
        <v>371</v>
      </c>
      <c r="M103" s="378">
        <f>I103-D103</f>
        <v>857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16">
        <v>10311</v>
      </c>
      <c r="B104" s="17" t="s">
        <v>9449</v>
      </c>
      <c r="C104" s="17">
        <v>2009</v>
      </c>
      <c r="D104" s="392">
        <v>40149</v>
      </c>
      <c r="E104" s="17" t="s">
        <v>9450</v>
      </c>
      <c r="F104" s="17" t="s">
        <v>1081</v>
      </c>
      <c r="G104" s="17" t="s">
        <v>17</v>
      </c>
      <c r="H104" s="17" t="s">
        <v>6806</v>
      </c>
      <c r="I104" s="392">
        <v>40816</v>
      </c>
      <c r="J104" s="19">
        <v>9</v>
      </c>
      <c r="K104" s="563" t="s">
        <v>295</v>
      </c>
      <c r="L104" s="19" t="s">
        <v>371</v>
      </c>
      <c r="M104" s="381">
        <f>I104-D104</f>
        <v>667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8">
        <v>10411</v>
      </c>
      <c r="B105" s="9" t="s">
        <v>9451</v>
      </c>
      <c r="C105" s="9">
        <v>2009</v>
      </c>
      <c r="D105" s="388">
        <v>40150</v>
      </c>
      <c r="E105" s="9" t="s">
        <v>9452</v>
      </c>
      <c r="F105" s="9" t="s">
        <v>9453</v>
      </c>
      <c r="G105" s="9" t="s">
        <v>850</v>
      </c>
      <c r="H105" s="9" t="s">
        <v>6422</v>
      </c>
      <c r="I105" s="388">
        <v>40819</v>
      </c>
      <c r="J105" s="12">
        <v>10</v>
      </c>
      <c r="K105" s="562" t="s">
        <v>308</v>
      </c>
      <c r="L105" s="12" t="s">
        <v>376</v>
      </c>
      <c r="M105" s="378">
        <f>I105-D105</f>
        <v>669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16">
        <v>10511</v>
      </c>
      <c r="B106" s="17" t="s">
        <v>9454</v>
      </c>
      <c r="C106" s="17">
        <v>2009</v>
      </c>
      <c r="D106" s="392">
        <v>40070</v>
      </c>
      <c r="E106" s="17" t="s">
        <v>9455</v>
      </c>
      <c r="F106" s="17" t="s">
        <v>1000</v>
      </c>
      <c r="G106" s="17" t="s">
        <v>860</v>
      </c>
      <c r="H106" s="17" t="s">
        <v>1006</v>
      </c>
      <c r="I106" s="392">
        <v>40823</v>
      </c>
      <c r="J106" s="19">
        <v>10</v>
      </c>
      <c r="K106" s="560" t="s">
        <v>278</v>
      </c>
      <c r="L106" s="19" t="s">
        <v>371</v>
      </c>
      <c r="M106" s="381">
        <f>I106-D106</f>
        <v>753</v>
      </c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8">
        <v>10611</v>
      </c>
      <c r="B107" s="9" t="s">
        <v>9456</v>
      </c>
      <c r="C107" s="9">
        <v>2009</v>
      </c>
      <c r="D107" s="388">
        <v>40087</v>
      </c>
      <c r="E107" s="9" t="s">
        <v>9457</v>
      </c>
      <c r="F107" s="9" t="s">
        <v>1000</v>
      </c>
      <c r="G107" s="9" t="s">
        <v>860</v>
      </c>
      <c r="H107" s="9" t="s">
        <v>1006</v>
      </c>
      <c r="I107" s="388">
        <v>40823</v>
      </c>
      <c r="J107" s="12">
        <v>10</v>
      </c>
      <c r="K107" s="560" t="s">
        <v>278</v>
      </c>
      <c r="L107" s="12" t="s">
        <v>371</v>
      </c>
      <c r="M107" s="378">
        <f>I107-D107</f>
        <v>736</v>
      </c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16">
        <v>10711</v>
      </c>
      <c r="B108" s="17" t="s">
        <v>9458</v>
      </c>
      <c r="C108" s="17">
        <v>2010</v>
      </c>
      <c r="D108" s="392">
        <v>40379</v>
      </c>
      <c r="E108" s="17" t="s">
        <v>9459</v>
      </c>
      <c r="F108" s="17" t="s">
        <v>2139</v>
      </c>
      <c r="G108" s="17" t="s">
        <v>865</v>
      </c>
      <c r="H108" s="17" t="s">
        <v>9460</v>
      </c>
      <c r="I108" s="392">
        <v>40823</v>
      </c>
      <c r="J108" s="19">
        <v>10</v>
      </c>
      <c r="K108" s="561" t="s">
        <v>324</v>
      </c>
      <c r="L108" s="19" t="s">
        <v>380</v>
      </c>
      <c r="M108" s="381">
        <f>I108-D108</f>
        <v>444</v>
      </c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8">
        <v>10811</v>
      </c>
      <c r="B109" s="9" t="s">
        <v>9461</v>
      </c>
      <c r="C109" s="9">
        <v>2010</v>
      </c>
      <c r="D109" s="388">
        <v>40358</v>
      </c>
      <c r="E109" s="9" t="s">
        <v>9462</v>
      </c>
      <c r="F109" s="9" t="s">
        <v>1430</v>
      </c>
      <c r="G109" s="9" t="s">
        <v>17</v>
      </c>
      <c r="H109" s="9" t="s">
        <v>4646</v>
      </c>
      <c r="I109" s="388">
        <v>40823</v>
      </c>
      <c r="J109" s="12">
        <v>10</v>
      </c>
      <c r="K109" s="562" t="s">
        <v>308</v>
      </c>
      <c r="L109" s="12" t="s">
        <v>371</v>
      </c>
      <c r="M109" s="378">
        <f>I109-D109</f>
        <v>465</v>
      </c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16">
        <v>10911</v>
      </c>
      <c r="B110" s="17" t="s">
        <v>9463</v>
      </c>
      <c r="C110" s="17">
        <v>2009</v>
      </c>
      <c r="D110" s="392">
        <v>40150</v>
      </c>
      <c r="E110" s="17" t="s">
        <v>9464</v>
      </c>
      <c r="F110" s="17" t="s">
        <v>9453</v>
      </c>
      <c r="G110" s="17" t="s">
        <v>850</v>
      </c>
      <c r="H110" s="17" t="s">
        <v>6422</v>
      </c>
      <c r="I110" s="392">
        <v>40830</v>
      </c>
      <c r="J110" s="19">
        <v>10</v>
      </c>
      <c r="K110" s="562" t="s">
        <v>308</v>
      </c>
      <c r="L110" s="19" t="s">
        <v>376</v>
      </c>
      <c r="M110" s="381">
        <f>I110-D110</f>
        <v>680</v>
      </c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8">
        <v>11011</v>
      </c>
      <c r="B111" s="9" t="s">
        <v>9465</v>
      </c>
      <c r="C111" s="9">
        <v>2009</v>
      </c>
      <c r="D111" s="388">
        <v>39904</v>
      </c>
      <c r="E111" s="9" t="s">
        <v>9466</v>
      </c>
      <c r="F111" s="9" t="s">
        <v>916</v>
      </c>
      <c r="G111" s="9" t="s">
        <v>17</v>
      </c>
      <c r="H111" s="9" t="s">
        <v>3753</v>
      </c>
      <c r="I111" s="388">
        <v>40835</v>
      </c>
      <c r="J111" s="12">
        <v>10</v>
      </c>
      <c r="K111" s="563" t="s">
        <v>295</v>
      </c>
      <c r="L111" s="12" t="s">
        <v>371</v>
      </c>
      <c r="M111" s="378">
        <f>I111-D111</f>
        <v>931</v>
      </c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16">
        <v>11111</v>
      </c>
      <c r="B112" s="17" t="s">
        <v>9467</v>
      </c>
      <c r="C112" s="17">
        <v>2009</v>
      </c>
      <c r="D112" s="392">
        <v>39953</v>
      </c>
      <c r="E112" s="17" t="s">
        <v>9468</v>
      </c>
      <c r="F112" s="17" t="s">
        <v>1081</v>
      </c>
      <c r="G112" s="17" t="s">
        <v>17</v>
      </c>
      <c r="H112" s="17" t="s">
        <v>181</v>
      </c>
      <c r="I112" s="392">
        <v>40836</v>
      </c>
      <c r="J112" s="19">
        <v>10</v>
      </c>
      <c r="K112" s="563" t="s">
        <v>295</v>
      </c>
      <c r="L112" s="19" t="s">
        <v>371</v>
      </c>
      <c r="M112" s="381">
        <f>I112-D112</f>
        <v>883</v>
      </c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8">
        <v>11211</v>
      </c>
      <c r="B113" s="9" t="s">
        <v>9469</v>
      </c>
      <c r="C113" s="9">
        <v>2010</v>
      </c>
      <c r="D113" s="388">
        <v>40315</v>
      </c>
      <c r="E113" s="9" t="s">
        <v>9470</v>
      </c>
      <c r="F113" s="9" t="s">
        <v>154</v>
      </c>
      <c r="G113" s="9" t="s">
        <v>17</v>
      </c>
      <c r="H113" s="9" t="s">
        <v>5812</v>
      </c>
      <c r="I113" s="388">
        <v>40837</v>
      </c>
      <c r="J113" s="12">
        <v>10</v>
      </c>
      <c r="K113" s="560" t="s">
        <v>278</v>
      </c>
      <c r="L113" s="12" t="s">
        <v>376</v>
      </c>
      <c r="M113" s="378">
        <f>I113-D113</f>
        <v>522</v>
      </c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16">
        <v>11311</v>
      </c>
      <c r="B114" s="17" t="s">
        <v>9471</v>
      </c>
      <c r="C114" s="17">
        <v>2010</v>
      </c>
      <c r="D114" s="392">
        <v>40361</v>
      </c>
      <c r="E114" s="17" t="s">
        <v>9472</v>
      </c>
      <c r="F114" s="17" t="s">
        <v>154</v>
      </c>
      <c r="G114" s="17" t="s">
        <v>17</v>
      </c>
      <c r="H114" s="17" t="s">
        <v>1435</v>
      </c>
      <c r="I114" s="392">
        <v>40837</v>
      </c>
      <c r="J114" s="19">
        <v>10</v>
      </c>
      <c r="K114" s="560" t="s">
        <v>278</v>
      </c>
      <c r="L114" s="19" t="s">
        <v>376</v>
      </c>
      <c r="M114" s="381">
        <f>I114-D114</f>
        <v>476</v>
      </c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8">
        <v>11411</v>
      </c>
      <c r="B115" s="9" t="s">
        <v>9473</v>
      </c>
      <c r="C115" s="9">
        <v>2009</v>
      </c>
      <c r="D115" s="388">
        <v>40079</v>
      </c>
      <c r="E115" s="9" t="s">
        <v>9474</v>
      </c>
      <c r="F115" s="9" t="s">
        <v>154</v>
      </c>
      <c r="G115" s="9" t="s">
        <v>17</v>
      </c>
      <c r="H115" s="9" t="s">
        <v>71</v>
      </c>
      <c r="I115" s="388">
        <v>40837</v>
      </c>
      <c r="J115" s="12">
        <v>10</v>
      </c>
      <c r="K115" s="560" t="s">
        <v>278</v>
      </c>
      <c r="L115" s="12" t="s">
        <v>376</v>
      </c>
      <c r="M115" s="378">
        <f>I115-D115</f>
        <v>758</v>
      </c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16">
        <v>11511</v>
      </c>
      <c r="B116" s="17" t="s">
        <v>9475</v>
      </c>
      <c r="C116" s="17">
        <v>2010</v>
      </c>
      <c r="D116" s="392">
        <v>40326</v>
      </c>
      <c r="E116" s="17" t="s">
        <v>9476</v>
      </c>
      <c r="F116" s="17" t="s">
        <v>154</v>
      </c>
      <c r="G116" s="17" t="s">
        <v>17</v>
      </c>
      <c r="H116" s="17" t="s">
        <v>6552</v>
      </c>
      <c r="I116" s="392">
        <v>40837</v>
      </c>
      <c r="J116" s="19">
        <v>10</v>
      </c>
      <c r="K116" s="560" t="s">
        <v>278</v>
      </c>
      <c r="L116" s="19" t="s">
        <v>376</v>
      </c>
      <c r="M116" s="381">
        <f>I116-D116</f>
        <v>511</v>
      </c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8">
        <v>11611</v>
      </c>
      <c r="B117" s="9" t="s">
        <v>9477</v>
      </c>
      <c r="C117" s="9">
        <v>2008</v>
      </c>
      <c r="D117" s="388">
        <v>39801</v>
      </c>
      <c r="E117" s="9" t="s">
        <v>9478</v>
      </c>
      <c r="F117" s="9" t="s">
        <v>584</v>
      </c>
      <c r="G117" s="9" t="s">
        <v>860</v>
      </c>
      <c r="H117" s="9" t="s">
        <v>5812</v>
      </c>
      <c r="I117" s="388">
        <v>40848</v>
      </c>
      <c r="J117" s="12">
        <v>11</v>
      </c>
      <c r="K117" s="560" t="s">
        <v>278</v>
      </c>
      <c r="L117" s="12" t="s">
        <v>371</v>
      </c>
      <c r="M117" s="378">
        <f>I117-D117</f>
        <v>1047</v>
      </c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16">
        <v>11711</v>
      </c>
      <c r="B118" s="17" t="s">
        <v>9479</v>
      </c>
      <c r="C118" s="17">
        <v>2006</v>
      </c>
      <c r="D118" s="392">
        <v>39073</v>
      </c>
      <c r="E118" s="17" t="s">
        <v>9480</v>
      </c>
      <c r="F118" s="17" t="s">
        <v>9481</v>
      </c>
      <c r="G118" s="17" t="s">
        <v>850</v>
      </c>
      <c r="H118" s="17" t="s">
        <v>7225</v>
      </c>
      <c r="I118" s="392">
        <v>40854</v>
      </c>
      <c r="J118" s="19">
        <v>11</v>
      </c>
      <c r="K118" s="562" t="s">
        <v>308</v>
      </c>
      <c r="L118" s="19" t="s">
        <v>376</v>
      </c>
      <c r="M118" s="381">
        <f>I118-D118</f>
        <v>1781</v>
      </c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8">
        <v>11811</v>
      </c>
      <c r="B119" s="9" t="s">
        <v>9482</v>
      </c>
      <c r="C119" s="9">
        <v>2009</v>
      </c>
      <c r="D119" s="388">
        <v>40127</v>
      </c>
      <c r="E119" s="9" t="s">
        <v>9483</v>
      </c>
      <c r="F119" s="9" t="s">
        <v>136</v>
      </c>
      <c r="G119" s="9" t="s">
        <v>860</v>
      </c>
      <c r="H119" s="9" t="s">
        <v>25</v>
      </c>
      <c r="I119" s="388">
        <v>40850</v>
      </c>
      <c r="J119" s="12">
        <v>11</v>
      </c>
      <c r="K119" s="563" t="s">
        <v>295</v>
      </c>
      <c r="L119" s="12" t="s">
        <v>376</v>
      </c>
      <c r="M119" s="378">
        <f>I119-D119</f>
        <v>723</v>
      </c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16">
        <v>11911</v>
      </c>
      <c r="B120" s="17" t="s">
        <v>9484</v>
      </c>
      <c r="C120" s="17">
        <v>2010</v>
      </c>
      <c r="D120" s="392">
        <v>40379</v>
      </c>
      <c r="E120" s="17" t="s">
        <v>9485</v>
      </c>
      <c r="F120" s="17" t="s">
        <v>2575</v>
      </c>
      <c r="G120" s="17" t="s">
        <v>850</v>
      </c>
      <c r="H120" s="17" t="s">
        <v>3804</v>
      </c>
      <c r="I120" s="392">
        <v>40851</v>
      </c>
      <c r="J120" s="19">
        <v>11</v>
      </c>
      <c r="K120" s="562" t="s">
        <v>308</v>
      </c>
      <c r="L120" s="19" t="s">
        <v>371</v>
      </c>
      <c r="M120" s="381">
        <f>I120-D120</f>
        <v>472</v>
      </c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8">
        <v>12011</v>
      </c>
      <c r="B121" s="9" t="s">
        <v>9486</v>
      </c>
      <c r="C121" s="9">
        <v>2009</v>
      </c>
      <c r="D121" s="388">
        <v>40057</v>
      </c>
      <c r="E121" s="9" t="s">
        <v>9487</v>
      </c>
      <c r="F121" s="9" t="s">
        <v>953</v>
      </c>
      <c r="G121" s="9" t="s">
        <v>17</v>
      </c>
      <c r="H121" s="9" t="s">
        <v>6047</v>
      </c>
      <c r="I121" s="388">
        <v>40858</v>
      </c>
      <c r="J121" s="12">
        <v>11</v>
      </c>
      <c r="K121" s="563" t="s">
        <v>295</v>
      </c>
      <c r="L121" s="12" t="s">
        <v>376</v>
      </c>
      <c r="M121" s="378">
        <f>I121-D121</f>
        <v>801</v>
      </c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16">
        <v>12111</v>
      </c>
      <c r="B122" s="17" t="s">
        <v>9488</v>
      </c>
      <c r="C122" s="17">
        <v>2010</v>
      </c>
      <c r="D122" s="392">
        <v>40266</v>
      </c>
      <c r="E122" s="17" t="s">
        <v>9489</v>
      </c>
      <c r="F122" s="17" t="s">
        <v>1081</v>
      </c>
      <c r="G122" s="17" t="s">
        <v>17</v>
      </c>
      <c r="H122" s="17" t="s">
        <v>25</v>
      </c>
      <c r="I122" s="392">
        <v>40876</v>
      </c>
      <c r="J122" s="19">
        <v>11</v>
      </c>
      <c r="K122" s="563" t="s">
        <v>295</v>
      </c>
      <c r="L122" s="19" t="s">
        <v>371</v>
      </c>
      <c r="M122" s="381">
        <f>I122-D122</f>
        <v>610</v>
      </c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8">
        <v>12211</v>
      </c>
      <c r="B123" s="9" t="s">
        <v>9490</v>
      </c>
      <c r="C123" s="9">
        <v>2006</v>
      </c>
      <c r="D123" s="388">
        <v>39059</v>
      </c>
      <c r="E123" s="9" t="s">
        <v>9491</v>
      </c>
      <c r="F123" s="9" t="s">
        <v>1678</v>
      </c>
      <c r="G123" s="9" t="s">
        <v>17</v>
      </c>
      <c r="H123" s="9" t="s">
        <v>1536</v>
      </c>
      <c r="I123" s="388">
        <v>40878</v>
      </c>
      <c r="J123" s="12">
        <v>12</v>
      </c>
      <c r="K123" s="560" t="s">
        <v>278</v>
      </c>
      <c r="L123" s="12" t="s">
        <v>376</v>
      </c>
      <c r="M123" s="378">
        <f>I123-D123</f>
        <v>1819</v>
      </c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16">
        <v>12311</v>
      </c>
      <c r="B124" s="17" t="s">
        <v>9492</v>
      </c>
      <c r="C124" s="17">
        <v>2008</v>
      </c>
      <c r="D124" s="392">
        <v>39491</v>
      </c>
      <c r="E124" s="17" t="s">
        <v>9493</v>
      </c>
      <c r="F124" s="17" t="s">
        <v>236</v>
      </c>
      <c r="G124" s="17" t="s">
        <v>17</v>
      </c>
      <c r="H124" s="17" t="s">
        <v>25</v>
      </c>
      <c r="I124" s="392">
        <v>40878</v>
      </c>
      <c r="J124" s="19">
        <v>12</v>
      </c>
      <c r="K124" s="563" t="s">
        <v>295</v>
      </c>
      <c r="L124" s="19" t="s">
        <v>371</v>
      </c>
      <c r="M124" s="381">
        <f>I124-D124</f>
        <v>1387</v>
      </c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8">
        <v>12411</v>
      </c>
      <c r="B125" s="9" t="s">
        <v>9494</v>
      </c>
      <c r="C125" s="9">
        <v>2009</v>
      </c>
      <c r="D125" s="388">
        <v>40175</v>
      </c>
      <c r="E125" s="9" t="s">
        <v>9495</v>
      </c>
      <c r="F125" s="9" t="s">
        <v>9496</v>
      </c>
      <c r="G125" s="9" t="s">
        <v>850</v>
      </c>
      <c r="H125" s="9" t="s">
        <v>1358</v>
      </c>
      <c r="I125" s="388">
        <v>40878</v>
      </c>
      <c r="J125" s="12">
        <v>12</v>
      </c>
      <c r="K125" s="563" t="s">
        <v>295</v>
      </c>
      <c r="L125" s="12" t="s">
        <v>371</v>
      </c>
      <c r="M125" s="378">
        <f>I125-D125</f>
        <v>703</v>
      </c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16">
        <v>12511</v>
      </c>
      <c r="B126" s="17" t="s">
        <v>9497</v>
      </c>
      <c r="C126" s="17">
        <v>2009</v>
      </c>
      <c r="D126" s="392">
        <v>39849</v>
      </c>
      <c r="E126" s="17" t="s">
        <v>9498</v>
      </c>
      <c r="F126" s="547" t="s">
        <v>2360</v>
      </c>
      <c r="G126" s="17" t="s">
        <v>865</v>
      </c>
      <c r="H126" s="17" t="s">
        <v>9460</v>
      </c>
      <c r="I126" s="392">
        <v>40878</v>
      </c>
      <c r="J126" s="19">
        <v>12</v>
      </c>
      <c r="K126" s="561" t="s">
        <v>324</v>
      </c>
      <c r="L126" s="19" t="s">
        <v>380</v>
      </c>
      <c r="M126" s="381">
        <f>I126-D126</f>
        <v>1029</v>
      </c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8">
        <v>12611</v>
      </c>
      <c r="B127" s="9" t="s">
        <v>9499</v>
      </c>
      <c r="C127" s="9">
        <v>2009</v>
      </c>
      <c r="D127" s="388">
        <v>39987</v>
      </c>
      <c r="E127" s="9" t="s">
        <v>9500</v>
      </c>
      <c r="F127" s="9" t="s">
        <v>4113</v>
      </c>
      <c r="G127" s="9" t="s">
        <v>17</v>
      </c>
      <c r="H127" s="9" t="s">
        <v>8187</v>
      </c>
      <c r="I127" s="388">
        <v>40882</v>
      </c>
      <c r="J127" s="12">
        <v>12</v>
      </c>
      <c r="K127" s="562" t="s">
        <v>308</v>
      </c>
      <c r="L127" s="12" t="s">
        <v>371</v>
      </c>
      <c r="M127" s="378">
        <f>I127-D127</f>
        <v>895</v>
      </c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16">
        <v>12711</v>
      </c>
      <c r="B128" s="17" t="s">
        <v>9501</v>
      </c>
      <c r="C128" s="17">
        <v>2009</v>
      </c>
      <c r="D128" s="392">
        <v>39954</v>
      </c>
      <c r="E128" s="17" t="s">
        <v>9502</v>
      </c>
      <c r="F128" s="17" t="s">
        <v>497</v>
      </c>
      <c r="G128" s="17" t="s">
        <v>17</v>
      </c>
      <c r="H128" s="17" t="s">
        <v>9279</v>
      </c>
      <c r="I128" s="392">
        <v>40891</v>
      </c>
      <c r="J128" s="19">
        <v>12</v>
      </c>
      <c r="K128" s="562" t="s">
        <v>308</v>
      </c>
      <c r="L128" s="19" t="s">
        <v>371</v>
      </c>
      <c r="M128" s="381">
        <f>I128-D128</f>
        <v>937</v>
      </c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8">
        <v>12811</v>
      </c>
      <c r="B129" s="9" t="s">
        <v>9503</v>
      </c>
      <c r="C129" s="9">
        <v>2009</v>
      </c>
      <c r="D129" s="388">
        <v>39855</v>
      </c>
      <c r="E129" s="9" t="s">
        <v>9504</v>
      </c>
      <c r="F129" s="9" t="s">
        <v>497</v>
      </c>
      <c r="G129" s="9" t="s">
        <v>17</v>
      </c>
      <c r="H129" s="9" t="s">
        <v>5812</v>
      </c>
      <c r="I129" s="388">
        <v>40891</v>
      </c>
      <c r="J129" s="12">
        <v>12</v>
      </c>
      <c r="K129" s="562" t="s">
        <v>308</v>
      </c>
      <c r="L129" s="12" t="s">
        <v>371</v>
      </c>
      <c r="M129" s="378">
        <f>I129-D129</f>
        <v>1036</v>
      </c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16">
        <v>12911</v>
      </c>
      <c r="B130" s="17" t="s">
        <v>9505</v>
      </c>
      <c r="C130" s="17">
        <v>2009</v>
      </c>
      <c r="D130" s="392">
        <v>40057</v>
      </c>
      <c r="E130" s="17" t="s">
        <v>9506</v>
      </c>
      <c r="F130" s="17" t="s">
        <v>136</v>
      </c>
      <c r="G130" s="17" t="s">
        <v>860</v>
      </c>
      <c r="H130" s="17" t="s">
        <v>25</v>
      </c>
      <c r="I130" s="392">
        <v>40891</v>
      </c>
      <c r="J130" s="19">
        <v>12</v>
      </c>
      <c r="K130" s="563" t="s">
        <v>295</v>
      </c>
      <c r="L130" s="19" t="s">
        <v>376</v>
      </c>
      <c r="M130" s="381">
        <f>I130-D130</f>
        <v>834</v>
      </c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8">
        <v>13011</v>
      </c>
      <c r="B131" s="9" t="s">
        <v>9507</v>
      </c>
      <c r="C131" s="9">
        <v>2008</v>
      </c>
      <c r="D131" s="388">
        <v>39750</v>
      </c>
      <c r="E131" s="9" t="s">
        <v>9508</v>
      </c>
      <c r="F131" s="9" t="s">
        <v>236</v>
      </c>
      <c r="G131" s="9" t="s">
        <v>860</v>
      </c>
      <c r="H131" s="9" t="s">
        <v>5812</v>
      </c>
      <c r="I131" s="388">
        <v>40892</v>
      </c>
      <c r="J131" s="12">
        <v>12</v>
      </c>
      <c r="K131" s="562" t="s">
        <v>308</v>
      </c>
      <c r="L131" s="12" t="s">
        <v>376</v>
      </c>
      <c r="M131" s="378">
        <f>I131-D131</f>
        <v>1142</v>
      </c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16">
        <v>13111</v>
      </c>
      <c r="B132" s="510" t="s">
        <v>1368</v>
      </c>
      <c r="C132" s="510" t="s">
        <v>1368</v>
      </c>
      <c r="D132" s="468" t="s">
        <v>1368</v>
      </c>
      <c r="E132" s="510" t="s">
        <v>1368</v>
      </c>
      <c r="F132" s="510" t="s">
        <v>1368</v>
      </c>
      <c r="G132" s="510" t="s">
        <v>1368</v>
      </c>
      <c r="H132" s="510" t="s">
        <v>1368</v>
      </c>
      <c r="I132" s="468" t="s">
        <v>1368</v>
      </c>
      <c r="J132" s="23" t="s">
        <v>1368</v>
      </c>
      <c r="K132" s="23" t="s">
        <v>1368</v>
      </c>
      <c r="L132" s="23" t="s">
        <v>1368</v>
      </c>
      <c r="M132" s="588" t="s">
        <v>1368</v>
      </c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8">
        <v>13211</v>
      </c>
      <c r="B133" s="9" t="s">
        <v>9509</v>
      </c>
      <c r="C133" s="9">
        <v>2008</v>
      </c>
      <c r="D133" s="388">
        <v>39771</v>
      </c>
      <c r="E133" s="9" t="s">
        <v>9510</v>
      </c>
      <c r="F133" s="9" t="s">
        <v>236</v>
      </c>
      <c r="G133" s="9" t="s">
        <v>17</v>
      </c>
      <c r="H133" s="9" t="s">
        <v>181</v>
      </c>
      <c r="I133" s="388">
        <v>40892</v>
      </c>
      <c r="J133" s="12">
        <v>12</v>
      </c>
      <c r="K133" s="563" t="s">
        <v>295</v>
      </c>
      <c r="L133" s="12" t="s">
        <v>376</v>
      </c>
      <c r="M133" s="378">
        <f>I133-D133</f>
        <v>1121</v>
      </c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16">
        <v>13311</v>
      </c>
      <c r="B134" s="17" t="s">
        <v>9511</v>
      </c>
      <c r="C134" s="17">
        <v>2009</v>
      </c>
      <c r="D134" s="392">
        <v>39842</v>
      </c>
      <c r="E134" s="17" t="s">
        <v>9512</v>
      </c>
      <c r="F134" s="547" t="s">
        <v>2336</v>
      </c>
      <c r="G134" s="17" t="s">
        <v>865</v>
      </c>
      <c r="H134" s="17" t="s">
        <v>9460</v>
      </c>
      <c r="I134" s="392">
        <v>40898</v>
      </c>
      <c r="J134" s="19">
        <v>12</v>
      </c>
      <c r="K134" s="561" t="s">
        <v>324</v>
      </c>
      <c r="L134" s="19" t="s">
        <v>380</v>
      </c>
      <c r="M134" s="381">
        <f>I134-D134</f>
        <v>1056</v>
      </c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8">
        <v>13411</v>
      </c>
      <c r="B135" s="9" t="s">
        <v>9513</v>
      </c>
      <c r="C135" s="9">
        <v>2009</v>
      </c>
      <c r="D135" s="388">
        <v>39987</v>
      </c>
      <c r="E135" s="9" t="s">
        <v>9514</v>
      </c>
      <c r="F135" s="9" t="s">
        <v>8737</v>
      </c>
      <c r="G135" s="9" t="s">
        <v>850</v>
      </c>
      <c r="H135" s="9" t="s">
        <v>1358</v>
      </c>
      <c r="I135" s="388">
        <v>40898</v>
      </c>
      <c r="J135" s="12">
        <v>12</v>
      </c>
      <c r="K135" s="563" t="s">
        <v>295</v>
      </c>
      <c r="L135" s="12" t="s">
        <v>371</v>
      </c>
      <c r="M135" s="378">
        <f>I135-D135</f>
        <v>911</v>
      </c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16">
        <v>13511</v>
      </c>
      <c r="B136" s="17" t="s">
        <v>9515</v>
      </c>
      <c r="C136" s="17">
        <v>2009</v>
      </c>
      <c r="D136" s="392">
        <v>39988</v>
      </c>
      <c r="E136" s="17" t="s">
        <v>9516</v>
      </c>
      <c r="F136" s="17" t="s">
        <v>8737</v>
      </c>
      <c r="G136" s="17" t="s">
        <v>850</v>
      </c>
      <c r="H136" s="17" t="s">
        <v>1358</v>
      </c>
      <c r="I136" s="392">
        <v>40898</v>
      </c>
      <c r="J136" s="19">
        <v>12</v>
      </c>
      <c r="K136" s="563" t="s">
        <v>295</v>
      </c>
      <c r="L136" s="19" t="s">
        <v>371</v>
      </c>
      <c r="M136" s="381">
        <f>I136-D136</f>
        <v>910</v>
      </c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8">
        <v>13611</v>
      </c>
      <c r="B137" s="9" t="s">
        <v>9517</v>
      </c>
      <c r="C137" s="9">
        <v>2008</v>
      </c>
      <c r="D137" s="388">
        <v>39808</v>
      </c>
      <c r="E137" s="9" t="s">
        <v>9518</v>
      </c>
      <c r="F137" s="9" t="s">
        <v>88</v>
      </c>
      <c r="G137" s="9" t="s">
        <v>860</v>
      </c>
      <c r="H137" s="9" t="s">
        <v>7493</v>
      </c>
      <c r="I137" s="388">
        <v>40900</v>
      </c>
      <c r="J137" s="12">
        <v>12</v>
      </c>
      <c r="K137" s="562" t="s">
        <v>308</v>
      </c>
      <c r="L137" s="12" t="s">
        <v>376</v>
      </c>
      <c r="M137" s="378">
        <f>I137-D137</f>
        <v>1092</v>
      </c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16">
        <v>13711</v>
      </c>
      <c r="B138" s="17" t="s">
        <v>9519</v>
      </c>
      <c r="C138" s="17">
        <v>2008</v>
      </c>
      <c r="D138" s="392">
        <v>39700</v>
      </c>
      <c r="E138" s="17" t="s">
        <v>9520</v>
      </c>
      <c r="F138" s="17" t="s">
        <v>136</v>
      </c>
      <c r="G138" s="17" t="s">
        <v>860</v>
      </c>
      <c r="H138" s="17" t="s">
        <v>132</v>
      </c>
      <c r="I138" s="392">
        <v>40900</v>
      </c>
      <c r="J138" s="19">
        <v>12</v>
      </c>
      <c r="K138" s="562" t="s">
        <v>308</v>
      </c>
      <c r="L138" s="19" t="s">
        <v>376</v>
      </c>
      <c r="M138" s="381">
        <f>I138-D138</f>
        <v>1200</v>
      </c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8">
        <v>13811</v>
      </c>
      <c r="B139" s="9" t="s">
        <v>9521</v>
      </c>
      <c r="C139" s="9">
        <v>2009</v>
      </c>
      <c r="D139" s="388">
        <v>39948</v>
      </c>
      <c r="E139" s="9" t="s">
        <v>9522</v>
      </c>
      <c r="F139" s="9" t="s">
        <v>1070</v>
      </c>
      <c r="G139" s="9" t="s">
        <v>860</v>
      </c>
      <c r="H139" s="9" t="s">
        <v>3637</v>
      </c>
      <c r="I139" s="388">
        <v>40900</v>
      </c>
      <c r="J139" s="12">
        <v>12</v>
      </c>
      <c r="K139" s="563" t="s">
        <v>295</v>
      </c>
      <c r="L139" s="12" t="s">
        <v>371</v>
      </c>
      <c r="M139" s="378">
        <f>I139-D139</f>
        <v>952</v>
      </c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16">
        <v>13911</v>
      </c>
      <c r="B140" s="17" t="s">
        <v>9523</v>
      </c>
      <c r="C140" s="17">
        <v>2011</v>
      </c>
      <c r="D140" s="392">
        <v>40813</v>
      </c>
      <c r="E140" s="17" t="s">
        <v>9524</v>
      </c>
      <c r="F140" s="547" t="s">
        <v>3960</v>
      </c>
      <c r="G140" s="17" t="s">
        <v>871</v>
      </c>
      <c r="H140" s="17" t="s">
        <v>9525</v>
      </c>
      <c r="I140" s="392">
        <v>40900</v>
      </c>
      <c r="J140" s="19">
        <v>12</v>
      </c>
      <c r="K140" s="561" t="s">
        <v>1679</v>
      </c>
      <c r="L140" s="19" t="s">
        <v>380</v>
      </c>
      <c r="M140" s="381">
        <f>I140-D140</f>
        <v>87</v>
      </c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8">
        <v>14011</v>
      </c>
      <c r="B141" s="9" t="s">
        <v>9526</v>
      </c>
      <c r="C141" s="9">
        <v>2007</v>
      </c>
      <c r="D141" s="388">
        <v>39335</v>
      </c>
      <c r="E141" s="9" t="s">
        <v>9527</v>
      </c>
      <c r="F141" s="9" t="s">
        <v>6228</v>
      </c>
      <c r="G141" s="9" t="s">
        <v>860</v>
      </c>
      <c r="H141" s="9" t="s">
        <v>3637</v>
      </c>
      <c r="I141" s="388">
        <v>40903</v>
      </c>
      <c r="J141" s="12">
        <v>12</v>
      </c>
      <c r="K141" s="562" t="s">
        <v>308</v>
      </c>
      <c r="L141" s="12" t="s">
        <v>376</v>
      </c>
      <c r="M141" s="378">
        <f>I141-D141</f>
        <v>1568</v>
      </c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16">
        <v>14111</v>
      </c>
      <c r="B142" s="17" t="s">
        <v>9528</v>
      </c>
      <c r="C142" s="17">
        <v>2007</v>
      </c>
      <c r="D142" s="392">
        <v>39310</v>
      </c>
      <c r="E142" s="17" t="s">
        <v>9529</v>
      </c>
      <c r="F142" s="17" t="s">
        <v>953</v>
      </c>
      <c r="G142" s="17" t="s">
        <v>17</v>
      </c>
      <c r="H142" s="17" t="s">
        <v>8323</v>
      </c>
      <c r="I142" s="392">
        <v>40903</v>
      </c>
      <c r="J142" s="19">
        <v>12</v>
      </c>
      <c r="K142" s="562" t="s">
        <v>308</v>
      </c>
      <c r="L142" s="19" t="s">
        <v>371</v>
      </c>
      <c r="M142" s="381">
        <f>I142-D142</f>
        <v>1593</v>
      </c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8">
        <v>14211</v>
      </c>
      <c r="B143" s="9" t="s">
        <v>9530</v>
      </c>
      <c r="C143" s="9">
        <v>2010</v>
      </c>
      <c r="D143" s="388">
        <v>40430</v>
      </c>
      <c r="E143" s="9" t="s">
        <v>9531</v>
      </c>
      <c r="F143" s="9" t="s">
        <v>9532</v>
      </c>
      <c r="G143" s="9" t="s">
        <v>850</v>
      </c>
      <c r="H143" s="9" t="s">
        <v>866</v>
      </c>
      <c r="I143" s="388">
        <v>40904</v>
      </c>
      <c r="J143" s="12">
        <v>12</v>
      </c>
      <c r="K143" s="562" t="s">
        <v>308</v>
      </c>
      <c r="L143" s="12" t="s">
        <v>371</v>
      </c>
      <c r="M143" s="378">
        <f>I143-D143</f>
        <v>474</v>
      </c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16">
        <v>14311</v>
      </c>
      <c r="B144" s="17" t="s">
        <v>9533</v>
      </c>
      <c r="C144" s="17">
        <v>2009</v>
      </c>
      <c r="D144" s="392">
        <v>39902</v>
      </c>
      <c r="E144" s="17" t="s">
        <v>9534</v>
      </c>
      <c r="F144" s="17" t="s">
        <v>1081</v>
      </c>
      <c r="G144" s="17" t="s">
        <v>17</v>
      </c>
      <c r="H144" s="17" t="s">
        <v>6047</v>
      </c>
      <c r="I144" s="392">
        <v>40905</v>
      </c>
      <c r="J144" s="19">
        <v>12</v>
      </c>
      <c r="K144" s="563" t="s">
        <v>295</v>
      </c>
      <c r="L144" s="19" t="s">
        <v>371</v>
      </c>
      <c r="M144" s="381">
        <f>I144-D144</f>
        <v>1003</v>
      </c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8">
        <v>14411</v>
      </c>
      <c r="B145" s="9" t="s">
        <v>9535</v>
      </c>
      <c r="C145" s="9">
        <v>2011</v>
      </c>
      <c r="D145" s="388">
        <v>40756</v>
      </c>
      <c r="E145" s="9" t="s">
        <v>9536</v>
      </c>
      <c r="F145" s="548" t="s">
        <v>3960</v>
      </c>
      <c r="G145" s="9" t="s">
        <v>871</v>
      </c>
      <c r="H145" s="9" t="s">
        <v>2240</v>
      </c>
      <c r="I145" s="388">
        <v>40905</v>
      </c>
      <c r="J145" s="12">
        <v>12</v>
      </c>
      <c r="K145" s="561" t="s">
        <v>1679</v>
      </c>
      <c r="L145" s="12" t="s">
        <v>380</v>
      </c>
      <c r="M145" s="378">
        <f>I145-D145</f>
        <v>149</v>
      </c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16">
        <v>14511</v>
      </c>
      <c r="B146" s="17" t="s">
        <v>9537</v>
      </c>
      <c r="C146" s="17">
        <v>2008</v>
      </c>
      <c r="D146" s="392">
        <v>39605</v>
      </c>
      <c r="E146" s="17" t="s">
        <v>9538</v>
      </c>
      <c r="F146" s="17" t="s">
        <v>3668</v>
      </c>
      <c r="G146" s="17" t="s">
        <v>860</v>
      </c>
      <c r="H146" s="17" t="s">
        <v>8323</v>
      </c>
      <c r="I146" s="392">
        <v>40906</v>
      </c>
      <c r="J146" s="19">
        <v>12</v>
      </c>
      <c r="K146" s="562" t="s">
        <v>308</v>
      </c>
      <c r="L146" s="19" t="s">
        <v>371</v>
      </c>
      <c r="M146" s="381">
        <f>I146-D146</f>
        <v>1301</v>
      </c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8">
        <v>14611</v>
      </c>
      <c r="B147" s="9" t="s">
        <v>9539</v>
      </c>
      <c r="C147" s="9">
        <v>2009</v>
      </c>
      <c r="D147" s="388">
        <v>40014</v>
      </c>
      <c r="E147" s="9" t="s">
        <v>9540</v>
      </c>
      <c r="F147" s="9" t="s">
        <v>2869</v>
      </c>
      <c r="G147" s="9" t="s">
        <v>860</v>
      </c>
      <c r="H147" s="9" t="s">
        <v>181</v>
      </c>
      <c r="I147" s="388">
        <v>40907</v>
      </c>
      <c r="J147" s="12">
        <v>12</v>
      </c>
      <c r="K147" s="560" t="s">
        <v>278</v>
      </c>
      <c r="L147" s="12" t="s">
        <v>371</v>
      </c>
      <c r="M147" s="378">
        <f>I147-D147</f>
        <v>893</v>
      </c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16">
        <v>14711</v>
      </c>
      <c r="B148" s="17" t="s">
        <v>9541</v>
      </c>
      <c r="C148" s="17">
        <v>2008</v>
      </c>
      <c r="D148" s="392">
        <v>39710</v>
      </c>
      <c r="E148" s="17" t="s">
        <v>9542</v>
      </c>
      <c r="F148" s="17" t="s">
        <v>3361</v>
      </c>
      <c r="G148" s="17" t="s">
        <v>860</v>
      </c>
      <c r="H148" s="17" t="s">
        <v>83</v>
      </c>
      <c r="I148" s="392">
        <v>40907</v>
      </c>
      <c r="J148" s="19">
        <v>12</v>
      </c>
      <c r="K148" s="560" t="s">
        <v>278</v>
      </c>
      <c r="L148" s="19" t="s">
        <v>376</v>
      </c>
      <c r="M148" s="381">
        <f>I148-D148</f>
        <v>1197</v>
      </c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243"/>
      <c r="B149" s="243"/>
      <c r="C149" s="243"/>
      <c r="D149" s="540"/>
      <c r="E149" s="243"/>
      <c r="F149" s="243"/>
      <c r="G149" s="243"/>
      <c r="H149" s="243"/>
      <c r="I149" s="540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538"/>
      <c r="B150" s="538"/>
      <c r="C150" s="538"/>
      <c r="D150" s="540"/>
      <c r="E150" s="243"/>
      <c r="F150" s="243"/>
      <c r="G150" s="243"/>
      <c r="H150" s="243"/>
      <c r="I150" s="540"/>
      <c r="J150" s="243"/>
      <c r="K150" s="243"/>
      <c r="L150" s="243"/>
      <c r="M150" s="539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538"/>
      <c r="B151" s="538"/>
      <c r="C151" s="538"/>
      <c r="D151" s="540"/>
      <c r="E151" s="243"/>
      <c r="F151" s="243"/>
      <c r="G151" s="243"/>
      <c r="H151" s="243"/>
      <c r="I151" s="540"/>
      <c r="J151" s="243"/>
      <c r="K151" s="243"/>
      <c r="L151" s="243"/>
      <c r="M151" s="539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538"/>
      <c r="B152" s="538"/>
      <c r="C152" s="538"/>
      <c r="D152" s="540"/>
      <c r="E152" s="243"/>
      <c r="F152" s="243"/>
      <c r="G152" s="243"/>
      <c r="H152" s="243"/>
      <c r="I152" s="540"/>
      <c r="J152" s="243"/>
      <c r="K152" s="243"/>
      <c r="L152" s="243"/>
      <c r="M152" s="539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538"/>
      <c r="B153" s="538"/>
      <c r="C153" s="538"/>
      <c r="D153" s="540"/>
      <c r="E153" s="243"/>
      <c r="F153" s="243"/>
      <c r="G153" s="243"/>
      <c r="H153" s="243"/>
      <c r="I153" s="540"/>
      <c r="J153" s="243"/>
      <c r="K153" s="243"/>
      <c r="L153" s="243"/>
      <c r="M153" s="539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538"/>
      <c r="B154" s="538"/>
      <c r="C154" s="538"/>
      <c r="D154" s="540"/>
      <c r="E154" s="243"/>
      <c r="F154" s="243"/>
      <c r="G154" s="243"/>
      <c r="H154" s="243"/>
      <c r="I154" s="540"/>
      <c r="J154" s="243"/>
      <c r="K154" s="243"/>
      <c r="L154" s="243"/>
      <c r="M154" s="539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538"/>
      <c r="B155" s="538"/>
      <c r="C155" s="538"/>
      <c r="D155" s="540"/>
      <c r="E155" s="243"/>
      <c r="F155" s="243"/>
      <c r="G155" s="243"/>
      <c r="H155" s="243"/>
      <c r="I155" s="540"/>
      <c r="J155" s="243"/>
      <c r="K155" s="243"/>
      <c r="L155" s="243"/>
      <c r="M155" s="539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538"/>
      <c r="B156" s="538"/>
      <c r="C156" s="538"/>
      <c r="D156" s="540"/>
      <c r="E156" s="243"/>
      <c r="F156" s="243"/>
      <c r="G156" s="243"/>
      <c r="H156" s="243"/>
      <c r="I156" s="540"/>
      <c r="J156" s="243"/>
      <c r="K156" s="243"/>
      <c r="L156" s="243"/>
      <c r="M156" s="539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538"/>
      <c r="B157" s="538"/>
      <c r="C157" s="538"/>
      <c r="D157" s="540"/>
      <c r="E157" s="243"/>
      <c r="F157" s="243"/>
      <c r="G157" s="243"/>
      <c r="H157" s="243"/>
      <c r="I157" s="540"/>
      <c r="J157" s="243"/>
      <c r="K157" s="243"/>
      <c r="L157" s="243"/>
      <c r="M157" s="539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538"/>
      <c r="B158" s="538"/>
      <c r="C158" s="538"/>
      <c r="D158" s="540"/>
      <c r="E158" s="243"/>
      <c r="F158" s="243"/>
      <c r="G158" s="243"/>
      <c r="H158" s="243"/>
      <c r="I158" s="540"/>
      <c r="J158" s="243"/>
      <c r="K158" s="243"/>
      <c r="L158" s="243"/>
      <c r="M158" s="539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538"/>
      <c r="B159" s="538"/>
      <c r="C159" s="538"/>
      <c r="D159" s="540"/>
      <c r="E159" s="243"/>
      <c r="F159" s="243"/>
      <c r="G159" s="243"/>
      <c r="H159" s="243"/>
      <c r="I159" s="540"/>
      <c r="J159" s="243"/>
      <c r="K159" s="243"/>
      <c r="L159" s="243"/>
      <c r="M159" s="539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538"/>
      <c r="B160" s="538"/>
      <c r="C160" s="538"/>
      <c r="D160" s="540"/>
      <c r="E160" s="243"/>
      <c r="F160" s="243"/>
      <c r="G160" s="243"/>
      <c r="H160" s="243"/>
      <c r="I160" s="540"/>
      <c r="J160" s="243"/>
      <c r="K160" s="243"/>
      <c r="L160" s="243"/>
      <c r="M160" s="539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538"/>
      <c r="B161" s="538"/>
      <c r="C161" s="538"/>
      <c r="D161" s="540"/>
      <c r="E161" s="243"/>
      <c r="F161" s="243"/>
      <c r="G161" s="243"/>
      <c r="H161" s="243"/>
      <c r="I161" s="540"/>
      <c r="J161" s="243"/>
      <c r="K161" s="243"/>
      <c r="L161" s="243"/>
      <c r="M161" s="539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538"/>
      <c r="B162" s="538"/>
      <c r="C162" s="538"/>
      <c r="D162" s="540"/>
      <c r="E162" s="243"/>
      <c r="F162" s="243"/>
      <c r="G162" s="243"/>
      <c r="H162" s="243"/>
      <c r="I162" s="540"/>
      <c r="J162" s="243"/>
      <c r="K162" s="243"/>
      <c r="L162" s="243"/>
      <c r="M162" s="539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538"/>
      <c r="B163" s="538"/>
      <c r="C163" s="538"/>
      <c r="D163" s="540"/>
      <c r="E163" s="243"/>
      <c r="F163" s="243"/>
      <c r="G163" s="243"/>
      <c r="H163" s="243"/>
      <c r="I163" s="540"/>
      <c r="J163" s="243"/>
      <c r="K163" s="243"/>
      <c r="L163" s="243"/>
      <c r="M163" s="539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538"/>
      <c r="B164" s="538"/>
      <c r="C164" s="538"/>
      <c r="D164" s="540"/>
      <c r="E164" s="243"/>
      <c r="F164" s="243"/>
      <c r="G164" s="243"/>
      <c r="H164" s="243"/>
      <c r="I164" s="540"/>
      <c r="J164" s="243"/>
      <c r="K164" s="243"/>
      <c r="L164" s="243"/>
      <c r="M164" s="539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538"/>
      <c r="B165" s="538"/>
      <c r="C165" s="538"/>
      <c r="D165" s="540"/>
      <c r="E165" s="243"/>
      <c r="F165" s="243"/>
      <c r="G165" s="243"/>
      <c r="H165" s="243"/>
      <c r="I165" s="540"/>
      <c r="J165" s="243"/>
      <c r="K165" s="243"/>
      <c r="L165" s="243"/>
      <c r="M165" s="539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538"/>
      <c r="B166" s="538"/>
      <c r="C166" s="538"/>
      <c r="D166" s="540"/>
      <c r="E166" s="243"/>
      <c r="F166" s="243"/>
      <c r="G166" s="243"/>
      <c r="H166" s="243"/>
      <c r="I166" s="540"/>
      <c r="J166" s="243"/>
      <c r="K166" s="243"/>
      <c r="L166" s="243"/>
      <c r="M166" s="539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538"/>
      <c r="B167" s="538"/>
      <c r="C167" s="538"/>
      <c r="D167" s="540"/>
      <c r="E167" s="243"/>
      <c r="F167" s="243"/>
      <c r="G167" s="243"/>
      <c r="H167" s="243"/>
      <c r="I167" s="540"/>
      <c r="J167" s="243"/>
      <c r="K167" s="243"/>
      <c r="L167" s="243"/>
      <c r="M167" s="539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538"/>
      <c r="B168" s="538"/>
      <c r="C168" s="538"/>
      <c r="D168" s="540"/>
      <c r="E168" s="243"/>
      <c r="F168" s="243"/>
      <c r="G168" s="243"/>
      <c r="H168" s="243"/>
      <c r="I168" s="540"/>
      <c r="J168" s="243"/>
      <c r="K168" s="243"/>
      <c r="L168" s="243"/>
      <c r="M168" s="539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538"/>
      <c r="B169" s="538"/>
      <c r="C169" s="538"/>
      <c r="D169" s="540"/>
      <c r="E169" s="243"/>
      <c r="F169" s="243"/>
      <c r="G169" s="243"/>
      <c r="H169" s="243"/>
      <c r="I169" s="540"/>
      <c r="J169" s="243"/>
      <c r="K169" s="243"/>
      <c r="L169" s="243"/>
      <c r="M169" s="539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38"/>
      <c r="B170" s="538"/>
      <c r="C170" s="538"/>
      <c r="D170" s="540"/>
      <c r="E170" s="243"/>
      <c r="F170" s="243"/>
      <c r="G170" s="243"/>
      <c r="H170" s="243"/>
      <c r="I170" s="540"/>
      <c r="J170" s="243"/>
      <c r="K170" s="243"/>
      <c r="L170" s="243"/>
      <c r="M170" s="539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38"/>
      <c r="B171" s="538"/>
      <c r="C171" s="538"/>
      <c r="D171" s="540"/>
      <c r="E171" s="243"/>
      <c r="F171" s="243"/>
      <c r="G171" s="243"/>
      <c r="H171" s="243"/>
      <c r="I171" s="540"/>
      <c r="J171" s="243"/>
      <c r="K171" s="243"/>
      <c r="L171" s="243"/>
      <c r="M171" s="539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38"/>
      <c r="B172" s="538"/>
      <c r="C172" s="538"/>
      <c r="D172" s="540"/>
      <c r="E172" s="243"/>
      <c r="F172" s="243"/>
      <c r="G172" s="243"/>
      <c r="H172" s="243"/>
      <c r="I172" s="540"/>
      <c r="J172" s="243"/>
      <c r="K172" s="243"/>
      <c r="L172" s="243"/>
      <c r="M172" s="539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38"/>
      <c r="B173" s="538"/>
      <c r="C173" s="538"/>
      <c r="D173" s="540"/>
      <c r="E173" s="243"/>
      <c r="F173" s="243"/>
      <c r="G173" s="243"/>
      <c r="H173" s="243"/>
      <c r="I173" s="540"/>
      <c r="J173" s="243"/>
      <c r="K173" s="243"/>
      <c r="L173" s="243"/>
      <c r="M173" s="539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38"/>
      <c r="B174" s="538"/>
      <c r="C174" s="538"/>
      <c r="D174" s="540"/>
      <c r="E174" s="243"/>
      <c r="F174" s="243"/>
      <c r="G174" s="243"/>
      <c r="H174" s="243"/>
      <c r="I174" s="540"/>
      <c r="J174" s="243"/>
      <c r="K174" s="243"/>
      <c r="L174" s="243"/>
      <c r="M174" s="539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38"/>
      <c r="B175" s="538"/>
      <c r="C175" s="538"/>
      <c r="D175" s="540"/>
      <c r="E175" s="243"/>
      <c r="F175" s="243"/>
      <c r="G175" s="243"/>
      <c r="H175" s="243"/>
      <c r="I175" s="540"/>
      <c r="J175" s="243"/>
      <c r="K175" s="243"/>
      <c r="L175" s="243"/>
      <c r="M175" s="539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38"/>
      <c r="B176" s="538"/>
      <c r="C176" s="538"/>
      <c r="D176" s="540"/>
      <c r="E176" s="243"/>
      <c r="F176" s="243"/>
      <c r="G176" s="243"/>
      <c r="H176" s="243"/>
      <c r="I176" s="540"/>
      <c r="J176" s="243"/>
      <c r="K176" s="243"/>
      <c r="L176" s="243"/>
      <c r="M176" s="539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38"/>
      <c r="B177" s="538"/>
      <c r="C177" s="538"/>
      <c r="D177" s="540"/>
      <c r="E177" s="243"/>
      <c r="F177" s="243"/>
      <c r="G177" s="243"/>
      <c r="H177" s="243"/>
      <c r="I177" s="540"/>
      <c r="J177" s="243"/>
      <c r="K177" s="243"/>
      <c r="L177" s="243"/>
      <c r="M177" s="539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38"/>
      <c r="B178" s="538"/>
      <c r="C178" s="538"/>
      <c r="D178" s="540"/>
      <c r="E178" s="243"/>
      <c r="F178" s="243"/>
      <c r="G178" s="243"/>
      <c r="H178" s="243"/>
      <c r="I178" s="540"/>
      <c r="J178" s="243"/>
      <c r="K178" s="243"/>
      <c r="L178" s="243"/>
      <c r="M178" s="539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38"/>
      <c r="B179" s="538"/>
      <c r="C179" s="538"/>
      <c r="D179" s="540"/>
      <c r="E179" s="243"/>
      <c r="F179" s="243"/>
      <c r="G179" s="243"/>
      <c r="H179" s="243"/>
      <c r="I179" s="540"/>
      <c r="J179" s="243"/>
      <c r="K179" s="243"/>
      <c r="L179" s="243"/>
      <c r="M179" s="539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38"/>
      <c r="B180" s="538"/>
      <c r="C180" s="538"/>
      <c r="D180" s="540"/>
      <c r="E180" s="243"/>
      <c r="F180" s="243"/>
      <c r="G180" s="243"/>
      <c r="H180" s="243"/>
      <c r="I180" s="540"/>
      <c r="J180" s="243"/>
      <c r="K180" s="243"/>
      <c r="L180" s="243"/>
      <c r="M180" s="539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38"/>
      <c r="B181" s="538"/>
      <c r="C181" s="538"/>
      <c r="D181" s="540"/>
      <c r="E181" s="243"/>
      <c r="F181" s="243"/>
      <c r="G181" s="243"/>
      <c r="H181" s="243"/>
      <c r="I181" s="540"/>
      <c r="J181" s="243"/>
      <c r="K181" s="243"/>
      <c r="L181" s="243"/>
      <c r="M181" s="539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38"/>
      <c r="B182" s="538"/>
      <c r="C182" s="538"/>
      <c r="D182" s="540"/>
      <c r="E182" s="243"/>
      <c r="F182" s="243"/>
      <c r="G182" s="243"/>
      <c r="H182" s="243"/>
      <c r="I182" s="540"/>
      <c r="J182" s="243"/>
      <c r="K182" s="243"/>
      <c r="L182" s="243"/>
      <c r="M182" s="539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38"/>
      <c r="B183" s="538"/>
      <c r="C183" s="538"/>
      <c r="D183" s="540"/>
      <c r="E183" s="243"/>
      <c r="F183" s="243"/>
      <c r="G183" s="243"/>
      <c r="H183" s="243"/>
      <c r="I183" s="540"/>
      <c r="J183" s="243"/>
      <c r="K183" s="243"/>
      <c r="L183" s="243"/>
      <c r="M183" s="539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38"/>
      <c r="B184" s="538"/>
      <c r="C184" s="538"/>
      <c r="D184" s="540"/>
      <c r="E184" s="243"/>
      <c r="F184" s="243"/>
      <c r="G184" s="243"/>
      <c r="H184" s="243"/>
      <c r="I184" s="540"/>
      <c r="J184" s="243"/>
      <c r="K184" s="243"/>
      <c r="L184" s="243"/>
      <c r="M184" s="539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38"/>
      <c r="B185" s="538"/>
      <c r="C185" s="538"/>
      <c r="D185" s="540"/>
      <c r="E185" s="243"/>
      <c r="F185" s="243"/>
      <c r="G185" s="243"/>
      <c r="H185" s="243"/>
      <c r="I185" s="540"/>
      <c r="J185" s="243"/>
      <c r="K185" s="243"/>
      <c r="L185" s="243"/>
      <c r="M185" s="539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38"/>
      <c r="B186" s="538"/>
      <c r="C186" s="538"/>
      <c r="D186" s="540"/>
      <c r="E186" s="243"/>
      <c r="F186" s="243"/>
      <c r="G186" s="243"/>
      <c r="H186" s="243"/>
      <c r="I186" s="540"/>
      <c r="J186" s="243"/>
      <c r="K186" s="243"/>
      <c r="L186" s="243"/>
      <c r="M186" s="539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38"/>
      <c r="B187" s="538"/>
      <c r="C187" s="538"/>
      <c r="D187" s="540"/>
      <c r="E187" s="243"/>
      <c r="F187" s="243"/>
      <c r="G187" s="243"/>
      <c r="H187" s="243"/>
      <c r="I187" s="540"/>
      <c r="J187" s="243"/>
      <c r="K187" s="243"/>
      <c r="L187" s="243"/>
      <c r="M187" s="539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38"/>
      <c r="B188" s="538"/>
      <c r="C188" s="538"/>
      <c r="D188" s="540"/>
      <c r="E188" s="243"/>
      <c r="F188" s="243"/>
      <c r="G188" s="243"/>
      <c r="H188" s="243"/>
      <c r="I188" s="540"/>
      <c r="J188" s="243"/>
      <c r="K188" s="243"/>
      <c r="L188" s="243"/>
      <c r="M188" s="539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38"/>
      <c r="B189" s="538"/>
      <c r="C189" s="538"/>
      <c r="D189" s="540"/>
      <c r="E189" s="243"/>
      <c r="F189" s="243"/>
      <c r="G189" s="243"/>
      <c r="H189" s="243"/>
      <c r="I189" s="540"/>
      <c r="J189" s="243"/>
      <c r="K189" s="243"/>
      <c r="L189" s="243"/>
      <c r="M189" s="539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38"/>
      <c r="B190" s="538"/>
      <c r="C190" s="538"/>
      <c r="D190" s="540"/>
      <c r="E190" s="243"/>
      <c r="F190" s="243"/>
      <c r="G190" s="243"/>
      <c r="H190" s="243"/>
      <c r="I190" s="540"/>
      <c r="J190" s="243"/>
      <c r="K190" s="243"/>
      <c r="L190" s="243"/>
      <c r="M190" s="539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38"/>
      <c r="B191" s="538"/>
      <c r="C191" s="538"/>
      <c r="D191" s="540"/>
      <c r="E191" s="243"/>
      <c r="F191" s="243"/>
      <c r="G191" s="243"/>
      <c r="H191" s="243"/>
      <c r="I191" s="540"/>
      <c r="J191" s="243"/>
      <c r="K191" s="243"/>
      <c r="L191" s="243"/>
      <c r="M191" s="539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38"/>
      <c r="B192" s="538"/>
      <c r="C192" s="538"/>
      <c r="D192" s="540"/>
      <c r="E192" s="243"/>
      <c r="F192" s="243"/>
      <c r="G192" s="243"/>
      <c r="H192" s="243"/>
      <c r="I192" s="540"/>
      <c r="J192" s="243"/>
      <c r="K192" s="243"/>
      <c r="L192" s="243"/>
      <c r="M192" s="539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38"/>
      <c r="B193" s="538"/>
      <c r="C193" s="538"/>
      <c r="D193" s="540"/>
      <c r="E193" s="243"/>
      <c r="F193" s="243"/>
      <c r="G193" s="243"/>
      <c r="H193" s="243"/>
      <c r="I193" s="540"/>
      <c r="J193" s="243"/>
      <c r="K193" s="243"/>
      <c r="L193" s="243"/>
      <c r="M193" s="539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38"/>
      <c r="B194" s="538"/>
      <c r="C194" s="538"/>
      <c r="D194" s="540"/>
      <c r="E194" s="243"/>
      <c r="F194" s="243"/>
      <c r="G194" s="243"/>
      <c r="H194" s="243"/>
      <c r="I194" s="540"/>
      <c r="J194" s="243"/>
      <c r="K194" s="243"/>
      <c r="L194" s="243"/>
      <c r="M194" s="539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38"/>
      <c r="B195" s="538"/>
      <c r="C195" s="538"/>
      <c r="D195" s="540"/>
      <c r="E195" s="243"/>
      <c r="F195" s="243"/>
      <c r="G195" s="243"/>
      <c r="H195" s="243"/>
      <c r="I195" s="540"/>
      <c r="J195" s="243"/>
      <c r="K195" s="243"/>
      <c r="L195" s="243"/>
      <c r="M195" s="539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38"/>
      <c r="B196" s="538"/>
      <c r="C196" s="538"/>
      <c r="D196" s="540"/>
      <c r="E196" s="243"/>
      <c r="F196" s="243"/>
      <c r="G196" s="243"/>
      <c r="H196" s="243"/>
      <c r="I196" s="540"/>
      <c r="J196" s="243"/>
      <c r="K196" s="243"/>
      <c r="L196" s="243"/>
      <c r="M196" s="539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38"/>
      <c r="B197" s="538"/>
      <c r="C197" s="538"/>
      <c r="D197" s="540"/>
      <c r="E197" s="243"/>
      <c r="F197" s="243"/>
      <c r="G197" s="243"/>
      <c r="H197" s="243"/>
      <c r="I197" s="540"/>
      <c r="J197" s="243"/>
      <c r="K197" s="243"/>
      <c r="L197" s="243"/>
      <c r="M197" s="539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38"/>
      <c r="B198" s="538"/>
      <c r="C198" s="538"/>
      <c r="D198" s="540"/>
      <c r="E198" s="243"/>
      <c r="F198" s="243"/>
      <c r="G198" s="243"/>
      <c r="H198" s="243"/>
      <c r="I198" s="540"/>
      <c r="J198" s="243"/>
      <c r="K198" s="243"/>
      <c r="L198" s="243"/>
      <c r="M198" s="539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38"/>
      <c r="B199" s="538"/>
      <c r="C199" s="538"/>
      <c r="D199" s="540"/>
      <c r="E199" s="243"/>
      <c r="F199" s="243"/>
      <c r="G199" s="243"/>
      <c r="H199" s="243"/>
      <c r="I199" s="540"/>
      <c r="J199" s="243"/>
      <c r="K199" s="243"/>
      <c r="L199" s="243"/>
      <c r="M199" s="539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38"/>
      <c r="B200" s="538"/>
      <c r="C200" s="538"/>
      <c r="D200" s="540"/>
      <c r="E200" s="243"/>
      <c r="F200" s="243"/>
      <c r="G200" s="243"/>
      <c r="H200" s="243"/>
      <c r="I200" s="540"/>
      <c r="J200" s="243"/>
      <c r="K200" s="243"/>
      <c r="L200" s="243"/>
      <c r="M200" s="539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38"/>
      <c r="B201" s="538"/>
      <c r="C201" s="538"/>
      <c r="D201" s="540"/>
      <c r="E201" s="243"/>
      <c r="F201" s="243"/>
      <c r="G201" s="243"/>
      <c r="H201" s="243"/>
      <c r="I201" s="540"/>
      <c r="J201" s="243"/>
      <c r="K201" s="243"/>
      <c r="L201" s="243"/>
      <c r="M201" s="539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38"/>
      <c r="B202" s="538"/>
      <c r="C202" s="538"/>
      <c r="D202" s="540"/>
      <c r="E202" s="243"/>
      <c r="F202" s="243"/>
      <c r="G202" s="243"/>
      <c r="H202" s="243"/>
      <c r="I202" s="540"/>
      <c r="J202" s="243"/>
      <c r="K202" s="243"/>
      <c r="L202" s="243"/>
      <c r="M202" s="539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38"/>
      <c r="B203" s="538"/>
      <c r="C203" s="538"/>
      <c r="D203" s="540"/>
      <c r="E203" s="243"/>
      <c r="F203" s="243"/>
      <c r="G203" s="243"/>
      <c r="H203" s="243"/>
      <c r="I203" s="540"/>
      <c r="J203" s="243"/>
      <c r="K203" s="243"/>
      <c r="L203" s="243"/>
      <c r="M203" s="539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38"/>
      <c r="B204" s="538"/>
      <c r="C204" s="538"/>
      <c r="D204" s="540"/>
      <c r="E204" s="243"/>
      <c r="F204" s="243"/>
      <c r="G204" s="243"/>
      <c r="H204" s="243"/>
      <c r="I204" s="540"/>
      <c r="J204" s="243"/>
      <c r="K204" s="243"/>
      <c r="L204" s="243"/>
      <c r="M204" s="539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540"/>
      <c r="E205" s="243"/>
      <c r="F205" s="243"/>
      <c r="G205" s="243"/>
      <c r="H205" s="243"/>
      <c r="I205" s="540"/>
      <c r="J205" s="243"/>
      <c r="K205" s="243"/>
      <c r="L205" s="243"/>
      <c r="M205" s="539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38"/>
      <c r="B206" s="538"/>
      <c r="C206" s="538"/>
      <c r="D206" s="540"/>
      <c r="E206" s="243"/>
      <c r="F206" s="243"/>
      <c r="G206" s="243"/>
      <c r="H206" s="243"/>
      <c r="I206" s="540"/>
      <c r="J206" s="243"/>
      <c r="K206" s="243"/>
      <c r="L206" s="243"/>
      <c r="M206" s="539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38"/>
      <c r="B207" s="538"/>
      <c r="C207" s="538"/>
      <c r="D207" s="540"/>
      <c r="E207" s="243"/>
      <c r="F207" s="243"/>
      <c r="G207" s="243"/>
      <c r="H207" s="243"/>
      <c r="I207" s="540"/>
      <c r="J207" s="243"/>
      <c r="K207" s="243"/>
      <c r="L207" s="243"/>
      <c r="M207" s="539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38"/>
      <c r="B208" s="538"/>
      <c r="C208" s="538"/>
      <c r="D208" s="540"/>
      <c r="E208" s="243"/>
      <c r="F208" s="243"/>
      <c r="G208" s="243"/>
      <c r="H208" s="243"/>
      <c r="I208" s="540"/>
      <c r="J208" s="243"/>
      <c r="K208" s="243"/>
      <c r="L208" s="243"/>
      <c r="M208" s="539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38"/>
      <c r="B209" s="538"/>
      <c r="C209" s="538"/>
      <c r="D209" s="540"/>
      <c r="E209" s="243"/>
      <c r="F209" s="243"/>
      <c r="G209" s="243"/>
      <c r="H209" s="243"/>
      <c r="I209" s="540"/>
      <c r="J209" s="243"/>
      <c r="K209" s="243"/>
      <c r="L209" s="243"/>
      <c r="M209" s="539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38"/>
      <c r="B210" s="538"/>
      <c r="C210" s="538"/>
      <c r="D210" s="540"/>
      <c r="E210" s="243"/>
      <c r="F210" s="243"/>
      <c r="G210" s="243"/>
      <c r="H210" s="243"/>
      <c r="I210" s="540"/>
      <c r="J210" s="243"/>
      <c r="K210" s="243"/>
      <c r="L210" s="243"/>
      <c r="M210" s="539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38"/>
      <c r="B211" s="538"/>
      <c r="C211" s="538"/>
      <c r="D211" s="540"/>
      <c r="E211" s="243"/>
      <c r="F211" s="243"/>
      <c r="G211" s="243"/>
      <c r="H211" s="243"/>
      <c r="I211" s="540"/>
      <c r="J211" s="243"/>
      <c r="K211" s="243"/>
      <c r="L211" s="243"/>
      <c r="M211" s="539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38"/>
      <c r="B212" s="538"/>
      <c r="C212" s="538"/>
      <c r="D212" s="540"/>
      <c r="E212" s="243"/>
      <c r="F212" s="243"/>
      <c r="G212" s="243"/>
      <c r="H212" s="243"/>
      <c r="I212" s="540"/>
      <c r="J212" s="243"/>
      <c r="K212" s="243"/>
      <c r="L212" s="243"/>
      <c r="M212" s="539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38"/>
      <c r="B213" s="538"/>
      <c r="C213" s="538"/>
      <c r="D213" s="540"/>
      <c r="E213" s="243"/>
      <c r="F213" s="243"/>
      <c r="G213" s="243"/>
      <c r="H213" s="243"/>
      <c r="I213" s="540"/>
      <c r="J213" s="243"/>
      <c r="K213" s="243"/>
      <c r="L213" s="243"/>
      <c r="M213" s="539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38"/>
      <c r="B214" s="538"/>
      <c r="C214" s="538"/>
      <c r="D214" s="540"/>
      <c r="E214" s="243"/>
      <c r="F214" s="243"/>
      <c r="G214" s="243"/>
      <c r="H214" s="243"/>
      <c r="I214" s="540"/>
      <c r="J214" s="243"/>
      <c r="K214" s="243"/>
      <c r="L214" s="243"/>
      <c r="M214" s="539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38"/>
      <c r="B215" s="538"/>
      <c r="C215" s="538"/>
      <c r="D215" s="540"/>
      <c r="E215" s="243"/>
      <c r="F215" s="243"/>
      <c r="G215" s="243"/>
      <c r="H215" s="243"/>
      <c r="I215" s="540"/>
      <c r="J215" s="243"/>
      <c r="K215" s="243"/>
      <c r="L215" s="243"/>
      <c r="M215" s="539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38"/>
      <c r="B216" s="538"/>
      <c r="C216" s="538"/>
      <c r="D216" s="540"/>
      <c r="E216" s="243"/>
      <c r="F216" s="243"/>
      <c r="G216" s="243"/>
      <c r="H216" s="243"/>
      <c r="I216" s="540"/>
      <c r="J216" s="243"/>
      <c r="K216" s="243"/>
      <c r="L216" s="243"/>
      <c r="M216" s="539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38"/>
      <c r="B217" s="538"/>
      <c r="C217" s="538"/>
      <c r="D217" s="540"/>
      <c r="E217" s="243"/>
      <c r="F217" s="243"/>
      <c r="G217" s="243"/>
      <c r="H217" s="243"/>
      <c r="I217" s="540"/>
      <c r="J217" s="243"/>
      <c r="K217" s="243"/>
      <c r="L217" s="243"/>
      <c r="M217" s="539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38"/>
      <c r="B218" s="538"/>
      <c r="C218" s="538"/>
      <c r="D218" s="540"/>
      <c r="E218" s="243"/>
      <c r="F218" s="243"/>
      <c r="G218" s="243"/>
      <c r="H218" s="243"/>
      <c r="I218" s="540"/>
      <c r="J218" s="243"/>
      <c r="K218" s="243"/>
      <c r="L218" s="243"/>
      <c r="M218" s="539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38"/>
      <c r="B219" s="538"/>
      <c r="C219" s="538"/>
      <c r="D219" s="540"/>
      <c r="E219" s="243"/>
      <c r="F219" s="243"/>
      <c r="G219" s="243"/>
      <c r="H219" s="243"/>
      <c r="I219" s="540"/>
      <c r="J219" s="243"/>
      <c r="K219" s="243"/>
      <c r="L219" s="243"/>
      <c r="M219" s="539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540"/>
      <c r="E220" s="243"/>
      <c r="F220" s="243"/>
      <c r="G220" s="243"/>
      <c r="H220" s="243"/>
      <c r="I220" s="540"/>
      <c r="J220" s="243"/>
      <c r="K220" s="243"/>
      <c r="L220" s="243"/>
      <c r="M220" s="539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540"/>
      <c r="E221" s="243"/>
      <c r="F221" s="243"/>
      <c r="G221" s="243"/>
      <c r="H221" s="243"/>
      <c r="I221" s="540"/>
      <c r="J221" s="243"/>
      <c r="K221" s="243"/>
      <c r="L221" s="243"/>
      <c r="M221" s="539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40"/>
      <c r="E222" s="243"/>
      <c r="F222" s="243"/>
      <c r="G222" s="243"/>
      <c r="H222" s="243"/>
      <c r="I222" s="540"/>
      <c r="J222" s="243"/>
      <c r="K222" s="243"/>
      <c r="L222" s="243"/>
      <c r="M222" s="539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40"/>
      <c r="E223" s="243"/>
      <c r="F223" s="243"/>
      <c r="G223" s="243"/>
      <c r="H223" s="243"/>
      <c r="I223" s="540"/>
      <c r="J223" s="243"/>
      <c r="K223" s="243"/>
      <c r="L223" s="243"/>
      <c r="M223" s="539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40"/>
      <c r="E224" s="243"/>
      <c r="F224" s="243"/>
      <c r="G224" s="243"/>
      <c r="H224" s="243"/>
      <c r="I224" s="540"/>
      <c r="J224" s="243"/>
      <c r="K224" s="243"/>
      <c r="L224" s="243"/>
      <c r="M224" s="539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40"/>
      <c r="E225" s="243"/>
      <c r="F225" s="243"/>
      <c r="G225" s="243"/>
      <c r="H225" s="243"/>
      <c r="I225" s="540"/>
      <c r="J225" s="243"/>
      <c r="K225" s="243"/>
      <c r="L225" s="243"/>
      <c r="M225" s="539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40"/>
      <c r="E226" s="243"/>
      <c r="F226" s="243"/>
      <c r="G226" s="243"/>
      <c r="H226" s="243"/>
      <c r="I226" s="540"/>
      <c r="J226" s="243"/>
      <c r="K226" s="243"/>
      <c r="L226" s="243"/>
      <c r="M226" s="539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540"/>
      <c r="J227" s="243"/>
      <c r="K227" s="243"/>
      <c r="L227" s="243"/>
      <c r="M227" s="539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540"/>
      <c r="J228" s="243"/>
      <c r="K228" s="243"/>
      <c r="L228" s="243"/>
      <c r="M228" s="539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540"/>
      <c r="J229" s="243"/>
      <c r="K229" s="243"/>
      <c r="L229" s="243"/>
      <c r="M229" s="539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540"/>
      <c r="J230" s="243"/>
      <c r="K230" s="243"/>
      <c r="L230" s="243"/>
      <c r="M230" s="539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540"/>
      <c r="J231" s="243"/>
      <c r="K231" s="243"/>
      <c r="L231" s="243"/>
      <c r="M231" s="539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540"/>
      <c r="J232" s="243"/>
      <c r="K232" s="243"/>
      <c r="L232" s="243"/>
      <c r="M232" s="539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540"/>
      <c r="J233" s="243"/>
      <c r="K233" s="243"/>
      <c r="L233" s="243"/>
      <c r="M233" s="539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540"/>
      <c r="J234" s="243"/>
      <c r="K234" s="243"/>
      <c r="L234" s="243"/>
      <c r="M234" s="539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540"/>
      <c r="J235" s="243"/>
      <c r="K235" s="243"/>
      <c r="L235" s="243"/>
      <c r="M235" s="539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540"/>
      <c r="J236" s="243"/>
      <c r="K236" s="243"/>
      <c r="L236" s="243"/>
      <c r="M236" s="539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540"/>
      <c r="J237" s="243"/>
      <c r="K237" s="243"/>
      <c r="L237" s="243"/>
      <c r="M237" s="539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540"/>
      <c r="J238" s="243"/>
      <c r="K238" s="243"/>
      <c r="L238" s="243"/>
      <c r="M238" s="539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540"/>
      <c r="J239" s="243"/>
      <c r="K239" s="243"/>
      <c r="L239" s="243"/>
      <c r="M239" s="539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540"/>
      <c r="J240" s="243"/>
      <c r="K240" s="243"/>
      <c r="L240" s="243"/>
      <c r="M240" s="539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540"/>
      <c r="J241" s="243"/>
      <c r="K241" s="243"/>
      <c r="L241" s="243"/>
      <c r="M241" s="539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540"/>
      <c r="J242" s="243"/>
      <c r="K242" s="243"/>
      <c r="L242" s="243"/>
      <c r="M242" s="539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540"/>
      <c r="J243" s="243"/>
      <c r="K243" s="243"/>
      <c r="L243" s="243"/>
      <c r="M243" s="539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540"/>
      <c r="J244" s="243"/>
      <c r="K244" s="243"/>
      <c r="L244" s="243"/>
      <c r="M244" s="539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540"/>
      <c r="J245" s="243"/>
      <c r="K245" s="243"/>
      <c r="L245" s="243"/>
      <c r="M245" s="539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540"/>
      <c r="J246" s="243"/>
      <c r="K246" s="243"/>
      <c r="L246" s="243"/>
      <c r="M246" s="539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540"/>
      <c r="J247" s="243"/>
      <c r="K247" s="243"/>
      <c r="L247" s="243"/>
      <c r="M247" s="539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540"/>
      <c r="J248" s="243"/>
      <c r="K248" s="243"/>
      <c r="L248" s="243"/>
      <c r="M248" s="539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540"/>
      <c r="J249" s="243"/>
      <c r="K249" s="243"/>
      <c r="L249" s="243"/>
      <c r="M249" s="539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540"/>
      <c r="J250" s="243"/>
      <c r="K250" s="243"/>
      <c r="L250" s="243"/>
      <c r="M250" s="539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540"/>
      <c r="J251" s="243"/>
      <c r="K251" s="243"/>
      <c r="L251" s="243"/>
      <c r="M251" s="539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540"/>
      <c r="J252" s="243"/>
      <c r="K252" s="243"/>
      <c r="L252" s="243"/>
      <c r="M252" s="539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540"/>
      <c r="J253" s="243"/>
      <c r="K253" s="243"/>
      <c r="L253" s="243"/>
      <c r="M253" s="539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540"/>
      <c r="J254" s="243"/>
      <c r="K254" s="243"/>
      <c r="L254" s="243"/>
      <c r="M254" s="539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540"/>
      <c r="J255" s="243"/>
      <c r="K255" s="243"/>
      <c r="L255" s="243"/>
      <c r="M255" s="539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540"/>
      <c r="J256" s="243"/>
      <c r="K256" s="243"/>
      <c r="L256" s="243"/>
      <c r="M256" s="539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540"/>
      <c r="J257" s="243"/>
      <c r="K257" s="243"/>
      <c r="L257" s="243"/>
      <c r="M257" s="539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540"/>
      <c r="J258" s="243"/>
      <c r="K258" s="243"/>
      <c r="L258" s="243"/>
      <c r="M258" s="539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540"/>
      <c r="J259" s="243"/>
      <c r="K259" s="243"/>
      <c r="L259" s="243"/>
      <c r="M259" s="539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540"/>
      <c r="J260" s="243"/>
      <c r="K260" s="243"/>
      <c r="L260" s="243"/>
      <c r="M260" s="539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540"/>
      <c r="J261" s="243"/>
      <c r="K261" s="243"/>
      <c r="L261" s="243"/>
      <c r="M261" s="539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540"/>
      <c r="J262" s="243"/>
      <c r="K262" s="243"/>
      <c r="L262" s="243"/>
      <c r="M262" s="539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540"/>
      <c r="J263" s="243"/>
      <c r="K263" s="243"/>
      <c r="L263" s="243"/>
      <c r="M263" s="539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540"/>
      <c r="J264" s="243"/>
      <c r="K264" s="243"/>
      <c r="L264" s="243"/>
      <c r="M264" s="539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540"/>
      <c r="J265" s="243"/>
      <c r="K265" s="243"/>
      <c r="L265" s="243"/>
      <c r="M265" s="539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540"/>
      <c r="J266" s="243"/>
      <c r="K266" s="243"/>
      <c r="L266" s="243"/>
      <c r="M266" s="539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540"/>
      <c r="J267" s="243"/>
      <c r="K267" s="243"/>
      <c r="L267" s="243"/>
      <c r="M267" s="539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540"/>
      <c r="J268" s="243"/>
      <c r="K268" s="243"/>
      <c r="L268" s="243"/>
      <c r="M268" s="539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540"/>
      <c r="J269" s="243"/>
      <c r="K269" s="243"/>
      <c r="L269" s="243"/>
      <c r="M269" s="539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540"/>
      <c r="J270" s="243"/>
      <c r="K270" s="243"/>
      <c r="L270" s="243"/>
      <c r="M270" s="539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540"/>
      <c r="J271" s="243"/>
      <c r="K271" s="243"/>
      <c r="L271" s="243"/>
      <c r="M271" s="539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540"/>
      <c r="J272" s="243"/>
      <c r="K272" s="243"/>
      <c r="L272" s="243"/>
      <c r="M272" s="539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540"/>
      <c r="J273" s="243"/>
      <c r="K273" s="243"/>
      <c r="L273" s="243"/>
      <c r="M273" s="539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540"/>
      <c r="J274" s="243"/>
      <c r="K274" s="243"/>
      <c r="L274" s="243"/>
      <c r="M274" s="539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540"/>
      <c r="J275" s="243"/>
      <c r="K275" s="243"/>
      <c r="L275" s="243"/>
      <c r="M275" s="539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540"/>
      <c r="J276" s="243"/>
      <c r="K276" s="243"/>
      <c r="L276" s="243"/>
      <c r="M276" s="539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540"/>
      <c r="J277" s="243"/>
      <c r="K277" s="243"/>
      <c r="L277" s="243"/>
      <c r="M277" s="539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540"/>
      <c r="J278" s="243"/>
      <c r="K278" s="243"/>
      <c r="L278" s="243"/>
      <c r="M278" s="539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540"/>
      <c r="J279" s="243"/>
      <c r="K279" s="243"/>
      <c r="L279" s="243"/>
      <c r="M279" s="539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540"/>
      <c r="J280" s="243"/>
      <c r="K280" s="243"/>
      <c r="L280" s="243"/>
      <c r="M280" s="539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540"/>
      <c r="J281" s="243"/>
      <c r="K281" s="243"/>
      <c r="L281" s="243"/>
      <c r="M281" s="539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540"/>
      <c r="J282" s="243"/>
      <c r="K282" s="243"/>
      <c r="L282" s="243"/>
      <c r="M282" s="539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540"/>
      <c r="J283" s="243"/>
      <c r="K283" s="243"/>
      <c r="L283" s="243"/>
      <c r="M283" s="539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540"/>
      <c r="J284" s="243"/>
      <c r="K284" s="243"/>
      <c r="L284" s="243"/>
      <c r="M284" s="539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540"/>
      <c r="J285" s="243"/>
      <c r="K285" s="243"/>
      <c r="L285" s="243"/>
      <c r="M285" s="539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540"/>
      <c r="J286" s="243"/>
      <c r="K286" s="243"/>
      <c r="L286" s="243"/>
      <c r="M286" s="539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540"/>
      <c r="J287" s="243"/>
      <c r="K287" s="243"/>
      <c r="L287" s="243"/>
      <c r="M287" s="539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540"/>
      <c r="J288" s="243"/>
      <c r="K288" s="243"/>
      <c r="L288" s="243"/>
      <c r="M288" s="539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540"/>
      <c r="J289" s="243"/>
      <c r="K289" s="243"/>
      <c r="L289" s="243"/>
      <c r="M289" s="539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540"/>
      <c r="J290" s="243"/>
      <c r="K290" s="243"/>
      <c r="L290" s="243"/>
      <c r="M290" s="539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540"/>
      <c r="J291" s="243"/>
      <c r="K291" s="243"/>
      <c r="L291" s="243"/>
      <c r="M291" s="539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540"/>
      <c r="J292" s="243"/>
      <c r="K292" s="243"/>
      <c r="L292" s="243"/>
      <c r="M292" s="539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540"/>
      <c r="J293" s="243"/>
      <c r="K293" s="243"/>
      <c r="L293" s="243"/>
      <c r="M293" s="539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540"/>
      <c r="J294" s="243"/>
      <c r="K294" s="243"/>
      <c r="L294" s="243"/>
      <c r="M294" s="539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540"/>
      <c r="J295" s="243"/>
      <c r="K295" s="243"/>
      <c r="L295" s="243"/>
      <c r="M295" s="539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540"/>
      <c r="J296" s="243"/>
      <c r="K296" s="243"/>
      <c r="L296" s="243"/>
      <c r="M296" s="539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540"/>
      <c r="J297" s="243"/>
      <c r="K297" s="243"/>
      <c r="L297" s="243"/>
      <c r="M297" s="539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540"/>
      <c r="J298" s="243"/>
      <c r="K298" s="243"/>
      <c r="L298" s="243"/>
      <c r="M298" s="539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540"/>
      <c r="J299" s="243"/>
      <c r="K299" s="243"/>
      <c r="L299" s="243"/>
      <c r="M299" s="539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540"/>
      <c r="J300" s="243"/>
      <c r="K300" s="243"/>
      <c r="L300" s="243"/>
      <c r="M300" s="539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540"/>
      <c r="J301" s="243"/>
      <c r="K301" s="243"/>
      <c r="L301" s="243"/>
      <c r="M301" s="539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540"/>
      <c r="J302" s="243"/>
      <c r="K302" s="243"/>
      <c r="L302" s="243"/>
      <c r="M302" s="539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540"/>
      <c r="J303" s="243"/>
      <c r="K303" s="243"/>
      <c r="L303" s="243"/>
      <c r="M303" s="539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540"/>
      <c r="J304" s="243"/>
      <c r="K304" s="243"/>
      <c r="L304" s="243"/>
      <c r="M304" s="539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540"/>
      <c r="J305" s="243"/>
      <c r="K305" s="243"/>
      <c r="L305" s="243"/>
      <c r="M305" s="539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540"/>
      <c r="J306" s="243"/>
      <c r="K306" s="243"/>
      <c r="L306" s="243"/>
      <c r="M306" s="539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540"/>
      <c r="J307" s="243"/>
      <c r="K307" s="243"/>
      <c r="L307" s="243"/>
      <c r="M307" s="539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540"/>
      <c r="J308" s="243"/>
      <c r="K308" s="243"/>
      <c r="L308" s="243"/>
      <c r="M308" s="539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540"/>
      <c r="J309" s="243"/>
      <c r="K309" s="243"/>
      <c r="L309" s="243"/>
      <c r="M309" s="539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540"/>
      <c r="J310" s="243"/>
      <c r="K310" s="243"/>
      <c r="L310" s="243"/>
      <c r="M310" s="539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540"/>
      <c r="J311" s="243"/>
      <c r="K311" s="243"/>
      <c r="L311" s="243"/>
      <c r="M311" s="539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540"/>
      <c r="J312" s="243"/>
      <c r="K312" s="243"/>
      <c r="L312" s="243"/>
      <c r="M312" s="539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540"/>
      <c r="J313" s="243"/>
      <c r="K313" s="243"/>
      <c r="L313" s="243"/>
      <c r="M313" s="539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540"/>
      <c r="J314" s="243"/>
      <c r="K314" s="243"/>
      <c r="L314" s="243"/>
      <c r="M314" s="539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540"/>
      <c r="J315" s="243"/>
      <c r="K315" s="243"/>
      <c r="L315" s="243"/>
      <c r="M315" s="539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540"/>
      <c r="J316" s="243"/>
      <c r="K316" s="243"/>
      <c r="L316" s="243"/>
      <c r="M316" s="539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540"/>
      <c r="J317" s="243"/>
      <c r="K317" s="243"/>
      <c r="L317" s="243"/>
      <c r="M317" s="539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540"/>
      <c r="J318" s="243"/>
      <c r="K318" s="243"/>
      <c r="L318" s="243"/>
      <c r="M318" s="539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540"/>
      <c r="J319" s="243"/>
      <c r="K319" s="243"/>
      <c r="L319" s="243"/>
      <c r="M319" s="539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540"/>
      <c r="J320" s="243"/>
      <c r="K320" s="243"/>
      <c r="L320" s="243"/>
      <c r="M320" s="539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540"/>
      <c r="J321" s="243"/>
      <c r="K321" s="243"/>
      <c r="L321" s="243"/>
      <c r="M321" s="539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540"/>
      <c r="J322" s="243"/>
      <c r="K322" s="243"/>
      <c r="L322" s="243"/>
      <c r="M322" s="539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540"/>
      <c r="J323" s="243"/>
      <c r="K323" s="243"/>
      <c r="L323" s="243"/>
      <c r="M323" s="539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540"/>
      <c r="J324" s="243"/>
      <c r="K324" s="243"/>
      <c r="L324" s="243"/>
      <c r="M324" s="539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540"/>
      <c r="J325" s="243"/>
      <c r="K325" s="243"/>
      <c r="L325" s="243"/>
      <c r="M325" s="539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540"/>
      <c r="J326" s="243"/>
      <c r="K326" s="243"/>
      <c r="L326" s="243"/>
      <c r="M326" s="539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540"/>
      <c r="J327" s="243"/>
      <c r="K327" s="243"/>
      <c r="L327" s="243"/>
      <c r="M327" s="539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540"/>
      <c r="J328" s="243"/>
      <c r="K328" s="243"/>
      <c r="L328" s="243"/>
      <c r="M328" s="539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540"/>
      <c r="J329" s="243"/>
      <c r="K329" s="243"/>
      <c r="L329" s="243"/>
      <c r="M329" s="539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540"/>
      <c r="J330" s="243"/>
      <c r="K330" s="243"/>
      <c r="L330" s="243"/>
      <c r="M330" s="539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540"/>
      <c r="J331" s="243"/>
      <c r="K331" s="243"/>
      <c r="L331" s="243"/>
      <c r="M331" s="539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540"/>
      <c r="J332" s="243"/>
      <c r="K332" s="243"/>
      <c r="L332" s="243"/>
      <c r="M332" s="539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540"/>
      <c r="J333" s="243"/>
      <c r="K333" s="243"/>
      <c r="L333" s="243"/>
      <c r="M333" s="539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540"/>
      <c r="J334" s="243"/>
      <c r="K334" s="243"/>
      <c r="L334" s="243"/>
      <c r="M334" s="539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540"/>
      <c r="J335" s="243"/>
      <c r="K335" s="243"/>
      <c r="L335" s="243"/>
      <c r="M335" s="539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540"/>
      <c r="J336" s="243"/>
      <c r="K336" s="243"/>
      <c r="L336" s="243"/>
      <c r="M336" s="539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540"/>
      <c r="J337" s="243"/>
      <c r="K337" s="243"/>
      <c r="L337" s="243"/>
      <c r="M337" s="539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540"/>
      <c r="J338" s="243"/>
      <c r="K338" s="243"/>
      <c r="L338" s="243"/>
      <c r="M338" s="539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540"/>
      <c r="J339" s="243"/>
      <c r="K339" s="243"/>
      <c r="L339" s="243"/>
      <c r="M339" s="539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540"/>
      <c r="J340" s="243"/>
      <c r="K340" s="243"/>
      <c r="L340" s="243"/>
      <c r="M340" s="539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540"/>
      <c r="J341" s="243"/>
      <c r="K341" s="243"/>
      <c r="L341" s="243"/>
      <c r="M341" s="539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540"/>
      <c r="J342" s="243"/>
      <c r="K342" s="243"/>
      <c r="L342" s="243"/>
      <c r="M342" s="539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540"/>
      <c r="J343" s="243"/>
      <c r="K343" s="243"/>
      <c r="L343" s="243"/>
      <c r="M343" s="539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540"/>
      <c r="J344" s="243"/>
      <c r="K344" s="243"/>
      <c r="L344" s="243"/>
      <c r="M344" s="539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540"/>
      <c r="J345" s="243"/>
      <c r="K345" s="243"/>
      <c r="L345" s="243"/>
      <c r="M345" s="539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540"/>
      <c r="J346" s="243"/>
      <c r="K346" s="243"/>
      <c r="L346" s="243"/>
      <c r="M346" s="539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540"/>
      <c r="J347" s="243"/>
      <c r="K347" s="243"/>
      <c r="L347" s="243"/>
      <c r="M347" s="539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540"/>
      <c r="J348" s="243"/>
      <c r="K348" s="243"/>
      <c r="L348" s="243"/>
      <c r="M348" s="539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540"/>
      <c r="J349" s="243"/>
      <c r="K349" s="243"/>
      <c r="L349" s="243"/>
      <c r="M349" s="539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540"/>
      <c r="J350" s="243"/>
      <c r="K350" s="243"/>
      <c r="L350" s="243"/>
      <c r="M350" s="539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540"/>
      <c r="J351" s="243"/>
      <c r="K351" s="243"/>
      <c r="L351" s="243"/>
      <c r="M351" s="539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540"/>
      <c r="J352" s="243"/>
      <c r="K352" s="243"/>
      <c r="L352" s="243"/>
      <c r="M352" s="539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540"/>
      <c r="J353" s="243"/>
      <c r="K353" s="243"/>
      <c r="L353" s="243"/>
      <c r="M353" s="539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540"/>
      <c r="J354" s="243"/>
      <c r="K354" s="243"/>
      <c r="L354" s="243"/>
      <c r="M354" s="539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540"/>
      <c r="J355" s="243"/>
      <c r="K355" s="243"/>
      <c r="L355" s="243"/>
      <c r="M355" s="539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540"/>
      <c r="J356" s="243"/>
      <c r="K356" s="243"/>
      <c r="L356" s="243"/>
      <c r="M356" s="539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540"/>
      <c r="J357" s="243"/>
      <c r="K357" s="243"/>
      <c r="L357" s="243"/>
      <c r="M357" s="539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540"/>
      <c r="J358" s="243"/>
      <c r="K358" s="243"/>
      <c r="L358" s="243"/>
      <c r="M358" s="539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540"/>
      <c r="J359" s="243"/>
      <c r="K359" s="243"/>
      <c r="L359" s="243"/>
      <c r="M359" s="539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540"/>
      <c r="J360" s="243"/>
      <c r="K360" s="243"/>
      <c r="L360" s="243"/>
      <c r="M360" s="539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540"/>
      <c r="J361" s="243"/>
      <c r="K361" s="243"/>
      <c r="L361" s="243"/>
      <c r="M361" s="539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540"/>
      <c r="J362" s="243"/>
      <c r="K362" s="243"/>
      <c r="L362" s="243"/>
      <c r="M362" s="539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540"/>
      <c r="J363" s="243"/>
      <c r="K363" s="243"/>
      <c r="L363" s="243"/>
      <c r="M363" s="539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540"/>
      <c r="J364" s="243"/>
      <c r="K364" s="243"/>
      <c r="L364" s="243"/>
      <c r="M364" s="539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540"/>
      <c r="J365" s="243"/>
      <c r="K365" s="243"/>
      <c r="L365" s="243"/>
      <c r="M365" s="539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540"/>
      <c r="J366" s="243"/>
      <c r="K366" s="243"/>
      <c r="L366" s="243"/>
      <c r="M366" s="539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540"/>
      <c r="J367" s="243"/>
      <c r="K367" s="243"/>
      <c r="L367" s="243"/>
      <c r="M367" s="539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540"/>
      <c r="J368" s="243"/>
      <c r="K368" s="243"/>
      <c r="L368" s="243"/>
      <c r="M368" s="539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540"/>
      <c r="J369" s="243"/>
      <c r="K369" s="243"/>
      <c r="L369" s="243"/>
      <c r="M369" s="539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540"/>
      <c r="J370" s="243"/>
      <c r="K370" s="243"/>
      <c r="L370" s="243"/>
      <c r="M370" s="539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540"/>
      <c r="J371" s="243"/>
      <c r="K371" s="243"/>
      <c r="L371" s="243"/>
      <c r="M371" s="539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540"/>
      <c r="J372" s="243"/>
      <c r="K372" s="243"/>
      <c r="L372" s="243"/>
      <c r="M372" s="539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540"/>
      <c r="J373" s="243"/>
      <c r="K373" s="243"/>
      <c r="L373" s="243"/>
      <c r="M373" s="539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540"/>
      <c r="J374" s="243"/>
      <c r="K374" s="243"/>
      <c r="L374" s="243"/>
      <c r="M374" s="539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540"/>
      <c r="J375" s="243"/>
      <c r="K375" s="243"/>
      <c r="L375" s="243"/>
      <c r="M375" s="539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540"/>
      <c r="J376" s="243"/>
      <c r="K376" s="243"/>
      <c r="L376" s="243"/>
      <c r="M376" s="539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540"/>
      <c r="J377" s="243"/>
      <c r="K377" s="243"/>
      <c r="L377" s="243"/>
      <c r="M377" s="539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540"/>
      <c r="J378" s="243"/>
      <c r="K378" s="243"/>
      <c r="L378" s="243"/>
      <c r="M378" s="539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540"/>
      <c r="J379" s="243"/>
      <c r="K379" s="243"/>
      <c r="L379" s="243"/>
      <c r="M379" s="539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540"/>
      <c r="J380" s="243"/>
      <c r="K380" s="243"/>
      <c r="L380" s="243"/>
      <c r="M380" s="539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540"/>
      <c r="J381" s="243"/>
      <c r="K381" s="243"/>
      <c r="L381" s="243"/>
      <c r="M381" s="539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540"/>
      <c r="J382" s="243"/>
      <c r="K382" s="243"/>
      <c r="L382" s="243"/>
      <c r="M382" s="539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540"/>
      <c r="J383" s="243"/>
      <c r="K383" s="243"/>
      <c r="L383" s="243"/>
      <c r="M383" s="539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540"/>
      <c r="J384" s="243"/>
      <c r="K384" s="243"/>
      <c r="L384" s="243"/>
      <c r="M384" s="539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540"/>
      <c r="J385" s="243"/>
      <c r="K385" s="243"/>
      <c r="L385" s="243"/>
      <c r="M385" s="539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540"/>
      <c r="J386" s="243"/>
      <c r="K386" s="243"/>
      <c r="L386" s="243"/>
      <c r="M386" s="539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540"/>
      <c r="J387" s="243"/>
      <c r="K387" s="243"/>
      <c r="L387" s="243"/>
      <c r="M387" s="539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540"/>
      <c r="J388" s="243"/>
      <c r="K388" s="243"/>
      <c r="L388" s="243"/>
      <c r="M388" s="539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540"/>
      <c r="J389" s="243"/>
      <c r="K389" s="243"/>
      <c r="L389" s="243"/>
      <c r="M389" s="539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540"/>
      <c r="J390" s="243"/>
      <c r="K390" s="243"/>
      <c r="L390" s="243"/>
      <c r="M390" s="539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540"/>
      <c r="J391" s="243"/>
      <c r="K391" s="243"/>
      <c r="L391" s="243"/>
      <c r="M391" s="539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540"/>
      <c r="J392" s="243"/>
      <c r="K392" s="243"/>
      <c r="L392" s="243"/>
      <c r="M392" s="539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540"/>
      <c r="J393" s="243"/>
      <c r="K393" s="243"/>
      <c r="L393" s="243"/>
      <c r="M393" s="539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540"/>
      <c r="J394" s="243"/>
      <c r="K394" s="243"/>
      <c r="L394" s="243"/>
      <c r="M394" s="539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540"/>
      <c r="J395" s="243"/>
      <c r="K395" s="243"/>
      <c r="L395" s="243"/>
      <c r="M395" s="539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540"/>
      <c r="J396" s="243"/>
      <c r="K396" s="243"/>
      <c r="L396" s="243"/>
      <c r="M396" s="539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540"/>
      <c r="J397" s="243"/>
      <c r="K397" s="243"/>
      <c r="L397" s="243"/>
      <c r="M397" s="539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540"/>
      <c r="J398" s="243"/>
      <c r="K398" s="243"/>
      <c r="L398" s="243"/>
      <c r="M398" s="539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540"/>
      <c r="J399" s="243"/>
      <c r="K399" s="243"/>
      <c r="L399" s="243"/>
      <c r="M399" s="539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540"/>
      <c r="J400" s="243"/>
      <c r="K400" s="243"/>
      <c r="L400" s="243"/>
      <c r="M400" s="539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540"/>
      <c r="J401" s="243"/>
      <c r="K401" s="243"/>
      <c r="L401" s="243"/>
      <c r="M401" s="539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540"/>
      <c r="J402" s="243"/>
      <c r="K402" s="243"/>
      <c r="L402" s="243"/>
      <c r="M402" s="539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540"/>
      <c r="J403" s="243"/>
      <c r="K403" s="243"/>
      <c r="L403" s="243"/>
      <c r="M403" s="539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540"/>
      <c r="J404" s="243"/>
      <c r="K404" s="243"/>
      <c r="L404" s="243"/>
      <c r="M404" s="539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540"/>
      <c r="J405" s="243"/>
      <c r="K405" s="243"/>
      <c r="L405" s="243"/>
      <c r="M405" s="539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540"/>
      <c r="J406" s="243"/>
      <c r="K406" s="243"/>
      <c r="L406" s="243"/>
      <c r="M406" s="539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540"/>
      <c r="J407" s="243"/>
      <c r="K407" s="243"/>
      <c r="L407" s="243"/>
      <c r="M407" s="539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540"/>
      <c r="J408" s="243"/>
      <c r="K408" s="243"/>
      <c r="L408" s="243"/>
      <c r="M408" s="539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540"/>
      <c r="J409" s="243"/>
      <c r="K409" s="243"/>
      <c r="L409" s="243"/>
      <c r="M409" s="539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540"/>
      <c r="J410" s="243"/>
      <c r="K410" s="243"/>
      <c r="L410" s="243"/>
      <c r="M410" s="539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540"/>
      <c r="J411" s="243"/>
      <c r="K411" s="243"/>
      <c r="L411" s="243"/>
      <c r="M411" s="539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540"/>
      <c r="J412" s="243"/>
      <c r="K412" s="243"/>
      <c r="L412" s="243"/>
      <c r="M412" s="539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540"/>
      <c r="J413" s="243"/>
      <c r="K413" s="243"/>
      <c r="L413" s="243"/>
      <c r="M413" s="539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540"/>
      <c r="J414" s="243"/>
      <c r="K414" s="243"/>
      <c r="L414" s="243"/>
      <c r="M414" s="539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540"/>
      <c r="J415" s="243"/>
      <c r="K415" s="243"/>
      <c r="L415" s="243"/>
      <c r="M415" s="539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540"/>
      <c r="J416" s="243"/>
      <c r="K416" s="243"/>
      <c r="L416" s="243"/>
      <c r="M416" s="539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540"/>
      <c r="J417" s="243"/>
      <c r="K417" s="243"/>
      <c r="L417" s="243"/>
      <c r="M417" s="539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540"/>
      <c r="J418" s="243"/>
      <c r="K418" s="243"/>
      <c r="L418" s="243"/>
      <c r="M418" s="539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540"/>
      <c r="J419" s="243"/>
      <c r="K419" s="243"/>
      <c r="L419" s="243"/>
      <c r="M419" s="539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540"/>
      <c r="J420" s="243"/>
      <c r="K420" s="243"/>
      <c r="L420" s="243"/>
      <c r="M420" s="539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540"/>
      <c r="J421" s="243"/>
      <c r="K421" s="243"/>
      <c r="L421" s="243"/>
      <c r="M421" s="539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540"/>
      <c r="J422" s="243"/>
      <c r="K422" s="243"/>
      <c r="L422" s="243"/>
      <c r="M422" s="539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540"/>
      <c r="J423" s="243"/>
      <c r="K423" s="243"/>
      <c r="L423" s="243"/>
      <c r="M423" s="539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540"/>
      <c r="J424" s="243"/>
      <c r="K424" s="243"/>
      <c r="L424" s="243"/>
      <c r="M424" s="539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540"/>
      <c r="J425" s="243"/>
      <c r="K425" s="243"/>
      <c r="L425" s="243"/>
      <c r="M425" s="539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540"/>
      <c r="J426" s="243"/>
      <c r="K426" s="243"/>
      <c r="L426" s="243"/>
      <c r="M426" s="539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540"/>
      <c r="J427" s="243"/>
      <c r="K427" s="243"/>
      <c r="L427" s="243"/>
      <c r="M427" s="539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540"/>
      <c r="J428" s="243"/>
      <c r="K428" s="243"/>
      <c r="L428" s="243"/>
      <c r="M428" s="539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540"/>
      <c r="J429" s="243"/>
      <c r="K429" s="243"/>
      <c r="L429" s="243"/>
      <c r="M429" s="539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540"/>
      <c r="J430" s="243"/>
      <c r="K430" s="243"/>
      <c r="L430" s="243"/>
      <c r="M430" s="539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540"/>
      <c r="J431" s="243"/>
      <c r="K431" s="243"/>
      <c r="L431" s="243"/>
      <c r="M431" s="539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540"/>
      <c r="J432" s="243"/>
      <c r="K432" s="243"/>
      <c r="L432" s="243"/>
      <c r="M432" s="539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540"/>
      <c r="J433" s="243"/>
      <c r="K433" s="243"/>
      <c r="L433" s="243"/>
      <c r="M433" s="539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540"/>
      <c r="J434" s="243"/>
      <c r="K434" s="243"/>
      <c r="L434" s="243"/>
      <c r="M434" s="539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540"/>
      <c r="J435" s="243"/>
      <c r="K435" s="243"/>
      <c r="L435" s="243"/>
      <c r="M435" s="539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540"/>
      <c r="J436" s="243"/>
      <c r="K436" s="243"/>
      <c r="L436" s="243"/>
      <c r="M436" s="539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540"/>
      <c r="J437" s="243"/>
      <c r="K437" s="243"/>
      <c r="L437" s="243"/>
      <c r="M437" s="539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540"/>
      <c r="J438" s="243"/>
      <c r="K438" s="243"/>
      <c r="L438" s="243"/>
      <c r="M438" s="539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540"/>
      <c r="J439" s="243"/>
      <c r="K439" s="243"/>
      <c r="L439" s="243"/>
      <c r="M439" s="539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540"/>
      <c r="J440" s="243"/>
      <c r="K440" s="243"/>
      <c r="L440" s="243"/>
      <c r="M440" s="539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540"/>
      <c r="J441" s="243"/>
      <c r="K441" s="243"/>
      <c r="L441" s="243"/>
      <c r="M441" s="539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540"/>
      <c r="J442" s="243"/>
      <c r="K442" s="243"/>
      <c r="L442" s="243"/>
      <c r="M442" s="539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540"/>
      <c r="J443" s="243"/>
      <c r="K443" s="243"/>
      <c r="L443" s="243"/>
      <c r="M443" s="539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540"/>
      <c r="J444" s="243"/>
      <c r="K444" s="243"/>
      <c r="L444" s="243"/>
      <c r="M444" s="539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540"/>
      <c r="J445" s="243"/>
      <c r="K445" s="243"/>
      <c r="L445" s="243"/>
      <c r="M445" s="539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540"/>
      <c r="J446" s="243"/>
      <c r="K446" s="243"/>
      <c r="L446" s="243"/>
      <c r="M446" s="539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540"/>
      <c r="J447" s="243"/>
      <c r="K447" s="243"/>
      <c r="L447" s="243"/>
      <c r="M447" s="539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540"/>
      <c r="J448" s="243"/>
      <c r="K448" s="243"/>
      <c r="L448" s="243"/>
      <c r="M448" s="539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540"/>
      <c r="J449" s="243"/>
      <c r="K449" s="243"/>
      <c r="L449" s="243"/>
      <c r="M449" s="539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540"/>
      <c r="J450" s="243"/>
      <c r="K450" s="243"/>
      <c r="L450" s="243"/>
      <c r="M450" s="539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540"/>
      <c r="J451" s="243"/>
      <c r="K451" s="243"/>
      <c r="L451" s="243"/>
      <c r="M451" s="539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540"/>
      <c r="J452" s="243"/>
      <c r="K452" s="243"/>
      <c r="L452" s="243"/>
      <c r="M452" s="539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540"/>
      <c r="J453" s="243"/>
      <c r="K453" s="243"/>
      <c r="L453" s="243"/>
      <c r="M453" s="539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540"/>
      <c r="J454" s="243"/>
      <c r="K454" s="243"/>
      <c r="L454" s="243"/>
      <c r="M454" s="539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540"/>
      <c r="J455" s="243"/>
      <c r="K455" s="243"/>
      <c r="L455" s="243"/>
      <c r="M455" s="539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540"/>
      <c r="J456" s="243"/>
      <c r="K456" s="243"/>
      <c r="L456" s="243"/>
      <c r="M456" s="539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540"/>
      <c r="J457" s="243"/>
      <c r="K457" s="243"/>
      <c r="L457" s="243"/>
      <c r="M457" s="539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540"/>
      <c r="J458" s="243"/>
      <c r="K458" s="243"/>
      <c r="L458" s="243"/>
      <c r="M458" s="539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540"/>
      <c r="J459" s="243"/>
      <c r="K459" s="243"/>
      <c r="L459" s="243"/>
      <c r="M459" s="539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540"/>
      <c r="J460" s="243"/>
      <c r="K460" s="243"/>
      <c r="L460" s="243"/>
      <c r="M460" s="539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540"/>
      <c r="J461" s="243"/>
      <c r="K461" s="243"/>
      <c r="L461" s="243"/>
      <c r="M461" s="539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540"/>
      <c r="J462" s="243"/>
      <c r="K462" s="243"/>
      <c r="L462" s="243"/>
      <c r="M462" s="539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540"/>
      <c r="J463" s="243"/>
      <c r="K463" s="243"/>
      <c r="L463" s="243"/>
      <c r="M463" s="539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540"/>
      <c r="J464" s="243"/>
      <c r="K464" s="243"/>
      <c r="L464" s="243"/>
      <c r="M464" s="539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540"/>
      <c r="J465" s="243"/>
      <c r="K465" s="243"/>
      <c r="L465" s="243"/>
      <c r="M465" s="539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540"/>
      <c r="J466" s="243"/>
      <c r="K466" s="243"/>
      <c r="L466" s="243"/>
      <c r="M466" s="539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540"/>
      <c r="J467" s="243"/>
      <c r="K467" s="243"/>
      <c r="L467" s="243"/>
      <c r="M467" s="539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540"/>
      <c r="J468" s="243"/>
      <c r="K468" s="243"/>
      <c r="L468" s="243"/>
      <c r="M468" s="539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540"/>
      <c r="J469" s="243"/>
      <c r="K469" s="243"/>
      <c r="L469" s="243"/>
      <c r="M469" s="539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540"/>
      <c r="J470" s="243"/>
      <c r="K470" s="243"/>
      <c r="L470" s="243"/>
      <c r="M470" s="539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540"/>
      <c r="J471" s="243"/>
      <c r="K471" s="243"/>
      <c r="L471" s="243"/>
      <c r="M471" s="539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540"/>
      <c r="J472" s="243"/>
      <c r="K472" s="243"/>
      <c r="L472" s="243"/>
      <c r="M472" s="539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540"/>
      <c r="J473" s="243"/>
      <c r="K473" s="243"/>
      <c r="L473" s="243"/>
      <c r="M473" s="539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540"/>
      <c r="J474" s="243"/>
      <c r="K474" s="243"/>
      <c r="L474" s="243"/>
      <c r="M474" s="539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540"/>
      <c r="J475" s="243"/>
      <c r="K475" s="243"/>
      <c r="L475" s="243"/>
      <c r="M475" s="539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540"/>
      <c r="J476" s="243"/>
      <c r="K476" s="243"/>
      <c r="L476" s="243"/>
      <c r="M476" s="539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540"/>
      <c r="J477" s="243"/>
      <c r="K477" s="243"/>
      <c r="L477" s="243"/>
      <c r="M477" s="539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540"/>
      <c r="J478" s="243"/>
      <c r="K478" s="243"/>
      <c r="L478" s="243"/>
      <c r="M478" s="539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540"/>
      <c r="J479" s="243"/>
      <c r="K479" s="243"/>
      <c r="L479" s="243"/>
      <c r="M479" s="539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540"/>
      <c r="J480" s="243"/>
      <c r="K480" s="243"/>
      <c r="L480" s="243"/>
      <c r="M480" s="539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540"/>
      <c r="J481" s="243"/>
      <c r="K481" s="243"/>
      <c r="L481" s="243"/>
      <c r="M481" s="539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540"/>
      <c r="J482" s="243"/>
      <c r="K482" s="243"/>
      <c r="L482" s="243"/>
      <c r="M482" s="539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540"/>
      <c r="J483" s="243"/>
      <c r="K483" s="243"/>
      <c r="L483" s="243"/>
      <c r="M483" s="539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540"/>
      <c r="J484" s="243"/>
      <c r="K484" s="243"/>
      <c r="L484" s="243"/>
      <c r="M484" s="539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540"/>
      <c r="J485" s="243"/>
      <c r="K485" s="243"/>
      <c r="L485" s="243"/>
      <c r="M485" s="539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540"/>
      <c r="J486" s="243"/>
      <c r="K486" s="243"/>
      <c r="L486" s="243"/>
      <c r="M486" s="539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540"/>
      <c r="J487" s="243"/>
      <c r="K487" s="243"/>
      <c r="L487" s="243"/>
      <c r="M487" s="539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540"/>
      <c r="J488" s="243"/>
      <c r="K488" s="243"/>
      <c r="L488" s="243"/>
      <c r="M488" s="539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540"/>
      <c r="J489" s="243"/>
      <c r="K489" s="243"/>
      <c r="L489" s="243"/>
      <c r="M489" s="539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540"/>
      <c r="J490" s="243"/>
      <c r="K490" s="243"/>
      <c r="L490" s="243"/>
      <c r="M490" s="539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540"/>
      <c r="J491" s="243"/>
      <c r="K491" s="243"/>
      <c r="L491" s="243"/>
      <c r="M491" s="539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540"/>
      <c r="J492" s="243"/>
      <c r="K492" s="243"/>
      <c r="L492" s="243"/>
      <c r="M492" s="539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540"/>
      <c r="J493" s="243"/>
      <c r="K493" s="243"/>
      <c r="L493" s="243"/>
      <c r="M493" s="539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540"/>
      <c r="J494" s="243"/>
      <c r="K494" s="243"/>
      <c r="L494" s="243"/>
      <c r="M494" s="539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540"/>
      <c r="J495" s="243"/>
      <c r="K495" s="243"/>
      <c r="L495" s="243"/>
      <c r="M495" s="539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540"/>
      <c r="J496" s="243"/>
      <c r="K496" s="243"/>
      <c r="L496" s="243"/>
      <c r="M496" s="539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540"/>
      <c r="J497" s="243"/>
      <c r="K497" s="243"/>
      <c r="L497" s="243"/>
      <c r="M497" s="539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540"/>
      <c r="J498" s="243"/>
      <c r="K498" s="243"/>
      <c r="L498" s="243"/>
      <c r="M498" s="539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540"/>
      <c r="J499" s="243"/>
      <c r="K499" s="243"/>
      <c r="L499" s="243"/>
      <c r="M499" s="539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540"/>
      <c r="J500" s="243"/>
      <c r="K500" s="243"/>
      <c r="L500" s="243"/>
      <c r="M500" s="539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540"/>
      <c r="J501" s="243"/>
      <c r="K501" s="243"/>
      <c r="L501" s="243"/>
      <c r="M501" s="539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540"/>
      <c r="J502" s="243"/>
      <c r="K502" s="243"/>
      <c r="L502" s="243"/>
      <c r="M502" s="539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540"/>
      <c r="J503" s="243"/>
      <c r="K503" s="243"/>
      <c r="L503" s="243"/>
      <c r="M503" s="539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540"/>
      <c r="J504" s="243"/>
      <c r="K504" s="243"/>
      <c r="L504" s="243"/>
      <c r="M504" s="539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540"/>
      <c r="J505" s="243"/>
      <c r="K505" s="243"/>
      <c r="L505" s="243"/>
      <c r="M505" s="539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540"/>
      <c r="J506" s="243"/>
      <c r="K506" s="243"/>
      <c r="L506" s="243"/>
      <c r="M506" s="539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540"/>
      <c r="J507" s="243"/>
      <c r="K507" s="243"/>
      <c r="L507" s="243"/>
      <c r="M507" s="539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540"/>
      <c r="J508" s="243"/>
      <c r="K508" s="243"/>
      <c r="L508" s="243"/>
      <c r="M508" s="539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540"/>
      <c r="J509" s="243"/>
      <c r="K509" s="243"/>
      <c r="L509" s="243"/>
      <c r="M509" s="539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540"/>
      <c r="J510" s="243"/>
      <c r="K510" s="243"/>
      <c r="L510" s="243"/>
      <c r="M510" s="539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540"/>
      <c r="J511" s="243"/>
      <c r="K511" s="243"/>
      <c r="L511" s="243"/>
      <c r="M511" s="539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540"/>
      <c r="J512" s="243"/>
      <c r="K512" s="243"/>
      <c r="L512" s="243"/>
      <c r="M512" s="539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540"/>
      <c r="J513" s="243"/>
      <c r="K513" s="243"/>
      <c r="L513" s="243"/>
      <c r="M513" s="539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540"/>
      <c r="J514" s="243"/>
      <c r="K514" s="243"/>
      <c r="L514" s="243"/>
      <c r="M514" s="539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540"/>
      <c r="J515" s="243"/>
      <c r="K515" s="243"/>
      <c r="L515" s="243"/>
      <c r="M515" s="539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540"/>
      <c r="J516" s="243"/>
      <c r="K516" s="243"/>
      <c r="L516" s="243"/>
      <c r="M516" s="539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540"/>
      <c r="J517" s="243"/>
      <c r="K517" s="243"/>
      <c r="L517" s="243"/>
      <c r="M517" s="539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540"/>
      <c r="J518" s="243"/>
      <c r="K518" s="243"/>
      <c r="L518" s="243"/>
      <c r="M518" s="539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540"/>
      <c r="J519" s="243"/>
      <c r="K519" s="243"/>
      <c r="L519" s="243"/>
      <c r="M519" s="539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540"/>
      <c r="J520" s="243"/>
      <c r="K520" s="243"/>
      <c r="L520" s="243"/>
      <c r="M520" s="539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540"/>
      <c r="J521" s="243"/>
      <c r="K521" s="243"/>
      <c r="L521" s="243"/>
      <c r="M521" s="539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540"/>
      <c r="J522" s="243"/>
      <c r="K522" s="243"/>
      <c r="L522" s="243"/>
      <c r="M522" s="539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540"/>
      <c r="J523" s="243"/>
      <c r="K523" s="243"/>
      <c r="L523" s="243"/>
      <c r="M523" s="539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540"/>
      <c r="J524" s="243"/>
      <c r="K524" s="243"/>
      <c r="L524" s="243"/>
      <c r="M524" s="539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540"/>
      <c r="J525" s="243"/>
      <c r="K525" s="243"/>
      <c r="L525" s="243"/>
      <c r="M525" s="539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540"/>
      <c r="J526" s="243"/>
      <c r="K526" s="243"/>
      <c r="L526" s="243"/>
      <c r="M526" s="539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540"/>
      <c r="J527" s="243"/>
      <c r="K527" s="243"/>
      <c r="L527" s="243"/>
      <c r="M527" s="539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540"/>
      <c r="J528" s="243"/>
      <c r="K528" s="243"/>
      <c r="L528" s="243"/>
      <c r="M528" s="539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540"/>
      <c r="J529" s="243"/>
      <c r="K529" s="243"/>
      <c r="L529" s="243"/>
      <c r="M529" s="539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540"/>
      <c r="J530" s="243"/>
      <c r="K530" s="243"/>
      <c r="L530" s="243"/>
      <c r="M530" s="539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540"/>
      <c r="J531" s="243"/>
      <c r="K531" s="243"/>
      <c r="L531" s="243"/>
      <c r="M531" s="539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540"/>
      <c r="J532" s="243"/>
      <c r="K532" s="243"/>
      <c r="L532" s="243"/>
      <c r="M532" s="539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540"/>
      <c r="J533" s="243"/>
      <c r="K533" s="243"/>
      <c r="L533" s="243"/>
      <c r="M533" s="539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540"/>
      <c r="J534" s="243"/>
      <c r="K534" s="243"/>
      <c r="L534" s="243"/>
      <c r="M534" s="539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540"/>
      <c r="J535" s="243"/>
      <c r="K535" s="243"/>
      <c r="L535" s="243"/>
      <c r="M535" s="539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540"/>
      <c r="J536" s="243"/>
      <c r="K536" s="243"/>
      <c r="L536" s="243"/>
      <c r="M536" s="539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540"/>
      <c r="J537" s="243"/>
      <c r="K537" s="243"/>
      <c r="L537" s="243"/>
      <c r="M537" s="539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540"/>
      <c r="J538" s="243"/>
      <c r="K538" s="243"/>
      <c r="L538" s="243"/>
      <c r="M538" s="539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540"/>
      <c r="J539" s="243"/>
      <c r="K539" s="243"/>
      <c r="L539" s="243"/>
      <c r="M539" s="539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540"/>
      <c r="J540" s="243"/>
      <c r="K540" s="243"/>
      <c r="L540" s="243"/>
      <c r="M540" s="539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540"/>
      <c r="J541" s="243"/>
      <c r="K541" s="243"/>
      <c r="L541" s="243"/>
      <c r="M541" s="539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540"/>
      <c r="J542" s="243"/>
      <c r="K542" s="243"/>
      <c r="L542" s="243"/>
      <c r="M542" s="539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540"/>
      <c r="J543" s="243"/>
      <c r="K543" s="243"/>
      <c r="L543" s="243"/>
      <c r="M543" s="539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540"/>
      <c r="J544" s="243"/>
      <c r="K544" s="243"/>
      <c r="L544" s="243"/>
      <c r="M544" s="539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540"/>
      <c r="J545" s="243"/>
      <c r="K545" s="243"/>
      <c r="L545" s="243"/>
      <c r="M545" s="539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540"/>
      <c r="J546" s="243"/>
      <c r="K546" s="243"/>
      <c r="L546" s="243"/>
      <c r="M546" s="539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540"/>
      <c r="J547" s="243"/>
      <c r="K547" s="243"/>
      <c r="L547" s="243"/>
      <c r="M547" s="539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540"/>
      <c r="J548" s="243"/>
      <c r="K548" s="243"/>
      <c r="L548" s="243"/>
      <c r="M548" s="539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540"/>
      <c r="J549" s="243"/>
      <c r="K549" s="243"/>
      <c r="L549" s="243"/>
      <c r="M549" s="539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540"/>
      <c r="J550" s="243"/>
      <c r="K550" s="243"/>
      <c r="L550" s="243"/>
      <c r="M550" s="539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540"/>
      <c r="J551" s="243"/>
      <c r="K551" s="243"/>
      <c r="L551" s="243"/>
      <c r="M551" s="539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540"/>
      <c r="J552" s="243"/>
      <c r="K552" s="243"/>
      <c r="L552" s="243"/>
      <c r="M552" s="539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540"/>
      <c r="J553" s="243"/>
      <c r="K553" s="243"/>
      <c r="L553" s="243"/>
      <c r="M553" s="539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540"/>
      <c r="J554" s="243"/>
      <c r="K554" s="243"/>
      <c r="L554" s="243"/>
      <c r="M554" s="539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540"/>
      <c r="J555" s="243"/>
      <c r="K555" s="243"/>
      <c r="L555" s="243"/>
      <c r="M555" s="539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540"/>
      <c r="J556" s="243"/>
      <c r="K556" s="243"/>
      <c r="L556" s="243"/>
      <c r="M556" s="539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540"/>
      <c r="J557" s="243"/>
      <c r="K557" s="243"/>
      <c r="L557" s="243"/>
      <c r="M557" s="539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540"/>
      <c r="J558" s="243"/>
      <c r="K558" s="243"/>
      <c r="L558" s="243"/>
      <c r="M558" s="539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540"/>
      <c r="J559" s="243"/>
      <c r="K559" s="243"/>
      <c r="L559" s="243"/>
      <c r="M559" s="539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540"/>
      <c r="J560" s="243"/>
      <c r="K560" s="243"/>
      <c r="L560" s="243"/>
      <c r="M560" s="539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540"/>
      <c r="J561" s="243"/>
      <c r="K561" s="243"/>
      <c r="L561" s="243"/>
      <c r="M561" s="539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540"/>
      <c r="J562" s="243"/>
      <c r="K562" s="243"/>
      <c r="L562" s="243"/>
      <c r="M562" s="539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540"/>
      <c r="J563" s="243"/>
      <c r="K563" s="243"/>
      <c r="L563" s="243"/>
      <c r="M563" s="539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540"/>
      <c r="J564" s="243"/>
      <c r="K564" s="243"/>
      <c r="L564" s="243"/>
      <c r="M564" s="539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540"/>
      <c r="J565" s="243"/>
      <c r="K565" s="243"/>
      <c r="L565" s="243"/>
      <c r="M565" s="539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540"/>
      <c r="J566" s="243"/>
      <c r="K566" s="243"/>
      <c r="L566" s="243"/>
      <c r="M566" s="539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540"/>
      <c r="J567" s="243"/>
      <c r="K567" s="243"/>
      <c r="L567" s="243"/>
      <c r="M567" s="539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540"/>
      <c r="J568" s="243"/>
      <c r="K568" s="243"/>
      <c r="L568" s="243"/>
      <c r="M568" s="539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540"/>
      <c r="J569" s="243"/>
      <c r="K569" s="243"/>
      <c r="L569" s="243"/>
      <c r="M569" s="539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540"/>
      <c r="J570" s="243"/>
      <c r="K570" s="243"/>
      <c r="L570" s="243"/>
      <c r="M570" s="539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540"/>
      <c r="J571" s="243"/>
      <c r="K571" s="243"/>
      <c r="L571" s="243"/>
      <c r="M571" s="539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540"/>
      <c r="J572" s="243"/>
      <c r="K572" s="243"/>
      <c r="L572" s="243"/>
      <c r="M572" s="539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540"/>
      <c r="J573" s="243"/>
      <c r="K573" s="243"/>
      <c r="L573" s="243"/>
      <c r="M573" s="539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540"/>
      <c r="J574" s="243"/>
      <c r="K574" s="243"/>
      <c r="L574" s="243"/>
      <c r="M574" s="539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540"/>
      <c r="J575" s="243"/>
      <c r="K575" s="243"/>
      <c r="L575" s="243"/>
      <c r="M575" s="539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540"/>
      <c r="J576" s="243"/>
      <c r="K576" s="243"/>
      <c r="L576" s="243"/>
      <c r="M576" s="539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540"/>
      <c r="J577" s="243"/>
      <c r="K577" s="243"/>
      <c r="L577" s="243"/>
      <c r="M577" s="539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540"/>
      <c r="J578" s="243"/>
      <c r="K578" s="243"/>
      <c r="L578" s="243"/>
      <c r="M578" s="539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540"/>
      <c r="J579" s="243"/>
      <c r="K579" s="243"/>
      <c r="L579" s="243"/>
      <c r="M579" s="539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540"/>
      <c r="J580" s="243"/>
      <c r="K580" s="243"/>
      <c r="L580" s="243"/>
      <c r="M580" s="539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540"/>
      <c r="J581" s="243"/>
      <c r="K581" s="243"/>
      <c r="L581" s="243"/>
      <c r="M581" s="539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540"/>
      <c r="J582" s="243"/>
      <c r="K582" s="243"/>
      <c r="L582" s="243"/>
      <c r="M582" s="539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540"/>
      <c r="J583" s="243"/>
      <c r="K583" s="243"/>
      <c r="L583" s="243"/>
      <c r="M583" s="539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540"/>
      <c r="J584" s="243"/>
      <c r="K584" s="243"/>
      <c r="L584" s="243"/>
      <c r="M584" s="539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540"/>
      <c r="J585" s="243"/>
      <c r="K585" s="243"/>
      <c r="L585" s="243"/>
      <c r="M585" s="539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540"/>
      <c r="J586" s="243"/>
      <c r="K586" s="243"/>
      <c r="L586" s="243"/>
      <c r="M586" s="539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540"/>
      <c r="J587" s="243"/>
      <c r="K587" s="243"/>
      <c r="L587" s="243"/>
      <c r="M587" s="539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540"/>
      <c r="J588" s="243"/>
      <c r="K588" s="243"/>
      <c r="L588" s="243"/>
      <c r="M588" s="539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540"/>
      <c r="J589" s="243"/>
      <c r="K589" s="243"/>
      <c r="L589" s="243"/>
      <c r="M589" s="539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540"/>
      <c r="J590" s="243"/>
      <c r="K590" s="243"/>
      <c r="L590" s="243"/>
      <c r="M590" s="539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540"/>
      <c r="J591" s="243"/>
      <c r="K591" s="243"/>
      <c r="L591" s="243"/>
      <c r="M591" s="539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540"/>
      <c r="J592" s="243"/>
      <c r="K592" s="243"/>
      <c r="L592" s="243"/>
      <c r="M592" s="539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540"/>
      <c r="J593" s="243"/>
      <c r="K593" s="243"/>
      <c r="L593" s="243"/>
      <c r="M593" s="539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540"/>
      <c r="J594" s="243"/>
      <c r="K594" s="243"/>
      <c r="L594" s="243"/>
      <c r="M594" s="539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540"/>
      <c r="J595" s="243"/>
      <c r="K595" s="243"/>
      <c r="L595" s="243"/>
      <c r="M595" s="539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540"/>
      <c r="J596" s="243"/>
      <c r="K596" s="243"/>
      <c r="L596" s="243"/>
      <c r="M596" s="539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540"/>
      <c r="J597" s="243"/>
      <c r="K597" s="243"/>
      <c r="L597" s="243"/>
      <c r="M597" s="539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540"/>
      <c r="J598" s="243"/>
      <c r="K598" s="243"/>
      <c r="L598" s="243"/>
      <c r="M598" s="539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540"/>
      <c r="J599" s="243"/>
      <c r="K599" s="243"/>
      <c r="L599" s="243"/>
      <c r="M599" s="539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540"/>
      <c r="J600" s="243"/>
      <c r="K600" s="243"/>
      <c r="L600" s="243"/>
      <c r="M600" s="539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540"/>
      <c r="J601" s="243"/>
      <c r="K601" s="243"/>
      <c r="L601" s="243"/>
      <c r="M601" s="539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540"/>
      <c r="J602" s="243"/>
      <c r="K602" s="243"/>
      <c r="L602" s="243"/>
      <c r="M602" s="539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540"/>
      <c r="J603" s="243"/>
      <c r="K603" s="243"/>
      <c r="L603" s="243"/>
      <c r="M603" s="539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540"/>
      <c r="J604" s="243"/>
      <c r="K604" s="243"/>
      <c r="L604" s="243"/>
      <c r="M604" s="539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540"/>
      <c r="J605" s="243"/>
      <c r="K605" s="243"/>
      <c r="L605" s="243"/>
      <c r="M605" s="539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540"/>
      <c r="J606" s="243"/>
      <c r="K606" s="243"/>
      <c r="L606" s="243"/>
      <c r="M606" s="539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540"/>
      <c r="J607" s="243"/>
      <c r="K607" s="243"/>
      <c r="L607" s="243"/>
      <c r="M607" s="539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540"/>
      <c r="J608" s="243"/>
      <c r="K608" s="243"/>
      <c r="L608" s="243"/>
      <c r="M608" s="539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540"/>
      <c r="J609" s="243"/>
      <c r="K609" s="243"/>
      <c r="L609" s="243"/>
      <c r="M609" s="539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540"/>
      <c r="J610" s="243"/>
      <c r="K610" s="243"/>
      <c r="L610" s="243"/>
      <c r="M610" s="539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540"/>
      <c r="J611" s="243"/>
      <c r="K611" s="243"/>
      <c r="L611" s="243"/>
      <c r="M611" s="539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540"/>
      <c r="J612" s="243"/>
      <c r="K612" s="243"/>
      <c r="L612" s="243"/>
      <c r="M612" s="539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540"/>
      <c r="J613" s="243"/>
      <c r="K613" s="243"/>
      <c r="L613" s="243"/>
      <c r="M613" s="539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540"/>
      <c r="J614" s="243"/>
      <c r="K614" s="243"/>
      <c r="L614" s="243"/>
      <c r="M614" s="539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540"/>
      <c r="J615" s="243"/>
      <c r="K615" s="243"/>
      <c r="L615" s="243"/>
      <c r="M615" s="539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540"/>
      <c r="J616" s="243"/>
      <c r="K616" s="243"/>
      <c r="L616" s="243"/>
      <c r="M616" s="539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540"/>
      <c r="J617" s="243"/>
      <c r="K617" s="243"/>
      <c r="L617" s="243"/>
      <c r="M617" s="539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540"/>
      <c r="J618" s="243"/>
      <c r="K618" s="243"/>
      <c r="L618" s="243"/>
      <c r="M618" s="539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540"/>
      <c r="J619" s="243"/>
      <c r="K619" s="243"/>
      <c r="L619" s="243"/>
      <c r="M619" s="539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540"/>
      <c r="J620" s="243"/>
      <c r="K620" s="243"/>
      <c r="L620" s="243"/>
      <c r="M620" s="539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540"/>
      <c r="J621" s="243"/>
      <c r="K621" s="243"/>
      <c r="L621" s="243"/>
      <c r="M621" s="539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540"/>
      <c r="J622" s="243"/>
      <c r="K622" s="243"/>
      <c r="L622" s="243"/>
      <c r="M622" s="539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540"/>
      <c r="J623" s="243"/>
      <c r="K623" s="243"/>
      <c r="L623" s="243"/>
      <c r="M623" s="539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540"/>
      <c r="J624" s="243"/>
      <c r="K624" s="243"/>
      <c r="L624" s="243"/>
      <c r="M624" s="539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540"/>
      <c r="J625" s="243"/>
      <c r="K625" s="243"/>
      <c r="L625" s="243"/>
      <c r="M625" s="539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540"/>
      <c r="J626" s="243"/>
      <c r="K626" s="243"/>
      <c r="L626" s="243"/>
      <c r="M626" s="539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540"/>
      <c r="J627" s="243"/>
      <c r="K627" s="243"/>
      <c r="L627" s="243"/>
      <c r="M627" s="539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540"/>
      <c r="J628" s="243"/>
      <c r="K628" s="243"/>
      <c r="L628" s="243"/>
      <c r="M628" s="539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540"/>
      <c r="J629" s="243"/>
      <c r="K629" s="243"/>
      <c r="L629" s="243"/>
      <c r="M629" s="539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540"/>
      <c r="J630" s="243"/>
      <c r="K630" s="243"/>
      <c r="L630" s="243"/>
      <c r="M630" s="539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540"/>
      <c r="J631" s="243"/>
      <c r="K631" s="243"/>
      <c r="L631" s="243"/>
      <c r="M631" s="539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540"/>
      <c r="J632" s="243"/>
      <c r="K632" s="243"/>
      <c r="L632" s="243"/>
      <c r="M632" s="539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540"/>
      <c r="J633" s="243"/>
      <c r="K633" s="243"/>
      <c r="L633" s="243"/>
      <c r="M633" s="539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540"/>
      <c r="J634" s="243"/>
      <c r="K634" s="243"/>
      <c r="L634" s="243"/>
      <c r="M634" s="539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540"/>
      <c r="J635" s="243"/>
      <c r="K635" s="243"/>
      <c r="L635" s="243"/>
      <c r="M635" s="539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540"/>
      <c r="J636" s="243"/>
      <c r="K636" s="243"/>
      <c r="L636" s="243"/>
      <c r="M636" s="539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540"/>
      <c r="J637" s="243"/>
      <c r="K637" s="243"/>
      <c r="L637" s="243"/>
      <c r="M637" s="539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540"/>
      <c r="J638" s="243"/>
      <c r="K638" s="243"/>
      <c r="L638" s="243"/>
      <c r="M638" s="539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540"/>
      <c r="J639" s="243"/>
      <c r="K639" s="243"/>
      <c r="L639" s="243"/>
      <c r="M639" s="539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540"/>
      <c r="J640" s="243"/>
      <c r="K640" s="243"/>
      <c r="L640" s="243"/>
      <c r="M640" s="539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540"/>
      <c r="J641" s="243"/>
      <c r="K641" s="243"/>
      <c r="L641" s="243"/>
      <c r="M641" s="539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540"/>
      <c r="J642" s="243"/>
      <c r="K642" s="243"/>
      <c r="L642" s="243"/>
      <c r="M642" s="539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540"/>
      <c r="J643" s="243"/>
      <c r="K643" s="243"/>
      <c r="L643" s="243"/>
      <c r="M643" s="539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540"/>
      <c r="J644" s="243"/>
      <c r="K644" s="243"/>
      <c r="L644" s="243"/>
      <c r="M644" s="539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540"/>
      <c r="J645" s="243"/>
      <c r="K645" s="243"/>
      <c r="L645" s="243"/>
      <c r="M645" s="539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540"/>
      <c r="J646" s="243"/>
      <c r="K646" s="243"/>
      <c r="L646" s="243"/>
      <c r="M646" s="539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540"/>
      <c r="J647" s="243"/>
      <c r="K647" s="243"/>
      <c r="L647" s="243"/>
      <c r="M647" s="539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540"/>
      <c r="J648" s="243"/>
      <c r="K648" s="243"/>
      <c r="L648" s="243"/>
      <c r="M648" s="539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540"/>
      <c r="J649" s="243"/>
      <c r="K649" s="243"/>
      <c r="L649" s="243"/>
      <c r="M649" s="539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540"/>
      <c r="J650" s="243"/>
      <c r="K650" s="243"/>
      <c r="L650" s="243"/>
      <c r="M650" s="539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540"/>
      <c r="J651" s="243"/>
      <c r="K651" s="243"/>
      <c r="L651" s="243"/>
      <c r="M651" s="539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540"/>
      <c r="J652" s="243"/>
      <c r="K652" s="243"/>
      <c r="L652" s="243"/>
      <c r="M652" s="539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540"/>
      <c r="J653" s="243"/>
      <c r="K653" s="243"/>
      <c r="L653" s="243"/>
      <c r="M653" s="539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540"/>
      <c r="J654" s="243"/>
      <c r="K654" s="243"/>
      <c r="L654" s="243"/>
      <c r="M654" s="539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540"/>
      <c r="J655" s="243"/>
      <c r="K655" s="243"/>
      <c r="L655" s="243"/>
      <c r="M655" s="539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540"/>
      <c r="J656" s="243"/>
      <c r="K656" s="243"/>
      <c r="L656" s="243"/>
      <c r="M656" s="539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540"/>
      <c r="J657" s="243"/>
      <c r="K657" s="243"/>
      <c r="L657" s="243"/>
      <c r="M657" s="539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540"/>
      <c r="J658" s="243"/>
      <c r="K658" s="243"/>
      <c r="L658" s="243"/>
      <c r="M658" s="539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540"/>
      <c r="J659" s="243"/>
      <c r="K659" s="243"/>
      <c r="L659" s="243"/>
      <c r="M659" s="539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540"/>
      <c r="J660" s="243"/>
      <c r="K660" s="243"/>
      <c r="L660" s="243"/>
      <c r="M660" s="539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540"/>
      <c r="J661" s="243"/>
      <c r="K661" s="243"/>
      <c r="L661" s="243"/>
      <c r="M661" s="539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540"/>
      <c r="J662" s="243"/>
      <c r="K662" s="243"/>
      <c r="L662" s="243"/>
      <c r="M662" s="539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540"/>
      <c r="J663" s="243"/>
      <c r="K663" s="243"/>
      <c r="L663" s="243"/>
      <c r="M663" s="539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540"/>
      <c r="J664" s="243"/>
      <c r="K664" s="243"/>
      <c r="L664" s="243"/>
      <c r="M664" s="539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540"/>
      <c r="J665" s="243"/>
      <c r="K665" s="243"/>
      <c r="L665" s="243"/>
      <c r="M665" s="539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540"/>
      <c r="J666" s="243"/>
      <c r="K666" s="243"/>
      <c r="L666" s="243"/>
      <c r="M666" s="539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540"/>
      <c r="J667" s="243"/>
      <c r="K667" s="243"/>
      <c r="L667" s="243"/>
      <c r="M667" s="539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540"/>
      <c r="J668" s="243"/>
      <c r="K668" s="243"/>
      <c r="L668" s="243"/>
      <c r="M668" s="539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540"/>
      <c r="J669" s="243"/>
      <c r="K669" s="243"/>
      <c r="L669" s="243"/>
      <c r="M669" s="539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540"/>
      <c r="J670" s="243"/>
      <c r="K670" s="243"/>
      <c r="L670" s="243"/>
      <c r="M670" s="539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540"/>
      <c r="J671" s="243"/>
      <c r="K671" s="243"/>
      <c r="L671" s="243"/>
      <c r="M671" s="539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540"/>
      <c r="J672" s="243"/>
      <c r="K672" s="243"/>
      <c r="L672" s="243"/>
      <c r="M672" s="539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540"/>
      <c r="J673" s="243"/>
      <c r="K673" s="243"/>
      <c r="L673" s="243"/>
      <c r="M673" s="539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540"/>
      <c r="J674" s="243"/>
      <c r="K674" s="243"/>
      <c r="L674" s="243"/>
      <c r="M674" s="539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540"/>
      <c r="J675" s="243"/>
      <c r="K675" s="243"/>
      <c r="L675" s="243"/>
      <c r="M675" s="539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540"/>
      <c r="J676" s="243"/>
      <c r="K676" s="243"/>
      <c r="L676" s="243"/>
      <c r="M676" s="539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540"/>
      <c r="J677" s="243"/>
      <c r="K677" s="243"/>
      <c r="L677" s="243"/>
      <c r="M677" s="539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540"/>
      <c r="J678" s="243"/>
      <c r="K678" s="243"/>
      <c r="L678" s="243"/>
      <c r="M678" s="539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540"/>
      <c r="J679" s="243"/>
      <c r="K679" s="243"/>
      <c r="L679" s="243"/>
      <c r="M679" s="539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540"/>
      <c r="J680" s="243"/>
      <c r="K680" s="243"/>
      <c r="L680" s="243"/>
      <c r="M680" s="539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540"/>
      <c r="J681" s="243"/>
      <c r="K681" s="243"/>
      <c r="L681" s="243"/>
      <c r="M681" s="539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540"/>
      <c r="J682" s="243"/>
      <c r="K682" s="243"/>
      <c r="L682" s="243"/>
      <c r="M682" s="539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540"/>
      <c r="J683" s="243"/>
      <c r="K683" s="243"/>
      <c r="L683" s="243"/>
      <c r="M683" s="539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540"/>
      <c r="J684" s="243"/>
      <c r="K684" s="243"/>
      <c r="L684" s="243"/>
      <c r="M684" s="539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540"/>
      <c r="J685" s="243"/>
      <c r="K685" s="243"/>
      <c r="L685" s="243"/>
      <c r="M685" s="539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540"/>
      <c r="J686" s="243"/>
      <c r="K686" s="243"/>
      <c r="L686" s="243"/>
      <c r="M686" s="539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540"/>
      <c r="J687" s="243"/>
      <c r="K687" s="243"/>
      <c r="L687" s="243"/>
      <c r="M687" s="539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540"/>
      <c r="J688" s="243"/>
      <c r="K688" s="243"/>
      <c r="L688" s="243"/>
      <c r="M688" s="539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540"/>
      <c r="J689" s="243"/>
      <c r="K689" s="243"/>
      <c r="L689" s="243"/>
      <c r="M689" s="539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540"/>
      <c r="J690" s="243"/>
      <c r="K690" s="243"/>
      <c r="L690" s="243"/>
      <c r="M690" s="539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540"/>
      <c r="J691" s="243"/>
      <c r="K691" s="243"/>
      <c r="L691" s="243"/>
      <c r="M691" s="539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540"/>
      <c r="J692" s="243"/>
      <c r="K692" s="243"/>
      <c r="L692" s="243"/>
      <c r="M692" s="539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540"/>
      <c r="J693" s="243"/>
      <c r="K693" s="243"/>
      <c r="L693" s="243"/>
      <c r="M693" s="539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540"/>
      <c r="J694" s="243"/>
      <c r="K694" s="243"/>
      <c r="L694" s="243"/>
      <c r="M694" s="539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540"/>
      <c r="J695" s="243"/>
      <c r="K695" s="243"/>
      <c r="L695" s="243"/>
      <c r="M695" s="539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540"/>
      <c r="J696" s="243"/>
      <c r="K696" s="243"/>
      <c r="L696" s="243"/>
      <c r="M696" s="539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540"/>
      <c r="J697" s="243"/>
      <c r="K697" s="243"/>
      <c r="L697" s="243"/>
      <c r="M697" s="539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540"/>
      <c r="J698" s="243"/>
      <c r="K698" s="243"/>
      <c r="L698" s="243"/>
      <c r="M698" s="539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540"/>
      <c r="J699" s="243"/>
      <c r="K699" s="243"/>
      <c r="L699" s="243"/>
      <c r="M699" s="539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540"/>
      <c r="J700" s="243"/>
      <c r="K700" s="243"/>
      <c r="L700" s="243"/>
      <c r="M700" s="539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540"/>
      <c r="J701" s="243"/>
      <c r="K701" s="243"/>
      <c r="L701" s="243"/>
      <c r="M701" s="539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540"/>
      <c r="J702" s="243"/>
      <c r="K702" s="243"/>
      <c r="L702" s="243"/>
      <c r="M702" s="539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540"/>
      <c r="J703" s="243"/>
      <c r="K703" s="243"/>
      <c r="L703" s="243"/>
      <c r="M703" s="539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540"/>
      <c r="J704" s="243"/>
      <c r="K704" s="243"/>
      <c r="L704" s="243"/>
      <c r="M704" s="539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540"/>
      <c r="J705" s="243"/>
      <c r="K705" s="243"/>
      <c r="L705" s="243"/>
      <c r="M705" s="539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540"/>
      <c r="J706" s="243"/>
      <c r="K706" s="243"/>
      <c r="L706" s="243"/>
      <c r="M706" s="539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540"/>
      <c r="J707" s="243"/>
      <c r="K707" s="243"/>
      <c r="L707" s="243"/>
      <c r="M707" s="539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540"/>
      <c r="J708" s="243"/>
      <c r="K708" s="243"/>
      <c r="L708" s="243"/>
      <c r="M708" s="539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540"/>
      <c r="J709" s="243"/>
      <c r="K709" s="243"/>
      <c r="L709" s="243"/>
      <c r="M709" s="539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540"/>
      <c r="J710" s="243"/>
      <c r="K710" s="243"/>
      <c r="L710" s="243"/>
      <c r="M710" s="539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540"/>
      <c r="J711" s="243"/>
      <c r="K711" s="243"/>
      <c r="L711" s="243"/>
      <c r="M711" s="539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540"/>
      <c r="J712" s="243"/>
      <c r="K712" s="243"/>
      <c r="L712" s="243"/>
      <c r="M712" s="539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540"/>
      <c r="J713" s="243"/>
      <c r="K713" s="243"/>
      <c r="L713" s="243"/>
      <c r="M713" s="539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540"/>
      <c r="J714" s="243"/>
      <c r="K714" s="243"/>
      <c r="L714" s="243"/>
      <c r="M714" s="539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540"/>
      <c r="J715" s="243"/>
      <c r="K715" s="243"/>
      <c r="L715" s="243"/>
      <c r="M715" s="539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540"/>
      <c r="J716" s="243"/>
      <c r="K716" s="243"/>
      <c r="L716" s="243"/>
      <c r="M716" s="539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540"/>
      <c r="J717" s="243"/>
      <c r="K717" s="243"/>
      <c r="L717" s="243"/>
      <c r="M717" s="539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540"/>
      <c r="J718" s="243"/>
      <c r="K718" s="243"/>
      <c r="L718" s="243"/>
      <c r="M718" s="539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540"/>
      <c r="J719" s="243"/>
      <c r="K719" s="243"/>
      <c r="L719" s="243"/>
      <c r="M719" s="539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540"/>
      <c r="J720" s="243"/>
      <c r="K720" s="243"/>
      <c r="L720" s="243"/>
      <c r="M720" s="539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540"/>
      <c r="J721" s="243"/>
      <c r="K721" s="243"/>
      <c r="L721" s="243"/>
      <c r="M721" s="539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540"/>
      <c r="J722" s="243"/>
      <c r="K722" s="243"/>
      <c r="L722" s="243"/>
      <c r="M722" s="539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540"/>
      <c r="J723" s="243"/>
      <c r="K723" s="243"/>
      <c r="L723" s="243"/>
      <c r="M723" s="539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540"/>
      <c r="J724" s="243"/>
      <c r="K724" s="243"/>
      <c r="L724" s="243"/>
      <c r="M724" s="539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540"/>
      <c r="J725" s="243"/>
      <c r="K725" s="243"/>
      <c r="L725" s="243"/>
      <c r="M725" s="539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540"/>
      <c r="J726" s="243"/>
      <c r="K726" s="243"/>
      <c r="L726" s="243"/>
      <c r="M726" s="539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540"/>
      <c r="J727" s="243"/>
      <c r="K727" s="243"/>
      <c r="L727" s="243"/>
      <c r="M727" s="539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540"/>
      <c r="J728" s="243"/>
      <c r="K728" s="243"/>
      <c r="L728" s="243"/>
      <c r="M728" s="539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540"/>
      <c r="J729" s="243"/>
      <c r="K729" s="243"/>
      <c r="L729" s="243"/>
      <c r="M729" s="539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540"/>
      <c r="J730" s="243"/>
      <c r="K730" s="243"/>
      <c r="L730" s="243"/>
      <c r="M730" s="539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540"/>
      <c r="J731" s="243"/>
      <c r="K731" s="243"/>
      <c r="L731" s="243"/>
      <c r="M731" s="539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540"/>
      <c r="J732" s="243"/>
      <c r="K732" s="243"/>
      <c r="L732" s="243"/>
      <c r="M732" s="539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540"/>
      <c r="J733" s="243"/>
      <c r="K733" s="243"/>
      <c r="L733" s="243"/>
      <c r="M733" s="539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540"/>
      <c r="J734" s="243"/>
      <c r="K734" s="243"/>
      <c r="L734" s="243"/>
      <c r="M734" s="539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540"/>
      <c r="J735" s="243"/>
      <c r="K735" s="243"/>
      <c r="L735" s="243"/>
      <c r="M735" s="539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540"/>
      <c r="J736" s="243"/>
      <c r="K736" s="243"/>
      <c r="L736" s="243"/>
      <c r="M736" s="539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540"/>
      <c r="J737" s="243"/>
      <c r="K737" s="243"/>
      <c r="L737" s="243"/>
      <c r="M737" s="539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540"/>
      <c r="J738" s="243"/>
      <c r="K738" s="243"/>
      <c r="L738" s="243"/>
      <c r="M738" s="539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540"/>
      <c r="J739" s="243"/>
      <c r="K739" s="243"/>
      <c r="L739" s="243"/>
      <c r="M739" s="539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540"/>
      <c r="J740" s="243"/>
      <c r="K740" s="243"/>
      <c r="L740" s="243"/>
      <c r="M740" s="539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540"/>
      <c r="J741" s="243"/>
      <c r="K741" s="243"/>
      <c r="L741" s="243"/>
      <c r="M741" s="539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540"/>
      <c r="J742" s="243"/>
      <c r="K742" s="243"/>
      <c r="L742" s="243"/>
      <c r="M742" s="539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540"/>
      <c r="J743" s="243"/>
      <c r="K743" s="243"/>
      <c r="L743" s="243"/>
      <c r="M743" s="539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540"/>
      <c r="J744" s="243"/>
      <c r="K744" s="243"/>
      <c r="L744" s="243"/>
      <c r="M744" s="539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540"/>
      <c r="J745" s="243"/>
      <c r="K745" s="243"/>
      <c r="L745" s="243"/>
      <c r="M745" s="539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540"/>
      <c r="J746" s="243"/>
      <c r="K746" s="243"/>
      <c r="L746" s="243"/>
      <c r="M746" s="539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540"/>
      <c r="J747" s="243"/>
      <c r="K747" s="243"/>
      <c r="L747" s="243"/>
      <c r="M747" s="539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540"/>
      <c r="J748" s="243"/>
      <c r="K748" s="243"/>
      <c r="L748" s="243"/>
      <c r="M748" s="539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540"/>
      <c r="J749" s="243"/>
      <c r="K749" s="243"/>
      <c r="L749" s="243"/>
      <c r="M749" s="539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540"/>
      <c r="J750" s="243"/>
      <c r="K750" s="243"/>
      <c r="L750" s="243"/>
      <c r="M750" s="539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540"/>
      <c r="J751" s="243"/>
      <c r="K751" s="243"/>
      <c r="L751" s="243"/>
      <c r="M751" s="539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540"/>
      <c r="J752" s="243"/>
      <c r="K752" s="243"/>
      <c r="L752" s="243"/>
      <c r="M752" s="539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540"/>
      <c r="J753" s="243"/>
      <c r="K753" s="243"/>
      <c r="L753" s="243"/>
      <c r="M753" s="539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540"/>
      <c r="J754" s="243"/>
      <c r="K754" s="243"/>
      <c r="L754" s="243"/>
      <c r="M754" s="539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540"/>
      <c r="J755" s="243"/>
      <c r="K755" s="243"/>
      <c r="L755" s="243"/>
      <c r="M755" s="539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540"/>
      <c r="J756" s="243"/>
      <c r="K756" s="243"/>
      <c r="L756" s="243"/>
      <c r="M756" s="539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540"/>
      <c r="J757" s="243"/>
      <c r="K757" s="243"/>
      <c r="L757" s="243"/>
      <c r="M757" s="539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540"/>
      <c r="J758" s="243"/>
      <c r="K758" s="243"/>
      <c r="L758" s="243"/>
      <c r="M758" s="539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540"/>
      <c r="J759" s="243"/>
      <c r="K759" s="243"/>
      <c r="L759" s="243"/>
      <c r="M759" s="539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540"/>
      <c r="J760" s="243"/>
      <c r="K760" s="243"/>
      <c r="L760" s="243"/>
      <c r="M760" s="539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540"/>
      <c r="J761" s="243"/>
      <c r="K761" s="243"/>
      <c r="L761" s="243"/>
      <c r="M761" s="539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540"/>
      <c r="J762" s="243"/>
      <c r="K762" s="243"/>
      <c r="L762" s="243"/>
      <c r="M762" s="539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540"/>
      <c r="J763" s="243"/>
      <c r="K763" s="243"/>
      <c r="L763" s="243"/>
      <c r="M763" s="539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540"/>
      <c r="J764" s="243"/>
      <c r="K764" s="243"/>
      <c r="L764" s="243"/>
      <c r="M764" s="539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540"/>
      <c r="J765" s="243"/>
      <c r="K765" s="243"/>
      <c r="L765" s="243"/>
      <c r="M765" s="539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540"/>
      <c r="J766" s="243"/>
      <c r="K766" s="243"/>
      <c r="L766" s="243"/>
      <c r="M766" s="539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540"/>
      <c r="J767" s="243"/>
      <c r="K767" s="243"/>
      <c r="L767" s="243"/>
      <c r="M767" s="539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540"/>
      <c r="J768" s="243"/>
      <c r="K768" s="243"/>
      <c r="L768" s="243"/>
      <c r="M768" s="539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540"/>
      <c r="J769" s="243"/>
      <c r="K769" s="243"/>
      <c r="L769" s="243"/>
      <c r="M769" s="539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540"/>
      <c r="J770" s="243"/>
      <c r="K770" s="243"/>
      <c r="L770" s="243"/>
      <c r="M770" s="539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540"/>
      <c r="J771" s="243"/>
      <c r="K771" s="243"/>
      <c r="L771" s="243"/>
      <c r="M771" s="539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540"/>
      <c r="J772" s="243"/>
      <c r="K772" s="243"/>
      <c r="L772" s="243"/>
      <c r="M772" s="539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540"/>
      <c r="J773" s="243"/>
      <c r="K773" s="243"/>
      <c r="L773" s="243"/>
      <c r="M773" s="539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540"/>
      <c r="J774" s="243"/>
      <c r="K774" s="243"/>
      <c r="L774" s="243"/>
      <c r="M774" s="539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540"/>
      <c r="J775" s="243"/>
      <c r="K775" s="243"/>
      <c r="L775" s="243"/>
      <c r="M775" s="539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540"/>
      <c r="J776" s="243"/>
      <c r="K776" s="243"/>
      <c r="L776" s="243"/>
      <c r="M776" s="539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540"/>
      <c r="J777" s="243"/>
      <c r="K777" s="243"/>
      <c r="L777" s="243"/>
      <c r="M777" s="539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540"/>
      <c r="J778" s="243"/>
      <c r="K778" s="243"/>
      <c r="L778" s="243"/>
      <c r="M778" s="539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540"/>
      <c r="J779" s="243"/>
      <c r="K779" s="243"/>
      <c r="L779" s="243"/>
      <c r="M779" s="539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540"/>
      <c r="J780" s="243"/>
      <c r="K780" s="243"/>
      <c r="L780" s="243"/>
      <c r="M780" s="539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540"/>
      <c r="J781" s="243"/>
      <c r="K781" s="243"/>
      <c r="L781" s="243"/>
      <c r="M781" s="539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540"/>
      <c r="J782" s="243"/>
      <c r="K782" s="243"/>
      <c r="L782" s="243"/>
      <c r="M782" s="539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540"/>
      <c r="J783" s="243"/>
      <c r="K783" s="243"/>
      <c r="L783" s="243"/>
      <c r="M783" s="539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540"/>
      <c r="J784" s="243"/>
      <c r="K784" s="243"/>
      <c r="L784" s="243"/>
      <c r="M784" s="539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540"/>
      <c r="J785" s="243"/>
      <c r="K785" s="243"/>
      <c r="L785" s="243"/>
      <c r="M785" s="539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540"/>
      <c r="J786" s="243"/>
      <c r="K786" s="243"/>
      <c r="L786" s="243"/>
      <c r="M786" s="539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540"/>
      <c r="J787" s="243"/>
      <c r="K787" s="243"/>
      <c r="L787" s="243"/>
      <c r="M787" s="539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540"/>
      <c r="J788" s="243"/>
      <c r="K788" s="243"/>
      <c r="L788" s="243"/>
      <c r="M788" s="539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540"/>
      <c r="J789" s="243"/>
      <c r="K789" s="243"/>
      <c r="L789" s="243"/>
      <c r="M789" s="539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540"/>
      <c r="J790" s="243"/>
      <c r="K790" s="243"/>
      <c r="L790" s="243"/>
      <c r="M790" s="539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540"/>
      <c r="J791" s="243"/>
      <c r="K791" s="243"/>
      <c r="L791" s="243"/>
      <c r="M791" s="539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540"/>
      <c r="J792" s="243"/>
      <c r="K792" s="243"/>
      <c r="L792" s="243"/>
      <c r="M792" s="539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540"/>
      <c r="J793" s="243"/>
      <c r="K793" s="243"/>
      <c r="L793" s="243"/>
      <c r="M793" s="539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540"/>
      <c r="J794" s="243"/>
      <c r="K794" s="243"/>
      <c r="L794" s="243"/>
      <c r="M794" s="539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540"/>
      <c r="J795" s="243"/>
      <c r="K795" s="243"/>
      <c r="L795" s="243"/>
      <c r="M795" s="539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540"/>
      <c r="J796" s="243"/>
      <c r="K796" s="243"/>
      <c r="L796" s="243"/>
      <c r="M796" s="539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540"/>
      <c r="J797" s="243"/>
      <c r="K797" s="243"/>
      <c r="L797" s="243"/>
      <c r="M797" s="539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540"/>
      <c r="J798" s="243"/>
      <c r="K798" s="243"/>
      <c r="L798" s="243"/>
      <c r="M798" s="539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540"/>
      <c r="J799" s="243"/>
      <c r="K799" s="243"/>
      <c r="L799" s="243"/>
      <c r="M799" s="539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540"/>
      <c r="J800" s="243"/>
      <c r="K800" s="243"/>
      <c r="L800" s="243"/>
      <c r="M800" s="539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540"/>
      <c r="J801" s="243"/>
      <c r="K801" s="243"/>
      <c r="L801" s="243"/>
      <c r="M801" s="539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540"/>
      <c r="J802" s="243"/>
      <c r="K802" s="243"/>
      <c r="L802" s="243"/>
      <c r="M802" s="539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540"/>
      <c r="J803" s="243"/>
      <c r="K803" s="243"/>
      <c r="L803" s="243"/>
      <c r="M803" s="539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540"/>
      <c r="J804" s="243"/>
      <c r="K804" s="243"/>
      <c r="L804" s="243"/>
      <c r="M804" s="539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540"/>
      <c r="J805" s="243"/>
      <c r="K805" s="243"/>
      <c r="L805" s="243"/>
      <c r="M805" s="539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540"/>
      <c r="J806" s="243"/>
      <c r="K806" s="243"/>
      <c r="L806" s="243"/>
      <c r="M806" s="539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540"/>
      <c r="J807" s="243"/>
      <c r="K807" s="243"/>
      <c r="L807" s="243"/>
      <c r="M807" s="539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540"/>
      <c r="J808" s="243"/>
      <c r="K808" s="243"/>
      <c r="L808" s="243"/>
      <c r="M808" s="539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540"/>
      <c r="J809" s="243"/>
      <c r="K809" s="243"/>
      <c r="L809" s="243"/>
      <c r="M809" s="539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540"/>
      <c r="J810" s="243"/>
      <c r="K810" s="243"/>
      <c r="L810" s="243"/>
      <c r="M810" s="539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540"/>
      <c r="J811" s="243"/>
      <c r="K811" s="243"/>
      <c r="L811" s="243"/>
      <c r="M811" s="539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540"/>
      <c r="J812" s="243"/>
      <c r="K812" s="243"/>
      <c r="L812" s="243"/>
      <c r="M812" s="539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540"/>
      <c r="J813" s="243"/>
      <c r="K813" s="243"/>
      <c r="L813" s="243"/>
      <c r="M813" s="539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540"/>
      <c r="J814" s="243"/>
      <c r="K814" s="243"/>
      <c r="L814" s="243"/>
      <c r="M814" s="539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540"/>
      <c r="J815" s="243"/>
      <c r="K815" s="243"/>
      <c r="L815" s="243"/>
      <c r="M815" s="539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540"/>
      <c r="J816" s="243"/>
      <c r="K816" s="243"/>
      <c r="L816" s="243"/>
      <c r="M816" s="539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540"/>
      <c r="J817" s="243"/>
      <c r="K817" s="243"/>
      <c r="L817" s="243"/>
      <c r="M817" s="539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540"/>
      <c r="J818" s="243"/>
      <c r="K818" s="243"/>
      <c r="L818" s="243"/>
      <c r="M818" s="539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540"/>
      <c r="J819" s="243"/>
      <c r="K819" s="243"/>
      <c r="L819" s="243"/>
      <c r="M819" s="539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540"/>
      <c r="J820" s="243"/>
      <c r="K820" s="243"/>
      <c r="L820" s="243"/>
      <c r="M820" s="539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540"/>
      <c r="J821" s="243"/>
      <c r="K821" s="243"/>
      <c r="L821" s="243"/>
      <c r="M821" s="539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540"/>
      <c r="J822" s="243"/>
      <c r="K822" s="243"/>
      <c r="L822" s="243"/>
      <c r="M822" s="539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540"/>
      <c r="J823" s="243"/>
      <c r="K823" s="243"/>
      <c r="L823" s="243"/>
      <c r="M823" s="539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540"/>
      <c r="J824" s="243"/>
      <c r="K824" s="243"/>
      <c r="L824" s="243"/>
      <c r="M824" s="539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540"/>
      <c r="J825" s="243"/>
      <c r="K825" s="243"/>
      <c r="L825" s="243"/>
      <c r="M825" s="539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540"/>
      <c r="J826" s="243"/>
      <c r="K826" s="243"/>
      <c r="L826" s="243"/>
      <c r="M826" s="539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540"/>
      <c r="J827" s="243"/>
      <c r="K827" s="243"/>
      <c r="L827" s="243"/>
      <c r="M827" s="539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540"/>
      <c r="J828" s="243"/>
      <c r="K828" s="243"/>
      <c r="L828" s="243"/>
      <c r="M828" s="539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540"/>
      <c r="J829" s="243"/>
      <c r="K829" s="243"/>
      <c r="L829" s="243"/>
      <c r="M829" s="539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540"/>
      <c r="J830" s="243"/>
      <c r="K830" s="243"/>
      <c r="L830" s="243"/>
      <c r="M830" s="539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540"/>
      <c r="J831" s="243"/>
      <c r="K831" s="243"/>
      <c r="L831" s="243"/>
      <c r="M831" s="539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540"/>
      <c r="J832" s="243"/>
      <c r="K832" s="243"/>
      <c r="L832" s="243"/>
      <c r="M832" s="539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540"/>
      <c r="J833" s="243"/>
      <c r="K833" s="243"/>
      <c r="L833" s="243"/>
      <c r="M833" s="539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540"/>
      <c r="J834" s="243"/>
      <c r="K834" s="243"/>
      <c r="L834" s="243"/>
      <c r="M834" s="539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540"/>
      <c r="J835" s="243"/>
      <c r="K835" s="243"/>
      <c r="L835" s="243"/>
      <c r="M835" s="539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540"/>
      <c r="J836" s="243"/>
      <c r="K836" s="243"/>
      <c r="L836" s="243"/>
      <c r="M836" s="539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540"/>
      <c r="J837" s="243"/>
      <c r="K837" s="243"/>
      <c r="L837" s="243"/>
      <c r="M837" s="539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540"/>
      <c r="J838" s="243"/>
      <c r="K838" s="243"/>
      <c r="L838" s="243"/>
      <c r="M838" s="539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540"/>
      <c r="J839" s="243"/>
      <c r="K839" s="243"/>
      <c r="L839" s="243"/>
      <c r="M839" s="539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540"/>
      <c r="J840" s="243"/>
      <c r="K840" s="243"/>
      <c r="L840" s="243"/>
      <c r="M840" s="539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540"/>
      <c r="J841" s="243"/>
      <c r="K841" s="243"/>
      <c r="L841" s="243"/>
      <c r="M841" s="539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540"/>
      <c r="J842" s="243"/>
      <c r="K842" s="243"/>
      <c r="L842" s="243"/>
      <c r="M842" s="539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540"/>
      <c r="J843" s="243"/>
      <c r="K843" s="243"/>
      <c r="L843" s="243"/>
      <c r="M843" s="539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540"/>
      <c r="J844" s="243"/>
      <c r="K844" s="243"/>
      <c r="L844" s="243"/>
      <c r="M844" s="539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540"/>
      <c r="J845" s="243"/>
      <c r="K845" s="243"/>
      <c r="L845" s="243"/>
      <c r="M845" s="539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540"/>
      <c r="J846" s="243"/>
      <c r="K846" s="243"/>
      <c r="L846" s="243"/>
      <c r="M846" s="539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540"/>
      <c r="J847" s="243"/>
      <c r="K847" s="243"/>
      <c r="L847" s="243"/>
      <c r="M847" s="539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540"/>
      <c r="J848" s="243"/>
      <c r="K848" s="243"/>
      <c r="L848" s="243"/>
      <c r="M848" s="539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540"/>
      <c r="J849" s="243"/>
      <c r="K849" s="243"/>
      <c r="L849" s="243"/>
      <c r="M849" s="539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540"/>
      <c r="J850" s="243"/>
      <c r="K850" s="243"/>
      <c r="L850" s="243"/>
      <c r="M850" s="539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540"/>
      <c r="J851" s="243"/>
      <c r="K851" s="243"/>
      <c r="L851" s="243"/>
      <c r="M851" s="539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540"/>
      <c r="J852" s="243"/>
      <c r="K852" s="243"/>
      <c r="L852" s="243"/>
      <c r="M852" s="539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540"/>
      <c r="J853" s="243"/>
      <c r="K853" s="243"/>
      <c r="L853" s="243"/>
      <c r="M853" s="539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540"/>
      <c r="J854" s="243"/>
      <c r="K854" s="243"/>
      <c r="L854" s="243"/>
      <c r="M854" s="539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540"/>
      <c r="J855" s="243"/>
      <c r="K855" s="243"/>
      <c r="L855" s="243"/>
      <c r="M855" s="539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540"/>
      <c r="J856" s="243"/>
      <c r="K856" s="243"/>
      <c r="L856" s="243"/>
      <c r="M856" s="539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540"/>
      <c r="J857" s="243"/>
      <c r="K857" s="243"/>
      <c r="L857" s="243"/>
      <c r="M857" s="539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540"/>
      <c r="J858" s="243"/>
      <c r="K858" s="243"/>
      <c r="L858" s="243"/>
      <c r="M858" s="539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540"/>
      <c r="J859" s="243"/>
      <c r="K859" s="243"/>
      <c r="L859" s="243"/>
      <c r="M859" s="539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540"/>
      <c r="J860" s="243"/>
      <c r="K860" s="243"/>
      <c r="L860" s="243"/>
      <c r="M860" s="539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540"/>
      <c r="J861" s="243"/>
      <c r="K861" s="243"/>
      <c r="L861" s="243"/>
      <c r="M861" s="539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540"/>
      <c r="J862" s="243"/>
      <c r="K862" s="243"/>
      <c r="L862" s="243"/>
      <c r="M862" s="539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540"/>
      <c r="J863" s="243"/>
      <c r="K863" s="243"/>
      <c r="L863" s="243"/>
      <c r="M863" s="539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540"/>
      <c r="J864" s="243"/>
      <c r="K864" s="243"/>
      <c r="L864" s="243"/>
      <c r="M864" s="539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540"/>
      <c r="J865" s="243"/>
      <c r="K865" s="243"/>
      <c r="L865" s="243"/>
      <c r="M865" s="539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540"/>
      <c r="J866" s="243"/>
      <c r="K866" s="243"/>
      <c r="L866" s="243"/>
      <c r="M866" s="539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540"/>
      <c r="J867" s="243"/>
      <c r="K867" s="243"/>
      <c r="L867" s="243"/>
      <c r="M867" s="539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540"/>
      <c r="J868" s="243"/>
      <c r="K868" s="243"/>
      <c r="L868" s="243"/>
      <c r="M868" s="539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540"/>
      <c r="J869" s="243"/>
      <c r="K869" s="243"/>
      <c r="L869" s="243"/>
      <c r="M869" s="539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540"/>
      <c r="J870" s="243"/>
      <c r="K870" s="243"/>
      <c r="L870" s="243"/>
      <c r="M870" s="539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540"/>
      <c r="J871" s="243"/>
      <c r="K871" s="243"/>
      <c r="L871" s="243"/>
      <c r="M871" s="539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540"/>
      <c r="J872" s="243"/>
      <c r="K872" s="243"/>
      <c r="L872" s="243"/>
      <c r="M872" s="539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540"/>
      <c r="J873" s="243"/>
      <c r="K873" s="243"/>
      <c r="L873" s="243"/>
      <c r="M873" s="539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540"/>
      <c r="J874" s="243"/>
      <c r="K874" s="243"/>
      <c r="L874" s="243"/>
      <c r="M874" s="539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540"/>
      <c r="J875" s="243"/>
      <c r="K875" s="243"/>
      <c r="L875" s="243"/>
      <c r="M875" s="539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540"/>
      <c r="J876" s="243"/>
      <c r="K876" s="243"/>
      <c r="L876" s="243"/>
      <c r="M876" s="539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540"/>
      <c r="J877" s="243"/>
      <c r="K877" s="243"/>
      <c r="L877" s="243"/>
      <c r="M877" s="539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540"/>
      <c r="J878" s="243"/>
      <c r="K878" s="243"/>
      <c r="L878" s="243"/>
      <c r="M878" s="539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540"/>
      <c r="J879" s="243"/>
      <c r="K879" s="243"/>
      <c r="L879" s="243"/>
      <c r="M879" s="539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540"/>
      <c r="J880" s="243"/>
      <c r="K880" s="243"/>
      <c r="L880" s="243"/>
      <c r="M880" s="539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540"/>
      <c r="J881" s="243"/>
      <c r="K881" s="243"/>
      <c r="L881" s="243"/>
      <c r="M881" s="539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540"/>
      <c r="J882" s="243"/>
      <c r="K882" s="243"/>
      <c r="L882" s="243"/>
      <c r="M882" s="539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540"/>
      <c r="J883" s="243"/>
      <c r="K883" s="243"/>
      <c r="L883" s="243"/>
      <c r="M883" s="539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540"/>
      <c r="J884" s="243"/>
      <c r="K884" s="243"/>
      <c r="L884" s="243"/>
      <c r="M884" s="539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540"/>
      <c r="J885" s="243"/>
      <c r="K885" s="243"/>
      <c r="L885" s="243"/>
      <c r="M885" s="539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540"/>
      <c r="J886" s="243"/>
      <c r="K886" s="243"/>
      <c r="L886" s="243"/>
      <c r="M886" s="539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540"/>
      <c r="J887" s="243"/>
      <c r="K887" s="243"/>
      <c r="L887" s="243"/>
      <c r="M887" s="539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540"/>
      <c r="J888" s="243"/>
      <c r="K888" s="243"/>
      <c r="L888" s="243"/>
      <c r="M888" s="539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540"/>
      <c r="J889" s="243"/>
      <c r="K889" s="243"/>
      <c r="L889" s="243"/>
      <c r="M889" s="539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540"/>
      <c r="J890" s="243"/>
      <c r="K890" s="243"/>
      <c r="L890" s="243"/>
      <c r="M890" s="539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540"/>
      <c r="J891" s="243"/>
      <c r="K891" s="243"/>
      <c r="L891" s="243"/>
      <c r="M891" s="539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540"/>
      <c r="J892" s="243"/>
      <c r="K892" s="243"/>
      <c r="L892" s="243"/>
      <c r="M892" s="539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540"/>
      <c r="J893" s="243"/>
      <c r="K893" s="243"/>
      <c r="L893" s="243"/>
      <c r="M893" s="539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540"/>
      <c r="J894" s="243"/>
      <c r="K894" s="243"/>
      <c r="L894" s="243"/>
      <c r="M894" s="539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540"/>
      <c r="J895" s="243"/>
      <c r="K895" s="243"/>
      <c r="L895" s="243"/>
      <c r="M895" s="539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540"/>
      <c r="J896" s="243"/>
      <c r="K896" s="243"/>
      <c r="L896" s="243"/>
      <c r="M896" s="539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540"/>
      <c r="J897" s="243"/>
      <c r="K897" s="243"/>
      <c r="L897" s="243"/>
      <c r="M897" s="539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540"/>
      <c r="J898" s="243"/>
      <c r="K898" s="243"/>
      <c r="L898" s="243"/>
      <c r="M898" s="539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540"/>
      <c r="J899" s="243"/>
      <c r="K899" s="243"/>
      <c r="L899" s="243"/>
      <c r="M899" s="539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540"/>
      <c r="J900" s="243"/>
      <c r="K900" s="243"/>
      <c r="L900" s="243"/>
      <c r="M900" s="539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540"/>
      <c r="J901" s="243"/>
      <c r="K901" s="243"/>
      <c r="L901" s="243"/>
      <c r="M901" s="539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540"/>
      <c r="J902" s="243"/>
      <c r="K902" s="243"/>
      <c r="L902" s="243"/>
      <c r="M902" s="539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540"/>
      <c r="J903" s="243"/>
      <c r="K903" s="243"/>
      <c r="L903" s="243"/>
      <c r="M903" s="539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540"/>
      <c r="J904" s="243"/>
      <c r="K904" s="243"/>
      <c r="L904" s="243"/>
      <c r="M904" s="539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540"/>
      <c r="J905" s="243"/>
      <c r="K905" s="243"/>
      <c r="L905" s="243"/>
      <c r="M905" s="539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540"/>
      <c r="J906" s="243"/>
      <c r="K906" s="243"/>
      <c r="L906" s="243"/>
      <c r="M906" s="539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540"/>
      <c r="J907" s="243"/>
      <c r="K907" s="243"/>
      <c r="L907" s="243"/>
      <c r="M907" s="539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540"/>
      <c r="J908" s="243"/>
      <c r="K908" s="243"/>
      <c r="L908" s="243"/>
      <c r="M908" s="539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540"/>
      <c r="J909" s="243"/>
      <c r="K909" s="243"/>
      <c r="L909" s="243"/>
      <c r="M909" s="539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540"/>
      <c r="J910" s="243"/>
      <c r="K910" s="243"/>
      <c r="L910" s="243"/>
      <c r="M910" s="539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540"/>
      <c r="J911" s="243"/>
      <c r="K911" s="243"/>
      <c r="L911" s="243"/>
      <c r="M911" s="539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540"/>
      <c r="J912" s="243"/>
      <c r="K912" s="243"/>
      <c r="L912" s="243"/>
      <c r="M912" s="539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540"/>
      <c r="J913" s="243"/>
      <c r="K913" s="243"/>
      <c r="L913" s="243"/>
      <c r="M913" s="539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540"/>
      <c r="J914" s="243"/>
      <c r="K914" s="243"/>
      <c r="L914" s="243"/>
      <c r="M914" s="539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540"/>
      <c r="J915" s="243"/>
      <c r="K915" s="243"/>
      <c r="L915" s="243"/>
      <c r="M915" s="539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540"/>
      <c r="J916" s="243"/>
      <c r="K916" s="243"/>
      <c r="L916" s="243"/>
      <c r="M916" s="539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540"/>
      <c r="J917" s="243"/>
      <c r="K917" s="243"/>
      <c r="L917" s="243"/>
      <c r="M917" s="539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540"/>
      <c r="J918" s="243"/>
      <c r="K918" s="243"/>
      <c r="L918" s="243"/>
      <c r="M918" s="539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540"/>
      <c r="J919" s="243"/>
      <c r="K919" s="243"/>
      <c r="L919" s="243"/>
      <c r="M919" s="539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540"/>
      <c r="J920" s="243"/>
      <c r="K920" s="243"/>
      <c r="L920" s="243"/>
      <c r="M920" s="539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540"/>
      <c r="J921" s="243"/>
      <c r="K921" s="243"/>
      <c r="L921" s="243"/>
      <c r="M921" s="539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540"/>
      <c r="J922" s="243"/>
      <c r="K922" s="243"/>
      <c r="L922" s="243"/>
      <c r="M922" s="539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540"/>
      <c r="J923" s="243"/>
      <c r="K923" s="243"/>
      <c r="L923" s="243"/>
      <c r="M923" s="539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540"/>
      <c r="J924" s="243"/>
      <c r="K924" s="243"/>
      <c r="L924" s="243"/>
      <c r="M924" s="539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540"/>
      <c r="J925" s="243"/>
      <c r="K925" s="243"/>
      <c r="L925" s="243"/>
      <c r="M925" s="539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540"/>
      <c r="J926" s="243"/>
      <c r="K926" s="243"/>
      <c r="L926" s="243"/>
      <c r="M926" s="539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540"/>
      <c r="J927" s="243"/>
      <c r="K927" s="243"/>
      <c r="L927" s="243"/>
      <c r="M927" s="539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540"/>
      <c r="J928" s="243"/>
      <c r="K928" s="243"/>
      <c r="L928" s="243"/>
      <c r="M928" s="539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540"/>
      <c r="J929" s="243"/>
      <c r="K929" s="243"/>
      <c r="L929" s="243"/>
      <c r="M929" s="539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540"/>
      <c r="J930" s="243"/>
      <c r="K930" s="243"/>
      <c r="L930" s="243"/>
      <c r="M930" s="539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540"/>
      <c r="J931" s="243"/>
      <c r="K931" s="243"/>
      <c r="L931" s="243"/>
      <c r="M931" s="539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540"/>
      <c r="J932" s="243"/>
      <c r="K932" s="243"/>
      <c r="L932" s="243"/>
      <c r="M932" s="539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540"/>
      <c r="J933" s="243"/>
      <c r="K933" s="243"/>
      <c r="L933" s="243"/>
      <c r="M933" s="539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540"/>
      <c r="J934" s="243"/>
      <c r="K934" s="243"/>
      <c r="L934" s="243"/>
      <c r="M934" s="539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540"/>
      <c r="J935" s="243"/>
      <c r="K935" s="243"/>
      <c r="L935" s="243"/>
      <c r="M935" s="539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540"/>
      <c r="J936" s="243"/>
      <c r="K936" s="243"/>
      <c r="L936" s="243"/>
      <c r="M936" s="539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540"/>
      <c r="J937" s="243"/>
      <c r="K937" s="243"/>
      <c r="L937" s="243"/>
      <c r="M937" s="539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540"/>
      <c r="J938" s="243"/>
      <c r="K938" s="243"/>
      <c r="L938" s="243"/>
      <c r="M938" s="539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540"/>
      <c r="J939" s="243"/>
      <c r="K939" s="243"/>
      <c r="L939" s="243"/>
      <c r="M939" s="539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540"/>
      <c r="J940" s="243"/>
      <c r="K940" s="243"/>
      <c r="L940" s="243"/>
      <c r="M940" s="539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540"/>
      <c r="J941" s="243"/>
      <c r="K941" s="243"/>
      <c r="L941" s="243"/>
      <c r="M941" s="539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540"/>
      <c r="J942" s="243"/>
      <c r="K942" s="243"/>
      <c r="L942" s="243"/>
      <c r="M942" s="539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540"/>
      <c r="J943" s="243"/>
      <c r="K943" s="243"/>
      <c r="L943" s="243"/>
      <c r="M943" s="539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540"/>
      <c r="J944" s="243"/>
      <c r="K944" s="243"/>
      <c r="L944" s="243"/>
      <c r="M944" s="539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540"/>
      <c r="J945" s="243"/>
      <c r="K945" s="243"/>
      <c r="L945" s="243"/>
      <c r="M945" s="539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540"/>
      <c r="J946" s="243"/>
      <c r="K946" s="243"/>
      <c r="L946" s="243"/>
      <c r="M946" s="539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540"/>
      <c r="J947" s="243"/>
      <c r="K947" s="243"/>
      <c r="L947" s="243"/>
      <c r="M947" s="539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540"/>
      <c r="J948" s="243"/>
      <c r="K948" s="243"/>
      <c r="L948" s="243"/>
      <c r="M948" s="539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540"/>
      <c r="J949" s="243"/>
      <c r="K949" s="243"/>
      <c r="L949" s="243"/>
      <c r="M949" s="539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540"/>
      <c r="J950" s="243"/>
      <c r="K950" s="243"/>
      <c r="L950" s="243"/>
      <c r="M950" s="539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540"/>
      <c r="J951" s="243"/>
      <c r="K951" s="243"/>
      <c r="L951" s="243"/>
      <c r="M951" s="539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540"/>
      <c r="J952" s="243"/>
      <c r="K952" s="243"/>
      <c r="L952" s="243"/>
      <c r="M952" s="539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540"/>
      <c r="J953" s="243"/>
      <c r="K953" s="243"/>
      <c r="L953" s="243"/>
      <c r="M953" s="539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540"/>
      <c r="J954" s="243"/>
      <c r="K954" s="243"/>
      <c r="L954" s="243"/>
      <c r="M954" s="539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540"/>
      <c r="J955" s="243"/>
      <c r="K955" s="243"/>
      <c r="L955" s="243"/>
      <c r="M955" s="539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540"/>
      <c r="J956" s="243"/>
      <c r="K956" s="243"/>
      <c r="L956" s="243"/>
      <c r="M956" s="539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540"/>
      <c r="J957" s="243"/>
      <c r="K957" s="243"/>
      <c r="L957" s="243"/>
      <c r="M957" s="539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540"/>
      <c r="J958" s="243"/>
      <c r="K958" s="243"/>
      <c r="L958" s="243"/>
      <c r="M958" s="539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540"/>
      <c r="J959" s="243"/>
      <c r="K959" s="243"/>
      <c r="L959" s="243"/>
      <c r="M959" s="539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540"/>
      <c r="J960" s="243"/>
      <c r="K960" s="243"/>
      <c r="L960" s="243"/>
      <c r="M960" s="539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540"/>
      <c r="J961" s="243"/>
      <c r="K961" s="243"/>
      <c r="L961" s="243"/>
      <c r="M961" s="539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540"/>
      <c r="J962" s="243"/>
      <c r="K962" s="243"/>
      <c r="L962" s="243"/>
      <c r="M962" s="539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540"/>
      <c r="J963" s="243"/>
      <c r="K963" s="243"/>
      <c r="L963" s="243"/>
      <c r="M963" s="539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540"/>
      <c r="J964" s="243"/>
      <c r="K964" s="243"/>
      <c r="L964" s="243"/>
      <c r="M964" s="539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540"/>
      <c r="J965" s="243"/>
      <c r="K965" s="243"/>
      <c r="L965" s="243"/>
      <c r="M965" s="539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540"/>
      <c r="J966" s="243"/>
      <c r="K966" s="243"/>
      <c r="L966" s="243"/>
      <c r="M966" s="539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540"/>
      <c r="J967" s="243"/>
      <c r="K967" s="243"/>
      <c r="L967" s="243"/>
      <c r="M967" s="539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540"/>
      <c r="J968" s="243"/>
      <c r="K968" s="243"/>
      <c r="L968" s="243"/>
      <c r="M968" s="539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540"/>
      <c r="J969" s="243"/>
      <c r="K969" s="243"/>
      <c r="L969" s="243"/>
      <c r="M969" s="539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540"/>
      <c r="J970" s="243"/>
      <c r="K970" s="243"/>
      <c r="L970" s="243"/>
      <c r="M970" s="539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540"/>
      <c r="J971" s="243"/>
      <c r="K971" s="243"/>
      <c r="L971" s="243"/>
      <c r="M971" s="539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540"/>
      <c r="J972" s="243"/>
      <c r="K972" s="243"/>
      <c r="L972" s="243"/>
      <c r="M972" s="539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540"/>
      <c r="J973" s="243"/>
      <c r="K973" s="243"/>
      <c r="L973" s="243"/>
      <c r="M973" s="539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540"/>
      <c r="J974" s="243"/>
      <c r="K974" s="243"/>
      <c r="L974" s="243"/>
      <c r="M974" s="539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540"/>
      <c r="J975" s="243"/>
      <c r="K975" s="243"/>
      <c r="L975" s="243"/>
      <c r="M975" s="539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540"/>
      <c r="J976" s="243"/>
      <c r="K976" s="243"/>
      <c r="L976" s="243"/>
      <c r="M976" s="539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540"/>
      <c r="J977" s="243"/>
      <c r="K977" s="243"/>
      <c r="L977" s="243"/>
      <c r="M977" s="539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540"/>
      <c r="J978" s="243"/>
      <c r="K978" s="243"/>
      <c r="L978" s="243"/>
      <c r="M978" s="539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540"/>
      <c r="J979" s="243"/>
      <c r="K979" s="243"/>
      <c r="L979" s="243"/>
      <c r="M979" s="539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540"/>
      <c r="J980" s="243"/>
      <c r="K980" s="243"/>
      <c r="L980" s="243"/>
      <c r="M980" s="539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540"/>
      <c r="J981" s="243"/>
      <c r="K981" s="243"/>
      <c r="L981" s="243"/>
      <c r="M981" s="539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540"/>
      <c r="J982" s="243"/>
      <c r="K982" s="243"/>
      <c r="L982" s="243"/>
      <c r="M982" s="539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540"/>
      <c r="J983" s="243"/>
      <c r="K983" s="243"/>
      <c r="L983" s="243"/>
      <c r="M983" s="539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540"/>
      <c r="J984" s="243"/>
      <c r="K984" s="243"/>
      <c r="L984" s="243"/>
      <c r="M984" s="539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540"/>
      <c r="J985" s="243"/>
      <c r="K985" s="243"/>
      <c r="L985" s="243"/>
      <c r="M985" s="539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540"/>
      <c r="J986" s="243"/>
      <c r="K986" s="243"/>
      <c r="L986" s="243"/>
      <c r="M986" s="539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540"/>
      <c r="J987" s="243"/>
      <c r="K987" s="243"/>
      <c r="L987" s="243"/>
      <c r="M987" s="539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540"/>
      <c r="J988" s="243"/>
      <c r="K988" s="243"/>
      <c r="L988" s="243"/>
      <c r="M988" s="539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540"/>
      <c r="J989" s="243"/>
      <c r="K989" s="243"/>
      <c r="L989" s="243"/>
      <c r="M989" s="539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540"/>
      <c r="J990" s="243"/>
      <c r="K990" s="243"/>
      <c r="L990" s="243"/>
      <c r="M990" s="539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540"/>
      <c r="J991" s="243"/>
      <c r="K991" s="243"/>
      <c r="L991" s="243"/>
      <c r="M991" s="539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540"/>
      <c r="J992" s="243"/>
      <c r="K992" s="243"/>
      <c r="L992" s="243"/>
      <c r="M992" s="539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540"/>
      <c r="J993" s="243"/>
      <c r="K993" s="243"/>
      <c r="L993" s="243"/>
      <c r="M993" s="539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540"/>
      <c r="J994" s="243"/>
      <c r="K994" s="243"/>
      <c r="L994" s="243"/>
      <c r="M994" s="539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540"/>
      <c r="J995" s="243"/>
      <c r="K995" s="243"/>
      <c r="L995" s="243"/>
      <c r="M995" s="539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540"/>
      <c r="J996" s="243"/>
      <c r="K996" s="243"/>
      <c r="L996" s="243"/>
      <c r="M996" s="539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540"/>
      <c r="J997" s="243"/>
      <c r="K997" s="243"/>
      <c r="L997" s="243"/>
      <c r="M997" s="539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540"/>
      <c r="J998" s="243"/>
      <c r="K998" s="243"/>
      <c r="L998" s="243"/>
      <c r="M998" s="539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540"/>
      <c r="J999" s="243"/>
      <c r="K999" s="243"/>
      <c r="L999" s="243"/>
      <c r="M999" s="539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540"/>
      <c r="J1000" s="243"/>
      <c r="K1000" s="243"/>
      <c r="L1000" s="243"/>
      <c r="M1000" s="539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14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paperSize="9" orientation="portrait"/>
  <drawing r:id="rId1"/>
</worksheet>
</file>

<file path=xl/worksheets/sheet18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5.86" customWidth="1"/>
    <col min="2" max="2" width="24.71" customWidth="1"/>
    <col min="3" max="3" width="26.86" customWidth="1"/>
    <col min="4" max="4" width="32" customWidth="1"/>
    <col min="5" max="5" width="35.29" customWidth="1"/>
    <col min="6" max="6" width="34.86" customWidth="1"/>
    <col min="7" max="7" width="12.29" customWidth="1"/>
    <col min="8" max="8" width="24.29" customWidth="1"/>
    <col min="9" max="9" width="24.43" customWidth="1"/>
    <col min="10" max="10" width="24.14" customWidth="1"/>
    <col min="11" max="11" width="60.14" customWidth="1"/>
    <col min="12" max="12" width="58.86" customWidth="1"/>
    <col min="13" max="13" width="45.29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1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16">
        <v>110</v>
      </c>
      <c r="B2" s="17" t="s">
        <v>9543</v>
      </c>
      <c r="C2" s="17">
        <v>2008</v>
      </c>
      <c r="D2" s="392">
        <v>39561</v>
      </c>
      <c r="E2" s="17" t="s">
        <v>9544</v>
      </c>
      <c r="F2" s="17" t="s">
        <v>9545</v>
      </c>
      <c r="G2" s="17" t="s">
        <v>17</v>
      </c>
      <c r="H2" s="17" t="s">
        <v>9546</v>
      </c>
      <c r="I2" s="392">
        <v>40186</v>
      </c>
      <c r="J2" s="19">
        <v>1</v>
      </c>
      <c r="K2" s="560" t="s">
        <v>278</v>
      </c>
      <c r="L2" s="19" t="s">
        <v>371</v>
      </c>
      <c r="M2" s="21">
        <f>I2-D2</f>
        <v>625</v>
      </c>
      <c r="N2" s="243"/>
      <c r="O2" s="390" t="s">
        <v>9547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8">
        <v>210</v>
      </c>
      <c r="B3" s="9" t="s">
        <v>9548</v>
      </c>
      <c r="C3" s="9">
        <v>2007</v>
      </c>
      <c r="D3" s="388">
        <v>39443</v>
      </c>
      <c r="E3" s="9" t="s">
        <v>9549</v>
      </c>
      <c r="F3" s="9" t="s">
        <v>9550</v>
      </c>
      <c r="G3" s="9" t="s">
        <v>17</v>
      </c>
      <c r="H3" s="9" t="s">
        <v>3043</v>
      </c>
      <c r="I3" s="388">
        <v>40186</v>
      </c>
      <c r="J3" s="12">
        <v>1</v>
      </c>
      <c r="K3" s="560" t="s">
        <v>278</v>
      </c>
      <c r="L3" s="12" t="s">
        <v>371</v>
      </c>
      <c r="M3" s="13">
        <f>I3-D3</f>
        <v>743</v>
      </c>
      <c r="N3" s="243"/>
      <c r="O3" s="394" t="s">
        <v>26</v>
      </c>
      <c r="P3" s="394">
        <f>COUNTIF($G$2:$G$476,"PT")</f>
        <v>2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16">
        <v>310</v>
      </c>
      <c r="B4" s="17" t="s">
        <v>9551</v>
      </c>
      <c r="C4" s="17">
        <v>2008</v>
      </c>
      <c r="D4" s="392">
        <v>39654</v>
      </c>
      <c r="E4" s="17" t="s">
        <v>9552</v>
      </c>
      <c r="F4" s="17" t="s">
        <v>916</v>
      </c>
      <c r="G4" s="17" t="s">
        <v>860</v>
      </c>
      <c r="H4" s="17" t="s">
        <v>3028</v>
      </c>
      <c r="I4" s="392">
        <v>40189</v>
      </c>
      <c r="J4" s="19">
        <v>1</v>
      </c>
      <c r="K4" s="562" t="s">
        <v>308</v>
      </c>
      <c r="L4" s="19" t="s">
        <v>376</v>
      </c>
      <c r="M4" s="21">
        <f>I4-D4</f>
        <v>535</v>
      </c>
      <c r="N4" s="243"/>
      <c r="O4" s="23" t="s">
        <v>30</v>
      </c>
      <c r="P4" s="23">
        <f>COUNTIF($G$2:$G$476,"PTN")</f>
        <v>0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8">
        <v>410</v>
      </c>
      <c r="B5" s="9" t="s">
        <v>9553</v>
      </c>
      <c r="C5" s="9">
        <v>2004</v>
      </c>
      <c r="D5" s="388">
        <v>38327</v>
      </c>
      <c r="E5" s="9" t="s">
        <v>9554</v>
      </c>
      <c r="F5" s="9" t="s">
        <v>70</v>
      </c>
      <c r="G5" s="9" t="s">
        <v>40</v>
      </c>
      <c r="H5" s="9" t="s">
        <v>1365</v>
      </c>
      <c r="I5" s="388">
        <v>40189</v>
      </c>
      <c r="J5" s="12">
        <v>1</v>
      </c>
      <c r="K5" s="563" t="s">
        <v>295</v>
      </c>
      <c r="L5" s="12" t="s">
        <v>371</v>
      </c>
      <c r="M5" s="13">
        <f>I5-D5</f>
        <v>1862</v>
      </c>
      <c r="N5" s="243"/>
      <c r="O5" s="24" t="s">
        <v>35</v>
      </c>
      <c r="P5" s="24">
        <f>COUNTIF($G$2:$G$476,"PTE")</f>
        <v>35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16">
        <v>510</v>
      </c>
      <c r="B6" s="17" t="s">
        <v>9555</v>
      </c>
      <c r="C6" s="17">
        <v>2008</v>
      </c>
      <c r="D6" s="392">
        <v>39562</v>
      </c>
      <c r="E6" s="17" t="s">
        <v>9556</v>
      </c>
      <c r="F6" s="17" t="s">
        <v>2064</v>
      </c>
      <c r="G6" s="17" t="s">
        <v>860</v>
      </c>
      <c r="H6" s="17" t="s">
        <v>55</v>
      </c>
      <c r="I6" s="392">
        <v>40192</v>
      </c>
      <c r="J6" s="19">
        <v>1</v>
      </c>
      <c r="K6" s="562" t="s">
        <v>308</v>
      </c>
      <c r="L6" s="19" t="s">
        <v>376</v>
      </c>
      <c r="M6" s="21">
        <f>I6-D6</f>
        <v>630</v>
      </c>
      <c r="N6" s="243"/>
      <c r="O6" s="23" t="s">
        <v>40</v>
      </c>
      <c r="P6" s="23">
        <f>COUNTIF($G$2:$G$476,"Pré-Mistura")</f>
        <v>2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8">
        <v>610</v>
      </c>
      <c r="B7" s="9" t="s">
        <v>9557</v>
      </c>
      <c r="C7" s="9">
        <v>2008</v>
      </c>
      <c r="D7" s="388">
        <v>39742</v>
      </c>
      <c r="E7" s="9" t="s">
        <v>9558</v>
      </c>
      <c r="F7" s="9" t="s">
        <v>9559</v>
      </c>
      <c r="G7" s="9" t="s">
        <v>844</v>
      </c>
      <c r="H7" s="9" t="s">
        <v>115</v>
      </c>
      <c r="I7" s="388">
        <v>40205</v>
      </c>
      <c r="J7" s="12">
        <v>1</v>
      </c>
      <c r="K7" s="563" t="s">
        <v>295</v>
      </c>
      <c r="L7" s="12" t="s">
        <v>365</v>
      </c>
      <c r="M7" s="13">
        <f>I7-D7</f>
        <v>463</v>
      </c>
      <c r="N7" s="243"/>
      <c r="O7" s="24" t="s">
        <v>852</v>
      </c>
      <c r="P7" s="24">
        <f>COUNTIF($G$2:$G$476,"PF")</f>
        <v>26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16">
        <v>710</v>
      </c>
      <c r="B8" s="17" t="s">
        <v>9560</v>
      </c>
      <c r="C8" s="17">
        <v>2008</v>
      </c>
      <c r="D8" s="392">
        <v>34514</v>
      </c>
      <c r="E8" s="17" t="s">
        <v>9561</v>
      </c>
      <c r="F8" s="17" t="s">
        <v>9562</v>
      </c>
      <c r="G8" s="17" t="s">
        <v>850</v>
      </c>
      <c r="H8" s="17" t="s">
        <v>9563</v>
      </c>
      <c r="I8" s="392">
        <v>40206</v>
      </c>
      <c r="J8" s="19">
        <v>1</v>
      </c>
      <c r="K8" s="560" t="s">
        <v>278</v>
      </c>
      <c r="L8" s="19" t="s">
        <v>365</v>
      </c>
      <c r="M8" s="21">
        <f>I8-D8</f>
        <v>5692</v>
      </c>
      <c r="N8" s="243"/>
      <c r="O8" s="23" t="s">
        <v>844</v>
      </c>
      <c r="P8" s="23">
        <f>COUNTIF($G$2:$G$476,"PFN")</f>
        <v>1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8">
        <v>810</v>
      </c>
      <c r="B9" s="9" t="s">
        <v>9564</v>
      </c>
      <c r="C9" s="9">
        <v>2006</v>
      </c>
      <c r="D9" s="388">
        <v>38835</v>
      </c>
      <c r="E9" s="9" t="s">
        <v>9565</v>
      </c>
      <c r="F9" s="9" t="s">
        <v>9566</v>
      </c>
      <c r="G9" s="9" t="s">
        <v>850</v>
      </c>
      <c r="H9" s="9" t="s">
        <v>9567</v>
      </c>
      <c r="I9" s="388">
        <v>40233</v>
      </c>
      <c r="J9" s="12">
        <v>2</v>
      </c>
      <c r="K9" s="563" t="s">
        <v>295</v>
      </c>
      <c r="L9" s="12" t="s">
        <v>376</v>
      </c>
      <c r="M9" s="13">
        <f>I9-D9</f>
        <v>1398</v>
      </c>
      <c r="N9" s="243"/>
      <c r="O9" s="24" t="s">
        <v>861</v>
      </c>
      <c r="P9" s="24">
        <f>COUNTIF($G$2:$G$476,"PF/PTE")</f>
        <v>34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16">
        <v>910</v>
      </c>
      <c r="B10" s="17" t="s">
        <v>9568</v>
      </c>
      <c r="C10" s="17">
        <v>2007</v>
      </c>
      <c r="D10" s="392">
        <v>39384</v>
      </c>
      <c r="E10" s="17" t="s">
        <v>9569</v>
      </c>
      <c r="F10" s="17" t="s">
        <v>9570</v>
      </c>
      <c r="G10" s="17" t="s">
        <v>17</v>
      </c>
      <c r="H10" s="17" t="s">
        <v>3637</v>
      </c>
      <c r="I10" s="392">
        <v>40233</v>
      </c>
      <c r="J10" s="19">
        <v>2</v>
      </c>
      <c r="K10" s="562" t="s">
        <v>308</v>
      </c>
      <c r="L10" s="19" t="s">
        <v>376</v>
      </c>
      <c r="M10" s="21">
        <f>I10-D10</f>
        <v>849</v>
      </c>
      <c r="N10" s="243"/>
      <c r="O10" s="23" t="s">
        <v>865</v>
      </c>
      <c r="P10" s="23">
        <f>COUNTIF($G$2:$G$476,"Bio")</f>
        <v>4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3.5" customHeight="1" r="11">
      <c r="A11" s="8">
        <v>1010</v>
      </c>
      <c r="B11" s="9" t="s">
        <v>9571</v>
      </c>
      <c r="C11" s="9">
        <v>2008</v>
      </c>
      <c r="D11" s="388">
        <v>39731</v>
      </c>
      <c r="E11" s="9" t="s">
        <v>9572</v>
      </c>
      <c r="F11" s="9" t="s">
        <v>9573</v>
      </c>
      <c r="G11" s="9" t="s">
        <v>860</v>
      </c>
      <c r="H11" s="9" t="s">
        <v>55</v>
      </c>
      <c r="I11" s="388">
        <v>40235</v>
      </c>
      <c r="J11" s="12">
        <v>2</v>
      </c>
      <c r="K11" s="560" t="s">
        <v>278</v>
      </c>
      <c r="L11" s="12" t="s">
        <v>376</v>
      </c>
      <c r="M11" s="13">
        <f>I11-D11</f>
        <v>504</v>
      </c>
      <c r="N11" s="243"/>
      <c r="O11" s="395" t="s">
        <v>871</v>
      </c>
      <c r="P11" s="395">
        <f>COUNTIF($G$2:$G$476,"Bio/Org")</f>
        <v>0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4.25" customHeight="1" r="12">
      <c r="A12" s="16">
        <v>1110</v>
      </c>
      <c r="B12" s="17" t="s">
        <v>9574</v>
      </c>
      <c r="C12" s="17">
        <v>2006</v>
      </c>
      <c r="D12" s="392">
        <v>39052</v>
      </c>
      <c r="E12" s="17" t="s">
        <v>9575</v>
      </c>
      <c r="F12" s="17" t="s">
        <v>9576</v>
      </c>
      <c r="G12" s="17" t="s">
        <v>850</v>
      </c>
      <c r="H12" s="17" t="s">
        <v>9577</v>
      </c>
      <c r="I12" s="392">
        <v>40238</v>
      </c>
      <c r="J12" s="19">
        <v>3</v>
      </c>
      <c r="K12" s="560" t="s">
        <v>278</v>
      </c>
      <c r="L12" s="19" t="s">
        <v>371</v>
      </c>
      <c r="M12" s="21">
        <f>I12-D12</f>
        <v>1186</v>
      </c>
      <c r="N12" s="243"/>
      <c r="O12" s="396" t="s">
        <v>45</v>
      </c>
      <c r="P12" s="397">
        <f>SUM(P3:P11)</f>
        <v>104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4.25" customHeight="1" r="13">
      <c r="A13" s="8">
        <v>1210</v>
      </c>
      <c r="B13" s="9" t="s">
        <v>9578</v>
      </c>
      <c r="C13" s="9">
        <v>2007</v>
      </c>
      <c r="D13" s="388">
        <v>39101</v>
      </c>
      <c r="E13" s="9" t="s">
        <v>9579</v>
      </c>
      <c r="F13" s="9" t="s">
        <v>2409</v>
      </c>
      <c r="G13" s="9" t="s">
        <v>17</v>
      </c>
      <c r="H13" s="9" t="s">
        <v>9567</v>
      </c>
      <c r="I13" s="388">
        <v>40241</v>
      </c>
      <c r="J13" s="12">
        <v>3</v>
      </c>
      <c r="K13" s="562" t="s">
        <v>308</v>
      </c>
      <c r="L13" s="12" t="s">
        <v>376</v>
      </c>
      <c r="M13" s="13">
        <f>I13-D13</f>
        <v>1140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4.25" customHeight="1" r="14">
      <c r="A14" s="16">
        <v>1310</v>
      </c>
      <c r="B14" s="17" t="s">
        <v>9580</v>
      </c>
      <c r="C14" s="17">
        <v>1999</v>
      </c>
      <c r="D14" s="392">
        <v>36294</v>
      </c>
      <c r="E14" s="17" t="s">
        <v>9581</v>
      </c>
      <c r="F14" s="17" t="s">
        <v>451</v>
      </c>
      <c r="G14" s="17" t="s">
        <v>860</v>
      </c>
      <c r="H14" s="17" t="s">
        <v>6047</v>
      </c>
      <c r="I14" s="392">
        <v>40245</v>
      </c>
      <c r="J14" s="19">
        <v>3</v>
      </c>
      <c r="K14" s="560" t="s">
        <v>278</v>
      </c>
      <c r="L14" s="19" t="s">
        <v>376</v>
      </c>
      <c r="M14" s="21">
        <f>I14-D14</f>
        <v>3951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5.75" customHeight="1" r="15">
      <c r="A15" s="8">
        <v>1410</v>
      </c>
      <c r="B15" s="9" t="s">
        <v>9582</v>
      </c>
      <c r="C15" s="9">
        <v>2006</v>
      </c>
      <c r="D15" s="388">
        <v>38849</v>
      </c>
      <c r="E15" s="9" t="s">
        <v>9583</v>
      </c>
      <c r="F15" s="9" t="s">
        <v>9584</v>
      </c>
      <c r="G15" s="9" t="s">
        <v>850</v>
      </c>
      <c r="H15" s="9" t="s">
        <v>3877</v>
      </c>
      <c r="I15" s="388">
        <v>40260</v>
      </c>
      <c r="J15" s="12">
        <v>3</v>
      </c>
      <c r="K15" s="560" t="s">
        <v>278</v>
      </c>
      <c r="L15" s="12" t="s">
        <v>376</v>
      </c>
      <c r="M15" s="13">
        <f>I15-D15</f>
        <v>1411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5.75" customHeight="1" r="16">
      <c r="A16" s="16">
        <v>1510</v>
      </c>
      <c r="B16" s="17" t="s">
        <v>9585</v>
      </c>
      <c r="C16" s="17">
        <v>2008</v>
      </c>
      <c r="D16" s="392">
        <v>39540</v>
      </c>
      <c r="E16" s="17" t="s">
        <v>9586</v>
      </c>
      <c r="F16" s="17" t="s">
        <v>236</v>
      </c>
      <c r="G16" s="17" t="s">
        <v>860</v>
      </c>
      <c r="H16" s="17" t="s">
        <v>9587</v>
      </c>
      <c r="I16" s="392">
        <v>40268</v>
      </c>
      <c r="J16" s="19">
        <v>3</v>
      </c>
      <c r="K16" s="560" t="s">
        <v>278</v>
      </c>
      <c r="L16" s="19" t="s">
        <v>376</v>
      </c>
      <c r="M16" s="21">
        <f>I16-D16</f>
        <v>728</v>
      </c>
      <c r="N16" s="243"/>
      <c r="O16" s="400" t="s">
        <v>9588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8">
        <v>1610</v>
      </c>
      <c r="B17" s="9" t="s">
        <v>9589</v>
      </c>
      <c r="C17" s="9">
        <v>2006</v>
      </c>
      <c r="D17" s="388">
        <v>38866</v>
      </c>
      <c r="E17" s="9" t="s">
        <v>9590</v>
      </c>
      <c r="F17" s="9" t="s">
        <v>9591</v>
      </c>
      <c r="G17" s="9" t="s">
        <v>860</v>
      </c>
      <c r="H17" s="9" t="s">
        <v>9546</v>
      </c>
      <c r="I17" s="388">
        <v>40273</v>
      </c>
      <c r="J17" s="12">
        <v>4</v>
      </c>
      <c r="K17" s="562" t="s">
        <v>308</v>
      </c>
      <c r="L17" s="12" t="s">
        <v>371</v>
      </c>
      <c r="M17" s="13">
        <f>I17-D17</f>
        <v>1407</v>
      </c>
      <c r="N17" s="243"/>
      <c r="O17" s="37" t="s">
        <v>9592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16">
        <v>1710</v>
      </c>
      <c r="B18" s="17" t="s">
        <v>9593</v>
      </c>
      <c r="C18" s="17">
        <v>2008</v>
      </c>
      <c r="D18" s="392">
        <v>39808</v>
      </c>
      <c r="E18" s="17" t="s">
        <v>9594</v>
      </c>
      <c r="F18" s="17" t="s">
        <v>9595</v>
      </c>
      <c r="G18" s="17" t="s">
        <v>860</v>
      </c>
      <c r="H18" s="17" t="s">
        <v>7493</v>
      </c>
      <c r="I18" s="392">
        <v>40275</v>
      </c>
      <c r="J18" s="19">
        <v>4</v>
      </c>
      <c r="K18" s="560" t="s">
        <v>278</v>
      </c>
      <c r="L18" s="19" t="s">
        <v>371</v>
      </c>
      <c r="M18" s="21">
        <f>I18-D18</f>
        <v>467</v>
      </c>
      <c r="N18" s="243"/>
      <c r="O18" s="33" t="s">
        <v>9596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8">
        <v>1810</v>
      </c>
      <c r="B19" s="9" t="s">
        <v>9597</v>
      </c>
      <c r="C19" s="9">
        <v>2008</v>
      </c>
      <c r="D19" s="388">
        <v>39562</v>
      </c>
      <c r="E19" s="9" t="s">
        <v>9598</v>
      </c>
      <c r="F19" s="9" t="s">
        <v>236</v>
      </c>
      <c r="G19" s="9" t="s">
        <v>860</v>
      </c>
      <c r="H19" s="9" t="s">
        <v>55</v>
      </c>
      <c r="I19" s="388">
        <v>40276</v>
      </c>
      <c r="J19" s="12">
        <v>4</v>
      </c>
      <c r="K19" s="560" t="s">
        <v>278</v>
      </c>
      <c r="L19" s="12" t="s">
        <v>376</v>
      </c>
      <c r="M19" s="13">
        <f>I19-D19</f>
        <v>714</v>
      </c>
      <c r="N19" s="243"/>
      <c r="O19" s="37" t="s">
        <v>9599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16">
        <v>1910</v>
      </c>
      <c r="B20" s="17" t="s">
        <v>9600</v>
      </c>
      <c r="C20" s="17">
        <v>2008</v>
      </c>
      <c r="D20" s="392">
        <v>39640</v>
      </c>
      <c r="E20" s="17" t="s">
        <v>9601</v>
      </c>
      <c r="F20" s="17" t="s">
        <v>9595</v>
      </c>
      <c r="G20" s="17" t="s">
        <v>17</v>
      </c>
      <c r="H20" s="17" t="s">
        <v>5629</v>
      </c>
      <c r="I20" s="392">
        <v>40280</v>
      </c>
      <c r="J20" s="19">
        <v>4</v>
      </c>
      <c r="K20" s="560" t="s">
        <v>278</v>
      </c>
      <c r="L20" s="19" t="s">
        <v>371</v>
      </c>
      <c r="M20" s="21">
        <f>I20-D20</f>
        <v>640</v>
      </c>
      <c r="N20" s="243"/>
      <c r="O20" s="33" t="s">
        <v>9602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8">
        <v>2010</v>
      </c>
      <c r="B21" s="9" t="s">
        <v>9603</v>
      </c>
      <c r="C21" s="9">
        <v>2006</v>
      </c>
      <c r="D21" s="388">
        <v>38747</v>
      </c>
      <c r="E21" s="9" t="s">
        <v>9604</v>
      </c>
      <c r="F21" s="9" t="s">
        <v>7489</v>
      </c>
      <c r="G21" s="9" t="s">
        <v>860</v>
      </c>
      <c r="H21" s="9" t="s">
        <v>4031</v>
      </c>
      <c r="I21" s="388">
        <v>40294</v>
      </c>
      <c r="J21" s="12">
        <v>4</v>
      </c>
      <c r="K21" s="560" t="s">
        <v>278</v>
      </c>
      <c r="L21" s="12" t="s">
        <v>371</v>
      </c>
      <c r="M21" s="13">
        <f>I21-D21</f>
        <v>1547</v>
      </c>
      <c r="N21" s="243"/>
      <c r="O21" s="37" t="s">
        <v>9605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16">
        <v>2110</v>
      </c>
      <c r="B22" s="17" t="s">
        <v>9606</v>
      </c>
      <c r="C22" s="17">
        <v>2001</v>
      </c>
      <c r="D22" s="392">
        <v>36923</v>
      </c>
      <c r="E22" s="17" t="s">
        <v>9607</v>
      </c>
      <c r="F22" s="17" t="s">
        <v>9608</v>
      </c>
      <c r="G22" s="17" t="s">
        <v>860</v>
      </c>
      <c r="H22" s="17" t="s">
        <v>9609</v>
      </c>
      <c r="I22" s="392">
        <v>40295</v>
      </c>
      <c r="J22" s="19">
        <v>4</v>
      </c>
      <c r="K22" s="560" t="s">
        <v>278</v>
      </c>
      <c r="L22" s="19" t="s">
        <v>376</v>
      </c>
      <c r="M22" s="21">
        <f>I22-D22</f>
        <v>3372</v>
      </c>
      <c r="N22" s="243"/>
      <c r="O22" s="33" t="s">
        <v>9610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3.5" customHeight="1" r="23">
      <c r="A23" s="8">
        <v>2210</v>
      </c>
      <c r="B23" s="9" t="s">
        <v>9611</v>
      </c>
      <c r="C23" s="9">
        <v>2006</v>
      </c>
      <c r="D23" s="388">
        <v>39079</v>
      </c>
      <c r="E23" s="9" t="s">
        <v>9612</v>
      </c>
      <c r="F23" s="9" t="s">
        <v>9613</v>
      </c>
      <c r="G23" s="9" t="s">
        <v>850</v>
      </c>
      <c r="H23" s="9" t="s">
        <v>9614</v>
      </c>
      <c r="I23" s="388">
        <v>40297</v>
      </c>
      <c r="J23" s="12">
        <v>4</v>
      </c>
      <c r="K23" s="560" t="s">
        <v>278</v>
      </c>
      <c r="L23" s="12" t="s">
        <v>376</v>
      </c>
      <c r="M23" s="13">
        <f>I23-D23</f>
        <v>1218</v>
      </c>
      <c r="N23" s="243"/>
      <c r="O23" s="37" t="s">
        <v>9615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3.5" customHeight="1" r="24">
      <c r="A24" s="16">
        <v>2310</v>
      </c>
      <c r="B24" s="17" t="s">
        <v>9616</v>
      </c>
      <c r="C24" s="17">
        <v>2000</v>
      </c>
      <c r="D24" s="392">
        <v>36868</v>
      </c>
      <c r="E24" s="17" t="s">
        <v>9617</v>
      </c>
      <c r="F24" s="17" t="s">
        <v>5823</v>
      </c>
      <c r="G24" s="17" t="s">
        <v>850</v>
      </c>
      <c r="H24" s="17" t="s">
        <v>1536</v>
      </c>
      <c r="I24" s="392">
        <v>40303</v>
      </c>
      <c r="J24" s="19">
        <v>5</v>
      </c>
      <c r="K24" s="560" t="s">
        <v>278</v>
      </c>
      <c r="L24" s="19" t="s">
        <v>376</v>
      </c>
      <c r="M24" s="21">
        <f>I24-D24</f>
        <v>3435</v>
      </c>
      <c r="N24" s="243"/>
      <c r="O24" s="401" t="s">
        <v>9618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8">
        <v>2410</v>
      </c>
      <c r="B25" s="9" t="s">
        <v>9619</v>
      </c>
      <c r="C25" s="9">
        <v>2009</v>
      </c>
      <c r="D25" s="388">
        <v>39909</v>
      </c>
      <c r="E25" s="9" t="s">
        <v>9620</v>
      </c>
      <c r="F25" s="9" t="s">
        <v>3960</v>
      </c>
      <c r="G25" s="9" t="s">
        <v>865</v>
      </c>
      <c r="H25" s="9" t="s">
        <v>9621</v>
      </c>
      <c r="I25" s="388">
        <v>40322</v>
      </c>
      <c r="J25" s="12">
        <v>5</v>
      </c>
      <c r="K25" s="561" t="s">
        <v>1679</v>
      </c>
      <c r="L25" s="12" t="s">
        <v>380</v>
      </c>
      <c r="M25" s="13">
        <f>I25-D25</f>
        <v>413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16">
        <v>2510</v>
      </c>
      <c r="B26" s="17" t="s">
        <v>9622</v>
      </c>
      <c r="C26" s="17">
        <v>2008</v>
      </c>
      <c r="D26" s="392">
        <v>39518</v>
      </c>
      <c r="E26" s="17" t="s">
        <v>9623</v>
      </c>
      <c r="F26" s="17" t="s">
        <v>9624</v>
      </c>
      <c r="G26" s="17" t="s">
        <v>17</v>
      </c>
      <c r="H26" s="17" t="s">
        <v>3043</v>
      </c>
      <c r="I26" s="392">
        <v>40323</v>
      </c>
      <c r="J26" s="19">
        <v>5</v>
      </c>
      <c r="K26" s="561" t="s">
        <v>324</v>
      </c>
      <c r="L26" s="19" t="s">
        <v>371</v>
      </c>
      <c r="M26" s="21">
        <f>I26-D26</f>
        <v>805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8">
        <v>2610</v>
      </c>
      <c r="B27" s="9" t="s">
        <v>9625</v>
      </c>
      <c r="C27" s="9">
        <v>2006</v>
      </c>
      <c r="D27" s="388">
        <v>38951</v>
      </c>
      <c r="E27" s="9" t="s">
        <v>9626</v>
      </c>
      <c r="F27" s="9" t="s">
        <v>9566</v>
      </c>
      <c r="G27" s="9" t="s">
        <v>850</v>
      </c>
      <c r="H27" s="9" t="s">
        <v>9567</v>
      </c>
      <c r="I27" s="388">
        <v>40329</v>
      </c>
      <c r="J27" s="12">
        <v>5</v>
      </c>
      <c r="K27" s="563" t="s">
        <v>295</v>
      </c>
      <c r="L27" s="12" t="s">
        <v>376</v>
      </c>
      <c r="M27" s="13">
        <f>I27-D27</f>
        <v>1378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16">
        <v>2710</v>
      </c>
      <c r="B28" s="17" t="s">
        <v>9627</v>
      </c>
      <c r="C28" s="17">
        <v>2007</v>
      </c>
      <c r="D28" s="392">
        <v>39106</v>
      </c>
      <c r="E28" s="17" t="s">
        <v>9628</v>
      </c>
      <c r="F28" s="17" t="s">
        <v>236</v>
      </c>
      <c r="G28" s="17" t="s">
        <v>860</v>
      </c>
      <c r="H28" s="17" t="s">
        <v>7682</v>
      </c>
      <c r="I28" s="392">
        <v>40330</v>
      </c>
      <c r="J28" s="19">
        <v>6</v>
      </c>
      <c r="K28" s="560" t="s">
        <v>278</v>
      </c>
      <c r="L28" s="19" t="s">
        <v>376</v>
      </c>
      <c r="M28" s="21">
        <f>I28-D28</f>
        <v>1224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8">
        <v>2810</v>
      </c>
      <c r="B29" s="9" t="s">
        <v>9629</v>
      </c>
      <c r="C29" s="9">
        <v>2008</v>
      </c>
      <c r="D29" s="388">
        <v>39700</v>
      </c>
      <c r="E29" s="9" t="s">
        <v>9630</v>
      </c>
      <c r="F29" s="9" t="s">
        <v>4371</v>
      </c>
      <c r="G29" s="9" t="s">
        <v>865</v>
      </c>
      <c r="H29" s="9" t="s">
        <v>9621</v>
      </c>
      <c r="I29" s="388">
        <v>40333</v>
      </c>
      <c r="J29" s="12">
        <v>6</v>
      </c>
      <c r="K29" s="561" t="s">
        <v>1679</v>
      </c>
      <c r="L29" s="12" t="s">
        <v>380</v>
      </c>
      <c r="M29" s="13">
        <f>I29-D29</f>
        <v>633</v>
      </c>
      <c r="N29" s="243"/>
      <c r="O29" s="24">
        <v>1996</v>
      </c>
      <c r="P29" s="303">
        <f>COUNTIF($C$2:$C$503,"1996")</f>
        <v>1</v>
      </c>
      <c r="Q29" s="59"/>
      <c r="R29" s="60"/>
      <c r="S29" s="63">
        <f>P29/P42</f>
        <v>0.00961538461538462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16">
        <v>2910</v>
      </c>
      <c r="B30" s="17" t="s">
        <v>9631</v>
      </c>
      <c r="C30" s="17">
        <v>1999</v>
      </c>
      <c r="D30" s="392">
        <v>36455</v>
      </c>
      <c r="E30" s="17" t="s">
        <v>9632</v>
      </c>
      <c r="F30" s="17" t="s">
        <v>542</v>
      </c>
      <c r="G30" s="17" t="s">
        <v>850</v>
      </c>
      <c r="H30" s="17" t="s">
        <v>9633</v>
      </c>
      <c r="I30" s="392">
        <v>40340</v>
      </c>
      <c r="J30" s="19">
        <v>6</v>
      </c>
      <c r="K30" s="560" t="s">
        <v>278</v>
      </c>
      <c r="L30" s="19" t="s">
        <v>376</v>
      </c>
      <c r="M30" s="21">
        <f>I30-D30</f>
        <v>3885</v>
      </c>
      <c r="N30" s="243"/>
      <c r="O30" s="23">
        <v>1999</v>
      </c>
      <c r="P30" s="64">
        <f>COUNTIF($C$2:$C$503,"1999")</f>
        <v>3</v>
      </c>
      <c r="Q30" s="34"/>
      <c r="R30" s="35"/>
      <c r="S30" s="61">
        <f>P30/P42</f>
        <v>0.0288461538461538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8">
        <v>3010</v>
      </c>
      <c r="B31" s="9" t="s">
        <v>9634</v>
      </c>
      <c r="C31" s="9">
        <v>2008</v>
      </c>
      <c r="D31" s="388">
        <v>39485</v>
      </c>
      <c r="E31" s="9" t="s">
        <v>9635</v>
      </c>
      <c r="F31" s="9" t="s">
        <v>2085</v>
      </c>
      <c r="G31" s="9" t="s">
        <v>860</v>
      </c>
      <c r="H31" s="9" t="s">
        <v>3043</v>
      </c>
      <c r="I31" s="388">
        <v>40343</v>
      </c>
      <c r="J31" s="12">
        <v>6</v>
      </c>
      <c r="K31" s="560" t="s">
        <v>278</v>
      </c>
      <c r="L31" s="12" t="s">
        <v>371</v>
      </c>
      <c r="M31" s="13">
        <f>I31-D31</f>
        <v>858</v>
      </c>
      <c r="N31" s="243"/>
      <c r="O31" s="24">
        <v>2000</v>
      </c>
      <c r="P31" s="62">
        <f>COUNTIF($C$2:$C$503,"2000")</f>
        <v>1</v>
      </c>
      <c r="Q31" s="34"/>
      <c r="R31" s="35"/>
      <c r="S31" s="63">
        <f>P31/P42</f>
        <v>0.00961538461538462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16">
        <v>3110</v>
      </c>
      <c r="B32" s="17" t="s">
        <v>9636</v>
      </c>
      <c r="C32" s="17">
        <v>2008</v>
      </c>
      <c r="D32" s="392">
        <v>39647</v>
      </c>
      <c r="E32" s="17" t="s">
        <v>9637</v>
      </c>
      <c r="F32" s="17" t="s">
        <v>236</v>
      </c>
      <c r="G32" s="17" t="s">
        <v>17</v>
      </c>
      <c r="H32" s="17" t="s">
        <v>9638</v>
      </c>
      <c r="I32" s="392">
        <v>40350</v>
      </c>
      <c r="J32" s="19">
        <v>6</v>
      </c>
      <c r="K32" s="563" t="s">
        <v>295</v>
      </c>
      <c r="L32" s="19" t="s">
        <v>376</v>
      </c>
      <c r="M32" s="21">
        <f>I32-D32</f>
        <v>703</v>
      </c>
      <c r="N32" s="243"/>
      <c r="O32" s="23">
        <v>2001</v>
      </c>
      <c r="P32" s="64">
        <f>COUNTIF($C$2:$C$503,"2001")</f>
        <v>2</v>
      </c>
      <c r="Q32" s="34"/>
      <c r="R32" s="35"/>
      <c r="S32" s="61">
        <f>P32/P42</f>
        <v>0.0192307692307692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8">
        <v>3210</v>
      </c>
      <c r="B33" s="9" t="s">
        <v>9639</v>
      </c>
      <c r="C33" s="9">
        <v>2007</v>
      </c>
      <c r="D33" s="388">
        <v>39351</v>
      </c>
      <c r="E33" s="9" t="s">
        <v>9640</v>
      </c>
      <c r="F33" s="9" t="s">
        <v>5235</v>
      </c>
      <c r="G33" s="9" t="s">
        <v>17</v>
      </c>
      <c r="H33" s="9" t="s">
        <v>9641</v>
      </c>
      <c r="I33" s="388">
        <v>40351</v>
      </c>
      <c r="J33" s="12">
        <v>6</v>
      </c>
      <c r="K33" s="560" t="s">
        <v>278</v>
      </c>
      <c r="L33" s="12" t="s">
        <v>376</v>
      </c>
      <c r="M33" s="13">
        <f>I33-D33</f>
        <v>1000</v>
      </c>
      <c r="N33" s="243"/>
      <c r="O33" s="24">
        <v>2002</v>
      </c>
      <c r="P33" s="62">
        <f>COUNTIF($C$2:$C$503,"2002")</f>
        <v>0</v>
      </c>
      <c r="Q33" s="34"/>
      <c r="R33" s="35"/>
      <c r="S33" s="63">
        <f>P33/P42</f>
        <v>0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16">
        <v>3310</v>
      </c>
      <c r="B34" s="17" t="s">
        <v>9642</v>
      </c>
      <c r="C34" s="17">
        <v>2006</v>
      </c>
      <c r="D34" s="392">
        <v>39071</v>
      </c>
      <c r="E34" s="17" t="s">
        <v>9643</v>
      </c>
      <c r="F34" s="17" t="s">
        <v>236</v>
      </c>
      <c r="G34" s="17" t="s">
        <v>860</v>
      </c>
      <c r="H34" s="17" t="s">
        <v>6047</v>
      </c>
      <c r="I34" s="392">
        <v>40352</v>
      </c>
      <c r="J34" s="19">
        <v>6</v>
      </c>
      <c r="K34" s="562" t="s">
        <v>308</v>
      </c>
      <c r="L34" s="19" t="s">
        <v>376</v>
      </c>
      <c r="M34" s="21">
        <f>I34-D34</f>
        <v>1281</v>
      </c>
      <c r="N34" s="243"/>
      <c r="O34" s="23">
        <v>2003</v>
      </c>
      <c r="P34" s="64">
        <f>COUNTIF($C$2:$C$503,"2003")</f>
        <v>0</v>
      </c>
      <c r="Q34" s="34"/>
      <c r="R34" s="35"/>
      <c r="S34" s="61">
        <f>P34/P42</f>
        <v>0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8">
        <v>3410</v>
      </c>
      <c r="B35" s="9" t="s">
        <v>9644</v>
      </c>
      <c r="C35" s="9">
        <v>2009</v>
      </c>
      <c r="D35" s="388">
        <v>39860</v>
      </c>
      <c r="E35" s="9" t="s">
        <v>9645</v>
      </c>
      <c r="F35" s="9" t="s">
        <v>497</v>
      </c>
      <c r="G35" s="9" t="s">
        <v>17</v>
      </c>
      <c r="H35" s="9" t="s">
        <v>1056</v>
      </c>
      <c r="I35" s="388">
        <v>40353</v>
      </c>
      <c r="J35" s="12">
        <v>6</v>
      </c>
      <c r="K35" s="562" t="s">
        <v>308</v>
      </c>
      <c r="L35" s="12" t="s">
        <v>371</v>
      </c>
      <c r="M35" s="13">
        <f>I35-D35</f>
        <v>493</v>
      </c>
      <c r="N35" s="243"/>
      <c r="O35" s="24">
        <v>2004</v>
      </c>
      <c r="P35" s="62">
        <f>COUNTIF($C$2:$C$503,"2004")</f>
        <v>2</v>
      </c>
      <c r="Q35" s="34"/>
      <c r="R35" s="35"/>
      <c r="S35" s="63">
        <f>P35/P42</f>
        <v>0.0192307692307692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16">
        <v>3510</v>
      </c>
      <c r="B36" s="17" t="s">
        <v>9646</v>
      </c>
      <c r="C36" s="17">
        <v>2007</v>
      </c>
      <c r="D36" s="392">
        <v>39413</v>
      </c>
      <c r="E36" s="17" t="s">
        <v>9647</v>
      </c>
      <c r="F36" s="17" t="s">
        <v>9648</v>
      </c>
      <c r="G36" s="17" t="s">
        <v>17</v>
      </c>
      <c r="H36" s="17" t="s">
        <v>7493</v>
      </c>
      <c r="I36" s="392">
        <v>40353</v>
      </c>
      <c r="J36" s="19">
        <v>6</v>
      </c>
      <c r="K36" s="562" t="s">
        <v>308</v>
      </c>
      <c r="L36" s="19" t="s">
        <v>371</v>
      </c>
      <c r="M36" s="21">
        <f>I36-D36</f>
        <v>940</v>
      </c>
      <c r="N36" s="243"/>
      <c r="O36" s="23">
        <v>2005</v>
      </c>
      <c r="P36" s="64">
        <f>COUNTIF($C$2:$C$503,"2005")</f>
        <v>1</v>
      </c>
      <c r="Q36" s="34"/>
      <c r="R36" s="35"/>
      <c r="S36" s="61">
        <f>P36/P42</f>
        <v>0.00961538461538462</v>
      </c>
      <c r="T36" s="22"/>
      <c r="U36" s="243"/>
      <c r="V36" s="243"/>
      <c r="W36" s="243"/>
      <c r="X36" s="243"/>
      <c r="Y36" s="243"/>
      <c r="Z36" s="243"/>
    </row>
    <row ht="12.75" customHeight="1" r="37">
      <c r="A37" s="8">
        <v>3610</v>
      </c>
      <c r="B37" s="9" t="s">
        <v>9649</v>
      </c>
      <c r="C37" s="9">
        <v>2009</v>
      </c>
      <c r="D37" s="388">
        <v>40147</v>
      </c>
      <c r="E37" s="9" t="s">
        <v>9650</v>
      </c>
      <c r="F37" s="9" t="s">
        <v>1439</v>
      </c>
      <c r="G37" s="9" t="s">
        <v>860</v>
      </c>
      <c r="H37" s="9" t="s">
        <v>1056</v>
      </c>
      <c r="I37" s="388">
        <v>40353</v>
      </c>
      <c r="J37" s="12">
        <v>6</v>
      </c>
      <c r="K37" s="560" t="s">
        <v>278</v>
      </c>
      <c r="L37" s="12" t="s">
        <v>371</v>
      </c>
      <c r="M37" s="13">
        <f>I37-D37</f>
        <v>206</v>
      </c>
      <c r="N37" s="243"/>
      <c r="O37" s="24">
        <v>2006</v>
      </c>
      <c r="P37" s="62">
        <f>COUNTIF($C$2:$C$503,"2006")</f>
        <v>17</v>
      </c>
      <c r="Q37" s="34"/>
      <c r="R37" s="35"/>
      <c r="S37" s="63">
        <f>P37/P42</f>
        <v>0.163461538461538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16">
        <v>3710</v>
      </c>
      <c r="B38" s="17" t="s">
        <v>9651</v>
      </c>
      <c r="C38" s="17">
        <v>2008</v>
      </c>
      <c r="D38" s="392">
        <v>39506</v>
      </c>
      <c r="E38" s="17" t="s">
        <v>9652</v>
      </c>
      <c r="F38" s="17" t="s">
        <v>9653</v>
      </c>
      <c r="G38" s="17" t="s">
        <v>17</v>
      </c>
      <c r="H38" s="17" t="s">
        <v>9654</v>
      </c>
      <c r="I38" s="392">
        <v>40357</v>
      </c>
      <c r="J38" s="19">
        <v>6</v>
      </c>
      <c r="K38" s="560" t="s">
        <v>278</v>
      </c>
      <c r="L38" s="19" t="s">
        <v>371</v>
      </c>
      <c r="M38" s="21">
        <f>I38-D38</f>
        <v>851</v>
      </c>
      <c r="N38" s="243"/>
      <c r="O38" s="23">
        <v>2007</v>
      </c>
      <c r="P38" s="64">
        <f>COUNTIF($C$2:$C$503,"2007")</f>
        <v>14</v>
      </c>
      <c r="Q38" s="34"/>
      <c r="R38" s="35"/>
      <c r="S38" s="61">
        <f>P38/P42</f>
        <v>0.134615384615385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8">
        <v>3810</v>
      </c>
      <c r="B39" s="9" t="s">
        <v>9655</v>
      </c>
      <c r="C39" s="9">
        <v>2007</v>
      </c>
      <c r="D39" s="388">
        <v>39391</v>
      </c>
      <c r="E39" s="9" t="s">
        <v>9656</v>
      </c>
      <c r="F39" s="9" t="s">
        <v>1154</v>
      </c>
      <c r="G39" s="9" t="s">
        <v>860</v>
      </c>
      <c r="H39" s="9" t="s">
        <v>9657</v>
      </c>
      <c r="I39" s="388">
        <v>40358</v>
      </c>
      <c r="J39" s="12">
        <v>6</v>
      </c>
      <c r="K39" s="562" t="s">
        <v>308</v>
      </c>
      <c r="L39" s="12" t="s">
        <v>371</v>
      </c>
      <c r="M39" s="13">
        <f>I39-D39</f>
        <v>967</v>
      </c>
      <c r="N39" s="243"/>
      <c r="O39" s="24">
        <v>2008</v>
      </c>
      <c r="P39" s="62">
        <f>COUNTIF($C$2:$C$503,"2008")</f>
        <v>43</v>
      </c>
      <c r="Q39" s="34"/>
      <c r="R39" s="35"/>
      <c r="S39" s="63">
        <f>P39/P42</f>
        <v>0.413461538461538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16">
        <v>3910</v>
      </c>
      <c r="B40" s="17" t="s">
        <v>9658</v>
      </c>
      <c r="C40" s="17">
        <v>2008</v>
      </c>
      <c r="D40" s="392">
        <v>39813</v>
      </c>
      <c r="E40" s="17" t="s">
        <v>9659</v>
      </c>
      <c r="F40" s="17" t="s">
        <v>9595</v>
      </c>
      <c r="G40" s="17" t="s">
        <v>17</v>
      </c>
      <c r="H40" s="17" t="s">
        <v>9660</v>
      </c>
      <c r="I40" s="392">
        <v>40359</v>
      </c>
      <c r="J40" s="19">
        <v>6</v>
      </c>
      <c r="K40" s="563" t="s">
        <v>295</v>
      </c>
      <c r="L40" s="19" t="s">
        <v>371</v>
      </c>
      <c r="M40" s="21">
        <f>I40-D40</f>
        <v>546</v>
      </c>
      <c r="N40" s="243"/>
      <c r="O40" s="23">
        <v>2009</v>
      </c>
      <c r="P40" s="64">
        <f>COUNTIF($C$2:$C$503,"2009")</f>
        <v>19</v>
      </c>
      <c r="Q40" s="34"/>
      <c r="R40" s="35"/>
      <c r="S40" s="61">
        <f>P40/P42</f>
        <v>0.182692307692308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8">
        <v>4010</v>
      </c>
      <c r="B41" s="9" t="s">
        <v>9661</v>
      </c>
      <c r="C41" s="9">
        <v>2004</v>
      </c>
      <c r="D41" s="388">
        <v>38288</v>
      </c>
      <c r="E41" s="9" t="s">
        <v>9662</v>
      </c>
      <c r="F41" s="9" t="s">
        <v>9663</v>
      </c>
      <c r="G41" s="9" t="s">
        <v>407</v>
      </c>
      <c r="H41" s="9" t="s">
        <v>9567</v>
      </c>
      <c r="I41" s="388">
        <v>40364</v>
      </c>
      <c r="J41" s="12">
        <v>7</v>
      </c>
      <c r="K41" s="563" t="s">
        <v>295</v>
      </c>
      <c r="L41" s="12" t="s">
        <v>365</v>
      </c>
      <c r="M41" s="13">
        <f>I41-D41</f>
        <v>2076</v>
      </c>
      <c r="N41" s="243"/>
      <c r="O41" s="24">
        <v>2010</v>
      </c>
      <c r="P41" s="62">
        <f>COUNTIF($C$2:$C$503,"2010")</f>
        <v>1</v>
      </c>
      <c r="Q41" s="34"/>
      <c r="R41" s="35"/>
      <c r="S41" s="63">
        <f>P41/P42</f>
        <v>0.00961538461538462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16">
        <v>4110</v>
      </c>
      <c r="B42" s="17" t="s">
        <v>9664</v>
      </c>
      <c r="C42" s="17">
        <v>2009</v>
      </c>
      <c r="D42" s="392">
        <v>39846</v>
      </c>
      <c r="E42" s="17" t="s">
        <v>9665</v>
      </c>
      <c r="F42" s="17" t="s">
        <v>1070</v>
      </c>
      <c r="G42" s="17" t="s">
        <v>860</v>
      </c>
      <c r="H42" s="17" t="s">
        <v>7493</v>
      </c>
      <c r="I42" s="392">
        <v>40365</v>
      </c>
      <c r="J42" s="19">
        <v>7</v>
      </c>
      <c r="K42" s="563" t="s">
        <v>295</v>
      </c>
      <c r="L42" s="19" t="s">
        <v>365</v>
      </c>
      <c r="M42" s="21">
        <f>I42-D42</f>
        <v>519</v>
      </c>
      <c r="N42" s="243"/>
      <c r="O42" s="407" t="s">
        <v>166</v>
      </c>
      <c r="P42" s="408">
        <f>SUM(P29:R41)</f>
        <v>104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2.75" customHeight="1" r="43">
      <c r="A43" s="8">
        <v>4210</v>
      </c>
      <c r="B43" s="9" t="s">
        <v>9666</v>
      </c>
      <c r="C43" s="9">
        <v>2006</v>
      </c>
      <c r="D43" s="388">
        <v>38923</v>
      </c>
      <c r="E43" s="9" t="s">
        <v>9667</v>
      </c>
      <c r="F43" s="9" t="s">
        <v>534</v>
      </c>
      <c r="G43" s="9" t="s">
        <v>860</v>
      </c>
      <c r="H43" s="9" t="s">
        <v>7682</v>
      </c>
      <c r="I43" s="388">
        <v>40368</v>
      </c>
      <c r="J43" s="12">
        <v>7</v>
      </c>
      <c r="K43" s="560" t="s">
        <v>278</v>
      </c>
      <c r="L43" s="12" t="s">
        <v>371</v>
      </c>
      <c r="M43" s="13">
        <f>I43-D43</f>
        <v>1445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3.5" customHeight="1" r="44">
      <c r="A44" s="16">
        <v>4310</v>
      </c>
      <c r="B44" s="17" t="s">
        <v>9668</v>
      </c>
      <c r="C44" s="17">
        <v>2008</v>
      </c>
      <c r="D44" s="392">
        <v>39799</v>
      </c>
      <c r="E44" s="17" t="s">
        <v>9669</v>
      </c>
      <c r="F44" s="17" t="s">
        <v>9566</v>
      </c>
      <c r="G44" s="17" t="s">
        <v>17</v>
      </c>
      <c r="H44" s="17" t="s">
        <v>9670</v>
      </c>
      <c r="I44" s="392">
        <v>40378</v>
      </c>
      <c r="J44" s="19">
        <v>7</v>
      </c>
      <c r="K44" s="562" t="s">
        <v>308</v>
      </c>
      <c r="L44" s="19" t="s">
        <v>376</v>
      </c>
      <c r="M44" s="21">
        <f>I44-D44</f>
        <v>579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8">
        <v>4410</v>
      </c>
      <c r="B45" s="9" t="s">
        <v>9671</v>
      </c>
      <c r="C45" s="9">
        <v>2009</v>
      </c>
      <c r="D45" s="388">
        <v>39875</v>
      </c>
      <c r="E45" s="9" t="s">
        <v>9672</v>
      </c>
      <c r="F45" s="9" t="s">
        <v>1070</v>
      </c>
      <c r="G45" s="9" t="s">
        <v>860</v>
      </c>
      <c r="H45" s="9" t="s">
        <v>7493</v>
      </c>
      <c r="I45" s="388">
        <v>40378</v>
      </c>
      <c r="J45" s="12">
        <v>7</v>
      </c>
      <c r="K45" s="563" t="s">
        <v>295</v>
      </c>
      <c r="L45" s="12" t="s">
        <v>371</v>
      </c>
      <c r="M45" s="13">
        <f>I45-D45</f>
        <v>503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16">
        <v>4510</v>
      </c>
      <c r="B46" s="17" t="s">
        <v>9673</v>
      </c>
      <c r="C46" s="17">
        <v>2008</v>
      </c>
      <c r="D46" s="392">
        <v>39640</v>
      </c>
      <c r="E46" s="17" t="s">
        <v>9674</v>
      </c>
      <c r="F46" s="17" t="s">
        <v>5235</v>
      </c>
      <c r="G46" s="17" t="s">
        <v>17</v>
      </c>
      <c r="H46" s="17" t="s">
        <v>9638</v>
      </c>
      <c r="I46" s="392">
        <v>40380</v>
      </c>
      <c r="J46" s="19">
        <v>7</v>
      </c>
      <c r="K46" s="560" t="s">
        <v>278</v>
      </c>
      <c r="L46" s="19" t="s">
        <v>376</v>
      </c>
      <c r="M46" s="21">
        <f>I46-D46</f>
        <v>740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8">
        <v>4610</v>
      </c>
      <c r="B47" s="9" t="s">
        <v>9675</v>
      </c>
      <c r="C47" s="9">
        <v>2008</v>
      </c>
      <c r="D47" s="388">
        <v>39813</v>
      </c>
      <c r="E47" s="9" t="s">
        <v>9676</v>
      </c>
      <c r="F47" s="9" t="s">
        <v>9566</v>
      </c>
      <c r="G47" s="9" t="s">
        <v>17</v>
      </c>
      <c r="H47" s="9" t="s">
        <v>9587</v>
      </c>
      <c r="I47" s="388">
        <v>40382</v>
      </c>
      <c r="J47" s="12">
        <v>7</v>
      </c>
      <c r="K47" s="562" t="s">
        <v>308</v>
      </c>
      <c r="L47" s="12" t="s">
        <v>376</v>
      </c>
      <c r="M47" s="13">
        <f>I47-D47</f>
        <v>569</v>
      </c>
      <c r="N47" s="243"/>
      <c r="O47" s="410" t="s">
        <v>188</v>
      </c>
      <c r="P47" s="303">
        <f>COUNTIF($J$2:$J$476,"1")</f>
        <v>7</v>
      </c>
      <c r="Q47" s="59"/>
      <c r="R47" s="60"/>
      <c r="S47" s="411">
        <f>(P47/P59)</f>
        <v>0.0673076923076923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16">
        <v>4710</v>
      </c>
      <c r="B48" s="17" t="s">
        <v>9677</v>
      </c>
      <c r="C48" s="17">
        <v>2008</v>
      </c>
      <c r="D48" s="392">
        <v>39667</v>
      </c>
      <c r="E48" s="17" t="s">
        <v>9678</v>
      </c>
      <c r="F48" s="17" t="s">
        <v>1070</v>
      </c>
      <c r="G48" s="17" t="s">
        <v>17</v>
      </c>
      <c r="H48" s="17" t="s">
        <v>5629</v>
      </c>
      <c r="I48" s="392">
        <v>40385</v>
      </c>
      <c r="J48" s="19">
        <v>7</v>
      </c>
      <c r="K48" s="560" t="s">
        <v>278</v>
      </c>
      <c r="L48" s="19" t="s">
        <v>365</v>
      </c>
      <c r="M48" s="21">
        <f>I48-D48</f>
        <v>718</v>
      </c>
      <c r="N48" s="243"/>
      <c r="O48" s="23" t="s">
        <v>193</v>
      </c>
      <c r="P48" s="64">
        <f>COUNTIF($J$2:$J$476,"2")</f>
        <v>3</v>
      </c>
      <c r="Q48" s="34"/>
      <c r="R48" s="35"/>
      <c r="S48" s="61">
        <f>(P48/P59)</f>
        <v>0.0288461538461538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8">
        <v>4810</v>
      </c>
      <c r="B49" s="9" t="s">
        <v>9679</v>
      </c>
      <c r="C49" s="9">
        <v>2007</v>
      </c>
      <c r="D49" s="388">
        <v>39427</v>
      </c>
      <c r="E49" s="9" t="s">
        <v>9680</v>
      </c>
      <c r="F49" s="9" t="s">
        <v>9681</v>
      </c>
      <c r="G49" s="9" t="s">
        <v>850</v>
      </c>
      <c r="H49" s="9" t="s">
        <v>856</v>
      </c>
      <c r="I49" s="388">
        <v>40392</v>
      </c>
      <c r="J49" s="12">
        <v>8</v>
      </c>
      <c r="K49" s="560" t="s">
        <v>278</v>
      </c>
      <c r="L49" s="12" t="s">
        <v>371</v>
      </c>
      <c r="M49" s="13">
        <f>I49-D49</f>
        <v>965</v>
      </c>
      <c r="N49" s="243"/>
      <c r="O49" s="24" t="s">
        <v>197</v>
      </c>
      <c r="P49" s="62">
        <f>COUNTIF($J$2:$J$476,"3")</f>
        <v>5</v>
      </c>
      <c r="Q49" s="34"/>
      <c r="R49" s="35"/>
      <c r="S49" s="63">
        <f>(P49/P59)</f>
        <v>0.0480769230769231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16">
        <v>4910</v>
      </c>
      <c r="B50" s="17" t="s">
        <v>9682</v>
      </c>
      <c r="C50" s="17">
        <v>1996</v>
      </c>
      <c r="D50" s="392">
        <v>35230</v>
      </c>
      <c r="E50" s="17" t="s">
        <v>9683</v>
      </c>
      <c r="F50" s="17" t="s">
        <v>9684</v>
      </c>
      <c r="G50" s="17" t="s">
        <v>850</v>
      </c>
      <c r="H50" s="17" t="s">
        <v>1024</v>
      </c>
      <c r="I50" s="392">
        <v>40393</v>
      </c>
      <c r="J50" s="19">
        <v>8</v>
      </c>
      <c r="K50" s="561" t="s">
        <v>324</v>
      </c>
      <c r="L50" s="19" t="s">
        <v>376</v>
      </c>
      <c r="M50" s="21">
        <f>I50-D50</f>
        <v>5163</v>
      </c>
      <c r="N50" s="243"/>
      <c r="O50" s="23" t="s">
        <v>204</v>
      </c>
      <c r="P50" s="64">
        <f>COUNTIF($J$2:$J$476,"4")</f>
        <v>7</v>
      </c>
      <c r="Q50" s="34"/>
      <c r="R50" s="35"/>
      <c r="S50" s="61">
        <f>(P50/P59)</f>
        <v>0.0673076923076923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8">
        <v>5010</v>
      </c>
      <c r="B51" s="9" t="s">
        <v>9685</v>
      </c>
      <c r="C51" s="9">
        <v>2006</v>
      </c>
      <c r="D51" s="388">
        <v>39001</v>
      </c>
      <c r="E51" s="9" t="s">
        <v>9686</v>
      </c>
      <c r="F51" s="9" t="s">
        <v>3966</v>
      </c>
      <c r="G51" s="9" t="s">
        <v>850</v>
      </c>
      <c r="H51" s="9" t="s">
        <v>1024</v>
      </c>
      <c r="I51" s="388">
        <v>40393</v>
      </c>
      <c r="J51" s="12">
        <v>8</v>
      </c>
      <c r="K51" s="562" t="s">
        <v>308</v>
      </c>
      <c r="L51" s="12" t="s">
        <v>376</v>
      </c>
      <c r="M51" s="13">
        <f>I51-D51</f>
        <v>1392</v>
      </c>
      <c r="N51" s="243"/>
      <c r="O51" s="24" t="s">
        <v>211</v>
      </c>
      <c r="P51" s="62">
        <f>COUNTIF($J$2:$J$476,"5")</f>
        <v>4</v>
      </c>
      <c r="Q51" s="34"/>
      <c r="R51" s="35"/>
      <c r="S51" s="63">
        <f>(P51/P59)</f>
        <v>0.0384615384615385</v>
      </c>
      <c r="T51" s="22"/>
      <c r="U51" s="243"/>
      <c r="V51" s="243"/>
      <c r="W51" s="243"/>
      <c r="X51" s="243"/>
      <c r="Y51" s="243"/>
      <c r="Z51" s="243"/>
    </row>
    <row ht="13.5" customHeight="1" r="52">
      <c r="A52" s="16">
        <v>5110</v>
      </c>
      <c r="B52" s="17" t="s">
        <v>9687</v>
      </c>
      <c r="C52" s="17">
        <v>2006</v>
      </c>
      <c r="D52" s="392">
        <v>39080</v>
      </c>
      <c r="E52" s="17" t="s">
        <v>9688</v>
      </c>
      <c r="F52" s="17" t="s">
        <v>9689</v>
      </c>
      <c r="G52" s="17" t="s">
        <v>850</v>
      </c>
      <c r="H52" s="17" t="s">
        <v>115</v>
      </c>
      <c r="I52" s="392">
        <v>40393</v>
      </c>
      <c r="J52" s="19">
        <v>8</v>
      </c>
      <c r="K52" s="562" t="s">
        <v>308</v>
      </c>
      <c r="L52" s="19" t="s">
        <v>365</v>
      </c>
      <c r="M52" s="21">
        <f>I52-D52</f>
        <v>1313</v>
      </c>
      <c r="N52" s="243"/>
      <c r="O52" s="23" t="s">
        <v>216</v>
      </c>
      <c r="P52" s="64">
        <f>COUNTIF($J$2:$J$476,"6")</f>
        <v>13</v>
      </c>
      <c r="Q52" s="34"/>
      <c r="R52" s="35"/>
      <c r="S52" s="61">
        <f>(P52/P59)</f>
        <v>0.125</v>
      </c>
      <c r="T52" s="22"/>
      <c r="U52" s="243"/>
      <c r="V52" s="243"/>
      <c r="W52" s="243"/>
      <c r="X52" s="243"/>
      <c r="Y52" s="243"/>
      <c r="Z52" s="243"/>
    </row>
    <row ht="13.5" customHeight="1" r="53">
      <c r="A53" s="8">
        <v>5210</v>
      </c>
      <c r="B53" s="9" t="s">
        <v>9690</v>
      </c>
      <c r="C53" s="9">
        <v>2006</v>
      </c>
      <c r="D53" s="388">
        <v>38989</v>
      </c>
      <c r="E53" s="9" t="s">
        <v>9691</v>
      </c>
      <c r="F53" s="9" t="s">
        <v>9689</v>
      </c>
      <c r="G53" s="9" t="s">
        <v>850</v>
      </c>
      <c r="H53" s="9" t="s">
        <v>115</v>
      </c>
      <c r="I53" s="388">
        <v>40393</v>
      </c>
      <c r="J53" s="12">
        <v>8</v>
      </c>
      <c r="K53" s="562" t="s">
        <v>308</v>
      </c>
      <c r="L53" s="12" t="s">
        <v>365</v>
      </c>
      <c r="M53" s="13">
        <f>I53-D53</f>
        <v>1404</v>
      </c>
      <c r="N53" s="243"/>
      <c r="O53" s="24" t="s">
        <v>221</v>
      </c>
      <c r="P53" s="62">
        <f>COUNTIF($J$2:$J$476,"7")</f>
        <v>8</v>
      </c>
      <c r="Q53" s="34"/>
      <c r="R53" s="35"/>
      <c r="S53" s="63">
        <f>(P53/P59)</f>
        <v>0.0769230769230769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16">
        <v>5310</v>
      </c>
      <c r="B54" s="17" t="s">
        <v>9692</v>
      </c>
      <c r="C54" s="17">
        <v>2006</v>
      </c>
      <c r="D54" s="392">
        <v>38898</v>
      </c>
      <c r="E54" s="17" t="s">
        <v>9693</v>
      </c>
      <c r="F54" s="17" t="s">
        <v>9694</v>
      </c>
      <c r="G54" s="17" t="s">
        <v>407</v>
      </c>
      <c r="H54" s="17" t="s">
        <v>9567</v>
      </c>
      <c r="I54" s="392">
        <v>40402</v>
      </c>
      <c r="J54" s="19">
        <v>8</v>
      </c>
      <c r="K54" s="563" t="s">
        <v>295</v>
      </c>
      <c r="L54" s="19" t="s">
        <v>376</v>
      </c>
      <c r="M54" s="21">
        <f>I54-D54</f>
        <v>1504</v>
      </c>
      <c r="N54" s="243"/>
      <c r="O54" s="23" t="s">
        <v>226</v>
      </c>
      <c r="P54" s="64">
        <f>COUNTIF($J$2:$J$476,"8")</f>
        <v>14</v>
      </c>
      <c r="Q54" s="34"/>
      <c r="R54" s="35"/>
      <c r="S54" s="61">
        <f>(P54/P59)</f>
        <v>0.134615384615385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8">
        <v>5410</v>
      </c>
      <c r="B55" s="9" t="s">
        <v>9695</v>
      </c>
      <c r="C55" s="9">
        <v>2008</v>
      </c>
      <c r="D55" s="388">
        <v>39758</v>
      </c>
      <c r="E55" s="9" t="s">
        <v>9696</v>
      </c>
      <c r="F55" s="9" t="s">
        <v>2085</v>
      </c>
      <c r="G55" s="9" t="s">
        <v>17</v>
      </c>
      <c r="H55" s="9" t="s">
        <v>4031</v>
      </c>
      <c r="I55" s="388">
        <v>40414</v>
      </c>
      <c r="J55" s="12">
        <v>8</v>
      </c>
      <c r="K55" s="560" t="s">
        <v>278</v>
      </c>
      <c r="L55" s="12" t="s">
        <v>371</v>
      </c>
      <c r="M55" s="13">
        <f>I55-D55</f>
        <v>656</v>
      </c>
      <c r="N55" s="243"/>
      <c r="O55" s="24" t="s">
        <v>231</v>
      </c>
      <c r="P55" s="62">
        <f>COUNTIF($J$2:$J$476,"9")</f>
        <v>13</v>
      </c>
      <c r="Q55" s="34"/>
      <c r="R55" s="35"/>
      <c r="S55" s="63">
        <f>(P55/P59)</f>
        <v>0.125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16">
        <v>5510</v>
      </c>
      <c r="B56" s="17" t="s">
        <v>9697</v>
      </c>
      <c r="C56" s="17">
        <v>2007</v>
      </c>
      <c r="D56" s="392">
        <v>39307</v>
      </c>
      <c r="E56" s="17" t="s">
        <v>9698</v>
      </c>
      <c r="F56" s="17" t="s">
        <v>9699</v>
      </c>
      <c r="G56" s="17" t="s">
        <v>17</v>
      </c>
      <c r="H56" s="17" t="s">
        <v>4031</v>
      </c>
      <c r="I56" s="392">
        <v>40417</v>
      </c>
      <c r="J56" s="19">
        <v>8</v>
      </c>
      <c r="K56" s="562" t="s">
        <v>308</v>
      </c>
      <c r="L56" s="19" t="s">
        <v>376</v>
      </c>
      <c r="M56" s="21">
        <f>I56-D56</f>
        <v>1110</v>
      </c>
      <c r="N56" s="243"/>
      <c r="O56" s="23" t="s">
        <v>237</v>
      </c>
      <c r="P56" s="64">
        <f>COUNTIF($J$2:$J$476,"10")</f>
        <v>8</v>
      </c>
      <c r="Q56" s="34"/>
      <c r="R56" s="35"/>
      <c r="S56" s="61">
        <f>(P56/P59)</f>
        <v>0.0769230769230769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8">
        <v>5610</v>
      </c>
      <c r="B57" s="9" t="s">
        <v>9700</v>
      </c>
      <c r="C57" s="9">
        <v>2007</v>
      </c>
      <c r="D57" s="388">
        <v>39428</v>
      </c>
      <c r="E57" s="9" t="s">
        <v>9701</v>
      </c>
      <c r="F57" s="9" t="s">
        <v>916</v>
      </c>
      <c r="G57" s="9" t="s">
        <v>860</v>
      </c>
      <c r="H57" s="9" t="s">
        <v>9641</v>
      </c>
      <c r="I57" s="388">
        <v>40417</v>
      </c>
      <c r="J57" s="12">
        <v>8</v>
      </c>
      <c r="K57" s="563" t="s">
        <v>295</v>
      </c>
      <c r="L57" s="12" t="s">
        <v>376</v>
      </c>
      <c r="M57" s="13">
        <f>I57-D57</f>
        <v>989</v>
      </c>
      <c r="N57" s="243"/>
      <c r="O57" s="24" t="s">
        <v>243</v>
      </c>
      <c r="P57" s="62">
        <f>COUNTIF($J$2:$J$476,"11")</f>
        <v>11</v>
      </c>
      <c r="Q57" s="34"/>
      <c r="R57" s="35"/>
      <c r="S57" s="63">
        <f>(P57/P59)</f>
        <v>0.105769230769231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16">
        <v>5710</v>
      </c>
      <c r="B58" s="17" t="s">
        <v>9702</v>
      </c>
      <c r="C58" s="17">
        <v>2006</v>
      </c>
      <c r="D58" s="392">
        <v>39021</v>
      </c>
      <c r="E58" s="17" t="s">
        <v>9703</v>
      </c>
      <c r="F58" s="17" t="s">
        <v>9704</v>
      </c>
      <c r="G58" s="17" t="s">
        <v>850</v>
      </c>
      <c r="H58" s="17" t="s">
        <v>1024</v>
      </c>
      <c r="I58" s="392">
        <v>40417</v>
      </c>
      <c r="J58" s="19">
        <v>8</v>
      </c>
      <c r="K58" s="562" t="s">
        <v>308</v>
      </c>
      <c r="L58" s="19" t="s">
        <v>376</v>
      </c>
      <c r="M58" s="21">
        <f>I58-D58</f>
        <v>1396</v>
      </c>
      <c r="N58" s="243"/>
      <c r="O58" s="413" t="s">
        <v>248</v>
      </c>
      <c r="P58" s="64">
        <f>COUNTIF($J$2:$J$476,"12")</f>
        <v>11</v>
      </c>
      <c r="Q58" s="34"/>
      <c r="R58" s="35"/>
      <c r="S58" s="414">
        <f>(P58/P59)</f>
        <v>0.105769230769231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8">
        <v>5810</v>
      </c>
      <c r="B59" s="9" t="s">
        <v>9705</v>
      </c>
      <c r="C59" s="9">
        <v>2007</v>
      </c>
      <c r="D59" s="388">
        <v>39405</v>
      </c>
      <c r="E59" s="9" t="s">
        <v>9706</v>
      </c>
      <c r="F59" s="9" t="s">
        <v>9570</v>
      </c>
      <c r="G59" s="9" t="s">
        <v>860</v>
      </c>
      <c r="H59" s="9" t="s">
        <v>1006</v>
      </c>
      <c r="I59" s="388">
        <v>40421</v>
      </c>
      <c r="J59" s="12">
        <v>8</v>
      </c>
      <c r="K59" s="560" t="s">
        <v>278</v>
      </c>
      <c r="L59" s="12" t="s">
        <v>376</v>
      </c>
      <c r="M59" s="13">
        <f>I59-D59</f>
        <v>1016</v>
      </c>
      <c r="N59" s="243"/>
      <c r="O59" s="407" t="s">
        <v>253</v>
      </c>
      <c r="P59" s="408">
        <f>SUM(P47:R58)</f>
        <v>104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16">
        <v>5910</v>
      </c>
      <c r="B60" s="17" t="s">
        <v>9707</v>
      </c>
      <c r="C60" s="17">
        <v>2009</v>
      </c>
      <c r="D60" s="392">
        <v>39891</v>
      </c>
      <c r="E60" s="17" t="s">
        <v>9708</v>
      </c>
      <c r="F60" s="17" t="s">
        <v>2085</v>
      </c>
      <c r="G60" s="17" t="s">
        <v>17</v>
      </c>
      <c r="H60" s="17" t="s">
        <v>9587</v>
      </c>
      <c r="I60" s="392">
        <v>40421</v>
      </c>
      <c r="J60" s="19">
        <v>8</v>
      </c>
      <c r="K60" s="560" t="s">
        <v>278</v>
      </c>
      <c r="L60" s="19" t="s">
        <v>371</v>
      </c>
      <c r="M60" s="21">
        <f>I60-D60</f>
        <v>530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8">
        <v>6010</v>
      </c>
      <c r="B61" s="9" t="s">
        <v>9709</v>
      </c>
      <c r="C61" s="9">
        <v>2005</v>
      </c>
      <c r="D61" s="388">
        <v>38700</v>
      </c>
      <c r="E61" s="9" t="s">
        <v>9710</v>
      </c>
      <c r="F61" s="9" t="s">
        <v>9711</v>
      </c>
      <c r="G61" s="9" t="s">
        <v>850</v>
      </c>
      <c r="H61" s="9" t="s">
        <v>9546</v>
      </c>
      <c r="I61" s="388">
        <v>40421</v>
      </c>
      <c r="J61" s="12">
        <v>8</v>
      </c>
      <c r="K61" s="562" t="s">
        <v>308</v>
      </c>
      <c r="L61" s="12" t="s">
        <v>371</v>
      </c>
      <c r="M61" s="13">
        <f>I61-D61</f>
        <v>1721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16">
        <v>6110</v>
      </c>
      <c r="B62" s="17" t="s">
        <v>9712</v>
      </c>
      <c r="C62" s="17">
        <v>2008</v>
      </c>
      <c r="D62" s="392">
        <v>39771</v>
      </c>
      <c r="E62" s="17" t="s">
        <v>9713</v>
      </c>
      <c r="F62" s="17" t="s">
        <v>2214</v>
      </c>
      <c r="G62" s="17" t="s">
        <v>860</v>
      </c>
      <c r="H62" s="17" t="s">
        <v>4624</v>
      </c>
      <c r="I62" s="392">
        <v>40421</v>
      </c>
      <c r="J62" s="19">
        <v>8</v>
      </c>
      <c r="K62" s="560" t="s">
        <v>278</v>
      </c>
      <c r="L62" s="19" t="s">
        <v>371</v>
      </c>
      <c r="M62" s="21">
        <f>I62-D62</f>
        <v>650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8">
        <v>6210</v>
      </c>
      <c r="B63" s="9" t="s">
        <v>9714</v>
      </c>
      <c r="C63" s="9">
        <v>2008</v>
      </c>
      <c r="D63" s="388">
        <v>39475</v>
      </c>
      <c r="E63" s="9" t="s">
        <v>9715</v>
      </c>
      <c r="F63" s="9" t="s">
        <v>9716</v>
      </c>
      <c r="G63" s="9" t="s">
        <v>850</v>
      </c>
      <c r="H63" s="9" t="s">
        <v>9614</v>
      </c>
      <c r="I63" s="388">
        <v>40423</v>
      </c>
      <c r="J63" s="12">
        <v>9</v>
      </c>
      <c r="K63" s="562" t="s">
        <v>308</v>
      </c>
      <c r="L63" s="12" t="s">
        <v>376</v>
      </c>
      <c r="M63" s="13">
        <f>I63-D63</f>
        <v>948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16">
        <v>6310</v>
      </c>
      <c r="B64" s="17" t="s">
        <v>9717</v>
      </c>
      <c r="C64" s="17">
        <v>2008</v>
      </c>
      <c r="D64" s="392">
        <v>39475</v>
      </c>
      <c r="E64" s="17" t="s">
        <v>9718</v>
      </c>
      <c r="F64" s="17" t="s">
        <v>9716</v>
      </c>
      <c r="G64" s="17" t="s">
        <v>850</v>
      </c>
      <c r="H64" s="17" t="s">
        <v>9614</v>
      </c>
      <c r="I64" s="392">
        <v>40423</v>
      </c>
      <c r="J64" s="19">
        <v>9</v>
      </c>
      <c r="K64" s="562" t="s">
        <v>308</v>
      </c>
      <c r="L64" s="19" t="s">
        <v>376</v>
      </c>
      <c r="M64" s="21">
        <f>I64-D64</f>
        <v>948</v>
      </c>
      <c r="N64" s="243"/>
      <c r="O64" s="418" t="s">
        <v>278</v>
      </c>
      <c r="P64" s="419"/>
      <c r="Q64" s="419"/>
      <c r="R64" s="420"/>
      <c r="S64" s="421">
        <f>COUNTIF($K$2:$K$476,"I - Extremamente tóxico")</f>
        <v>46</v>
      </c>
      <c r="T64" s="422">
        <f>(S64/S76)</f>
        <v>0.442307692307692</v>
      </c>
      <c r="U64" s="243"/>
      <c r="V64" s="243"/>
      <c r="W64" s="243"/>
      <c r="X64" s="243"/>
      <c r="Y64" s="243"/>
      <c r="Z64" s="243"/>
    </row>
    <row ht="12.75" customHeight="1" r="65">
      <c r="A65" s="8">
        <v>6410</v>
      </c>
      <c r="B65" s="9" t="s">
        <v>9719</v>
      </c>
      <c r="C65" s="9">
        <v>2008</v>
      </c>
      <c r="D65" s="388">
        <v>39750</v>
      </c>
      <c r="E65" s="9" t="s">
        <v>9720</v>
      </c>
      <c r="F65" s="9" t="s">
        <v>236</v>
      </c>
      <c r="G65" s="9" t="s">
        <v>860</v>
      </c>
      <c r="H65" s="9" t="s">
        <v>9721</v>
      </c>
      <c r="I65" s="388">
        <v>40423</v>
      </c>
      <c r="J65" s="12">
        <v>9</v>
      </c>
      <c r="K65" s="562" t="s">
        <v>308</v>
      </c>
      <c r="L65" s="12" t="s">
        <v>376</v>
      </c>
      <c r="M65" s="13">
        <f>I65-D65</f>
        <v>673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16">
        <v>6510</v>
      </c>
      <c r="B66" s="17" t="s">
        <v>9722</v>
      </c>
      <c r="C66" s="17">
        <v>2008</v>
      </c>
      <c r="D66" s="392">
        <v>39455</v>
      </c>
      <c r="E66" s="17" t="s">
        <v>9723</v>
      </c>
      <c r="F66" s="17" t="s">
        <v>9724</v>
      </c>
      <c r="G66" s="17" t="s">
        <v>850</v>
      </c>
      <c r="H66" s="17" t="s">
        <v>9567</v>
      </c>
      <c r="I66" s="392">
        <v>40434</v>
      </c>
      <c r="J66" s="19">
        <v>9</v>
      </c>
      <c r="K66" s="560" t="s">
        <v>278</v>
      </c>
      <c r="L66" s="19" t="s">
        <v>371</v>
      </c>
      <c r="M66" s="21">
        <f>I66-D66</f>
        <v>979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8">
        <v>6610</v>
      </c>
      <c r="B67" s="9" t="s">
        <v>9725</v>
      </c>
      <c r="C67" s="9">
        <v>2006</v>
      </c>
      <c r="D67" s="388">
        <v>38806</v>
      </c>
      <c r="E67" s="9" t="s">
        <v>9726</v>
      </c>
      <c r="F67" s="9" t="s">
        <v>9727</v>
      </c>
      <c r="G67" s="9" t="s">
        <v>850</v>
      </c>
      <c r="H67" s="9" t="s">
        <v>9633</v>
      </c>
      <c r="I67" s="388">
        <v>40435</v>
      </c>
      <c r="J67" s="12">
        <v>9</v>
      </c>
      <c r="K67" s="560" t="s">
        <v>278</v>
      </c>
      <c r="L67" s="12" t="s">
        <v>376</v>
      </c>
      <c r="M67" s="13">
        <f>I67-D67</f>
        <v>1629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20</v>
      </c>
      <c r="T67" s="428">
        <f>(S67/S76)</f>
        <v>0.192307692307692</v>
      </c>
      <c r="U67" s="243"/>
      <c r="V67" s="243"/>
      <c r="W67" s="243"/>
      <c r="X67" s="243"/>
      <c r="Y67" s="243"/>
      <c r="Z67" s="243"/>
    </row>
    <row ht="12.75" customHeight="1" r="68">
      <c r="A68" s="16">
        <v>6710</v>
      </c>
      <c r="B68" s="17" t="s">
        <v>9728</v>
      </c>
      <c r="C68" s="17">
        <v>2007</v>
      </c>
      <c r="D68" s="392">
        <v>39437</v>
      </c>
      <c r="E68" s="17" t="s">
        <v>9729</v>
      </c>
      <c r="F68" s="17" t="s">
        <v>9730</v>
      </c>
      <c r="G68" s="17" t="s">
        <v>850</v>
      </c>
      <c r="H68" s="17" t="s">
        <v>115</v>
      </c>
      <c r="I68" s="392">
        <v>40435</v>
      </c>
      <c r="J68" s="19">
        <v>9</v>
      </c>
      <c r="K68" s="560" t="s">
        <v>278</v>
      </c>
      <c r="L68" s="19" t="s">
        <v>371</v>
      </c>
      <c r="M68" s="21">
        <f>I68-D68</f>
        <v>998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4.25" customHeight="1" r="69">
      <c r="A69" s="8">
        <v>6810</v>
      </c>
      <c r="B69" s="9" t="s">
        <v>9731</v>
      </c>
      <c r="C69" s="9">
        <v>2008</v>
      </c>
      <c r="D69" s="388">
        <v>39470</v>
      </c>
      <c r="E69" s="9" t="s">
        <v>9732</v>
      </c>
      <c r="F69" s="9" t="s">
        <v>2139</v>
      </c>
      <c r="G69" s="9" t="s">
        <v>865</v>
      </c>
      <c r="H69" s="9" t="s">
        <v>9426</v>
      </c>
      <c r="I69" s="388">
        <v>40435</v>
      </c>
      <c r="J69" s="12">
        <v>9</v>
      </c>
      <c r="K69" s="561" t="s">
        <v>324</v>
      </c>
      <c r="L69" s="12" t="s">
        <v>380</v>
      </c>
      <c r="M69" s="13">
        <f>I69-D69</f>
        <v>965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33</v>
      </c>
      <c r="T69" s="431">
        <f>(S69/S76)</f>
        <v>0.317307692307692</v>
      </c>
      <c r="U69" s="243"/>
      <c r="V69" s="243"/>
      <c r="W69" s="243"/>
      <c r="X69" s="243"/>
      <c r="Y69" s="243"/>
      <c r="Z69" s="243"/>
    </row>
    <row ht="13.5" customHeight="1" r="70">
      <c r="A70" s="16">
        <v>6910</v>
      </c>
      <c r="B70" s="17" t="s">
        <v>9733</v>
      </c>
      <c r="C70" s="17">
        <v>2008</v>
      </c>
      <c r="D70" s="392">
        <v>39636</v>
      </c>
      <c r="E70" s="17" t="s">
        <v>9734</v>
      </c>
      <c r="F70" s="17" t="s">
        <v>9735</v>
      </c>
      <c r="G70" s="17" t="s">
        <v>17</v>
      </c>
      <c r="H70" s="17" t="s">
        <v>9633</v>
      </c>
      <c r="I70" s="392">
        <v>40435</v>
      </c>
      <c r="J70" s="19">
        <v>9</v>
      </c>
      <c r="K70" s="563" t="s">
        <v>295</v>
      </c>
      <c r="L70" s="19" t="s">
        <v>371</v>
      </c>
      <c r="M70" s="21">
        <f>I70-D70</f>
        <v>799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8">
        <v>7010</v>
      </c>
      <c r="B71" s="9" t="s">
        <v>9736</v>
      </c>
      <c r="C71" s="9">
        <v>2008</v>
      </c>
      <c r="D71" s="388">
        <v>39813</v>
      </c>
      <c r="E71" s="9" t="s">
        <v>9737</v>
      </c>
      <c r="F71" s="9" t="s">
        <v>2139</v>
      </c>
      <c r="G71" s="9" t="s">
        <v>865</v>
      </c>
      <c r="H71" s="9" t="s">
        <v>2919</v>
      </c>
      <c r="I71" s="388">
        <v>40435</v>
      </c>
      <c r="J71" s="12">
        <v>9</v>
      </c>
      <c r="K71" s="562" t="s">
        <v>308</v>
      </c>
      <c r="L71" s="12" t="s">
        <v>380</v>
      </c>
      <c r="M71" s="13">
        <f>I71-D71</f>
        <v>622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16">
        <v>7110</v>
      </c>
      <c r="B72" s="17" t="s">
        <v>9738</v>
      </c>
      <c r="C72" s="17">
        <v>2001</v>
      </c>
      <c r="D72" s="392">
        <v>37188</v>
      </c>
      <c r="E72" s="17" t="s">
        <v>9739</v>
      </c>
      <c r="F72" s="17" t="s">
        <v>3855</v>
      </c>
      <c r="G72" s="17" t="s">
        <v>850</v>
      </c>
      <c r="H72" s="17" t="s">
        <v>9567</v>
      </c>
      <c r="I72" s="392">
        <v>40435</v>
      </c>
      <c r="J72" s="19">
        <v>9</v>
      </c>
      <c r="K72" s="560" t="s">
        <v>278</v>
      </c>
      <c r="L72" s="19" t="s">
        <v>371</v>
      </c>
      <c r="M72" s="21">
        <f>I72-D72</f>
        <v>3247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3</v>
      </c>
      <c r="T72" s="434">
        <f>(S72/S76)</f>
        <v>0.0288461538461538</v>
      </c>
      <c r="U72" s="243"/>
      <c r="V72" s="243"/>
      <c r="W72" s="243"/>
      <c r="X72" s="243"/>
      <c r="Y72" s="243"/>
      <c r="Z72" s="243"/>
    </row>
    <row ht="12.75" customHeight="1" r="73">
      <c r="A73" s="8">
        <v>7210</v>
      </c>
      <c r="B73" s="9" t="s">
        <v>9740</v>
      </c>
      <c r="C73" s="9">
        <v>2009</v>
      </c>
      <c r="D73" s="388">
        <v>39885</v>
      </c>
      <c r="E73" s="9" t="s">
        <v>9741</v>
      </c>
      <c r="F73" s="9" t="s">
        <v>1154</v>
      </c>
      <c r="G73" s="9" t="s">
        <v>17</v>
      </c>
      <c r="H73" s="9" t="s">
        <v>9742</v>
      </c>
      <c r="I73" s="388">
        <v>40443</v>
      </c>
      <c r="J73" s="12">
        <v>9</v>
      </c>
      <c r="K73" s="562" t="s">
        <v>308</v>
      </c>
      <c r="L73" s="12" t="s">
        <v>376</v>
      </c>
      <c r="M73" s="13">
        <f>I73-D73</f>
        <v>558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16">
        <v>7310</v>
      </c>
      <c r="B74" s="17" t="s">
        <v>9743</v>
      </c>
      <c r="C74" s="17">
        <v>2008</v>
      </c>
      <c r="D74" s="392">
        <v>39492</v>
      </c>
      <c r="E74" s="17" t="s">
        <v>9744</v>
      </c>
      <c r="F74" s="17" t="s">
        <v>9735</v>
      </c>
      <c r="G74" s="17" t="s">
        <v>17</v>
      </c>
      <c r="H74" s="17" t="s">
        <v>9633</v>
      </c>
      <c r="I74" s="392">
        <v>40449</v>
      </c>
      <c r="J74" s="19">
        <v>9</v>
      </c>
      <c r="K74" s="562" t="s">
        <v>308</v>
      </c>
      <c r="L74" s="19" t="s">
        <v>371</v>
      </c>
      <c r="M74" s="21">
        <f>I74-D74</f>
        <v>957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2</v>
      </c>
      <c r="T74" s="434">
        <f>(S74/S76)</f>
        <v>0.0192307692307692</v>
      </c>
      <c r="U74" s="243"/>
      <c r="V74" s="243"/>
      <c r="W74" s="243"/>
      <c r="X74" s="243"/>
      <c r="Y74" s="243"/>
      <c r="Z74" s="243"/>
    </row>
    <row ht="12.75" customHeight="1" r="75">
      <c r="A75" s="8">
        <v>7410</v>
      </c>
      <c r="B75" s="9" t="s">
        <v>9745</v>
      </c>
      <c r="C75" s="9">
        <v>2008</v>
      </c>
      <c r="D75" s="388">
        <v>39597</v>
      </c>
      <c r="E75" s="9" t="s">
        <v>9746</v>
      </c>
      <c r="F75" s="9" t="s">
        <v>236</v>
      </c>
      <c r="G75" s="9" t="s">
        <v>17</v>
      </c>
      <c r="H75" s="9" t="s">
        <v>9747</v>
      </c>
      <c r="I75" s="388">
        <v>40451</v>
      </c>
      <c r="J75" s="12">
        <v>9</v>
      </c>
      <c r="K75" s="563" t="s">
        <v>295</v>
      </c>
      <c r="L75" s="12" t="s">
        <v>371</v>
      </c>
      <c r="M75" s="13">
        <f>I75-D75</f>
        <v>854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2.75" customHeight="1" r="76">
      <c r="A76" s="16">
        <v>7510</v>
      </c>
      <c r="B76" s="17" t="s">
        <v>9748</v>
      </c>
      <c r="C76" s="17">
        <v>2008</v>
      </c>
      <c r="D76" s="392">
        <v>39785</v>
      </c>
      <c r="E76" s="17" t="s">
        <v>9749</v>
      </c>
      <c r="F76" s="17" t="s">
        <v>9566</v>
      </c>
      <c r="G76" s="17" t="s">
        <v>17</v>
      </c>
      <c r="H76" s="17" t="s">
        <v>1056</v>
      </c>
      <c r="I76" s="392">
        <v>40452</v>
      </c>
      <c r="J76" s="19">
        <v>10</v>
      </c>
      <c r="K76" s="562" t="s">
        <v>308</v>
      </c>
      <c r="L76" s="19" t="s">
        <v>376</v>
      </c>
      <c r="M76" s="21">
        <f>I76-D76</f>
        <v>667</v>
      </c>
      <c r="N76" s="243"/>
      <c r="O76" s="310" t="s">
        <v>253</v>
      </c>
      <c r="P76" s="59"/>
      <c r="Q76" s="59"/>
      <c r="R76" s="117"/>
      <c r="S76" s="440">
        <f>SUM(S64:S75)</f>
        <v>104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8">
        <v>7610</v>
      </c>
      <c r="B77" s="9" t="s">
        <v>9750</v>
      </c>
      <c r="C77" s="9">
        <v>2007</v>
      </c>
      <c r="D77" s="388">
        <v>39351</v>
      </c>
      <c r="E77" s="9" t="s">
        <v>9751</v>
      </c>
      <c r="F77" s="9" t="s">
        <v>9735</v>
      </c>
      <c r="G77" s="9" t="s">
        <v>17</v>
      </c>
      <c r="H77" s="9" t="s">
        <v>9641</v>
      </c>
      <c r="I77" s="388">
        <v>40459</v>
      </c>
      <c r="J77" s="12">
        <v>10</v>
      </c>
      <c r="K77" s="562" t="s">
        <v>308</v>
      </c>
      <c r="L77" s="12" t="s">
        <v>371</v>
      </c>
      <c r="M77" s="13">
        <f>I77-D77</f>
        <v>1108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16">
        <v>7710</v>
      </c>
      <c r="B78" s="17" t="s">
        <v>9752</v>
      </c>
      <c r="C78" s="17">
        <v>2009</v>
      </c>
      <c r="D78" s="392">
        <v>39834</v>
      </c>
      <c r="E78" s="17" t="s">
        <v>9640</v>
      </c>
      <c r="F78" s="17" t="s">
        <v>5235</v>
      </c>
      <c r="G78" s="17" t="s">
        <v>17</v>
      </c>
      <c r="H78" s="17" t="s">
        <v>1056</v>
      </c>
      <c r="I78" s="392">
        <v>40471</v>
      </c>
      <c r="J78" s="19">
        <v>10</v>
      </c>
      <c r="K78" s="560" t="s">
        <v>278</v>
      </c>
      <c r="L78" s="19" t="s">
        <v>376</v>
      </c>
      <c r="M78" s="21">
        <f>I78-D78</f>
        <v>637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8">
        <v>7810</v>
      </c>
      <c r="B79" s="9" t="s">
        <v>9753</v>
      </c>
      <c r="C79" s="9">
        <v>2008</v>
      </c>
      <c r="D79" s="388">
        <v>39547</v>
      </c>
      <c r="E79" s="9" t="s">
        <v>9754</v>
      </c>
      <c r="F79" s="9" t="s">
        <v>9624</v>
      </c>
      <c r="G79" s="9" t="s">
        <v>860</v>
      </c>
      <c r="H79" s="9" t="s">
        <v>3043</v>
      </c>
      <c r="I79" s="388">
        <v>40472</v>
      </c>
      <c r="J79" s="12">
        <v>10</v>
      </c>
      <c r="K79" s="562" t="s">
        <v>308</v>
      </c>
      <c r="L79" s="12" t="s">
        <v>376</v>
      </c>
      <c r="M79" s="13">
        <f>I79-D79</f>
        <v>925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16">
        <v>7910</v>
      </c>
      <c r="B80" s="17" t="s">
        <v>9755</v>
      </c>
      <c r="C80" s="17">
        <v>2008</v>
      </c>
      <c r="D80" s="392">
        <v>39644</v>
      </c>
      <c r="E80" s="17" t="s">
        <v>9756</v>
      </c>
      <c r="F80" s="17" t="s">
        <v>9624</v>
      </c>
      <c r="G80" s="17" t="s">
        <v>860</v>
      </c>
      <c r="H80" s="17" t="s">
        <v>3043</v>
      </c>
      <c r="I80" s="392">
        <v>40472</v>
      </c>
      <c r="J80" s="19">
        <v>10</v>
      </c>
      <c r="K80" s="562" t="s">
        <v>308</v>
      </c>
      <c r="L80" s="19" t="s">
        <v>376</v>
      </c>
      <c r="M80" s="21">
        <f>I80-D80</f>
        <v>828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8">
        <v>8010</v>
      </c>
      <c r="B81" s="9" t="s">
        <v>9757</v>
      </c>
      <c r="C81" s="9">
        <v>2008</v>
      </c>
      <c r="D81" s="388">
        <v>39681</v>
      </c>
      <c r="E81" s="9" t="s">
        <v>9758</v>
      </c>
      <c r="F81" s="9" t="s">
        <v>9759</v>
      </c>
      <c r="G81" s="9" t="s">
        <v>17</v>
      </c>
      <c r="H81" s="9" t="s">
        <v>9609</v>
      </c>
      <c r="I81" s="388">
        <v>40472</v>
      </c>
      <c r="J81" s="12">
        <v>10</v>
      </c>
      <c r="K81" s="560" t="s">
        <v>278</v>
      </c>
      <c r="L81" s="12" t="s">
        <v>365</v>
      </c>
      <c r="M81" s="13">
        <f>I81-D81</f>
        <v>791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9</v>
      </c>
      <c r="T81" s="121">
        <f>(S81/S85)</f>
        <v>0.0865384615384615</v>
      </c>
      <c r="U81" s="243"/>
      <c r="V81" s="243"/>
      <c r="W81" s="243"/>
      <c r="X81" s="243"/>
      <c r="Y81" s="243"/>
      <c r="Z81" s="243"/>
    </row>
    <row ht="13.5" customHeight="1" r="82">
      <c r="A82" s="16">
        <v>8110</v>
      </c>
      <c r="B82" s="17" t="s">
        <v>9760</v>
      </c>
      <c r="C82" s="17">
        <v>2006</v>
      </c>
      <c r="D82" s="392">
        <v>39001</v>
      </c>
      <c r="E82" s="17" t="s">
        <v>9761</v>
      </c>
      <c r="F82" s="17" t="s">
        <v>70</v>
      </c>
      <c r="G82" s="17" t="s">
        <v>17</v>
      </c>
      <c r="H82" s="17" t="s">
        <v>1365</v>
      </c>
      <c r="I82" s="392">
        <v>40472</v>
      </c>
      <c r="J82" s="19">
        <v>10</v>
      </c>
      <c r="K82" s="563" t="s">
        <v>295</v>
      </c>
      <c r="L82" s="19" t="s">
        <v>371</v>
      </c>
      <c r="M82" s="21">
        <f>I82-D82</f>
        <v>1471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41</v>
      </c>
      <c r="T82" s="123">
        <f>(S82/S85)</f>
        <v>0.394230769230769</v>
      </c>
      <c r="U82" s="243"/>
      <c r="V82" s="243"/>
      <c r="W82" s="243"/>
      <c r="X82" s="243"/>
      <c r="Y82" s="243"/>
      <c r="Z82" s="243"/>
    </row>
    <row ht="13.5" customHeight="1" r="83">
      <c r="A83" s="8">
        <v>8210</v>
      </c>
      <c r="B83" s="9" t="s">
        <v>9762</v>
      </c>
      <c r="C83" s="9">
        <v>2009</v>
      </c>
      <c r="D83" s="388">
        <v>40135</v>
      </c>
      <c r="E83" s="9" t="s">
        <v>9763</v>
      </c>
      <c r="F83" s="9" t="s">
        <v>2762</v>
      </c>
      <c r="G83" s="9" t="s">
        <v>860</v>
      </c>
      <c r="H83" s="9" t="s">
        <v>1056</v>
      </c>
      <c r="I83" s="388">
        <v>40480</v>
      </c>
      <c r="J83" s="12">
        <v>10</v>
      </c>
      <c r="K83" s="560" t="s">
        <v>278</v>
      </c>
      <c r="L83" s="12" t="s">
        <v>371</v>
      </c>
      <c r="M83" s="13">
        <f>I83-D83</f>
        <v>345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50</v>
      </c>
      <c r="T83" s="121">
        <f>(S83/S85)</f>
        <v>0.480769230769231</v>
      </c>
      <c r="U83" s="243"/>
      <c r="V83" s="243"/>
      <c r="W83" s="243"/>
      <c r="X83" s="243"/>
      <c r="Y83" s="243"/>
      <c r="Z83" s="243"/>
    </row>
    <row ht="14.25" customHeight="1" r="84">
      <c r="A84" s="16">
        <v>8310</v>
      </c>
      <c r="B84" s="17" t="s">
        <v>9764</v>
      </c>
      <c r="C84" s="17">
        <v>2008</v>
      </c>
      <c r="D84" s="392">
        <v>39758</v>
      </c>
      <c r="E84" s="17" t="s">
        <v>9765</v>
      </c>
      <c r="F84" s="17" t="s">
        <v>9766</v>
      </c>
      <c r="G84" s="17" t="s">
        <v>17</v>
      </c>
      <c r="H84" s="17" t="s">
        <v>1056</v>
      </c>
      <c r="I84" s="392">
        <v>40486</v>
      </c>
      <c r="J84" s="19">
        <v>11</v>
      </c>
      <c r="K84" s="563" t="s">
        <v>295</v>
      </c>
      <c r="L84" s="19" t="s">
        <v>371</v>
      </c>
      <c r="M84" s="21">
        <f>I84-D84</f>
        <v>728</v>
      </c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4</v>
      </c>
      <c r="T84" s="123">
        <f>(S84/S85)</f>
        <v>0.0384615384615385</v>
      </c>
      <c r="U84" s="243"/>
      <c r="V84" s="243"/>
      <c r="W84" s="243"/>
      <c r="X84" s="243"/>
      <c r="Y84" s="243"/>
      <c r="Z84" s="243"/>
    </row>
    <row ht="12.75" customHeight="1" r="85">
      <c r="A85" s="8">
        <v>8410</v>
      </c>
      <c r="B85" s="9" t="s">
        <v>9767</v>
      </c>
      <c r="C85" s="9">
        <v>2009</v>
      </c>
      <c r="D85" s="388">
        <v>39843</v>
      </c>
      <c r="E85" s="9" t="s">
        <v>9768</v>
      </c>
      <c r="F85" s="9" t="s">
        <v>5235</v>
      </c>
      <c r="G85" s="9" t="s">
        <v>860</v>
      </c>
      <c r="H85" s="9" t="s">
        <v>9587</v>
      </c>
      <c r="I85" s="388">
        <v>40487</v>
      </c>
      <c r="J85" s="12">
        <v>11</v>
      </c>
      <c r="K85" s="562" t="s">
        <v>308</v>
      </c>
      <c r="L85" s="12" t="s">
        <v>376</v>
      </c>
      <c r="M85" s="13">
        <f>I85-D85</f>
        <v>644</v>
      </c>
      <c r="N85" s="243"/>
      <c r="O85" s="344" t="s">
        <v>253</v>
      </c>
      <c r="P85" s="345"/>
      <c r="Q85" s="345"/>
      <c r="R85" s="346"/>
      <c r="S85" s="440">
        <f>SUM(S81:S84)</f>
        <v>104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3.5" customHeight="1" r="86">
      <c r="A86" s="16">
        <v>8510</v>
      </c>
      <c r="B86" s="17" t="s">
        <v>9769</v>
      </c>
      <c r="C86" s="17">
        <v>2009</v>
      </c>
      <c r="D86" s="392">
        <v>40057</v>
      </c>
      <c r="E86" s="17" t="s">
        <v>9770</v>
      </c>
      <c r="F86" s="17" t="s">
        <v>542</v>
      </c>
      <c r="G86" s="17" t="s">
        <v>860</v>
      </c>
      <c r="H86" s="17" t="s">
        <v>9546</v>
      </c>
      <c r="I86" s="392">
        <v>40493</v>
      </c>
      <c r="J86" s="19">
        <v>11</v>
      </c>
      <c r="K86" s="560" t="s">
        <v>278</v>
      </c>
      <c r="L86" s="19" t="s">
        <v>376</v>
      </c>
      <c r="M86" s="21">
        <f>I86-D86</f>
        <v>436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8">
        <v>8610</v>
      </c>
      <c r="B87" s="9" t="s">
        <v>9771</v>
      </c>
      <c r="C87" s="9">
        <v>2008</v>
      </c>
      <c r="D87" s="388">
        <v>39744</v>
      </c>
      <c r="E87" s="9" t="s">
        <v>9772</v>
      </c>
      <c r="F87" s="9" t="s">
        <v>9759</v>
      </c>
      <c r="G87" s="9" t="s">
        <v>17</v>
      </c>
      <c r="H87" s="9" t="s">
        <v>3043</v>
      </c>
      <c r="I87" s="388">
        <v>40493</v>
      </c>
      <c r="J87" s="12">
        <v>11</v>
      </c>
      <c r="K87" s="560" t="s">
        <v>278</v>
      </c>
      <c r="L87" s="12" t="s">
        <v>365</v>
      </c>
      <c r="M87" s="13">
        <f>I87-D87</f>
        <v>749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16">
        <v>8710</v>
      </c>
      <c r="B88" s="17" t="s">
        <v>9773</v>
      </c>
      <c r="C88" s="17">
        <v>2009</v>
      </c>
      <c r="D88" s="392">
        <v>39902</v>
      </c>
      <c r="E88" s="17" t="s">
        <v>9774</v>
      </c>
      <c r="F88" s="17" t="s">
        <v>1439</v>
      </c>
      <c r="G88" s="17" t="s">
        <v>17</v>
      </c>
      <c r="H88" s="17" t="s">
        <v>9775</v>
      </c>
      <c r="I88" s="392">
        <v>40493</v>
      </c>
      <c r="J88" s="19">
        <v>11</v>
      </c>
      <c r="K88" s="560" t="s">
        <v>278</v>
      </c>
      <c r="L88" s="19" t="s">
        <v>376</v>
      </c>
      <c r="M88" s="21">
        <f>I88-D88</f>
        <v>591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3.5" customHeight="1" r="89">
      <c r="A89" s="8">
        <v>8810</v>
      </c>
      <c r="B89" s="9" t="s">
        <v>9776</v>
      </c>
      <c r="C89" s="9">
        <v>1999</v>
      </c>
      <c r="D89" s="388">
        <v>36378</v>
      </c>
      <c r="E89" s="9" t="s">
        <v>9777</v>
      </c>
      <c r="F89" s="9" t="s">
        <v>5235</v>
      </c>
      <c r="G89" s="9" t="s">
        <v>850</v>
      </c>
      <c r="H89" s="9" t="s">
        <v>3286</v>
      </c>
      <c r="I89" s="388">
        <v>40493</v>
      </c>
      <c r="J89" s="12">
        <v>11</v>
      </c>
      <c r="K89" s="563" t="s">
        <v>295</v>
      </c>
      <c r="L89" s="12" t="s">
        <v>376</v>
      </c>
      <c r="M89" s="13">
        <f>I89-D89</f>
        <v>4115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3.5" customHeight="1" r="90">
      <c r="A90" s="16">
        <v>8910</v>
      </c>
      <c r="B90" s="17" t="s">
        <v>9778</v>
      </c>
      <c r="C90" s="17">
        <v>2006</v>
      </c>
      <c r="D90" s="392">
        <v>38887</v>
      </c>
      <c r="E90" s="17" t="s">
        <v>9779</v>
      </c>
      <c r="F90" s="17" t="s">
        <v>5235</v>
      </c>
      <c r="G90" s="17" t="s">
        <v>40</v>
      </c>
      <c r="H90" s="17" t="s">
        <v>9780</v>
      </c>
      <c r="I90" s="392">
        <v>40493</v>
      </c>
      <c r="J90" s="19">
        <v>11</v>
      </c>
      <c r="K90" s="563" t="s">
        <v>295</v>
      </c>
      <c r="L90" s="19" t="s">
        <v>376</v>
      </c>
      <c r="M90" s="21">
        <f>I90-D90</f>
        <v>1606</v>
      </c>
      <c r="N90" s="243"/>
      <c r="O90" s="454" t="s">
        <v>407</v>
      </c>
      <c r="P90" s="455">
        <f>AVERAGEIF(G2:G476,"PT",M2:M476)</f>
        <v>1790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3.5" customHeight="1" r="91">
      <c r="A91" s="8">
        <v>9010</v>
      </c>
      <c r="B91" s="9" t="s">
        <v>9781</v>
      </c>
      <c r="C91" s="9">
        <v>2008</v>
      </c>
      <c r="D91" s="388">
        <v>39749</v>
      </c>
      <c r="E91" s="9" t="s">
        <v>9782</v>
      </c>
      <c r="F91" s="9" t="s">
        <v>9783</v>
      </c>
      <c r="G91" s="9" t="s">
        <v>860</v>
      </c>
      <c r="H91" s="9" t="s">
        <v>9747</v>
      </c>
      <c r="I91" s="388">
        <v>40493</v>
      </c>
      <c r="J91" s="12">
        <v>11</v>
      </c>
      <c r="K91" s="562" t="s">
        <v>308</v>
      </c>
      <c r="L91" s="12" t="s">
        <v>376</v>
      </c>
      <c r="M91" s="13">
        <f>I91-D91</f>
        <v>744</v>
      </c>
      <c r="N91" s="243"/>
      <c r="O91" s="456" t="s">
        <v>30</v>
      </c>
      <c r="P91" s="457" t="e">
        <f>AVERAGEIF(G2:G477,"PTN",M2:M477)</f>
        <v>#DIV/0!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4.25" customHeight="1" r="92">
      <c r="A92" s="16">
        <v>9110</v>
      </c>
      <c r="B92" s="17" t="s">
        <v>9784</v>
      </c>
      <c r="C92" s="17">
        <v>2009</v>
      </c>
      <c r="D92" s="392">
        <v>39853</v>
      </c>
      <c r="E92" s="17" t="s">
        <v>9785</v>
      </c>
      <c r="F92" s="17" t="s">
        <v>9786</v>
      </c>
      <c r="G92" s="17" t="s">
        <v>860</v>
      </c>
      <c r="H92" s="17" t="s">
        <v>9787</v>
      </c>
      <c r="I92" s="392">
        <v>40493</v>
      </c>
      <c r="J92" s="19">
        <v>11</v>
      </c>
      <c r="K92" s="563" t="s">
        <v>295</v>
      </c>
      <c r="L92" s="19" t="s">
        <v>376</v>
      </c>
      <c r="M92" s="21">
        <f>I92-D92</f>
        <v>640</v>
      </c>
      <c r="N92" s="243"/>
      <c r="O92" s="454" t="s">
        <v>17</v>
      </c>
      <c r="P92" s="455">
        <f>AVERAGEIF(G2:G476,"PTE",M2:M476)</f>
        <v>779.542857142857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8">
        <v>9210</v>
      </c>
      <c r="B93" s="9" t="s">
        <v>9788</v>
      </c>
      <c r="C93" s="9">
        <v>2008</v>
      </c>
      <c r="D93" s="388">
        <v>39765</v>
      </c>
      <c r="E93" s="9" t="s">
        <v>9789</v>
      </c>
      <c r="F93" s="9" t="s">
        <v>9790</v>
      </c>
      <c r="G93" s="9" t="s">
        <v>850</v>
      </c>
      <c r="H93" s="9" t="s">
        <v>1365</v>
      </c>
      <c r="I93" s="388">
        <v>40493</v>
      </c>
      <c r="J93" s="12">
        <v>11</v>
      </c>
      <c r="K93" s="562" t="s">
        <v>308</v>
      </c>
      <c r="L93" s="12" t="s">
        <v>371</v>
      </c>
      <c r="M93" s="13">
        <f>I93-D93</f>
        <v>728</v>
      </c>
      <c r="N93" s="243"/>
      <c r="O93" s="456" t="s">
        <v>40</v>
      </c>
      <c r="P93" s="457">
        <f>AVERAGEIF(G2:G476,"Pré-Mistura",M2:M476)</f>
        <v>1734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16">
        <v>9310</v>
      </c>
      <c r="B94" s="17" t="s">
        <v>9791</v>
      </c>
      <c r="C94" s="17">
        <v>2008</v>
      </c>
      <c r="D94" s="392">
        <v>39609</v>
      </c>
      <c r="E94" s="17" t="s">
        <v>9792</v>
      </c>
      <c r="F94" s="17" t="s">
        <v>9793</v>
      </c>
      <c r="G94" s="17" t="s">
        <v>850</v>
      </c>
      <c r="H94" s="17" t="s">
        <v>1365</v>
      </c>
      <c r="I94" s="392">
        <v>40499</v>
      </c>
      <c r="J94" s="19">
        <v>11</v>
      </c>
      <c r="K94" s="560" t="s">
        <v>278</v>
      </c>
      <c r="L94" s="19" t="s">
        <v>371</v>
      </c>
      <c r="M94" s="21">
        <f>I94-D94</f>
        <v>890</v>
      </c>
      <c r="N94" s="243"/>
      <c r="O94" s="454" t="s">
        <v>850</v>
      </c>
      <c r="P94" s="455">
        <f>AVERAGEIF(G2:G476,"PF",M2:M476)</f>
        <v>1897.42307692308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3.5" customHeight="1" r="95">
      <c r="A95" s="8">
        <v>9410</v>
      </c>
      <c r="B95" s="9" t="s">
        <v>9794</v>
      </c>
      <c r="C95" s="9">
        <v>2008</v>
      </c>
      <c r="D95" s="388">
        <v>39685</v>
      </c>
      <c r="E95" s="9" t="s">
        <v>9795</v>
      </c>
      <c r="F95" s="9" t="s">
        <v>9545</v>
      </c>
      <c r="G95" s="9" t="s">
        <v>17</v>
      </c>
      <c r="H95" s="9" t="s">
        <v>9796</v>
      </c>
      <c r="I95" s="388">
        <v>40514</v>
      </c>
      <c r="J95" s="12">
        <v>12</v>
      </c>
      <c r="K95" s="560" t="s">
        <v>278</v>
      </c>
      <c r="L95" s="12" t="s">
        <v>376</v>
      </c>
      <c r="M95" s="13">
        <f>I95-D95</f>
        <v>829</v>
      </c>
      <c r="N95" s="243"/>
      <c r="O95" s="456" t="s">
        <v>844</v>
      </c>
      <c r="P95" s="457">
        <f>AVERAGEIF(G2:G476,"PFN",M2:M476)</f>
        <v>463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3.5" customHeight="1" r="96">
      <c r="A96" s="16">
        <v>9510</v>
      </c>
      <c r="B96" s="17" t="s">
        <v>9797</v>
      </c>
      <c r="C96" s="17">
        <v>2008</v>
      </c>
      <c r="D96" s="392">
        <v>39699</v>
      </c>
      <c r="E96" s="17" t="s">
        <v>9798</v>
      </c>
      <c r="F96" s="17" t="s">
        <v>9545</v>
      </c>
      <c r="G96" s="17" t="s">
        <v>17</v>
      </c>
      <c r="H96" s="17" t="s">
        <v>9775</v>
      </c>
      <c r="I96" s="392">
        <v>40514</v>
      </c>
      <c r="J96" s="19">
        <v>12</v>
      </c>
      <c r="K96" s="560" t="s">
        <v>278</v>
      </c>
      <c r="L96" s="19" t="s">
        <v>376</v>
      </c>
      <c r="M96" s="21">
        <f>I96-D96</f>
        <v>815</v>
      </c>
      <c r="N96" s="243"/>
      <c r="O96" s="454" t="s">
        <v>860</v>
      </c>
      <c r="P96" s="455">
        <f>AVERAGEIF(G2:G476,"PF/PTE",M2:M476)</f>
        <v>951.558823529412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8">
        <v>9610</v>
      </c>
      <c r="B97" s="9" t="s">
        <v>9799</v>
      </c>
      <c r="C97" s="9">
        <v>2008</v>
      </c>
      <c r="D97" s="388">
        <v>39735</v>
      </c>
      <c r="E97" s="9" t="s">
        <v>9800</v>
      </c>
      <c r="F97" s="9" t="s">
        <v>9566</v>
      </c>
      <c r="G97" s="9" t="s">
        <v>17</v>
      </c>
      <c r="H97" s="9" t="s">
        <v>9801</v>
      </c>
      <c r="I97" s="388">
        <v>40520</v>
      </c>
      <c r="J97" s="12">
        <v>12</v>
      </c>
      <c r="K97" s="562" t="s">
        <v>308</v>
      </c>
      <c r="L97" s="12" t="s">
        <v>376</v>
      </c>
      <c r="M97" s="13">
        <f>I97-D97</f>
        <v>785</v>
      </c>
      <c r="N97" s="243"/>
      <c r="O97" s="456" t="s">
        <v>865</v>
      </c>
      <c r="P97" s="457">
        <f>AVERAGEIF(G2:G476,"Bio",M2:M476)</f>
        <v>658.25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16">
        <v>9710</v>
      </c>
      <c r="B98" s="17" t="s">
        <v>9802</v>
      </c>
      <c r="C98" s="17">
        <v>2009</v>
      </c>
      <c r="D98" s="392">
        <v>39966</v>
      </c>
      <c r="E98" s="17" t="s">
        <v>9803</v>
      </c>
      <c r="F98" s="17" t="s">
        <v>9804</v>
      </c>
      <c r="G98" s="17" t="s">
        <v>860</v>
      </c>
      <c r="H98" s="17" t="s">
        <v>132</v>
      </c>
      <c r="I98" s="392">
        <v>40522</v>
      </c>
      <c r="J98" s="19">
        <v>12</v>
      </c>
      <c r="K98" s="560" t="s">
        <v>278</v>
      </c>
      <c r="L98" s="19" t="s">
        <v>371</v>
      </c>
      <c r="M98" s="21">
        <f>I98-D98</f>
        <v>556</v>
      </c>
      <c r="N98" s="243"/>
      <c r="O98" s="454" t="s">
        <v>871</v>
      </c>
      <c r="P98" s="455" t="e">
        <f>AVERAGEIF(G2:G476,"Bio/Org",M2:M476)</f>
        <v>#DIV/0!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8">
        <v>9810</v>
      </c>
      <c r="B99" s="9" t="s">
        <v>9805</v>
      </c>
      <c r="C99" s="9">
        <v>2009</v>
      </c>
      <c r="D99" s="388">
        <v>39981</v>
      </c>
      <c r="E99" s="9" t="s">
        <v>9806</v>
      </c>
      <c r="F99" s="9" t="s">
        <v>9804</v>
      </c>
      <c r="G99" s="9" t="s">
        <v>860</v>
      </c>
      <c r="H99" s="9" t="s">
        <v>132</v>
      </c>
      <c r="I99" s="388">
        <v>40522</v>
      </c>
      <c r="J99" s="12">
        <v>12</v>
      </c>
      <c r="K99" s="560" t="s">
        <v>278</v>
      </c>
      <c r="L99" s="12" t="s">
        <v>371</v>
      </c>
      <c r="M99" s="13">
        <f>I99-D99</f>
        <v>541</v>
      </c>
      <c r="N99" s="243"/>
      <c r="O99" s="458" t="s">
        <v>426</v>
      </c>
      <c r="P99" s="459">
        <f>AVERAGE(M2:M494)</f>
        <v>1145.32692307692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16">
        <v>9910</v>
      </c>
      <c r="B100" s="17" t="s">
        <v>9807</v>
      </c>
      <c r="C100" s="17">
        <v>2009</v>
      </c>
      <c r="D100" s="392">
        <v>40057</v>
      </c>
      <c r="E100" s="17" t="s">
        <v>9808</v>
      </c>
      <c r="F100" s="17" t="s">
        <v>5235</v>
      </c>
      <c r="G100" s="17" t="s">
        <v>860</v>
      </c>
      <c r="H100" s="17" t="s">
        <v>181</v>
      </c>
      <c r="I100" s="392">
        <v>40528</v>
      </c>
      <c r="J100" s="19">
        <v>12</v>
      </c>
      <c r="K100" s="562" t="s">
        <v>308</v>
      </c>
      <c r="L100" s="19" t="s">
        <v>376</v>
      </c>
      <c r="M100" s="21">
        <f>I100-D100</f>
        <v>471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8">
        <v>10010</v>
      </c>
      <c r="B101" s="9" t="s">
        <v>9809</v>
      </c>
      <c r="C101" s="9">
        <v>2010</v>
      </c>
      <c r="D101" s="388">
        <v>39099</v>
      </c>
      <c r="E101" s="9" t="s">
        <v>9810</v>
      </c>
      <c r="F101" s="9" t="s">
        <v>430</v>
      </c>
      <c r="G101" s="9" t="s">
        <v>860</v>
      </c>
      <c r="H101" s="9" t="s">
        <v>181</v>
      </c>
      <c r="I101" s="388">
        <v>40528</v>
      </c>
      <c r="J101" s="12">
        <v>12</v>
      </c>
      <c r="K101" s="560" t="s">
        <v>278</v>
      </c>
      <c r="L101" s="12" t="s">
        <v>371</v>
      </c>
      <c r="M101" s="13">
        <f>I101-D101</f>
        <v>1429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16">
        <v>10110</v>
      </c>
      <c r="B102" s="17" t="s">
        <v>9811</v>
      </c>
      <c r="C102" s="17">
        <v>2009</v>
      </c>
      <c r="D102" s="392">
        <v>39987</v>
      </c>
      <c r="E102" s="17" t="s">
        <v>9812</v>
      </c>
      <c r="F102" s="17" t="s">
        <v>497</v>
      </c>
      <c r="G102" s="17" t="s">
        <v>850</v>
      </c>
      <c r="H102" s="17" t="s">
        <v>3804</v>
      </c>
      <c r="I102" s="392">
        <v>40533</v>
      </c>
      <c r="J102" s="19">
        <v>12</v>
      </c>
      <c r="K102" s="560" t="s">
        <v>278</v>
      </c>
      <c r="L102" s="19" t="s">
        <v>371</v>
      </c>
      <c r="M102" s="21">
        <f>I102-D102</f>
        <v>546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8">
        <v>10210</v>
      </c>
      <c r="B103" s="9" t="s">
        <v>9813</v>
      </c>
      <c r="C103" s="9">
        <v>2009</v>
      </c>
      <c r="D103" s="388">
        <v>39925</v>
      </c>
      <c r="E103" s="9" t="s">
        <v>9814</v>
      </c>
      <c r="F103" s="9" t="s">
        <v>1070</v>
      </c>
      <c r="G103" s="9" t="s">
        <v>860</v>
      </c>
      <c r="H103" s="9" t="s">
        <v>100</v>
      </c>
      <c r="I103" s="388">
        <v>40533</v>
      </c>
      <c r="J103" s="12">
        <v>12</v>
      </c>
      <c r="K103" s="563" t="s">
        <v>295</v>
      </c>
      <c r="L103" s="12" t="s">
        <v>371</v>
      </c>
      <c r="M103" s="13">
        <f>I103-D103</f>
        <v>608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16">
        <v>10310</v>
      </c>
      <c r="B104" s="17" t="s">
        <v>9815</v>
      </c>
      <c r="C104" s="17">
        <v>2007</v>
      </c>
      <c r="D104" s="392">
        <v>39185</v>
      </c>
      <c r="E104" s="17" t="s">
        <v>9816</v>
      </c>
      <c r="F104" s="17" t="s">
        <v>9699</v>
      </c>
      <c r="G104" s="17" t="s">
        <v>850</v>
      </c>
      <c r="H104" s="17" t="s">
        <v>3804</v>
      </c>
      <c r="I104" s="392">
        <v>40533</v>
      </c>
      <c r="J104" s="19">
        <v>12</v>
      </c>
      <c r="K104" s="562" t="s">
        <v>308</v>
      </c>
      <c r="L104" s="19" t="s">
        <v>376</v>
      </c>
      <c r="M104" s="21">
        <f>I104-D104</f>
        <v>1348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8">
        <v>10410</v>
      </c>
      <c r="B105" s="9" t="s">
        <v>9817</v>
      </c>
      <c r="C105" s="9">
        <v>2009</v>
      </c>
      <c r="D105" s="388">
        <v>39834</v>
      </c>
      <c r="E105" s="9" t="s">
        <v>9818</v>
      </c>
      <c r="F105" s="9" t="s">
        <v>2869</v>
      </c>
      <c r="G105" s="9" t="s">
        <v>17</v>
      </c>
      <c r="H105" s="9" t="s">
        <v>181</v>
      </c>
      <c r="I105" s="388">
        <v>40542</v>
      </c>
      <c r="J105" s="12">
        <v>12</v>
      </c>
      <c r="K105" s="563" t="s">
        <v>295</v>
      </c>
      <c r="L105" s="12" t="s">
        <v>371</v>
      </c>
      <c r="M105" s="13">
        <f>I105-D105</f>
        <v>708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538"/>
      <c r="B106" s="243"/>
      <c r="C106" s="243"/>
      <c r="D106" s="540"/>
      <c r="E106" s="243"/>
      <c r="F106" s="243"/>
      <c r="G106" s="243"/>
      <c r="H106" s="243"/>
      <c r="I106" s="540"/>
      <c r="J106" s="243"/>
      <c r="K106" s="243"/>
      <c r="L106" s="243"/>
      <c r="M106" s="541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hidden="1" r="107">
      <c r="A107" s="589"/>
      <c r="B107" s="589"/>
      <c r="C107" s="589"/>
      <c r="D107" s="590"/>
      <c r="E107" s="591"/>
      <c r="F107" s="591"/>
      <c r="G107" s="591"/>
      <c r="H107" s="591"/>
      <c r="I107" s="590"/>
      <c r="J107" s="592"/>
      <c r="K107" s="592"/>
      <c r="L107" s="592"/>
      <c r="M107" s="593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hidden="1" r="108">
      <c r="A108" s="589"/>
      <c r="B108" s="589"/>
      <c r="C108" s="589"/>
      <c r="D108" s="590"/>
      <c r="E108" s="591"/>
      <c r="F108" s="591"/>
      <c r="G108" s="591"/>
      <c r="H108" s="591"/>
      <c r="I108" s="590"/>
      <c r="J108" s="592"/>
      <c r="K108" s="592"/>
      <c r="L108" s="592"/>
      <c r="M108" s="59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hidden="1" r="109">
      <c r="A109" s="589"/>
      <c r="B109" s="589"/>
      <c r="C109" s="589"/>
      <c r="D109" s="590"/>
      <c r="E109" s="591"/>
      <c r="F109" s="591"/>
      <c r="G109" s="591"/>
      <c r="H109" s="591"/>
      <c r="I109" s="590"/>
      <c r="J109" s="592"/>
      <c r="K109" s="592"/>
      <c r="L109" s="592"/>
      <c r="M109" s="59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hidden="1" r="110">
      <c r="A110" s="589"/>
      <c r="B110" s="589"/>
      <c r="C110" s="589"/>
      <c r="D110" s="590"/>
      <c r="E110" s="591"/>
      <c r="F110" s="591"/>
      <c r="G110" s="591"/>
      <c r="H110" s="591"/>
      <c r="I110" s="590"/>
      <c r="J110" s="592"/>
      <c r="K110" s="592"/>
      <c r="L110" s="592"/>
      <c r="M110" s="59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hidden="1" r="111">
      <c r="A111" s="589"/>
      <c r="B111" s="589"/>
      <c r="C111" s="589"/>
      <c r="D111" s="590"/>
      <c r="E111" s="591"/>
      <c r="F111" s="591"/>
      <c r="G111" s="591"/>
      <c r="H111" s="591"/>
      <c r="I111" s="590"/>
      <c r="J111" s="592"/>
      <c r="K111" s="592"/>
      <c r="L111" s="592"/>
      <c r="M111" s="59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hidden="1" r="112">
      <c r="A112" s="589"/>
      <c r="B112" s="589"/>
      <c r="C112" s="589"/>
      <c r="D112" s="590"/>
      <c r="E112" s="591"/>
      <c r="F112" s="591"/>
      <c r="G112" s="591"/>
      <c r="H112" s="591"/>
      <c r="I112" s="590"/>
      <c r="J112" s="592"/>
      <c r="K112" s="592"/>
      <c r="L112" s="592"/>
      <c r="M112" s="59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hidden="1" r="113">
      <c r="A113" s="589"/>
      <c r="B113" s="589"/>
      <c r="C113" s="589"/>
      <c r="D113" s="590"/>
      <c r="E113" s="591"/>
      <c r="F113" s="591"/>
      <c r="G113" s="591"/>
      <c r="H113" s="591"/>
      <c r="I113" s="590"/>
      <c r="J113" s="592"/>
      <c r="K113" s="592"/>
      <c r="L113" s="592"/>
      <c r="M113" s="59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hidden="1" r="114">
      <c r="A114" s="589"/>
      <c r="B114" s="589"/>
      <c r="C114" s="589"/>
      <c r="D114" s="590"/>
      <c r="E114" s="591"/>
      <c r="F114" s="591"/>
      <c r="G114" s="591"/>
      <c r="H114" s="591"/>
      <c r="I114" s="590"/>
      <c r="J114" s="591"/>
      <c r="K114" s="591"/>
      <c r="L114" s="591"/>
      <c r="M114" s="59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hidden="1" r="115">
      <c r="A115" s="589"/>
      <c r="B115" s="589"/>
      <c r="C115" s="589"/>
      <c r="D115" s="590"/>
      <c r="E115" s="591"/>
      <c r="F115" s="591"/>
      <c r="G115" s="591"/>
      <c r="H115" s="591"/>
      <c r="I115" s="590"/>
      <c r="J115" s="591"/>
      <c r="K115" s="591"/>
      <c r="L115" s="591"/>
      <c r="M115" s="59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hidden="1" r="116">
      <c r="A116" s="594"/>
      <c r="B116" s="594"/>
      <c r="C116" s="594"/>
      <c r="D116" s="595"/>
      <c r="E116" s="276"/>
      <c r="F116" s="276"/>
      <c r="G116" s="276"/>
      <c r="H116" s="276"/>
      <c r="I116" s="595"/>
      <c r="J116" s="276"/>
      <c r="K116" s="276"/>
      <c r="L116" s="276"/>
      <c r="M116" s="596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hidden="1" r="117">
      <c r="A117" s="594"/>
      <c r="B117" s="594"/>
      <c r="C117" s="594"/>
      <c r="D117" s="595"/>
      <c r="E117" s="276"/>
      <c r="F117" s="276"/>
      <c r="G117" s="276"/>
      <c r="H117" s="276"/>
      <c r="I117" s="595"/>
      <c r="J117" s="276"/>
      <c r="K117" s="276"/>
      <c r="L117" s="276"/>
      <c r="M117" s="596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hidden="1" r="118">
      <c r="A118" s="594"/>
      <c r="B118" s="594"/>
      <c r="C118" s="594"/>
      <c r="D118" s="595"/>
      <c r="E118" s="276"/>
      <c r="F118" s="276"/>
      <c r="G118" s="276"/>
      <c r="H118" s="276"/>
      <c r="I118" s="595"/>
      <c r="J118" s="276"/>
      <c r="K118" s="276"/>
      <c r="L118" s="276"/>
      <c r="M118" s="596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hidden="1" r="119">
      <c r="A119" s="594"/>
      <c r="B119" s="594"/>
      <c r="C119" s="594"/>
      <c r="D119" s="595"/>
      <c r="E119" s="276"/>
      <c r="F119" s="276"/>
      <c r="G119" s="276"/>
      <c r="H119" s="276"/>
      <c r="I119" s="595"/>
      <c r="J119" s="276"/>
      <c r="K119" s="276"/>
      <c r="L119" s="276"/>
      <c r="M119" s="596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hidden="1" r="120">
      <c r="A120" s="594"/>
      <c r="B120" s="594"/>
      <c r="C120" s="594"/>
      <c r="D120" s="595"/>
      <c r="E120" s="276"/>
      <c r="F120" s="276"/>
      <c r="G120" s="276"/>
      <c r="H120" s="276"/>
      <c r="I120" s="595"/>
      <c r="J120" s="276"/>
      <c r="K120" s="276"/>
      <c r="L120" s="276"/>
      <c r="M120" s="596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hidden="1" r="121">
      <c r="A121" s="594"/>
      <c r="B121" s="594"/>
      <c r="C121" s="594"/>
      <c r="D121" s="595"/>
      <c r="E121" s="276"/>
      <c r="F121" s="276"/>
      <c r="G121" s="276"/>
      <c r="H121" s="276"/>
      <c r="I121" s="595"/>
      <c r="J121" s="276"/>
      <c r="K121" s="276"/>
      <c r="L121" s="276"/>
      <c r="M121" s="596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hidden="1" r="122">
      <c r="A122" s="594"/>
      <c r="B122" s="594"/>
      <c r="C122" s="594"/>
      <c r="D122" s="595"/>
      <c r="E122" s="276"/>
      <c r="F122" s="276"/>
      <c r="G122" s="276"/>
      <c r="H122" s="276"/>
      <c r="I122" s="595"/>
      <c r="J122" s="276"/>
      <c r="K122" s="276"/>
      <c r="L122" s="276"/>
      <c r="M122" s="596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hidden="1" r="123">
      <c r="A123" s="594"/>
      <c r="B123" s="594"/>
      <c r="C123" s="594"/>
      <c r="D123" s="595"/>
      <c r="E123" s="276"/>
      <c r="F123" s="276"/>
      <c r="G123" s="276"/>
      <c r="H123" s="276"/>
      <c r="I123" s="595"/>
      <c r="J123" s="276"/>
      <c r="K123" s="276"/>
      <c r="L123" s="276"/>
      <c r="M123" s="596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hidden="1" r="124">
      <c r="A124" s="594"/>
      <c r="B124" s="594"/>
      <c r="C124" s="594"/>
      <c r="D124" s="595"/>
      <c r="E124" s="276"/>
      <c r="F124" s="276"/>
      <c r="G124" s="276"/>
      <c r="H124" s="276"/>
      <c r="I124" s="595"/>
      <c r="J124" s="276"/>
      <c r="K124" s="276"/>
      <c r="L124" s="276"/>
      <c r="M124" s="596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hidden="1" r="125">
      <c r="A125" s="594"/>
      <c r="B125" s="594"/>
      <c r="C125" s="594"/>
      <c r="D125" s="595"/>
      <c r="E125" s="276"/>
      <c r="F125" s="276"/>
      <c r="G125" s="276"/>
      <c r="H125" s="276"/>
      <c r="I125" s="595"/>
      <c r="J125" s="276"/>
      <c r="K125" s="276"/>
      <c r="L125" s="276"/>
      <c r="M125" s="596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hidden="1" r="126">
      <c r="A126" s="594"/>
      <c r="B126" s="594"/>
      <c r="C126" s="594"/>
      <c r="D126" s="595"/>
      <c r="E126" s="276"/>
      <c r="F126" s="276"/>
      <c r="G126" s="276"/>
      <c r="H126" s="276"/>
      <c r="I126" s="595"/>
      <c r="J126" s="276"/>
      <c r="K126" s="276"/>
      <c r="L126" s="276"/>
      <c r="M126" s="596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hidden="1" r="127">
      <c r="A127" s="594"/>
      <c r="B127" s="594"/>
      <c r="C127" s="594"/>
      <c r="D127" s="595"/>
      <c r="E127" s="276"/>
      <c r="F127" s="276"/>
      <c r="G127" s="276"/>
      <c r="H127" s="276"/>
      <c r="I127" s="595"/>
      <c r="J127" s="276"/>
      <c r="K127" s="276"/>
      <c r="L127" s="276"/>
      <c r="M127" s="596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hidden="1" r="128">
      <c r="A128" s="594"/>
      <c r="B128" s="594"/>
      <c r="C128" s="594"/>
      <c r="D128" s="595"/>
      <c r="E128" s="276"/>
      <c r="F128" s="276"/>
      <c r="G128" s="276"/>
      <c r="H128" s="276"/>
      <c r="I128" s="595"/>
      <c r="J128" s="276"/>
      <c r="K128" s="276"/>
      <c r="L128" s="276"/>
      <c r="M128" s="596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hidden="1" r="129">
      <c r="A129" s="594"/>
      <c r="B129" s="594"/>
      <c r="C129" s="594"/>
      <c r="D129" s="595"/>
      <c r="E129" s="276"/>
      <c r="F129" s="276"/>
      <c r="G129" s="276"/>
      <c r="H129" s="276"/>
      <c r="I129" s="595"/>
      <c r="J129" s="276"/>
      <c r="K129" s="276"/>
      <c r="L129" s="276"/>
      <c r="M129" s="596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hidden="1" r="130">
      <c r="A130" s="594"/>
      <c r="B130" s="594"/>
      <c r="C130" s="594"/>
      <c r="D130" s="595"/>
      <c r="E130" s="276"/>
      <c r="F130" s="276"/>
      <c r="G130" s="276"/>
      <c r="H130" s="276"/>
      <c r="I130" s="595"/>
      <c r="J130" s="276"/>
      <c r="K130" s="276"/>
      <c r="L130" s="276"/>
      <c r="M130" s="596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hidden="1" r="131">
      <c r="A131" s="594"/>
      <c r="B131" s="594"/>
      <c r="C131" s="594"/>
      <c r="D131" s="595"/>
      <c r="E131" s="276"/>
      <c r="F131" s="276"/>
      <c r="G131" s="276"/>
      <c r="H131" s="276"/>
      <c r="I131" s="595"/>
      <c r="J131" s="276"/>
      <c r="K131" s="276"/>
      <c r="L131" s="276"/>
      <c r="M131" s="596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hidden="1" r="132">
      <c r="A132" s="594"/>
      <c r="B132" s="594"/>
      <c r="C132" s="594"/>
      <c r="D132" s="595"/>
      <c r="E132" s="276"/>
      <c r="F132" s="276"/>
      <c r="G132" s="276"/>
      <c r="H132" s="276"/>
      <c r="I132" s="595"/>
      <c r="J132" s="276"/>
      <c r="K132" s="276"/>
      <c r="L132" s="276"/>
      <c r="M132" s="596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hidden="1" r="133">
      <c r="A133" s="594"/>
      <c r="B133" s="594"/>
      <c r="C133" s="594"/>
      <c r="D133" s="595"/>
      <c r="E133" s="276"/>
      <c r="F133" s="276"/>
      <c r="G133" s="276"/>
      <c r="H133" s="276"/>
      <c r="I133" s="595"/>
      <c r="J133" s="276"/>
      <c r="K133" s="276"/>
      <c r="L133" s="276"/>
      <c r="M133" s="596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hidden="1" r="134">
      <c r="A134" s="594"/>
      <c r="B134" s="594"/>
      <c r="C134" s="594"/>
      <c r="D134" s="595"/>
      <c r="E134" s="276"/>
      <c r="F134" s="276"/>
      <c r="G134" s="276"/>
      <c r="H134" s="276"/>
      <c r="I134" s="595"/>
      <c r="J134" s="276"/>
      <c r="K134" s="276"/>
      <c r="L134" s="276"/>
      <c r="M134" s="596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hidden="1" r="135">
      <c r="A135" s="594"/>
      <c r="B135" s="594"/>
      <c r="C135" s="594"/>
      <c r="D135" s="595"/>
      <c r="E135" s="276"/>
      <c r="F135" s="276"/>
      <c r="G135" s="276"/>
      <c r="H135" s="276"/>
      <c r="I135" s="595"/>
      <c r="J135" s="276"/>
      <c r="K135" s="276"/>
      <c r="L135" s="276"/>
      <c r="M135" s="596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hidden="1" r="136">
      <c r="A136" s="594"/>
      <c r="B136" s="594"/>
      <c r="C136" s="594"/>
      <c r="D136" s="595"/>
      <c r="E136" s="276"/>
      <c r="F136" s="276"/>
      <c r="G136" s="276"/>
      <c r="H136" s="276"/>
      <c r="I136" s="595"/>
      <c r="J136" s="276"/>
      <c r="K136" s="276"/>
      <c r="L136" s="276"/>
      <c r="M136" s="596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hidden="1" r="137">
      <c r="A137" s="594"/>
      <c r="B137" s="594"/>
      <c r="C137" s="594"/>
      <c r="D137" s="595"/>
      <c r="E137" s="276"/>
      <c r="F137" s="276"/>
      <c r="G137" s="276"/>
      <c r="H137" s="276"/>
      <c r="I137" s="595"/>
      <c r="J137" s="276"/>
      <c r="K137" s="276"/>
      <c r="L137" s="276"/>
      <c r="M137" s="596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hidden="1" r="138">
      <c r="A138" s="594"/>
      <c r="B138" s="594"/>
      <c r="C138" s="594"/>
      <c r="D138" s="595"/>
      <c r="E138" s="276"/>
      <c r="F138" s="276"/>
      <c r="G138" s="276"/>
      <c r="H138" s="276"/>
      <c r="I138" s="595"/>
      <c r="J138" s="276"/>
      <c r="K138" s="276"/>
      <c r="L138" s="276"/>
      <c r="M138" s="596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hidden="1" r="139">
      <c r="A139" s="594"/>
      <c r="B139" s="594"/>
      <c r="C139" s="594"/>
      <c r="D139" s="595"/>
      <c r="E139" s="276"/>
      <c r="F139" s="276"/>
      <c r="G139" s="276"/>
      <c r="H139" s="276"/>
      <c r="I139" s="595"/>
      <c r="J139" s="276"/>
      <c r="K139" s="276"/>
      <c r="L139" s="276"/>
      <c r="M139" s="596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hidden="1" r="140">
      <c r="A140" s="594"/>
      <c r="B140" s="594"/>
      <c r="C140" s="594"/>
      <c r="D140" s="595"/>
      <c r="E140" s="276"/>
      <c r="F140" s="276"/>
      <c r="G140" s="276"/>
      <c r="H140" s="276"/>
      <c r="I140" s="595"/>
      <c r="J140" s="276"/>
      <c r="K140" s="276"/>
      <c r="L140" s="276"/>
      <c r="M140" s="596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hidden="1" r="141">
      <c r="A141" s="594"/>
      <c r="B141" s="594"/>
      <c r="C141" s="594"/>
      <c r="D141" s="595"/>
      <c r="E141" s="276"/>
      <c r="F141" s="276"/>
      <c r="G141" s="276"/>
      <c r="H141" s="276"/>
      <c r="I141" s="595"/>
      <c r="J141" s="276"/>
      <c r="K141" s="276"/>
      <c r="L141" s="276"/>
      <c r="M141" s="596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hidden="1" r="142">
      <c r="A142" s="594"/>
      <c r="B142" s="594"/>
      <c r="C142" s="594"/>
      <c r="D142" s="595"/>
      <c r="E142" s="276"/>
      <c r="F142" s="276"/>
      <c r="G142" s="276"/>
      <c r="H142" s="276"/>
      <c r="I142" s="595"/>
      <c r="J142" s="276"/>
      <c r="K142" s="276"/>
      <c r="L142" s="276"/>
      <c r="M142" s="596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hidden="1" r="143">
      <c r="A143" s="594"/>
      <c r="B143" s="594"/>
      <c r="C143" s="594"/>
      <c r="D143" s="595"/>
      <c r="E143" s="276"/>
      <c r="F143" s="276"/>
      <c r="G143" s="276"/>
      <c r="H143" s="276"/>
      <c r="I143" s="595"/>
      <c r="J143" s="276"/>
      <c r="K143" s="276"/>
      <c r="L143" s="276"/>
      <c r="M143" s="596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hidden="1" r="144">
      <c r="A144" s="594"/>
      <c r="B144" s="594"/>
      <c r="C144" s="594"/>
      <c r="D144" s="595"/>
      <c r="E144" s="276"/>
      <c r="F144" s="276"/>
      <c r="G144" s="276"/>
      <c r="H144" s="276"/>
      <c r="I144" s="595"/>
      <c r="J144" s="276"/>
      <c r="K144" s="276"/>
      <c r="L144" s="276"/>
      <c r="M144" s="596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hidden="1" r="145">
      <c r="A145" s="594"/>
      <c r="B145" s="594"/>
      <c r="C145" s="594"/>
      <c r="D145" s="595"/>
      <c r="E145" s="276"/>
      <c r="F145" s="276"/>
      <c r="G145" s="276"/>
      <c r="H145" s="276"/>
      <c r="I145" s="595"/>
      <c r="J145" s="276"/>
      <c r="K145" s="276"/>
      <c r="L145" s="276"/>
      <c r="M145" s="596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hidden="1" r="146">
      <c r="A146" s="594"/>
      <c r="B146" s="594"/>
      <c r="C146" s="594"/>
      <c r="D146" s="595"/>
      <c r="E146" s="276"/>
      <c r="F146" s="276"/>
      <c r="G146" s="276"/>
      <c r="H146" s="276"/>
      <c r="I146" s="595"/>
      <c r="J146" s="276"/>
      <c r="K146" s="276"/>
      <c r="L146" s="276"/>
      <c r="M146" s="596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hidden="1" r="147">
      <c r="A147" s="594"/>
      <c r="B147" s="594"/>
      <c r="C147" s="594"/>
      <c r="D147" s="595"/>
      <c r="E147" s="276"/>
      <c r="F147" s="276"/>
      <c r="G147" s="276"/>
      <c r="H147" s="276"/>
      <c r="I147" s="595"/>
      <c r="J147" s="276"/>
      <c r="K147" s="276"/>
      <c r="L147" s="276"/>
      <c r="M147" s="596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hidden="1" r="148">
      <c r="A148" s="594"/>
      <c r="B148" s="594"/>
      <c r="C148" s="594"/>
      <c r="D148" s="595"/>
      <c r="E148" s="276"/>
      <c r="F148" s="276"/>
      <c r="G148" s="276"/>
      <c r="H148" s="276"/>
      <c r="I148" s="595"/>
      <c r="J148" s="276"/>
      <c r="K148" s="276"/>
      <c r="L148" s="276"/>
      <c r="M148" s="596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hidden="1" r="149">
      <c r="A149" s="594"/>
      <c r="B149" s="594"/>
      <c r="C149" s="594"/>
      <c r="D149" s="595"/>
      <c r="E149" s="276"/>
      <c r="F149" s="276"/>
      <c r="G149" s="276"/>
      <c r="H149" s="276"/>
      <c r="I149" s="595"/>
      <c r="J149" s="276"/>
      <c r="K149" s="276"/>
      <c r="L149" s="276"/>
      <c r="M149" s="596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hidden="1" r="150">
      <c r="A150" s="594"/>
      <c r="B150" s="594"/>
      <c r="C150" s="594"/>
      <c r="D150" s="595"/>
      <c r="E150" s="276"/>
      <c r="F150" s="276"/>
      <c r="G150" s="276"/>
      <c r="H150" s="276"/>
      <c r="I150" s="595"/>
      <c r="J150" s="276"/>
      <c r="K150" s="276"/>
      <c r="L150" s="276"/>
      <c r="M150" s="596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hidden="1" r="151">
      <c r="A151" s="594"/>
      <c r="B151" s="594"/>
      <c r="C151" s="594"/>
      <c r="D151" s="595"/>
      <c r="E151" s="276"/>
      <c r="F151" s="276"/>
      <c r="G151" s="276"/>
      <c r="H151" s="276"/>
      <c r="I151" s="595"/>
      <c r="J151" s="276"/>
      <c r="K151" s="276"/>
      <c r="L151" s="276"/>
      <c r="M151" s="596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hidden="1" r="152">
      <c r="A152" s="594"/>
      <c r="B152" s="594"/>
      <c r="C152" s="594"/>
      <c r="D152" s="595"/>
      <c r="E152" s="276"/>
      <c r="F152" s="276"/>
      <c r="G152" s="276"/>
      <c r="H152" s="276"/>
      <c r="I152" s="595"/>
      <c r="J152" s="276"/>
      <c r="K152" s="276"/>
      <c r="L152" s="276"/>
      <c r="M152" s="596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hidden="1" r="153">
      <c r="A153" s="594"/>
      <c r="B153" s="594"/>
      <c r="C153" s="594"/>
      <c r="D153" s="595"/>
      <c r="E153" s="276"/>
      <c r="F153" s="276"/>
      <c r="G153" s="276"/>
      <c r="H153" s="276"/>
      <c r="I153" s="595"/>
      <c r="J153" s="276"/>
      <c r="K153" s="276"/>
      <c r="L153" s="276"/>
      <c r="M153" s="596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hidden="1" r="154">
      <c r="A154" s="594"/>
      <c r="B154" s="594"/>
      <c r="C154" s="594"/>
      <c r="D154" s="595"/>
      <c r="E154" s="276"/>
      <c r="F154" s="276"/>
      <c r="G154" s="276"/>
      <c r="H154" s="276"/>
      <c r="I154" s="595"/>
      <c r="J154" s="276"/>
      <c r="K154" s="276"/>
      <c r="L154" s="276"/>
      <c r="M154" s="596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hidden="1" r="155">
      <c r="A155" s="594"/>
      <c r="B155" s="594"/>
      <c r="C155" s="594"/>
      <c r="D155" s="595"/>
      <c r="E155" s="276"/>
      <c r="F155" s="276"/>
      <c r="G155" s="276"/>
      <c r="H155" s="276"/>
      <c r="I155" s="595"/>
      <c r="J155" s="276"/>
      <c r="K155" s="276"/>
      <c r="L155" s="276"/>
      <c r="M155" s="596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hidden="1" r="156">
      <c r="A156" s="594"/>
      <c r="B156" s="594"/>
      <c r="C156" s="594"/>
      <c r="D156" s="595"/>
      <c r="E156" s="276"/>
      <c r="F156" s="276"/>
      <c r="G156" s="276"/>
      <c r="H156" s="276"/>
      <c r="I156" s="595"/>
      <c r="J156" s="276"/>
      <c r="K156" s="276"/>
      <c r="L156" s="276"/>
      <c r="M156" s="596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hidden="1" r="157">
      <c r="A157" s="594"/>
      <c r="B157" s="594"/>
      <c r="C157" s="594"/>
      <c r="D157" s="595"/>
      <c r="E157" s="276"/>
      <c r="F157" s="276"/>
      <c r="G157" s="276"/>
      <c r="H157" s="276"/>
      <c r="I157" s="595"/>
      <c r="J157" s="276"/>
      <c r="K157" s="276"/>
      <c r="L157" s="276"/>
      <c r="M157" s="596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hidden="1" r="158">
      <c r="A158" s="594"/>
      <c r="B158" s="594"/>
      <c r="C158" s="594"/>
      <c r="D158" s="595"/>
      <c r="E158" s="276"/>
      <c r="F158" s="276"/>
      <c r="G158" s="276"/>
      <c r="H158" s="276"/>
      <c r="I158" s="595"/>
      <c r="J158" s="276"/>
      <c r="K158" s="276"/>
      <c r="L158" s="276"/>
      <c r="M158" s="596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hidden="1" r="159">
      <c r="A159" s="594"/>
      <c r="B159" s="594"/>
      <c r="C159" s="594"/>
      <c r="D159" s="595"/>
      <c r="E159" s="276"/>
      <c r="F159" s="276"/>
      <c r="G159" s="276"/>
      <c r="H159" s="276"/>
      <c r="I159" s="595"/>
      <c r="J159" s="276"/>
      <c r="K159" s="276"/>
      <c r="L159" s="276"/>
      <c r="M159" s="596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hidden="1" r="160">
      <c r="A160" s="594"/>
      <c r="B160" s="594"/>
      <c r="C160" s="594"/>
      <c r="D160" s="595"/>
      <c r="E160" s="276"/>
      <c r="F160" s="276"/>
      <c r="G160" s="276"/>
      <c r="H160" s="276"/>
      <c r="I160" s="595"/>
      <c r="J160" s="276"/>
      <c r="K160" s="276"/>
      <c r="L160" s="276"/>
      <c r="M160" s="596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hidden="1" r="161">
      <c r="A161" s="594"/>
      <c r="B161" s="594"/>
      <c r="C161" s="594"/>
      <c r="D161" s="595"/>
      <c r="E161" s="276"/>
      <c r="F161" s="276"/>
      <c r="G161" s="276"/>
      <c r="H161" s="276"/>
      <c r="I161" s="595"/>
      <c r="J161" s="276"/>
      <c r="K161" s="276"/>
      <c r="L161" s="276"/>
      <c r="M161" s="596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hidden="1" r="162">
      <c r="A162" s="594"/>
      <c r="B162" s="594"/>
      <c r="C162" s="594"/>
      <c r="D162" s="595"/>
      <c r="E162" s="276"/>
      <c r="F162" s="276"/>
      <c r="G162" s="276"/>
      <c r="H162" s="276"/>
      <c r="I162" s="595"/>
      <c r="J162" s="276"/>
      <c r="K162" s="276"/>
      <c r="L162" s="276"/>
      <c r="M162" s="596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hidden="1" r="163">
      <c r="A163" s="594"/>
      <c r="B163" s="594"/>
      <c r="C163" s="594"/>
      <c r="D163" s="595"/>
      <c r="E163" s="276"/>
      <c r="F163" s="276"/>
      <c r="G163" s="276"/>
      <c r="H163" s="276"/>
      <c r="I163" s="595"/>
      <c r="J163" s="276"/>
      <c r="K163" s="276"/>
      <c r="L163" s="276"/>
      <c r="M163" s="596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hidden="1" r="164">
      <c r="A164" s="594"/>
      <c r="B164" s="594"/>
      <c r="C164" s="594"/>
      <c r="D164" s="595"/>
      <c r="E164" s="276"/>
      <c r="F164" s="276"/>
      <c r="G164" s="276"/>
      <c r="H164" s="276"/>
      <c r="I164" s="595"/>
      <c r="J164" s="276"/>
      <c r="K164" s="276"/>
      <c r="L164" s="276"/>
      <c r="M164" s="596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hidden="1" r="165">
      <c r="A165" s="594"/>
      <c r="B165" s="594"/>
      <c r="C165" s="594"/>
      <c r="D165" s="595"/>
      <c r="E165" s="276"/>
      <c r="F165" s="276"/>
      <c r="G165" s="276"/>
      <c r="H165" s="276"/>
      <c r="I165" s="595"/>
      <c r="J165" s="276"/>
      <c r="K165" s="276"/>
      <c r="L165" s="276"/>
      <c r="M165" s="596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hidden="1" r="166">
      <c r="A166" s="594"/>
      <c r="B166" s="594"/>
      <c r="C166" s="594"/>
      <c r="D166" s="595"/>
      <c r="E166" s="276"/>
      <c r="F166" s="276"/>
      <c r="G166" s="276"/>
      <c r="H166" s="276"/>
      <c r="I166" s="595"/>
      <c r="J166" s="276"/>
      <c r="K166" s="276"/>
      <c r="L166" s="276"/>
      <c r="M166" s="596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hidden="1" r="167">
      <c r="A167" s="594"/>
      <c r="B167" s="594"/>
      <c r="C167" s="594"/>
      <c r="D167" s="595"/>
      <c r="E167" s="276"/>
      <c r="F167" s="276"/>
      <c r="G167" s="276"/>
      <c r="H167" s="276"/>
      <c r="I167" s="595"/>
      <c r="J167" s="276"/>
      <c r="K167" s="276"/>
      <c r="L167" s="276"/>
      <c r="M167" s="596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hidden="1" r="168">
      <c r="A168" s="594"/>
      <c r="B168" s="594"/>
      <c r="C168" s="594"/>
      <c r="D168" s="595"/>
      <c r="E168" s="276"/>
      <c r="F168" s="276"/>
      <c r="G168" s="276"/>
      <c r="H168" s="276"/>
      <c r="I168" s="595"/>
      <c r="J168" s="276"/>
      <c r="K168" s="276"/>
      <c r="L168" s="276"/>
      <c r="M168" s="596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hidden="1" r="169">
      <c r="A169" s="594"/>
      <c r="B169" s="594"/>
      <c r="C169" s="594"/>
      <c r="D169" s="595"/>
      <c r="E169" s="276"/>
      <c r="F169" s="276"/>
      <c r="G169" s="276"/>
      <c r="H169" s="276"/>
      <c r="I169" s="595"/>
      <c r="J169" s="276"/>
      <c r="K169" s="276"/>
      <c r="L169" s="276"/>
      <c r="M169" s="596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hidden="1" r="170">
      <c r="A170" s="594"/>
      <c r="B170" s="594"/>
      <c r="C170" s="594"/>
      <c r="D170" s="595"/>
      <c r="E170" s="276"/>
      <c r="F170" s="276"/>
      <c r="G170" s="276"/>
      <c r="H170" s="276"/>
      <c r="I170" s="595"/>
      <c r="J170" s="276"/>
      <c r="K170" s="276"/>
      <c r="L170" s="276"/>
      <c r="M170" s="596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hidden="1" r="171">
      <c r="A171" s="594"/>
      <c r="B171" s="594"/>
      <c r="C171" s="594"/>
      <c r="D171" s="595"/>
      <c r="E171" s="276"/>
      <c r="F171" s="276"/>
      <c r="G171" s="276"/>
      <c r="H171" s="276"/>
      <c r="I171" s="595"/>
      <c r="J171" s="276"/>
      <c r="K171" s="276"/>
      <c r="L171" s="276"/>
      <c r="M171" s="596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hidden="1" r="172">
      <c r="A172" s="594"/>
      <c r="B172" s="594"/>
      <c r="C172" s="594"/>
      <c r="D172" s="595"/>
      <c r="E172" s="276"/>
      <c r="F172" s="276"/>
      <c r="G172" s="276"/>
      <c r="H172" s="276"/>
      <c r="I172" s="595"/>
      <c r="J172" s="276"/>
      <c r="K172" s="276"/>
      <c r="L172" s="276"/>
      <c r="M172" s="596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38"/>
      <c r="B173" s="538"/>
      <c r="C173" s="538"/>
      <c r="D173" s="540"/>
      <c r="E173" s="243"/>
      <c r="F173" s="243"/>
      <c r="G173" s="243"/>
      <c r="H173" s="243"/>
      <c r="I173" s="540"/>
      <c r="J173" s="243"/>
      <c r="K173" s="243"/>
      <c r="L173" s="243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38"/>
      <c r="B174" s="538"/>
      <c r="C174" s="538"/>
      <c r="D174" s="540"/>
      <c r="E174" s="243"/>
      <c r="F174" s="243"/>
      <c r="G174" s="243"/>
      <c r="H174" s="243"/>
      <c r="I174" s="540"/>
      <c r="J174" s="243"/>
      <c r="K174" s="243"/>
      <c r="L174" s="243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38"/>
      <c r="B175" s="538"/>
      <c r="C175" s="538"/>
      <c r="D175" s="540"/>
      <c r="E175" s="243"/>
      <c r="F175" s="243"/>
      <c r="G175" s="243"/>
      <c r="H175" s="243"/>
      <c r="I175" s="540"/>
      <c r="J175" s="243"/>
      <c r="K175" s="243"/>
      <c r="L175" s="243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38"/>
      <c r="B176" s="538"/>
      <c r="C176" s="538"/>
      <c r="D176" s="540"/>
      <c r="E176" s="243"/>
      <c r="F176" s="243"/>
      <c r="G176" s="243"/>
      <c r="H176" s="243"/>
      <c r="I176" s="540"/>
      <c r="J176" s="243"/>
      <c r="K176" s="243"/>
      <c r="L176" s="243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38"/>
      <c r="B177" s="538"/>
      <c r="C177" s="538"/>
      <c r="D177" s="540"/>
      <c r="E177" s="243"/>
      <c r="F177" s="243"/>
      <c r="G177" s="243"/>
      <c r="H177" s="243"/>
      <c r="I177" s="540"/>
      <c r="J177" s="243"/>
      <c r="K177" s="243"/>
      <c r="L177" s="243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38"/>
      <c r="B178" s="538"/>
      <c r="C178" s="538"/>
      <c r="D178" s="540"/>
      <c r="E178" s="243"/>
      <c r="F178" s="243"/>
      <c r="G178" s="243"/>
      <c r="H178" s="243"/>
      <c r="I178" s="540"/>
      <c r="J178" s="243"/>
      <c r="K178" s="243"/>
      <c r="L178" s="243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38"/>
      <c r="B179" s="538"/>
      <c r="C179" s="538"/>
      <c r="D179" s="540"/>
      <c r="E179" s="243"/>
      <c r="F179" s="243"/>
      <c r="G179" s="243"/>
      <c r="H179" s="243"/>
      <c r="I179" s="540"/>
      <c r="J179" s="243"/>
      <c r="K179" s="243"/>
      <c r="L179" s="243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38"/>
      <c r="B180" s="538"/>
      <c r="C180" s="538"/>
      <c r="D180" s="540"/>
      <c r="E180" s="243"/>
      <c r="F180" s="243"/>
      <c r="G180" s="243"/>
      <c r="H180" s="243"/>
      <c r="I180" s="540"/>
      <c r="J180" s="243"/>
      <c r="K180" s="243"/>
      <c r="L180" s="243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38"/>
      <c r="B181" s="538"/>
      <c r="C181" s="538"/>
      <c r="D181" s="540"/>
      <c r="E181" s="243"/>
      <c r="F181" s="243"/>
      <c r="G181" s="243"/>
      <c r="H181" s="243"/>
      <c r="I181" s="540"/>
      <c r="J181" s="243"/>
      <c r="K181" s="243"/>
      <c r="L181" s="243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38"/>
      <c r="B182" s="538"/>
      <c r="C182" s="538"/>
      <c r="D182" s="540"/>
      <c r="E182" s="243"/>
      <c r="F182" s="243"/>
      <c r="G182" s="243"/>
      <c r="H182" s="243"/>
      <c r="I182" s="540"/>
      <c r="J182" s="243"/>
      <c r="K182" s="243"/>
      <c r="L182" s="243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38"/>
      <c r="B183" s="538"/>
      <c r="C183" s="538"/>
      <c r="D183" s="540"/>
      <c r="E183" s="243"/>
      <c r="F183" s="243"/>
      <c r="G183" s="243"/>
      <c r="H183" s="243"/>
      <c r="I183" s="540"/>
      <c r="J183" s="243"/>
      <c r="K183" s="243"/>
      <c r="L183" s="243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38"/>
      <c r="B184" s="538"/>
      <c r="C184" s="538"/>
      <c r="D184" s="540"/>
      <c r="E184" s="243"/>
      <c r="F184" s="243"/>
      <c r="G184" s="243"/>
      <c r="H184" s="243"/>
      <c r="I184" s="540"/>
      <c r="J184" s="243"/>
      <c r="K184" s="243"/>
      <c r="L184" s="243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38"/>
      <c r="B185" s="538"/>
      <c r="C185" s="538"/>
      <c r="D185" s="540"/>
      <c r="E185" s="243"/>
      <c r="F185" s="243"/>
      <c r="G185" s="243"/>
      <c r="H185" s="243"/>
      <c r="I185" s="540"/>
      <c r="J185" s="243"/>
      <c r="K185" s="243"/>
      <c r="L185" s="243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38"/>
      <c r="B186" s="538"/>
      <c r="C186" s="538"/>
      <c r="D186" s="540"/>
      <c r="E186" s="243"/>
      <c r="F186" s="243"/>
      <c r="G186" s="243"/>
      <c r="H186" s="243"/>
      <c r="I186" s="540"/>
      <c r="J186" s="243"/>
      <c r="K186" s="243"/>
      <c r="L186" s="243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38"/>
      <c r="B187" s="538"/>
      <c r="C187" s="538"/>
      <c r="D187" s="540"/>
      <c r="E187" s="243"/>
      <c r="F187" s="243"/>
      <c r="G187" s="243"/>
      <c r="H187" s="243"/>
      <c r="I187" s="540"/>
      <c r="J187" s="243"/>
      <c r="K187" s="243"/>
      <c r="L187" s="243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38"/>
      <c r="B188" s="538"/>
      <c r="C188" s="538"/>
      <c r="D188" s="540"/>
      <c r="E188" s="243"/>
      <c r="F188" s="243"/>
      <c r="G188" s="243"/>
      <c r="H188" s="243"/>
      <c r="I188" s="540"/>
      <c r="J188" s="243"/>
      <c r="K188" s="243"/>
      <c r="L188" s="243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38"/>
      <c r="B189" s="538"/>
      <c r="C189" s="538"/>
      <c r="D189" s="540"/>
      <c r="E189" s="243"/>
      <c r="F189" s="243"/>
      <c r="G189" s="243"/>
      <c r="H189" s="243"/>
      <c r="I189" s="540"/>
      <c r="J189" s="243"/>
      <c r="K189" s="243"/>
      <c r="L189" s="243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38"/>
      <c r="B190" s="538"/>
      <c r="C190" s="538"/>
      <c r="D190" s="540"/>
      <c r="E190" s="243"/>
      <c r="F190" s="243"/>
      <c r="G190" s="243"/>
      <c r="H190" s="243"/>
      <c r="I190" s="540"/>
      <c r="J190" s="243"/>
      <c r="K190" s="243"/>
      <c r="L190" s="243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38"/>
      <c r="B191" s="538"/>
      <c r="C191" s="538"/>
      <c r="D191" s="540"/>
      <c r="E191" s="243"/>
      <c r="F191" s="243"/>
      <c r="G191" s="243"/>
      <c r="H191" s="243"/>
      <c r="I191" s="540"/>
      <c r="J191" s="243"/>
      <c r="K191" s="243"/>
      <c r="L191" s="243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38"/>
      <c r="B192" s="538"/>
      <c r="C192" s="538"/>
      <c r="D192" s="540"/>
      <c r="E192" s="243"/>
      <c r="F192" s="243"/>
      <c r="G192" s="243"/>
      <c r="H192" s="243"/>
      <c r="I192" s="540"/>
      <c r="J192" s="243"/>
      <c r="K192" s="243"/>
      <c r="L192" s="243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38"/>
      <c r="B193" s="538"/>
      <c r="C193" s="538"/>
      <c r="D193" s="540"/>
      <c r="E193" s="243"/>
      <c r="F193" s="243"/>
      <c r="G193" s="243"/>
      <c r="H193" s="243"/>
      <c r="I193" s="540"/>
      <c r="J193" s="243"/>
      <c r="K193" s="243"/>
      <c r="L193" s="243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38"/>
      <c r="B194" s="538"/>
      <c r="C194" s="538"/>
      <c r="D194" s="540"/>
      <c r="E194" s="243"/>
      <c r="F194" s="243"/>
      <c r="G194" s="243"/>
      <c r="H194" s="243"/>
      <c r="I194" s="540"/>
      <c r="J194" s="243"/>
      <c r="K194" s="243"/>
      <c r="L194" s="243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38"/>
      <c r="B195" s="538"/>
      <c r="C195" s="538"/>
      <c r="D195" s="540"/>
      <c r="E195" s="243"/>
      <c r="F195" s="243"/>
      <c r="G195" s="243"/>
      <c r="H195" s="243"/>
      <c r="I195" s="540"/>
      <c r="J195" s="243"/>
      <c r="K195" s="243"/>
      <c r="L195" s="243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38"/>
      <c r="B196" s="538"/>
      <c r="C196" s="538"/>
      <c r="D196" s="540"/>
      <c r="E196" s="243"/>
      <c r="F196" s="243"/>
      <c r="G196" s="243"/>
      <c r="H196" s="243"/>
      <c r="I196" s="540"/>
      <c r="J196" s="243"/>
      <c r="K196" s="243"/>
      <c r="L196" s="243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38"/>
      <c r="B197" s="538"/>
      <c r="C197" s="538"/>
      <c r="D197" s="540"/>
      <c r="E197" s="243"/>
      <c r="F197" s="243"/>
      <c r="G197" s="243"/>
      <c r="H197" s="243"/>
      <c r="I197" s="540"/>
      <c r="J197" s="243"/>
      <c r="K197" s="243"/>
      <c r="L197" s="243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38"/>
      <c r="B198" s="538"/>
      <c r="C198" s="538"/>
      <c r="D198" s="540"/>
      <c r="E198" s="243"/>
      <c r="F198" s="243"/>
      <c r="G198" s="243"/>
      <c r="H198" s="243"/>
      <c r="I198" s="540"/>
      <c r="J198" s="243"/>
      <c r="K198" s="243"/>
      <c r="L198" s="243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38"/>
      <c r="B199" s="538"/>
      <c r="C199" s="538"/>
      <c r="D199" s="540"/>
      <c r="E199" s="243"/>
      <c r="F199" s="243"/>
      <c r="G199" s="243"/>
      <c r="H199" s="243"/>
      <c r="I199" s="540"/>
      <c r="J199" s="243"/>
      <c r="K199" s="243"/>
      <c r="L199" s="243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38"/>
      <c r="B200" s="538"/>
      <c r="C200" s="538"/>
      <c r="D200" s="540"/>
      <c r="E200" s="243"/>
      <c r="F200" s="243"/>
      <c r="G200" s="243"/>
      <c r="H200" s="243"/>
      <c r="I200" s="540"/>
      <c r="J200" s="243"/>
      <c r="K200" s="243"/>
      <c r="L200" s="243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38"/>
      <c r="B201" s="538"/>
      <c r="C201" s="538"/>
      <c r="D201" s="540"/>
      <c r="E201" s="243"/>
      <c r="F201" s="243"/>
      <c r="G201" s="243"/>
      <c r="H201" s="243"/>
      <c r="I201" s="540"/>
      <c r="J201" s="243"/>
      <c r="K201" s="243"/>
      <c r="L201" s="243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38"/>
      <c r="B202" s="538"/>
      <c r="C202" s="538"/>
      <c r="D202" s="540"/>
      <c r="E202" s="243"/>
      <c r="F202" s="243"/>
      <c r="G202" s="243"/>
      <c r="H202" s="243"/>
      <c r="I202" s="540"/>
      <c r="J202" s="243"/>
      <c r="K202" s="243"/>
      <c r="L202" s="243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38"/>
      <c r="B203" s="538"/>
      <c r="C203" s="538"/>
      <c r="D203" s="540"/>
      <c r="E203" s="243"/>
      <c r="F203" s="243"/>
      <c r="G203" s="243"/>
      <c r="H203" s="243"/>
      <c r="I203" s="540"/>
      <c r="J203" s="243"/>
      <c r="K203" s="243"/>
      <c r="L203" s="243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38"/>
      <c r="B204" s="538"/>
      <c r="C204" s="538"/>
      <c r="D204" s="540"/>
      <c r="E204" s="243"/>
      <c r="F204" s="243"/>
      <c r="G204" s="243"/>
      <c r="H204" s="243"/>
      <c r="I204" s="540"/>
      <c r="J204" s="243"/>
      <c r="K204" s="243"/>
      <c r="L204" s="243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540"/>
      <c r="E205" s="243"/>
      <c r="F205" s="243"/>
      <c r="G205" s="243"/>
      <c r="H205" s="243"/>
      <c r="I205" s="540"/>
      <c r="J205" s="243"/>
      <c r="K205" s="243"/>
      <c r="L205" s="243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38"/>
      <c r="B206" s="538"/>
      <c r="C206" s="538"/>
      <c r="D206" s="540"/>
      <c r="E206" s="243"/>
      <c r="F206" s="243"/>
      <c r="G206" s="243"/>
      <c r="H206" s="243"/>
      <c r="I206" s="540"/>
      <c r="J206" s="243"/>
      <c r="K206" s="243"/>
      <c r="L206" s="243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38"/>
      <c r="B207" s="538"/>
      <c r="C207" s="538"/>
      <c r="D207" s="540"/>
      <c r="E207" s="243"/>
      <c r="F207" s="243"/>
      <c r="G207" s="243"/>
      <c r="H207" s="243"/>
      <c r="I207" s="540"/>
      <c r="J207" s="243"/>
      <c r="K207" s="243"/>
      <c r="L207" s="243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38"/>
      <c r="B208" s="538"/>
      <c r="C208" s="538"/>
      <c r="D208" s="540"/>
      <c r="E208" s="243"/>
      <c r="F208" s="243"/>
      <c r="G208" s="243"/>
      <c r="H208" s="243"/>
      <c r="I208" s="540"/>
      <c r="J208" s="243"/>
      <c r="K208" s="243"/>
      <c r="L208" s="243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38"/>
      <c r="B209" s="538"/>
      <c r="C209" s="538"/>
      <c r="D209" s="540"/>
      <c r="E209" s="243"/>
      <c r="F209" s="243"/>
      <c r="G209" s="243"/>
      <c r="H209" s="243"/>
      <c r="I209" s="540"/>
      <c r="J209" s="243"/>
      <c r="K209" s="243"/>
      <c r="L209" s="243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38"/>
      <c r="B210" s="538"/>
      <c r="C210" s="538"/>
      <c r="D210" s="540"/>
      <c r="E210" s="243"/>
      <c r="F210" s="243"/>
      <c r="G210" s="243"/>
      <c r="H210" s="243"/>
      <c r="I210" s="540"/>
      <c r="J210" s="243"/>
      <c r="K210" s="243"/>
      <c r="L210" s="243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38"/>
      <c r="B211" s="538"/>
      <c r="C211" s="538"/>
      <c r="D211" s="540"/>
      <c r="E211" s="243"/>
      <c r="F211" s="243"/>
      <c r="G211" s="243"/>
      <c r="H211" s="243"/>
      <c r="I211" s="540"/>
      <c r="J211" s="243"/>
      <c r="K211" s="243"/>
      <c r="L211" s="243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38"/>
      <c r="B212" s="538"/>
      <c r="C212" s="538"/>
      <c r="D212" s="540"/>
      <c r="E212" s="243"/>
      <c r="F212" s="243"/>
      <c r="G212" s="243"/>
      <c r="H212" s="243"/>
      <c r="I212" s="540"/>
      <c r="J212" s="243"/>
      <c r="K212" s="243"/>
      <c r="L212" s="243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38"/>
      <c r="B213" s="538"/>
      <c r="C213" s="538"/>
      <c r="D213" s="540"/>
      <c r="E213" s="243"/>
      <c r="F213" s="243"/>
      <c r="G213" s="243"/>
      <c r="H213" s="243"/>
      <c r="I213" s="540"/>
      <c r="J213" s="243"/>
      <c r="K213" s="243"/>
      <c r="L213" s="243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38"/>
      <c r="B214" s="538"/>
      <c r="C214" s="538"/>
      <c r="D214" s="540"/>
      <c r="E214" s="243"/>
      <c r="F214" s="243"/>
      <c r="G214" s="243"/>
      <c r="H214" s="243"/>
      <c r="I214" s="540"/>
      <c r="J214" s="243"/>
      <c r="K214" s="243"/>
      <c r="L214" s="243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38"/>
      <c r="B215" s="538"/>
      <c r="C215" s="538"/>
      <c r="D215" s="540"/>
      <c r="E215" s="243"/>
      <c r="F215" s="243"/>
      <c r="G215" s="243"/>
      <c r="H215" s="243"/>
      <c r="I215" s="540"/>
      <c r="J215" s="243"/>
      <c r="K215" s="243"/>
      <c r="L215" s="243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38"/>
      <c r="B216" s="538"/>
      <c r="C216" s="538"/>
      <c r="D216" s="540"/>
      <c r="E216" s="243"/>
      <c r="F216" s="243"/>
      <c r="G216" s="243"/>
      <c r="H216" s="243"/>
      <c r="I216" s="540"/>
      <c r="J216" s="243"/>
      <c r="K216" s="243"/>
      <c r="L216" s="243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38"/>
      <c r="B217" s="538"/>
      <c r="C217" s="538"/>
      <c r="D217" s="540"/>
      <c r="E217" s="243"/>
      <c r="F217" s="243"/>
      <c r="G217" s="243"/>
      <c r="H217" s="243"/>
      <c r="I217" s="540"/>
      <c r="J217" s="243"/>
      <c r="K217" s="243"/>
      <c r="L217" s="243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38"/>
      <c r="B218" s="538"/>
      <c r="C218" s="538"/>
      <c r="D218" s="540"/>
      <c r="E218" s="243"/>
      <c r="F218" s="243"/>
      <c r="G218" s="243"/>
      <c r="H218" s="243"/>
      <c r="I218" s="540"/>
      <c r="J218" s="243"/>
      <c r="K218" s="243"/>
      <c r="L218" s="243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38"/>
      <c r="B219" s="538"/>
      <c r="C219" s="538"/>
      <c r="D219" s="540"/>
      <c r="E219" s="243"/>
      <c r="F219" s="243"/>
      <c r="G219" s="243"/>
      <c r="H219" s="243"/>
      <c r="I219" s="540"/>
      <c r="J219" s="243"/>
      <c r="K219" s="243"/>
      <c r="L219" s="243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540"/>
      <c r="E220" s="243"/>
      <c r="F220" s="243"/>
      <c r="G220" s="243"/>
      <c r="H220" s="243"/>
      <c r="I220" s="540"/>
      <c r="J220" s="243"/>
      <c r="K220" s="243"/>
      <c r="L220" s="243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540"/>
      <c r="E221" s="243"/>
      <c r="F221" s="243"/>
      <c r="G221" s="243"/>
      <c r="H221" s="243"/>
      <c r="I221" s="540"/>
      <c r="J221" s="243"/>
      <c r="K221" s="243"/>
      <c r="L221" s="243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40"/>
      <c r="E222" s="243"/>
      <c r="F222" s="243"/>
      <c r="G222" s="243"/>
      <c r="H222" s="243"/>
      <c r="I222" s="540"/>
      <c r="J222" s="243"/>
      <c r="K222" s="243"/>
      <c r="L222" s="243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40"/>
      <c r="E223" s="243"/>
      <c r="F223" s="243"/>
      <c r="G223" s="243"/>
      <c r="H223" s="243"/>
      <c r="I223" s="540"/>
      <c r="J223" s="243"/>
      <c r="K223" s="243"/>
      <c r="L223" s="243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40"/>
      <c r="E224" s="243"/>
      <c r="F224" s="243"/>
      <c r="G224" s="243"/>
      <c r="H224" s="243"/>
      <c r="I224" s="540"/>
      <c r="J224" s="243"/>
      <c r="K224" s="243"/>
      <c r="L224" s="243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40"/>
      <c r="E225" s="243"/>
      <c r="F225" s="243"/>
      <c r="G225" s="243"/>
      <c r="H225" s="243"/>
      <c r="I225" s="540"/>
      <c r="J225" s="243"/>
      <c r="K225" s="243"/>
      <c r="L225" s="243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40"/>
      <c r="E226" s="243"/>
      <c r="F226" s="243"/>
      <c r="G226" s="243"/>
      <c r="H226" s="243"/>
      <c r="I226" s="540"/>
      <c r="J226" s="243"/>
      <c r="K226" s="243"/>
      <c r="L226" s="243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540"/>
      <c r="J227" s="243"/>
      <c r="K227" s="243"/>
      <c r="L227" s="243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540"/>
      <c r="J228" s="243"/>
      <c r="K228" s="243"/>
      <c r="L228" s="243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540"/>
      <c r="J229" s="243"/>
      <c r="K229" s="243"/>
      <c r="L229" s="243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540"/>
      <c r="J230" s="243"/>
      <c r="K230" s="243"/>
      <c r="L230" s="243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540"/>
      <c r="J231" s="243"/>
      <c r="K231" s="243"/>
      <c r="L231" s="243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540"/>
      <c r="J232" s="243"/>
      <c r="K232" s="243"/>
      <c r="L232" s="243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540"/>
      <c r="J233" s="243"/>
      <c r="K233" s="243"/>
      <c r="L233" s="243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540"/>
      <c r="J234" s="243"/>
      <c r="K234" s="243"/>
      <c r="L234" s="243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540"/>
      <c r="J235" s="243"/>
      <c r="K235" s="243"/>
      <c r="L235" s="243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540"/>
      <c r="J236" s="243"/>
      <c r="K236" s="243"/>
      <c r="L236" s="243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540"/>
      <c r="J237" s="243"/>
      <c r="K237" s="243"/>
      <c r="L237" s="243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540"/>
      <c r="J238" s="243"/>
      <c r="K238" s="243"/>
      <c r="L238" s="243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540"/>
      <c r="J239" s="243"/>
      <c r="K239" s="243"/>
      <c r="L239" s="243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540"/>
      <c r="J240" s="243"/>
      <c r="K240" s="243"/>
      <c r="L240" s="243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540"/>
      <c r="J241" s="243"/>
      <c r="K241" s="243"/>
      <c r="L241" s="243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540"/>
      <c r="J242" s="243"/>
      <c r="K242" s="243"/>
      <c r="L242" s="243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540"/>
      <c r="J243" s="243"/>
      <c r="K243" s="243"/>
      <c r="L243" s="243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540"/>
      <c r="J244" s="243"/>
      <c r="K244" s="243"/>
      <c r="L244" s="243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540"/>
      <c r="J245" s="243"/>
      <c r="K245" s="243"/>
      <c r="L245" s="243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540"/>
      <c r="J246" s="243"/>
      <c r="K246" s="243"/>
      <c r="L246" s="243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540"/>
      <c r="J247" s="243"/>
      <c r="K247" s="243"/>
      <c r="L247" s="243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540"/>
      <c r="J248" s="243"/>
      <c r="K248" s="243"/>
      <c r="L248" s="243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540"/>
      <c r="J249" s="243"/>
      <c r="K249" s="243"/>
      <c r="L249" s="243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540"/>
      <c r="J250" s="243"/>
      <c r="K250" s="243"/>
      <c r="L250" s="243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540"/>
      <c r="J251" s="243"/>
      <c r="K251" s="243"/>
      <c r="L251" s="243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540"/>
      <c r="J252" s="243"/>
      <c r="K252" s="243"/>
      <c r="L252" s="243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540"/>
      <c r="J253" s="243"/>
      <c r="K253" s="243"/>
      <c r="L253" s="243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540"/>
      <c r="J254" s="243"/>
      <c r="K254" s="243"/>
      <c r="L254" s="243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540"/>
      <c r="J255" s="243"/>
      <c r="K255" s="243"/>
      <c r="L255" s="243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540"/>
      <c r="J256" s="243"/>
      <c r="K256" s="243"/>
      <c r="L256" s="243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540"/>
      <c r="J257" s="243"/>
      <c r="K257" s="243"/>
      <c r="L257" s="243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540"/>
      <c r="J258" s="243"/>
      <c r="K258" s="243"/>
      <c r="L258" s="243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540"/>
      <c r="J259" s="243"/>
      <c r="K259" s="243"/>
      <c r="L259" s="243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540"/>
      <c r="J260" s="243"/>
      <c r="K260" s="243"/>
      <c r="L260" s="243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540"/>
      <c r="J261" s="243"/>
      <c r="K261" s="243"/>
      <c r="L261" s="243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540"/>
      <c r="J262" s="243"/>
      <c r="K262" s="243"/>
      <c r="L262" s="243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540"/>
      <c r="J263" s="243"/>
      <c r="K263" s="243"/>
      <c r="L263" s="243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540"/>
      <c r="J264" s="243"/>
      <c r="K264" s="243"/>
      <c r="L264" s="243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540"/>
      <c r="J265" s="243"/>
      <c r="K265" s="243"/>
      <c r="L265" s="243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540"/>
      <c r="J266" s="243"/>
      <c r="K266" s="243"/>
      <c r="L266" s="243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540"/>
      <c r="J267" s="243"/>
      <c r="K267" s="243"/>
      <c r="L267" s="243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540"/>
      <c r="J268" s="243"/>
      <c r="K268" s="243"/>
      <c r="L268" s="243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540"/>
      <c r="J269" s="243"/>
      <c r="K269" s="243"/>
      <c r="L269" s="243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540"/>
      <c r="J270" s="243"/>
      <c r="K270" s="243"/>
      <c r="L270" s="243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540"/>
      <c r="J271" s="243"/>
      <c r="K271" s="243"/>
      <c r="L271" s="243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540"/>
      <c r="J272" s="243"/>
      <c r="K272" s="243"/>
      <c r="L272" s="243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540"/>
      <c r="J273" s="243"/>
      <c r="K273" s="243"/>
      <c r="L273" s="243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540"/>
      <c r="J274" s="243"/>
      <c r="K274" s="243"/>
      <c r="L274" s="243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540"/>
      <c r="J275" s="243"/>
      <c r="K275" s="243"/>
      <c r="L275" s="243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540"/>
      <c r="J276" s="243"/>
      <c r="K276" s="243"/>
      <c r="L276" s="243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540"/>
      <c r="J277" s="243"/>
      <c r="K277" s="243"/>
      <c r="L277" s="243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540"/>
      <c r="J278" s="243"/>
      <c r="K278" s="243"/>
      <c r="L278" s="243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540"/>
      <c r="J279" s="243"/>
      <c r="K279" s="243"/>
      <c r="L279" s="243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540"/>
      <c r="J280" s="243"/>
      <c r="K280" s="243"/>
      <c r="L280" s="243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540"/>
      <c r="J281" s="243"/>
      <c r="K281" s="243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540"/>
      <c r="J282" s="243"/>
      <c r="K282" s="243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540"/>
      <c r="J283" s="243"/>
      <c r="K283" s="243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540"/>
      <c r="J284" s="243"/>
      <c r="K284" s="243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540"/>
      <c r="J285" s="243"/>
      <c r="K285" s="243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540"/>
      <c r="J286" s="243"/>
      <c r="K286" s="243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540"/>
      <c r="J287" s="243"/>
      <c r="K287" s="243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540"/>
      <c r="J288" s="243"/>
      <c r="K288" s="243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540"/>
      <c r="J289" s="243"/>
      <c r="K289" s="243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540"/>
      <c r="J290" s="243"/>
      <c r="K290" s="243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540"/>
      <c r="J291" s="243"/>
      <c r="K291" s="243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540"/>
      <c r="J292" s="243"/>
      <c r="K292" s="243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540"/>
      <c r="J293" s="243"/>
      <c r="K293" s="243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540"/>
      <c r="J294" s="243"/>
      <c r="K294" s="243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540"/>
      <c r="J295" s="243"/>
      <c r="K295" s="243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540"/>
      <c r="J296" s="243"/>
      <c r="K296" s="243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540"/>
      <c r="J297" s="243"/>
      <c r="K297" s="243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540"/>
      <c r="J298" s="243"/>
      <c r="K298" s="243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540"/>
      <c r="J299" s="243"/>
      <c r="K299" s="243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540"/>
      <c r="J300" s="243"/>
      <c r="K300" s="243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540"/>
      <c r="J301" s="243"/>
      <c r="K301" s="243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540"/>
      <c r="J302" s="243"/>
      <c r="K302" s="243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540"/>
      <c r="J303" s="243"/>
      <c r="K303" s="243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540"/>
      <c r="J304" s="243"/>
      <c r="K304" s="243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540"/>
      <c r="J305" s="243"/>
      <c r="K305" s="243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540"/>
      <c r="J306" s="243"/>
      <c r="K306" s="243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540"/>
      <c r="J307" s="243"/>
      <c r="K307" s="243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540"/>
      <c r="J308" s="243"/>
      <c r="K308" s="243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540"/>
      <c r="J309" s="243"/>
      <c r="K309" s="243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540"/>
      <c r="J310" s="243"/>
      <c r="K310" s="243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540"/>
      <c r="J311" s="243"/>
      <c r="K311" s="243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540"/>
      <c r="J312" s="243"/>
      <c r="K312" s="243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540"/>
      <c r="J313" s="243"/>
      <c r="K313" s="243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540"/>
      <c r="J314" s="243"/>
      <c r="K314" s="243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540"/>
      <c r="J315" s="243"/>
      <c r="K315" s="243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540"/>
      <c r="J316" s="243"/>
      <c r="K316" s="243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540"/>
      <c r="J317" s="243"/>
      <c r="K317" s="243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540"/>
      <c r="J318" s="243"/>
      <c r="K318" s="243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540"/>
      <c r="J319" s="243"/>
      <c r="K319" s="243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540"/>
      <c r="J320" s="243"/>
      <c r="K320" s="243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540"/>
      <c r="J321" s="243"/>
      <c r="K321" s="243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540"/>
      <c r="J322" s="243"/>
      <c r="K322" s="243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540"/>
      <c r="J323" s="243"/>
      <c r="K323" s="243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540"/>
      <c r="J324" s="243"/>
      <c r="K324" s="243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540"/>
      <c r="J325" s="243"/>
      <c r="K325" s="243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540"/>
      <c r="J326" s="243"/>
      <c r="K326" s="243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540"/>
      <c r="J327" s="243"/>
      <c r="K327" s="243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540"/>
      <c r="J328" s="243"/>
      <c r="K328" s="243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540"/>
      <c r="J329" s="243"/>
      <c r="K329" s="243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540"/>
      <c r="J330" s="243"/>
      <c r="K330" s="243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540"/>
      <c r="J331" s="243"/>
      <c r="K331" s="243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540"/>
      <c r="J332" s="243"/>
      <c r="K332" s="243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540"/>
      <c r="J333" s="243"/>
      <c r="K333" s="243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540"/>
      <c r="J334" s="243"/>
      <c r="K334" s="243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540"/>
      <c r="J335" s="243"/>
      <c r="K335" s="243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540"/>
      <c r="J336" s="243"/>
      <c r="K336" s="243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540"/>
      <c r="J337" s="243"/>
      <c r="K337" s="243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540"/>
      <c r="J338" s="243"/>
      <c r="K338" s="243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540"/>
      <c r="J339" s="243"/>
      <c r="K339" s="243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540"/>
      <c r="J340" s="243"/>
      <c r="K340" s="243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540"/>
      <c r="J341" s="243"/>
      <c r="K341" s="243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540"/>
      <c r="J342" s="243"/>
      <c r="K342" s="243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540"/>
      <c r="J343" s="243"/>
      <c r="K343" s="243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540"/>
      <c r="J344" s="243"/>
      <c r="K344" s="243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540"/>
      <c r="J345" s="243"/>
      <c r="K345" s="243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540"/>
      <c r="J346" s="243"/>
      <c r="K346" s="243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540"/>
      <c r="J347" s="243"/>
      <c r="K347" s="243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540"/>
      <c r="J348" s="243"/>
      <c r="K348" s="243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540"/>
      <c r="J349" s="243"/>
      <c r="K349" s="243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540"/>
      <c r="J350" s="243"/>
      <c r="K350" s="243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540"/>
      <c r="J351" s="243"/>
      <c r="K351" s="243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540"/>
      <c r="J352" s="243"/>
      <c r="K352" s="243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540"/>
      <c r="J353" s="243"/>
      <c r="K353" s="243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540"/>
      <c r="J354" s="243"/>
      <c r="K354" s="243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540"/>
      <c r="J355" s="243"/>
      <c r="K355" s="243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540"/>
      <c r="J356" s="243"/>
      <c r="K356" s="243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540"/>
      <c r="J357" s="243"/>
      <c r="K357" s="243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540"/>
      <c r="J358" s="243"/>
      <c r="K358" s="243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540"/>
      <c r="J359" s="243"/>
      <c r="K359" s="243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540"/>
      <c r="J360" s="243"/>
      <c r="K360" s="243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540"/>
      <c r="J361" s="243"/>
      <c r="K361" s="243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540"/>
      <c r="J362" s="243"/>
      <c r="K362" s="243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540"/>
      <c r="J363" s="243"/>
      <c r="K363" s="243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540"/>
      <c r="J364" s="243"/>
      <c r="K364" s="243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540"/>
      <c r="J365" s="243"/>
      <c r="K365" s="243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540"/>
      <c r="J366" s="243"/>
      <c r="K366" s="243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540"/>
      <c r="J367" s="243"/>
      <c r="K367" s="243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540"/>
      <c r="J368" s="243"/>
      <c r="K368" s="243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540"/>
      <c r="J369" s="243"/>
      <c r="K369" s="243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540"/>
      <c r="J370" s="243"/>
      <c r="K370" s="243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540"/>
      <c r="J371" s="243"/>
      <c r="K371" s="243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540"/>
      <c r="J372" s="243"/>
      <c r="K372" s="243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540"/>
      <c r="J373" s="243"/>
      <c r="K373" s="243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540"/>
      <c r="J374" s="243"/>
      <c r="K374" s="243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540"/>
      <c r="J375" s="243"/>
      <c r="K375" s="243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540"/>
      <c r="J376" s="243"/>
      <c r="K376" s="243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540"/>
      <c r="J377" s="243"/>
      <c r="K377" s="243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540"/>
      <c r="J378" s="243"/>
      <c r="K378" s="243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540"/>
      <c r="J379" s="243"/>
      <c r="K379" s="243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540"/>
      <c r="J380" s="243"/>
      <c r="K380" s="243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540"/>
      <c r="J381" s="243"/>
      <c r="K381" s="243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540"/>
      <c r="J382" s="243"/>
      <c r="K382" s="243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540"/>
      <c r="J383" s="243"/>
      <c r="K383" s="243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540"/>
      <c r="J384" s="243"/>
      <c r="K384" s="243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540"/>
      <c r="J385" s="243"/>
      <c r="K385" s="243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540"/>
      <c r="J386" s="243"/>
      <c r="K386" s="243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540"/>
      <c r="J387" s="243"/>
      <c r="K387" s="243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540"/>
      <c r="J388" s="243"/>
      <c r="K388" s="243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540"/>
      <c r="J389" s="243"/>
      <c r="K389" s="243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540"/>
      <c r="J390" s="243"/>
      <c r="K390" s="243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540"/>
      <c r="J391" s="243"/>
      <c r="K391" s="243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540"/>
      <c r="J392" s="243"/>
      <c r="K392" s="243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540"/>
      <c r="J393" s="243"/>
      <c r="K393" s="243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540"/>
      <c r="J394" s="243"/>
      <c r="K394" s="243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540"/>
      <c r="J395" s="243"/>
      <c r="K395" s="243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540"/>
      <c r="J396" s="243"/>
      <c r="K396" s="243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540"/>
      <c r="J397" s="243"/>
      <c r="K397" s="243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540"/>
      <c r="J398" s="243"/>
      <c r="K398" s="243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540"/>
      <c r="J399" s="243"/>
      <c r="K399" s="243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540"/>
      <c r="J400" s="243"/>
      <c r="K400" s="243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540"/>
      <c r="J401" s="243"/>
      <c r="K401" s="243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540"/>
      <c r="J402" s="243"/>
      <c r="K402" s="243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540"/>
      <c r="J403" s="243"/>
      <c r="K403" s="243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540"/>
      <c r="J404" s="243"/>
      <c r="K404" s="243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540"/>
      <c r="J405" s="243"/>
      <c r="K405" s="243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540"/>
      <c r="J406" s="243"/>
      <c r="K406" s="243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540"/>
      <c r="J407" s="243"/>
      <c r="K407" s="243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540"/>
      <c r="J408" s="243"/>
      <c r="K408" s="243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540"/>
      <c r="J409" s="243"/>
      <c r="K409" s="243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540"/>
      <c r="J410" s="243"/>
      <c r="K410" s="243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540"/>
      <c r="J411" s="243"/>
      <c r="K411" s="243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540"/>
      <c r="J412" s="243"/>
      <c r="K412" s="243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540"/>
      <c r="J413" s="243"/>
      <c r="K413" s="243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540"/>
      <c r="J414" s="243"/>
      <c r="K414" s="243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540"/>
      <c r="J415" s="243"/>
      <c r="K415" s="243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540"/>
      <c r="J416" s="243"/>
      <c r="K416" s="243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540"/>
      <c r="J417" s="243"/>
      <c r="K417" s="243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540"/>
      <c r="J418" s="243"/>
      <c r="K418" s="243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540"/>
      <c r="J419" s="243"/>
      <c r="K419" s="243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540"/>
      <c r="J420" s="243"/>
      <c r="K420" s="243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540"/>
      <c r="J421" s="243"/>
      <c r="K421" s="243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540"/>
      <c r="J422" s="243"/>
      <c r="K422" s="243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540"/>
      <c r="J423" s="243"/>
      <c r="K423" s="243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540"/>
      <c r="J424" s="243"/>
      <c r="K424" s="243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540"/>
      <c r="J425" s="243"/>
      <c r="K425" s="243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540"/>
      <c r="J426" s="243"/>
      <c r="K426" s="243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540"/>
      <c r="J427" s="243"/>
      <c r="K427" s="243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540"/>
      <c r="J428" s="243"/>
      <c r="K428" s="243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540"/>
      <c r="J429" s="243"/>
      <c r="K429" s="243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540"/>
      <c r="J430" s="243"/>
      <c r="K430" s="243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540"/>
      <c r="J431" s="243"/>
      <c r="K431" s="243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540"/>
      <c r="J432" s="243"/>
      <c r="K432" s="243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540"/>
      <c r="J433" s="243"/>
      <c r="K433" s="243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540"/>
      <c r="J434" s="243"/>
      <c r="K434" s="243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540"/>
      <c r="J435" s="243"/>
      <c r="K435" s="243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540"/>
      <c r="J436" s="243"/>
      <c r="K436" s="243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540"/>
      <c r="J437" s="243"/>
      <c r="K437" s="243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540"/>
      <c r="J438" s="243"/>
      <c r="K438" s="243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540"/>
      <c r="J439" s="243"/>
      <c r="K439" s="243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540"/>
      <c r="J440" s="243"/>
      <c r="K440" s="243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540"/>
      <c r="J441" s="243"/>
      <c r="K441" s="243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540"/>
      <c r="J442" s="243"/>
      <c r="K442" s="243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540"/>
      <c r="J443" s="243"/>
      <c r="K443" s="243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540"/>
      <c r="J444" s="243"/>
      <c r="K444" s="243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540"/>
      <c r="J445" s="243"/>
      <c r="K445" s="243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540"/>
      <c r="J446" s="243"/>
      <c r="K446" s="243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540"/>
      <c r="J447" s="243"/>
      <c r="K447" s="243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540"/>
      <c r="J448" s="243"/>
      <c r="K448" s="243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540"/>
      <c r="J449" s="243"/>
      <c r="K449" s="243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540"/>
      <c r="J450" s="243"/>
      <c r="K450" s="243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540"/>
      <c r="J451" s="243"/>
      <c r="K451" s="243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540"/>
      <c r="J452" s="243"/>
      <c r="K452" s="243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540"/>
      <c r="J453" s="243"/>
      <c r="K453" s="243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540"/>
      <c r="J454" s="243"/>
      <c r="K454" s="243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540"/>
      <c r="J455" s="243"/>
      <c r="K455" s="243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540"/>
      <c r="J456" s="243"/>
      <c r="K456" s="243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540"/>
      <c r="J457" s="243"/>
      <c r="K457" s="243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540"/>
      <c r="J458" s="243"/>
      <c r="K458" s="243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540"/>
      <c r="J459" s="243"/>
      <c r="K459" s="243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540"/>
      <c r="J460" s="243"/>
      <c r="K460" s="243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540"/>
      <c r="J461" s="243"/>
      <c r="K461" s="243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540"/>
      <c r="J462" s="243"/>
      <c r="K462" s="243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540"/>
      <c r="J463" s="243"/>
      <c r="K463" s="243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540"/>
      <c r="J464" s="243"/>
      <c r="K464" s="243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540"/>
      <c r="J465" s="243"/>
      <c r="K465" s="243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540"/>
      <c r="J466" s="243"/>
      <c r="K466" s="243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540"/>
      <c r="J467" s="243"/>
      <c r="K467" s="243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540"/>
      <c r="J468" s="243"/>
      <c r="K468" s="243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540"/>
      <c r="J469" s="243"/>
      <c r="K469" s="243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540"/>
      <c r="J470" s="243"/>
      <c r="K470" s="243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540"/>
      <c r="J471" s="243"/>
      <c r="K471" s="243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540"/>
      <c r="J472" s="243"/>
      <c r="K472" s="243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540"/>
      <c r="J473" s="243"/>
      <c r="K473" s="243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540"/>
      <c r="J474" s="243"/>
      <c r="K474" s="243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540"/>
      <c r="J475" s="243"/>
      <c r="K475" s="243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540"/>
      <c r="J476" s="243"/>
      <c r="K476" s="243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540"/>
      <c r="J477" s="243"/>
      <c r="K477" s="243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540"/>
      <c r="J478" s="243"/>
      <c r="K478" s="243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540"/>
      <c r="J479" s="243"/>
      <c r="K479" s="243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540"/>
      <c r="J480" s="243"/>
      <c r="K480" s="243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540"/>
      <c r="J481" s="243"/>
      <c r="K481" s="243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540"/>
      <c r="J482" s="243"/>
      <c r="K482" s="243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540"/>
      <c r="J483" s="243"/>
      <c r="K483" s="243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540"/>
      <c r="J484" s="243"/>
      <c r="K484" s="243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540"/>
      <c r="J485" s="243"/>
      <c r="K485" s="243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540"/>
      <c r="J486" s="243"/>
      <c r="K486" s="243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540"/>
      <c r="J487" s="243"/>
      <c r="K487" s="243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540"/>
      <c r="J488" s="243"/>
      <c r="K488" s="243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540"/>
      <c r="J489" s="243"/>
      <c r="K489" s="243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540"/>
      <c r="J490" s="243"/>
      <c r="K490" s="243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540"/>
      <c r="J491" s="243"/>
      <c r="K491" s="243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540"/>
      <c r="J492" s="243"/>
      <c r="K492" s="243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540"/>
      <c r="J493" s="243"/>
      <c r="K493" s="243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540"/>
      <c r="J494" s="243"/>
      <c r="K494" s="243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540"/>
      <c r="J495" s="243"/>
      <c r="K495" s="243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540"/>
      <c r="J496" s="243"/>
      <c r="K496" s="243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540"/>
      <c r="J497" s="243"/>
      <c r="K497" s="243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540"/>
      <c r="J498" s="243"/>
      <c r="K498" s="243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540"/>
      <c r="J499" s="243"/>
      <c r="K499" s="243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540"/>
      <c r="J500" s="243"/>
      <c r="K500" s="243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540"/>
      <c r="J501" s="243"/>
      <c r="K501" s="243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540"/>
      <c r="J502" s="243"/>
      <c r="K502" s="243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540"/>
      <c r="J503" s="243"/>
      <c r="K503" s="243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540"/>
      <c r="J504" s="243"/>
      <c r="K504" s="243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540"/>
      <c r="J505" s="243"/>
      <c r="K505" s="243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540"/>
      <c r="J506" s="243"/>
      <c r="K506" s="243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540"/>
      <c r="J507" s="243"/>
      <c r="K507" s="243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540"/>
      <c r="J508" s="243"/>
      <c r="K508" s="243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540"/>
      <c r="J509" s="243"/>
      <c r="K509" s="243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540"/>
      <c r="J510" s="243"/>
      <c r="K510" s="243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540"/>
      <c r="J511" s="243"/>
      <c r="K511" s="243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540"/>
      <c r="J512" s="243"/>
      <c r="K512" s="243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540"/>
      <c r="J513" s="243"/>
      <c r="K513" s="243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540"/>
      <c r="J514" s="243"/>
      <c r="K514" s="243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540"/>
      <c r="J515" s="243"/>
      <c r="K515" s="243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540"/>
      <c r="J516" s="243"/>
      <c r="K516" s="243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540"/>
      <c r="J517" s="243"/>
      <c r="K517" s="243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540"/>
      <c r="J518" s="243"/>
      <c r="K518" s="243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540"/>
      <c r="J519" s="243"/>
      <c r="K519" s="243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540"/>
      <c r="J520" s="243"/>
      <c r="K520" s="243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540"/>
      <c r="J521" s="243"/>
      <c r="K521" s="243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540"/>
      <c r="J522" s="243"/>
      <c r="K522" s="243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540"/>
      <c r="J523" s="243"/>
      <c r="K523" s="243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540"/>
      <c r="J524" s="243"/>
      <c r="K524" s="243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540"/>
      <c r="J525" s="243"/>
      <c r="K525" s="243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540"/>
      <c r="J526" s="243"/>
      <c r="K526" s="243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540"/>
      <c r="J527" s="243"/>
      <c r="K527" s="243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540"/>
      <c r="J528" s="243"/>
      <c r="K528" s="243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540"/>
      <c r="J529" s="243"/>
      <c r="K529" s="243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540"/>
      <c r="J530" s="243"/>
      <c r="K530" s="243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540"/>
      <c r="J531" s="243"/>
      <c r="K531" s="243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540"/>
      <c r="J532" s="243"/>
      <c r="K532" s="243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540"/>
      <c r="J533" s="243"/>
      <c r="K533" s="243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540"/>
      <c r="J534" s="243"/>
      <c r="K534" s="243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540"/>
      <c r="J535" s="243"/>
      <c r="K535" s="243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540"/>
      <c r="J536" s="243"/>
      <c r="K536" s="243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540"/>
      <c r="J537" s="243"/>
      <c r="K537" s="243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540"/>
      <c r="J538" s="243"/>
      <c r="K538" s="243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540"/>
      <c r="J539" s="243"/>
      <c r="K539" s="243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540"/>
      <c r="J540" s="243"/>
      <c r="K540" s="243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540"/>
      <c r="J541" s="243"/>
      <c r="K541" s="243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540"/>
      <c r="J542" s="243"/>
      <c r="K542" s="243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540"/>
      <c r="J543" s="243"/>
      <c r="K543" s="243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540"/>
      <c r="J544" s="243"/>
      <c r="K544" s="243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540"/>
      <c r="J545" s="243"/>
      <c r="K545" s="243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540"/>
      <c r="J546" s="243"/>
      <c r="K546" s="243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540"/>
      <c r="J547" s="243"/>
      <c r="K547" s="243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540"/>
      <c r="J548" s="243"/>
      <c r="K548" s="243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540"/>
      <c r="J549" s="243"/>
      <c r="K549" s="243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540"/>
      <c r="J550" s="243"/>
      <c r="K550" s="243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540"/>
      <c r="J551" s="243"/>
      <c r="K551" s="243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540"/>
      <c r="J552" s="243"/>
      <c r="K552" s="243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540"/>
      <c r="J553" s="243"/>
      <c r="K553" s="243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540"/>
      <c r="J554" s="243"/>
      <c r="K554" s="243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540"/>
      <c r="J555" s="243"/>
      <c r="K555" s="243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540"/>
      <c r="J556" s="243"/>
      <c r="K556" s="243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540"/>
      <c r="J557" s="243"/>
      <c r="K557" s="243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540"/>
      <c r="J558" s="243"/>
      <c r="K558" s="243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540"/>
      <c r="J559" s="243"/>
      <c r="K559" s="243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540"/>
      <c r="J560" s="243"/>
      <c r="K560" s="243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540"/>
      <c r="J561" s="243"/>
      <c r="K561" s="243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540"/>
      <c r="J562" s="243"/>
      <c r="K562" s="243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540"/>
      <c r="J563" s="243"/>
      <c r="K563" s="243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540"/>
      <c r="J564" s="243"/>
      <c r="K564" s="243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540"/>
      <c r="J565" s="243"/>
      <c r="K565" s="243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540"/>
      <c r="J566" s="243"/>
      <c r="K566" s="243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540"/>
      <c r="J567" s="243"/>
      <c r="K567" s="243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540"/>
      <c r="J568" s="243"/>
      <c r="K568" s="243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540"/>
      <c r="J569" s="243"/>
      <c r="K569" s="243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540"/>
      <c r="J570" s="243"/>
      <c r="K570" s="243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540"/>
      <c r="J571" s="243"/>
      <c r="K571" s="243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540"/>
      <c r="J572" s="243"/>
      <c r="K572" s="243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540"/>
      <c r="J573" s="243"/>
      <c r="K573" s="243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540"/>
      <c r="J574" s="243"/>
      <c r="K574" s="243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540"/>
      <c r="J575" s="243"/>
      <c r="K575" s="243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540"/>
      <c r="J576" s="243"/>
      <c r="K576" s="243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540"/>
      <c r="J577" s="243"/>
      <c r="K577" s="243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540"/>
      <c r="J578" s="243"/>
      <c r="K578" s="243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540"/>
      <c r="J579" s="243"/>
      <c r="K579" s="243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540"/>
      <c r="J580" s="243"/>
      <c r="K580" s="243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540"/>
      <c r="J581" s="243"/>
      <c r="K581" s="243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540"/>
      <c r="J582" s="243"/>
      <c r="K582" s="243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540"/>
      <c r="J583" s="243"/>
      <c r="K583" s="243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540"/>
      <c r="J584" s="243"/>
      <c r="K584" s="243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540"/>
      <c r="J585" s="243"/>
      <c r="K585" s="243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540"/>
      <c r="J586" s="243"/>
      <c r="K586" s="243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540"/>
      <c r="J587" s="243"/>
      <c r="K587" s="243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540"/>
      <c r="J588" s="243"/>
      <c r="K588" s="243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540"/>
      <c r="J589" s="243"/>
      <c r="K589" s="243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540"/>
      <c r="J590" s="243"/>
      <c r="K590" s="243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540"/>
      <c r="J591" s="243"/>
      <c r="K591" s="243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540"/>
      <c r="J592" s="243"/>
      <c r="K592" s="243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540"/>
      <c r="J593" s="243"/>
      <c r="K593" s="243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540"/>
      <c r="J594" s="243"/>
      <c r="K594" s="243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540"/>
      <c r="J595" s="243"/>
      <c r="K595" s="243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540"/>
      <c r="J596" s="243"/>
      <c r="K596" s="243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540"/>
      <c r="J597" s="243"/>
      <c r="K597" s="243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540"/>
      <c r="J598" s="243"/>
      <c r="K598" s="243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540"/>
      <c r="J599" s="243"/>
      <c r="K599" s="243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540"/>
      <c r="J600" s="243"/>
      <c r="K600" s="243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540"/>
      <c r="J601" s="243"/>
      <c r="K601" s="243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540"/>
      <c r="J602" s="243"/>
      <c r="K602" s="243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540"/>
      <c r="J603" s="243"/>
      <c r="K603" s="243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540"/>
      <c r="J604" s="243"/>
      <c r="K604" s="243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540"/>
      <c r="J605" s="243"/>
      <c r="K605" s="243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540"/>
      <c r="J606" s="243"/>
      <c r="K606" s="243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540"/>
      <c r="J607" s="243"/>
      <c r="K607" s="243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540"/>
      <c r="J608" s="243"/>
      <c r="K608" s="243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540"/>
      <c r="J609" s="243"/>
      <c r="K609" s="243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540"/>
      <c r="J610" s="243"/>
      <c r="K610" s="243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540"/>
      <c r="J611" s="243"/>
      <c r="K611" s="243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540"/>
      <c r="J612" s="243"/>
      <c r="K612" s="243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540"/>
      <c r="J613" s="243"/>
      <c r="K613" s="243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540"/>
      <c r="J614" s="243"/>
      <c r="K614" s="243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540"/>
      <c r="J615" s="243"/>
      <c r="K615" s="243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540"/>
      <c r="J616" s="243"/>
      <c r="K616" s="243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540"/>
      <c r="J617" s="243"/>
      <c r="K617" s="243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540"/>
      <c r="J618" s="243"/>
      <c r="K618" s="243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540"/>
      <c r="J619" s="243"/>
      <c r="K619" s="243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540"/>
      <c r="J620" s="243"/>
      <c r="K620" s="243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540"/>
      <c r="J621" s="243"/>
      <c r="K621" s="243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540"/>
      <c r="J622" s="243"/>
      <c r="K622" s="243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540"/>
      <c r="J623" s="243"/>
      <c r="K623" s="243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540"/>
      <c r="J624" s="243"/>
      <c r="K624" s="243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540"/>
      <c r="J625" s="243"/>
      <c r="K625" s="243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540"/>
      <c r="J626" s="243"/>
      <c r="K626" s="243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540"/>
      <c r="J627" s="243"/>
      <c r="K627" s="243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540"/>
      <c r="J628" s="243"/>
      <c r="K628" s="243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540"/>
      <c r="J629" s="243"/>
      <c r="K629" s="243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540"/>
      <c r="J630" s="243"/>
      <c r="K630" s="243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540"/>
      <c r="J631" s="243"/>
      <c r="K631" s="243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540"/>
      <c r="J632" s="243"/>
      <c r="K632" s="243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540"/>
      <c r="J633" s="243"/>
      <c r="K633" s="243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540"/>
      <c r="J634" s="243"/>
      <c r="K634" s="243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540"/>
      <c r="J635" s="243"/>
      <c r="K635" s="243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540"/>
      <c r="J636" s="243"/>
      <c r="K636" s="243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540"/>
      <c r="J637" s="243"/>
      <c r="K637" s="243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540"/>
      <c r="J638" s="243"/>
      <c r="K638" s="243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540"/>
      <c r="J639" s="243"/>
      <c r="K639" s="243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540"/>
      <c r="J640" s="243"/>
      <c r="K640" s="243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540"/>
      <c r="J641" s="243"/>
      <c r="K641" s="243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540"/>
      <c r="J642" s="243"/>
      <c r="K642" s="243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540"/>
      <c r="J643" s="243"/>
      <c r="K643" s="243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540"/>
      <c r="J644" s="243"/>
      <c r="K644" s="243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540"/>
      <c r="J645" s="243"/>
      <c r="K645" s="243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540"/>
      <c r="J646" s="243"/>
      <c r="K646" s="243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540"/>
      <c r="J647" s="243"/>
      <c r="K647" s="243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540"/>
      <c r="J648" s="243"/>
      <c r="K648" s="243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540"/>
      <c r="J649" s="243"/>
      <c r="K649" s="243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540"/>
      <c r="J650" s="243"/>
      <c r="K650" s="243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540"/>
      <c r="J651" s="243"/>
      <c r="K651" s="243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540"/>
      <c r="J652" s="243"/>
      <c r="K652" s="243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540"/>
      <c r="J653" s="243"/>
      <c r="K653" s="243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540"/>
      <c r="J654" s="243"/>
      <c r="K654" s="243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540"/>
      <c r="J655" s="243"/>
      <c r="K655" s="243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540"/>
      <c r="J656" s="243"/>
      <c r="K656" s="243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540"/>
      <c r="J657" s="243"/>
      <c r="K657" s="243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540"/>
      <c r="J658" s="243"/>
      <c r="K658" s="243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540"/>
      <c r="J659" s="243"/>
      <c r="K659" s="243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540"/>
      <c r="J660" s="243"/>
      <c r="K660" s="243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540"/>
      <c r="J661" s="243"/>
      <c r="K661" s="243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540"/>
      <c r="J662" s="243"/>
      <c r="K662" s="243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540"/>
      <c r="J663" s="243"/>
      <c r="K663" s="243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540"/>
      <c r="J664" s="243"/>
      <c r="K664" s="243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540"/>
      <c r="J665" s="243"/>
      <c r="K665" s="243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540"/>
      <c r="J666" s="243"/>
      <c r="K666" s="243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540"/>
      <c r="J667" s="243"/>
      <c r="K667" s="243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540"/>
      <c r="J668" s="243"/>
      <c r="K668" s="243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540"/>
      <c r="J669" s="243"/>
      <c r="K669" s="243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540"/>
      <c r="J670" s="243"/>
      <c r="K670" s="243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540"/>
      <c r="J671" s="243"/>
      <c r="K671" s="243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540"/>
      <c r="J672" s="243"/>
      <c r="K672" s="243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540"/>
      <c r="J673" s="243"/>
      <c r="K673" s="243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540"/>
      <c r="J674" s="243"/>
      <c r="K674" s="243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540"/>
      <c r="J675" s="243"/>
      <c r="K675" s="243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540"/>
      <c r="J676" s="243"/>
      <c r="K676" s="243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540"/>
      <c r="J677" s="243"/>
      <c r="K677" s="243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540"/>
      <c r="J678" s="243"/>
      <c r="K678" s="243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540"/>
      <c r="J679" s="243"/>
      <c r="K679" s="243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540"/>
      <c r="J680" s="243"/>
      <c r="K680" s="243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540"/>
      <c r="J681" s="243"/>
      <c r="K681" s="243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540"/>
      <c r="J682" s="243"/>
      <c r="K682" s="243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540"/>
      <c r="J683" s="243"/>
      <c r="K683" s="243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540"/>
      <c r="J684" s="243"/>
      <c r="K684" s="243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540"/>
      <c r="J685" s="243"/>
      <c r="K685" s="243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540"/>
      <c r="J686" s="243"/>
      <c r="K686" s="243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540"/>
      <c r="J687" s="243"/>
      <c r="K687" s="243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540"/>
      <c r="J688" s="243"/>
      <c r="K688" s="243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540"/>
      <c r="J689" s="243"/>
      <c r="K689" s="243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540"/>
      <c r="J690" s="243"/>
      <c r="K690" s="243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540"/>
      <c r="J691" s="243"/>
      <c r="K691" s="243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540"/>
      <c r="J692" s="243"/>
      <c r="K692" s="243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540"/>
      <c r="J693" s="243"/>
      <c r="K693" s="243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540"/>
      <c r="J694" s="243"/>
      <c r="K694" s="243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540"/>
      <c r="J695" s="243"/>
      <c r="K695" s="243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540"/>
      <c r="J696" s="243"/>
      <c r="K696" s="243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540"/>
      <c r="J697" s="243"/>
      <c r="K697" s="243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540"/>
      <c r="J698" s="243"/>
      <c r="K698" s="243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540"/>
      <c r="J699" s="243"/>
      <c r="K699" s="243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540"/>
      <c r="J700" s="243"/>
      <c r="K700" s="243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540"/>
      <c r="J701" s="243"/>
      <c r="K701" s="243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540"/>
      <c r="J702" s="243"/>
      <c r="K702" s="243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540"/>
      <c r="J703" s="243"/>
      <c r="K703" s="243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540"/>
      <c r="J704" s="243"/>
      <c r="K704" s="243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540"/>
      <c r="J705" s="243"/>
      <c r="K705" s="243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540"/>
      <c r="J706" s="243"/>
      <c r="K706" s="243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540"/>
      <c r="J707" s="243"/>
      <c r="K707" s="243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540"/>
      <c r="J708" s="243"/>
      <c r="K708" s="243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540"/>
      <c r="J709" s="243"/>
      <c r="K709" s="243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540"/>
      <c r="J710" s="243"/>
      <c r="K710" s="243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540"/>
      <c r="J711" s="243"/>
      <c r="K711" s="243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540"/>
      <c r="J712" s="243"/>
      <c r="K712" s="243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540"/>
      <c r="J713" s="243"/>
      <c r="K713" s="243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540"/>
      <c r="J714" s="243"/>
      <c r="K714" s="243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540"/>
      <c r="J715" s="243"/>
      <c r="K715" s="243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540"/>
      <c r="J716" s="243"/>
      <c r="K716" s="243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540"/>
      <c r="J717" s="243"/>
      <c r="K717" s="243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540"/>
      <c r="J718" s="243"/>
      <c r="K718" s="243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540"/>
      <c r="J719" s="243"/>
      <c r="K719" s="243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540"/>
      <c r="J720" s="243"/>
      <c r="K720" s="243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540"/>
      <c r="J721" s="243"/>
      <c r="K721" s="243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540"/>
      <c r="J722" s="243"/>
      <c r="K722" s="243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540"/>
      <c r="J723" s="243"/>
      <c r="K723" s="243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540"/>
      <c r="J724" s="243"/>
      <c r="K724" s="243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540"/>
      <c r="J725" s="243"/>
      <c r="K725" s="243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540"/>
      <c r="J726" s="243"/>
      <c r="K726" s="243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540"/>
      <c r="J727" s="243"/>
      <c r="K727" s="243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540"/>
      <c r="J728" s="243"/>
      <c r="K728" s="243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540"/>
      <c r="J729" s="243"/>
      <c r="K729" s="243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540"/>
      <c r="J730" s="243"/>
      <c r="K730" s="243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540"/>
      <c r="J731" s="243"/>
      <c r="K731" s="243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540"/>
      <c r="J732" s="243"/>
      <c r="K732" s="243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540"/>
      <c r="J733" s="243"/>
      <c r="K733" s="243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540"/>
      <c r="J734" s="243"/>
      <c r="K734" s="243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540"/>
      <c r="J735" s="243"/>
      <c r="K735" s="243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540"/>
      <c r="J736" s="243"/>
      <c r="K736" s="243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540"/>
      <c r="J737" s="243"/>
      <c r="K737" s="243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540"/>
      <c r="J738" s="243"/>
      <c r="K738" s="243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540"/>
      <c r="J739" s="243"/>
      <c r="K739" s="243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540"/>
      <c r="J740" s="243"/>
      <c r="K740" s="243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540"/>
      <c r="J741" s="243"/>
      <c r="K741" s="243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540"/>
      <c r="J742" s="243"/>
      <c r="K742" s="243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540"/>
      <c r="J743" s="243"/>
      <c r="K743" s="243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540"/>
      <c r="J744" s="243"/>
      <c r="K744" s="243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540"/>
      <c r="J745" s="243"/>
      <c r="K745" s="243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540"/>
      <c r="J746" s="243"/>
      <c r="K746" s="243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540"/>
      <c r="J747" s="243"/>
      <c r="K747" s="243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540"/>
      <c r="J748" s="243"/>
      <c r="K748" s="243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540"/>
      <c r="J749" s="243"/>
      <c r="K749" s="243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540"/>
      <c r="J750" s="243"/>
      <c r="K750" s="243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540"/>
      <c r="J751" s="243"/>
      <c r="K751" s="243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540"/>
      <c r="J752" s="243"/>
      <c r="K752" s="243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540"/>
      <c r="J753" s="243"/>
      <c r="K753" s="243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540"/>
      <c r="J754" s="243"/>
      <c r="K754" s="243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540"/>
      <c r="J755" s="243"/>
      <c r="K755" s="243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540"/>
      <c r="J756" s="243"/>
      <c r="K756" s="243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540"/>
      <c r="J757" s="243"/>
      <c r="K757" s="243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540"/>
      <c r="J758" s="243"/>
      <c r="K758" s="243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540"/>
      <c r="J759" s="243"/>
      <c r="K759" s="243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540"/>
      <c r="J760" s="243"/>
      <c r="K760" s="243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540"/>
      <c r="J761" s="243"/>
      <c r="K761" s="243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540"/>
      <c r="J762" s="243"/>
      <c r="K762" s="243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540"/>
      <c r="J763" s="243"/>
      <c r="K763" s="243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540"/>
      <c r="J764" s="243"/>
      <c r="K764" s="243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540"/>
      <c r="J765" s="243"/>
      <c r="K765" s="243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540"/>
      <c r="J766" s="243"/>
      <c r="K766" s="243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540"/>
      <c r="J767" s="243"/>
      <c r="K767" s="243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540"/>
      <c r="J768" s="243"/>
      <c r="K768" s="243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540"/>
      <c r="J769" s="243"/>
      <c r="K769" s="243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540"/>
      <c r="J770" s="243"/>
      <c r="K770" s="243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540"/>
      <c r="J771" s="243"/>
      <c r="K771" s="243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540"/>
      <c r="J772" s="243"/>
      <c r="K772" s="243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540"/>
      <c r="J773" s="243"/>
      <c r="K773" s="243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540"/>
      <c r="J774" s="243"/>
      <c r="K774" s="243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540"/>
      <c r="J775" s="243"/>
      <c r="K775" s="243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540"/>
      <c r="J776" s="243"/>
      <c r="K776" s="243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540"/>
      <c r="J777" s="243"/>
      <c r="K777" s="243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540"/>
      <c r="J778" s="243"/>
      <c r="K778" s="243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540"/>
      <c r="J779" s="243"/>
      <c r="K779" s="243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540"/>
      <c r="J780" s="243"/>
      <c r="K780" s="243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540"/>
      <c r="J781" s="243"/>
      <c r="K781" s="243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540"/>
      <c r="J782" s="243"/>
      <c r="K782" s="243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540"/>
      <c r="J783" s="243"/>
      <c r="K783" s="243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540"/>
      <c r="J784" s="243"/>
      <c r="K784" s="243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540"/>
      <c r="J785" s="243"/>
      <c r="K785" s="243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540"/>
      <c r="J786" s="243"/>
      <c r="K786" s="243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540"/>
      <c r="J787" s="243"/>
      <c r="K787" s="243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540"/>
      <c r="J788" s="243"/>
      <c r="K788" s="243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540"/>
      <c r="J789" s="243"/>
      <c r="K789" s="243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540"/>
      <c r="J790" s="243"/>
      <c r="K790" s="243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540"/>
      <c r="J791" s="243"/>
      <c r="K791" s="243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540"/>
      <c r="J792" s="243"/>
      <c r="K792" s="243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540"/>
      <c r="J793" s="243"/>
      <c r="K793" s="243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540"/>
      <c r="J794" s="243"/>
      <c r="K794" s="243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540"/>
      <c r="J795" s="243"/>
      <c r="K795" s="243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540"/>
      <c r="J796" s="243"/>
      <c r="K796" s="243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540"/>
      <c r="J797" s="243"/>
      <c r="K797" s="243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540"/>
      <c r="J798" s="243"/>
      <c r="K798" s="243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540"/>
      <c r="J799" s="243"/>
      <c r="K799" s="243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540"/>
      <c r="J800" s="243"/>
      <c r="K800" s="243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540"/>
      <c r="J801" s="243"/>
      <c r="K801" s="243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540"/>
      <c r="J802" s="243"/>
      <c r="K802" s="243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540"/>
      <c r="J803" s="243"/>
      <c r="K803" s="243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540"/>
      <c r="J804" s="243"/>
      <c r="K804" s="243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540"/>
      <c r="J805" s="243"/>
      <c r="K805" s="243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540"/>
      <c r="J806" s="243"/>
      <c r="K806" s="243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540"/>
      <c r="J807" s="243"/>
      <c r="K807" s="243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540"/>
      <c r="J808" s="243"/>
      <c r="K808" s="243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540"/>
      <c r="J809" s="243"/>
      <c r="K809" s="243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540"/>
      <c r="J810" s="243"/>
      <c r="K810" s="243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540"/>
      <c r="J811" s="243"/>
      <c r="K811" s="243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540"/>
      <c r="J812" s="243"/>
      <c r="K812" s="243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540"/>
      <c r="J813" s="243"/>
      <c r="K813" s="243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540"/>
      <c r="J814" s="243"/>
      <c r="K814" s="243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540"/>
      <c r="J815" s="243"/>
      <c r="K815" s="243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540"/>
      <c r="J816" s="243"/>
      <c r="K816" s="243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540"/>
      <c r="J817" s="243"/>
      <c r="K817" s="243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540"/>
      <c r="J818" s="243"/>
      <c r="K818" s="243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540"/>
      <c r="J819" s="243"/>
      <c r="K819" s="243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540"/>
      <c r="J820" s="243"/>
      <c r="K820" s="243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540"/>
      <c r="J821" s="243"/>
      <c r="K821" s="243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540"/>
      <c r="J822" s="243"/>
      <c r="K822" s="243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540"/>
      <c r="J823" s="243"/>
      <c r="K823" s="243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540"/>
      <c r="J824" s="243"/>
      <c r="K824" s="243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540"/>
      <c r="J825" s="243"/>
      <c r="K825" s="243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540"/>
      <c r="J826" s="243"/>
      <c r="K826" s="243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540"/>
      <c r="J827" s="243"/>
      <c r="K827" s="243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540"/>
      <c r="J828" s="243"/>
      <c r="K828" s="243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540"/>
      <c r="J829" s="243"/>
      <c r="K829" s="243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540"/>
      <c r="J830" s="243"/>
      <c r="K830" s="243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540"/>
      <c r="J831" s="243"/>
      <c r="K831" s="243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540"/>
      <c r="J832" s="243"/>
      <c r="K832" s="243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540"/>
      <c r="J833" s="243"/>
      <c r="K833" s="243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540"/>
      <c r="J834" s="243"/>
      <c r="K834" s="243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540"/>
      <c r="J835" s="243"/>
      <c r="K835" s="243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540"/>
      <c r="J836" s="243"/>
      <c r="K836" s="243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540"/>
      <c r="J837" s="243"/>
      <c r="K837" s="243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540"/>
      <c r="J838" s="243"/>
      <c r="K838" s="243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540"/>
      <c r="J839" s="243"/>
      <c r="K839" s="243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540"/>
      <c r="J840" s="243"/>
      <c r="K840" s="243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540"/>
      <c r="J841" s="243"/>
      <c r="K841" s="243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540"/>
      <c r="J842" s="243"/>
      <c r="K842" s="243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540"/>
      <c r="J843" s="243"/>
      <c r="K843" s="243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540"/>
      <c r="J844" s="243"/>
      <c r="K844" s="243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540"/>
      <c r="J845" s="243"/>
      <c r="K845" s="243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540"/>
      <c r="J846" s="243"/>
      <c r="K846" s="243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540"/>
      <c r="J847" s="243"/>
      <c r="K847" s="243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540"/>
      <c r="J848" s="243"/>
      <c r="K848" s="243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540"/>
      <c r="J849" s="243"/>
      <c r="K849" s="243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540"/>
      <c r="J850" s="243"/>
      <c r="K850" s="243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540"/>
      <c r="J851" s="243"/>
      <c r="K851" s="243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540"/>
      <c r="J852" s="243"/>
      <c r="K852" s="243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540"/>
      <c r="J853" s="243"/>
      <c r="K853" s="243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540"/>
      <c r="J854" s="243"/>
      <c r="K854" s="243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540"/>
      <c r="J855" s="243"/>
      <c r="K855" s="243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540"/>
      <c r="J856" s="243"/>
      <c r="K856" s="243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540"/>
      <c r="J857" s="243"/>
      <c r="K857" s="243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540"/>
      <c r="J858" s="243"/>
      <c r="K858" s="243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540"/>
      <c r="J859" s="243"/>
      <c r="K859" s="243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540"/>
      <c r="J860" s="243"/>
      <c r="K860" s="243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540"/>
      <c r="J861" s="243"/>
      <c r="K861" s="243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540"/>
      <c r="J862" s="243"/>
      <c r="K862" s="243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540"/>
      <c r="J863" s="243"/>
      <c r="K863" s="243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540"/>
      <c r="J864" s="243"/>
      <c r="K864" s="243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540"/>
      <c r="J865" s="243"/>
      <c r="K865" s="243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540"/>
      <c r="J866" s="243"/>
      <c r="K866" s="243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540"/>
      <c r="J867" s="243"/>
      <c r="K867" s="243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540"/>
      <c r="J868" s="243"/>
      <c r="K868" s="243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540"/>
      <c r="J869" s="243"/>
      <c r="K869" s="243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540"/>
      <c r="J870" s="243"/>
      <c r="K870" s="243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540"/>
      <c r="J871" s="243"/>
      <c r="K871" s="243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540"/>
      <c r="J872" s="243"/>
      <c r="K872" s="243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540"/>
      <c r="J873" s="243"/>
      <c r="K873" s="243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540"/>
      <c r="J874" s="243"/>
      <c r="K874" s="243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540"/>
      <c r="J875" s="243"/>
      <c r="K875" s="243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540"/>
      <c r="J876" s="243"/>
      <c r="K876" s="243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540"/>
      <c r="J877" s="243"/>
      <c r="K877" s="243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540"/>
      <c r="J878" s="243"/>
      <c r="K878" s="243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540"/>
      <c r="J879" s="243"/>
      <c r="K879" s="243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540"/>
      <c r="J880" s="243"/>
      <c r="K880" s="243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540"/>
      <c r="J881" s="243"/>
      <c r="K881" s="243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540"/>
      <c r="J882" s="243"/>
      <c r="K882" s="243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540"/>
      <c r="J883" s="243"/>
      <c r="K883" s="243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540"/>
      <c r="J884" s="243"/>
      <c r="K884" s="243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540"/>
      <c r="J885" s="243"/>
      <c r="K885" s="243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540"/>
      <c r="J886" s="243"/>
      <c r="K886" s="243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540"/>
      <c r="J887" s="243"/>
      <c r="K887" s="243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540"/>
      <c r="J888" s="243"/>
      <c r="K888" s="243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540"/>
      <c r="J889" s="243"/>
      <c r="K889" s="243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540"/>
      <c r="J890" s="243"/>
      <c r="K890" s="243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540"/>
      <c r="J891" s="243"/>
      <c r="K891" s="243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540"/>
      <c r="J892" s="243"/>
      <c r="K892" s="243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540"/>
      <c r="J893" s="243"/>
      <c r="K893" s="243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540"/>
      <c r="J894" s="243"/>
      <c r="K894" s="243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540"/>
      <c r="J895" s="243"/>
      <c r="K895" s="243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540"/>
      <c r="J896" s="243"/>
      <c r="K896" s="243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540"/>
      <c r="J897" s="243"/>
      <c r="K897" s="243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540"/>
      <c r="J898" s="243"/>
      <c r="K898" s="243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540"/>
      <c r="J899" s="243"/>
      <c r="K899" s="243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540"/>
      <c r="J900" s="243"/>
      <c r="K900" s="243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540"/>
      <c r="J901" s="243"/>
      <c r="K901" s="243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540"/>
      <c r="J902" s="243"/>
      <c r="K902" s="243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540"/>
      <c r="J903" s="243"/>
      <c r="K903" s="243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540"/>
      <c r="J904" s="243"/>
      <c r="K904" s="243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540"/>
      <c r="J905" s="243"/>
      <c r="K905" s="243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540"/>
      <c r="J906" s="243"/>
      <c r="K906" s="243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540"/>
      <c r="J907" s="243"/>
      <c r="K907" s="243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540"/>
      <c r="J908" s="243"/>
      <c r="K908" s="243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540"/>
      <c r="J909" s="243"/>
      <c r="K909" s="243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540"/>
      <c r="J910" s="243"/>
      <c r="K910" s="243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540"/>
      <c r="J911" s="243"/>
      <c r="K911" s="243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540"/>
      <c r="J912" s="243"/>
      <c r="K912" s="243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540"/>
      <c r="J913" s="243"/>
      <c r="K913" s="243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540"/>
      <c r="J914" s="243"/>
      <c r="K914" s="243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540"/>
      <c r="J915" s="243"/>
      <c r="K915" s="243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540"/>
      <c r="J916" s="243"/>
      <c r="K916" s="243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540"/>
      <c r="J917" s="243"/>
      <c r="K917" s="243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540"/>
      <c r="J918" s="243"/>
      <c r="K918" s="243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540"/>
      <c r="J919" s="243"/>
      <c r="K919" s="243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540"/>
      <c r="J920" s="243"/>
      <c r="K920" s="243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540"/>
      <c r="J921" s="243"/>
      <c r="K921" s="243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540"/>
      <c r="J922" s="243"/>
      <c r="K922" s="243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540"/>
      <c r="J923" s="243"/>
      <c r="K923" s="243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540"/>
      <c r="J924" s="243"/>
      <c r="K924" s="243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540"/>
      <c r="J925" s="243"/>
      <c r="K925" s="243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540"/>
      <c r="J926" s="243"/>
      <c r="K926" s="243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540"/>
      <c r="J927" s="243"/>
      <c r="K927" s="243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540"/>
      <c r="J928" s="243"/>
      <c r="K928" s="243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540"/>
      <c r="J929" s="243"/>
      <c r="K929" s="243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540"/>
      <c r="J930" s="243"/>
      <c r="K930" s="243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540"/>
      <c r="J931" s="243"/>
      <c r="K931" s="243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540"/>
      <c r="J932" s="243"/>
      <c r="K932" s="243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540"/>
      <c r="J933" s="243"/>
      <c r="K933" s="243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540"/>
      <c r="J934" s="243"/>
      <c r="K934" s="243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540"/>
      <c r="J935" s="243"/>
      <c r="K935" s="243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540"/>
      <c r="J936" s="243"/>
      <c r="K936" s="243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540"/>
      <c r="J937" s="243"/>
      <c r="K937" s="243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540"/>
      <c r="J938" s="243"/>
      <c r="K938" s="243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540"/>
      <c r="J939" s="243"/>
      <c r="K939" s="243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540"/>
      <c r="J940" s="243"/>
      <c r="K940" s="243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540"/>
      <c r="J941" s="243"/>
      <c r="K941" s="243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540"/>
      <c r="J942" s="243"/>
      <c r="K942" s="243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540"/>
      <c r="J943" s="243"/>
      <c r="K943" s="243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540"/>
      <c r="J944" s="243"/>
      <c r="K944" s="243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540"/>
      <c r="J945" s="243"/>
      <c r="K945" s="243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540"/>
      <c r="J946" s="243"/>
      <c r="K946" s="243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540"/>
      <c r="J947" s="243"/>
      <c r="K947" s="243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540"/>
      <c r="J948" s="243"/>
      <c r="K948" s="243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540"/>
      <c r="J949" s="243"/>
      <c r="K949" s="243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540"/>
      <c r="J950" s="243"/>
      <c r="K950" s="243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540"/>
      <c r="J951" s="243"/>
      <c r="K951" s="243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540"/>
      <c r="J952" s="243"/>
      <c r="K952" s="243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540"/>
      <c r="J953" s="243"/>
      <c r="K953" s="243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540"/>
      <c r="J954" s="243"/>
      <c r="K954" s="243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540"/>
      <c r="J955" s="243"/>
      <c r="K955" s="243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540"/>
      <c r="J956" s="243"/>
      <c r="K956" s="243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540"/>
      <c r="J957" s="243"/>
      <c r="K957" s="243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540"/>
      <c r="J958" s="243"/>
      <c r="K958" s="243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540"/>
      <c r="J959" s="243"/>
      <c r="K959" s="243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540"/>
      <c r="J960" s="243"/>
      <c r="K960" s="243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540"/>
      <c r="J961" s="243"/>
      <c r="K961" s="243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540"/>
      <c r="J962" s="243"/>
      <c r="K962" s="243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540"/>
      <c r="J963" s="243"/>
      <c r="K963" s="243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540"/>
      <c r="J964" s="243"/>
      <c r="K964" s="243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540"/>
      <c r="J965" s="243"/>
      <c r="K965" s="243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540"/>
      <c r="J966" s="243"/>
      <c r="K966" s="243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540"/>
      <c r="J967" s="243"/>
      <c r="K967" s="243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540"/>
      <c r="J968" s="243"/>
      <c r="K968" s="243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540"/>
      <c r="J969" s="243"/>
      <c r="K969" s="243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540"/>
      <c r="J970" s="243"/>
      <c r="K970" s="243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540"/>
      <c r="J971" s="243"/>
      <c r="K971" s="243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540"/>
      <c r="J972" s="243"/>
      <c r="K972" s="243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540"/>
      <c r="J973" s="243"/>
      <c r="K973" s="243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540"/>
      <c r="J974" s="243"/>
      <c r="K974" s="243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540"/>
      <c r="J975" s="243"/>
      <c r="K975" s="243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540"/>
      <c r="J976" s="243"/>
      <c r="K976" s="243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540"/>
      <c r="J977" s="243"/>
      <c r="K977" s="243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540"/>
      <c r="J978" s="243"/>
      <c r="K978" s="243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540"/>
      <c r="J979" s="243"/>
      <c r="K979" s="243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540"/>
      <c r="J980" s="243"/>
      <c r="K980" s="243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540"/>
      <c r="J981" s="243"/>
      <c r="K981" s="243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540"/>
      <c r="J982" s="243"/>
      <c r="K982" s="243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540"/>
      <c r="J983" s="243"/>
      <c r="K983" s="243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540"/>
      <c r="J984" s="243"/>
      <c r="K984" s="243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540"/>
      <c r="J985" s="243"/>
      <c r="K985" s="243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540"/>
      <c r="J986" s="243"/>
      <c r="K986" s="243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540"/>
      <c r="J987" s="243"/>
      <c r="K987" s="243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540"/>
      <c r="J988" s="243"/>
      <c r="K988" s="243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540"/>
      <c r="J989" s="243"/>
      <c r="K989" s="243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540"/>
      <c r="J990" s="243"/>
      <c r="K990" s="243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540"/>
      <c r="J991" s="243"/>
      <c r="K991" s="243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540"/>
      <c r="J992" s="243"/>
      <c r="K992" s="243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540"/>
      <c r="J993" s="243"/>
      <c r="K993" s="243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540"/>
      <c r="J994" s="243"/>
      <c r="K994" s="243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540"/>
      <c r="J995" s="243"/>
      <c r="K995" s="243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540"/>
      <c r="J996" s="243"/>
      <c r="K996" s="243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540"/>
      <c r="J997" s="243"/>
      <c r="K997" s="243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540"/>
      <c r="J998" s="243"/>
      <c r="K998" s="243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540"/>
      <c r="J999" s="243"/>
      <c r="K999" s="243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540"/>
      <c r="J1000" s="243"/>
      <c r="K1000" s="243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I$106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19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7.29" customWidth="1"/>
    <col min="2" max="2" width="22.29" customWidth="1"/>
    <col min="3" max="3" width="23.86" customWidth="1"/>
    <col min="4" max="4" width="24.57" customWidth="1"/>
    <col min="5" max="5" width="39.14" customWidth="1"/>
    <col min="6" max="6" width="41.57" customWidth="1"/>
    <col min="7" max="7" width="11.86" customWidth="1"/>
    <col min="8" max="8" width="27.57" customWidth="1"/>
    <col min="9" max="9" width="23.29" customWidth="1"/>
    <col min="10" max="10" width="24.14" customWidth="1"/>
    <col min="11" max="11" width="41.29" customWidth="1"/>
    <col min="12" max="12" width="58.86" customWidth="1"/>
    <col min="13" max="13" width="37.29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1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16">
        <v>109</v>
      </c>
      <c r="B2" s="17" t="s">
        <v>9819</v>
      </c>
      <c r="C2" s="17">
        <v>2007</v>
      </c>
      <c r="D2" s="392">
        <v>39370</v>
      </c>
      <c r="E2" s="17" t="s">
        <v>9820</v>
      </c>
      <c r="F2" s="17" t="s">
        <v>9821</v>
      </c>
      <c r="G2" s="17" t="s">
        <v>17</v>
      </c>
      <c r="H2" s="17" t="s">
        <v>9822</v>
      </c>
      <c r="I2" s="392">
        <v>39820</v>
      </c>
      <c r="J2" s="19">
        <v>1</v>
      </c>
      <c r="K2" s="560" t="s">
        <v>278</v>
      </c>
      <c r="L2" s="19" t="s">
        <v>371</v>
      </c>
      <c r="M2" s="21">
        <f>I2-D2</f>
        <v>450</v>
      </c>
      <c r="N2" s="243"/>
      <c r="O2" s="390" t="s">
        <v>9823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8">
        <v>209</v>
      </c>
      <c r="B3" s="9" t="s">
        <v>9824</v>
      </c>
      <c r="C3" s="9">
        <v>2006</v>
      </c>
      <c r="D3" s="388">
        <v>38799</v>
      </c>
      <c r="E3" s="9" t="s">
        <v>9825</v>
      </c>
      <c r="F3" s="9" t="s">
        <v>9337</v>
      </c>
      <c r="G3" s="9" t="s">
        <v>844</v>
      </c>
      <c r="H3" s="9" t="s">
        <v>115</v>
      </c>
      <c r="I3" s="388">
        <v>39826</v>
      </c>
      <c r="J3" s="12">
        <v>1</v>
      </c>
      <c r="K3" s="563" t="s">
        <v>295</v>
      </c>
      <c r="L3" s="9" t="s">
        <v>380</v>
      </c>
      <c r="M3" s="13">
        <f>I3-D3</f>
        <v>1027</v>
      </c>
      <c r="N3" s="243"/>
      <c r="O3" s="394" t="s">
        <v>26</v>
      </c>
      <c r="P3" s="394">
        <f>COUNTIF($G$2:$G$476,"PT")</f>
        <v>4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16">
        <v>309</v>
      </c>
      <c r="B4" s="17" t="s">
        <v>9826</v>
      </c>
      <c r="C4" s="17">
        <v>2006</v>
      </c>
      <c r="D4" s="392">
        <v>39003</v>
      </c>
      <c r="E4" s="17" t="s">
        <v>9827</v>
      </c>
      <c r="F4" s="17" t="s">
        <v>1129</v>
      </c>
      <c r="G4" s="17" t="s">
        <v>860</v>
      </c>
      <c r="H4" s="17" t="s">
        <v>9828</v>
      </c>
      <c r="I4" s="392">
        <v>39828</v>
      </c>
      <c r="J4" s="19">
        <v>1</v>
      </c>
      <c r="K4" s="560" t="s">
        <v>278</v>
      </c>
      <c r="L4" s="19" t="s">
        <v>371</v>
      </c>
      <c r="M4" s="21">
        <f>I4-D4</f>
        <v>825</v>
      </c>
      <c r="N4" s="243"/>
      <c r="O4" s="23" t="s">
        <v>30</v>
      </c>
      <c r="P4" s="23">
        <f>COUNTIF($G$2:$G$476,"PTN")</f>
        <v>4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8">
        <v>409</v>
      </c>
      <c r="B5" s="9" t="s">
        <v>9829</v>
      </c>
      <c r="C5" s="9">
        <v>2006</v>
      </c>
      <c r="D5" s="388">
        <v>39016</v>
      </c>
      <c r="E5" s="9" t="s">
        <v>9830</v>
      </c>
      <c r="F5" s="9" t="s">
        <v>9831</v>
      </c>
      <c r="G5" s="9" t="s">
        <v>850</v>
      </c>
      <c r="H5" s="9" t="s">
        <v>9567</v>
      </c>
      <c r="I5" s="388">
        <v>39828</v>
      </c>
      <c r="J5" s="12">
        <v>1</v>
      </c>
      <c r="K5" s="563" t="s">
        <v>295</v>
      </c>
      <c r="L5" s="9" t="s">
        <v>371</v>
      </c>
      <c r="M5" s="13">
        <f>I5-D5</f>
        <v>812</v>
      </c>
      <c r="N5" s="243"/>
      <c r="O5" s="24" t="s">
        <v>35</v>
      </c>
      <c r="P5" s="24">
        <f>COUNTIF($G$2:$G$476,"PTE")</f>
        <v>28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16">
        <v>509</v>
      </c>
      <c r="B6" s="17" t="s">
        <v>9832</v>
      </c>
      <c r="C6" s="17">
        <v>2006</v>
      </c>
      <c r="D6" s="392">
        <v>38946</v>
      </c>
      <c r="E6" s="17" t="s">
        <v>9833</v>
      </c>
      <c r="F6" s="17" t="s">
        <v>9834</v>
      </c>
      <c r="G6" s="17" t="s">
        <v>860</v>
      </c>
      <c r="H6" s="17" t="s">
        <v>6920</v>
      </c>
      <c r="I6" s="392">
        <v>39829</v>
      </c>
      <c r="J6" s="19">
        <v>1</v>
      </c>
      <c r="K6" s="560" t="s">
        <v>278</v>
      </c>
      <c r="L6" s="19" t="s">
        <v>371</v>
      </c>
      <c r="M6" s="21">
        <f>I6-D6</f>
        <v>883</v>
      </c>
      <c r="N6" s="243"/>
      <c r="O6" s="23" t="s">
        <v>40</v>
      </c>
      <c r="P6" s="23">
        <f>COUNTIF($G$2:$G$476,"Pré-Mistura")</f>
        <v>0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8">
        <v>609</v>
      </c>
      <c r="B7" s="9" t="s">
        <v>9835</v>
      </c>
      <c r="C7" s="9">
        <v>2007</v>
      </c>
      <c r="D7" s="388">
        <v>39279</v>
      </c>
      <c r="E7" s="9" t="s">
        <v>9836</v>
      </c>
      <c r="F7" s="9" t="s">
        <v>136</v>
      </c>
      <c r="G7" s="9" t="s">
        <v>860</v>
      </c>
      <c r="H7" s="9" t="s">
        <v>9837</v>
      </c>
      <c r="I7" s="388">
        <v>39829</v>
      </c>
      <c r="J7" s="12">
        <v>1</v>
      </c>
      <c r="K7" s="562" t="s">
        <v>308</v>
      </c>
      <c r="L7" s="9" t="s">
        <v>371</v>
      </c>
      <c r="M7" s="13">
        <f>I7-D7</f>
        <v>550</v>
      </c>
      <c r="N7" s="243"/>
      <c r="O7" s="24" t="s">
        <v>852</v>
      </c>
      <c r="P7" s="24">
        <f>COUNTIF($G$2:$G$476,"PF")</f>
        <v>30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16">
        <v>709</v>
      </c>
      <c r="B8" s="17" t="s">
        <v>9838</v>
      </c>
      <c r="C8" s="17">
        <v>2007</v>
      </c>
      <c r="D8" s="392">
        <v>39246</v>
      </c>
      <c r="E8" s="17" t="s">
        <v>9839</v>
      </c>
      <c r="F8" s="17" t="s">
        <v>9834</v>
      </c>
      <c r="G8" s="17" t="s">
        <v>17</v>
      </c>
      <c r="H8" s="17" t="s">
        <v>9747</v>
      </c>
      <c r="I8" s="392">
        <v>39832</v>
      </c>
      <c r="J8" s="19">
        <v>1</v>
      </c>
      <c r="K8" s="560" t="s">
        <v>278</v>
      </c>
      <c r="L8" s="19" t="s">
        <v>371</v>
      </c>
      <c r="M8" s="21">
        <f>I8-D8</f>
        <v>586</v>
      </c>
      <c r="N8" s="243"/>
      <c r="O8" s="23" t="s">
        <v>844</v>
      </c>
      <c r="P8" s="23">
        <f>COUNTIF($G$2:$G$476,"PFN")</f>
        <v>7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8">
        <v>809</v>
      </c>
      <c r="B9" s="9" t="s">
        <v>9840</v>
      </c>
      <c r="C9" s="9">
        <v>2006</v>
      </c>
      <c r="D9" s="388">
        <v>38761</v>
      </c>
      <c r="E9" s="9" t="s">
        <v>9841</v>
      </c>
      <c r="F9" s="9" t="s">
        <v>9337</v>
      </c>
      <c r="G9" s="9" t="s">
        <v>844</v>
      </c>
      <c r="H9" s="9" t="s">
        <v>115</v>
      </c>
      <c r="I9" s="388">
        <v>39832</v>
      </c>
      <c r="J9" s="12">
        <v>1</v>
      </c>
      <c r="K9" s="563" t="s">
        <v>295</v>
      </c>
      <c r="L9" s="9" t="s">
        <v>380</v>
      </c>
      <c r="M9" s="13">
        <f>I9-D9</f>
        <v>1071</v>
      </c>
      <c r="N9" s="243"/>
      <c r="O9" s="24" t="s">
        <v>861</v>
      </c>
      <c r="P9" s="24">
        <f>COUNTIF($G$2:$G$476,"PF/PTE")</f>
        <v>62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16">
        <v>909</v>
      </c>
      <c r="B10" s="17" t="s">
        <v>9842</v>
      </c>
      <c r="C10" s="17">
        <v>2004</v>
      </c>
      <c r="D10" s="392">
        <v>38343</v>
      </c>
      <c r="E10" s="17" t="s">
        <v>9843</v>
      </c>
      <c r="F10" s="17" t="s">
        <v>885</v>
      </c>
      <c r="G10" s="17" t="s">
        <v>860</v>
      </c>
      <c r="H10" s="17" t="s">
        <v>9633</v>
      </c>
      <c r="I10" s="392">
        <v>39843</v>
      </c>
      <c r="J10" s="19">
        <v>1</v>
      </c>
      <c r="K10" s="560" t="s">
        <v>278</v>
      </c>
      <c r="L10" s="19" t="s">
        <v>371</v>
      </c>
      <c r="M10" s="21">
        <f>I10-D10</f>
        <v>1500</v>
      </c>
      <c r="N10" s="243"/>
      <c r="O10" s="23" t="s">
        <v>865</v>
      </c>
      <c r="P10" s="23">
        <f>COUNTIF($G$2:$G$476,"Bio")</f>
        <v>2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8">
        <v>1009</v>
      </c>
      <c r="B11" s="9" t="s">
        <v>9844</v>
      </c>
      <c r="C11" s="9">
        <v>1998</v>
      </c>
      <c r="D11" s="388">
        <v>36115</v>
      </c>
      <c r="E11" s="9" t="s">
        <v>9845</v>
      </c>
      <c r="F11" s="9" t="s">
        <v>9846</v>
      </c>
      <c r="G11" s="9" t="s">
        <v>850</v>
      </c>
      <c r="H11" s="9" t="s">
        <v>1365</v>
      </c>
      <c r="I11" s="388">
        <v>39847</v>
      </c>
      <c r="J11" s="12">
        <v>2</v>
      </c>
      <c r="K11" s="563" t="s">
        <v>295</v>
      </c>
      <c r="L11" s="9" t="s">
        <v>371</v>
      </c>
      <c r="M11" s="13">
        <f>I11-D11</f>
        <v>3732</v>
      </c>
      <c r="N11" s="243"/>
      <c r="O11" s="395" t="s">
        <v>871</v>
      </c>
      <c r="P11" s="395">
        <f>COUNTIF($G$2:$G$476,"Bio/Org")</f>
        <v>0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16">
        <v>1109</v>
      </c>
      <c r="B12" s="17" t="s">
        <v>9847</v>
      </c>
      <c r="C12" s="17">
        <v>2008</v>
      </c>
      <c r="D12" s="392">
        <v>39476</v>
      </c>
      <c r="E12" s="17" t="s">
        <v>9848</v>
      </c>
      <c r="F12" s="17" t="s">
        <v>1653</v>
      </c>
      <c r="G12" s="17" t="s">
        <v>860</v>
      </c>
      <c r="H12" s="17" t="s">
        <v>9657</v>
      </c>
      <c r="I12" s="392">
        <v>39850</v>
      </c>
      <c r="J12" s="19">
        <v>2</v>
      </c>
      <c r="K12" s="562" t="s">
        <v>308</v>
      </c>
      <c r="L12" s="19" t="s">
        <v>371</v>
      </c>
      <c r="M12" s="21">
        <f>I12-D12</f>
        <v>374</v>
      </c>
      <c r="N12" s="243"/>
      <c r="O12" s="396" t="s">
        <v>45</v>
      </c>
      <c r="P12" s="397">
        <f>SUM(P3:P11)</f>
        <v>137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8">
        <v>1209</v>
      </c>
      <c r="B13" s="9" t="s">
        <v>9849</v>
      </c>
      <c r="C13" s="9">
        <v>2006</v>
      </c>
      <c r="D13" s="388">
        <v>39069</v>
      </c>
      <c r="E13" s="9" t="s">
        <v>9850</v>
      </c>
      <c r="F13" s="9" t="s">
        <v>9851</v>
      </c>
      <c r="G13" s="9" t="s">
        <v>850</v>
      </c>
      <c r="H13" s="9" t="s">
        <v>1365</v>
      </c>
      <c r="I13" s="388">
        <v>39856</v>
      </c>
      <c r="J13" s="12">
        <v>2</v>
      </c>
      <c r="K13" s="563" t="s">
        <v>295</v>
      </c>
      <c r="L13" s="9" t="s">
        <v>371</v>
      </c>
      <c r="M13" s="13">
        <f>I13-D13</f>
        <v>787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16">
        <v>1309</v>
      </c>
      <c r="B14" s="17" t="s">
        <v>9852</v>
      </c>
      <c r="C14" s="17">
        <v>2003</v>
      </c>
      <c r="D14" s="392">
        <v>37971</v>
      </c>
      <c r="E14" s="17" t="s">
        <v>9853</v>
      </c>
      <c r="F14" s="17" t="s">
        <v>9854</v>
      </c>
      <c r="G14" s="17" t="s">
        <v>30</v>
      </c>
      <c r="H14" s="17" t="s">
        <v>856</v>
      </c>
      <c r="I14" s="392">
        <v>39857</v>
      </c>
      <c r="J14" s="19">
        <v>2</v>
      </c>
      <c r="K14" s="562" t="s">
        <v>308</v>
      </c>
      <c r="L14" s="19" t="s">
        <v>376</v>
      </c>
      <c r="M14" s="21">
        <f>I14-D14</f>
        <v>1886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8">
        <v>1409</v>
      </c>
      <c r="B15" s="9" t="s">
        <v>9855</v>
      </c>
      <c r="C15" s="9">
        <v>2008</v>
      </c>
      <c r="D15" s="388">
        <v>39563</v>
      </c>
      <c r="E15" s="9" t="s">
        <v>9856</v>
      </c>
      <c r="F15" s="9" t="s">
        <v>9857</v>
      </c>
      <c r="G15" s="9" t="s">
        <v>860</v>
      </c>
      <c r="H15" s="9" t="s">
        <v>9670</v>
      </c>
      <c r="I15" s="388">
        <v>39857</v>
      </c>
      <c r="J15" s="12">
        <v>2</v>
      </c>
      <c r="K15" s="560" t="s">
        <v>278</v>
      </c>
      <c r="L15" s="9" t="s">
        <v>371</v>
      </c>
      <c r="M15" s="13">
        <f>I15-D15</f>
        <v>294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16">
        <v>1509</v>
      </c>
      <c r="B16" s="17" t="s">
        <v>9858</v>
      </c>
      <c r="C16" s="17">
        <v>2008</v>
      </c>
      <c r="D16" s="392">
        <v>39531</v>
      </c>
      <c r="E16" s="17" t="s">
        <v>9859</v>
      </c>
      <c r="F16" s="17" t="s">
        <v>9857</v>
      </c>
      <c r="G16" s="17" t="s">
        <v>860</v>
      </c>
      <c r="H16" s="17" t="s">
        <v>9670</v>
      </c>
      <c r="I16" s="392">
        <v>39857</v>
      </c>
      <c r="J16" s="19">
        <v>2</v>
      </c>
      <c r="K16" s="560" t="s">
        <v>278</v>
      </c>
      <c r="L16" s="19" t="s">
        <v>371</v>
      </c>
      <c r="M16" s="21">
        <f>I16-D16</f>
        <v>326</v>
      </c>
      <c r="N16" s="243"/>
      <c r="O16" s="400" t="s">
        <v>9860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8">
        <v>1609</v>
      </c>
      <c r="B17" s="9" t="s">
        <v>9861</v>
      </c>
      <c r="C17" s="9">
        <v>2007</v>
      </c>
      <c r="D17" s="388">
        <v>39444</v>
      </c>
      <c r="E17" s="9" t="s">
        <v>9862</v>
      </c>
      <c r="F17" s="9" t="s">
        <v>9834</v>
      </c>
      <c r="G17" s="9" t="s">
        <v>860</v>
      </c>
      <c r="H17" s="9" t="s">
        <v>9747</v>
      </c>
      <c r="I17" s="388">
        <v>39860</v>
      </c>
      <c r="J17" s="12">
        <v>2</v>
      </c>
      <c r="K17" s="560" t="s">
        <v>278</v>
      </c>
      <c r="L17" s="9" t="s">
        <v>371</v>
      </c>
      <c r="M17" s="13">
        <f>I17-D17</f>
        <v>416</v>
      </c>
      <c r="N17" s="243"/>
      <c r="O17" s="37" t="s">
        <v>9863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16">
        <v>1709</v>
      </c>
      <c r="B18" s="17" t="s">
        <v>9864</v>
      </c>
      <c r="C18" s="17">
        <v>2003</v>
      </c>
      <c r="D18" s="392">
        <v>37977</v>
      </c>
      <c r="E18" s="17" t="s">
        <v>9865</v>
      </c>
      <c r="F18" s="17" t="s">
        <v>9854</v>
      </c>
      <c r="G18" s="17" t="s">
        <v>844</v>
      </c>
      <c r="H18" s="17" t="s">
        <v>856</v>
      </c>
      <c r="I18" s="392">
        <v>39860</v>
      </c>
      <c r="J18" s="19">
        <v>2</v>
      </c>
      <c r="K18" s="562" t="s">
        <v>308</v>
      </c>
      <c r="L18" s="19" t="s">
        <v>371</v>
      </c>
      <c r="M18" s="21">
        <f>I18-D18</f>
        <v>1883</v>
      </c>
      <c r="N18" s="243"/>
      <c r="O18" s="33" t="s">
        <v>9866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8">
        <v>1809</v>
      </c>
      <c r="B19" s="9" t="s">
        <v>9867</v>
      </c>
      <c r="C19" s="9">
        <v>2006</v>
      </c>
      <c r="D19" s="388">
        <v>39071</v>
      </c>
      <c r="E19" s="9" t="s">
        <v>9868</v>
      </c>
      <c r="F19" s="9" t="s">
        <v>9716</v>
      </c>
      <c r="G19" s="9" t="s">
        <v>850</v>
      </c>
      <c r="H19" s="9" t="s">
        <v>9869</v>
      </c>
      <c r="I19" s="388">
        <v>39861</v>
      </c>
      <c r="J19" s="12">
        <v>2</v>
      </c>
      <c r="K19" s="560" t="s">
        <v>278</v>
      </c>
      <c r="L19" s="9" t="s">
        <v>371</v>
      </c>
      <c r="M19" s="13">
        <f>I19-D19</f>
        <v>790</v>
      </c>
      <c r="N19" s="243"/>
      <c r="O19" s="37" t="s">
        <v>9870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16">
        <v>1909</v>
      </c>
      <c r="B20" s="17" t="s">
        <v>9871</v>
      </c>
      <c r="C20" s="17">
        <v>2005</v>
      </c>
      <c r="D20" s="392">
        <v>38629</v>
      </c>
      <c r="E20" s="17" t="s">
        <v>9872</v>
      </c>
      <c r="F20" s="17" t="s">
        <v>9873</v>
      </c>
      <c r="G20" s="17" t="s">
        <v>30</v>
      </c>
      <c r="H20" s="17" t="s">
        <v>9567</v>
      </c>
      <c r="I20" s="392">
        <v>39877</v>
      </c>
      <c r="J20" s="19">
        <v>3</v>
      </c>
      <c r="K20" s="560" t="s">
        <v>278</v>
      </c>
      <c r="L20" s="19" t="s">
        <v>371</v>
      </c>
      <c r="M20" s="21">
        <f>I20-D20</f>
        <v>1248</v>
      </c>
      <c r="N20" s="243"/>
      <c r="O20" s="33" t="s">
        <v>9874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8">
        <v>2009</v>
      </c>
      <c r="B21" s="9" t="s">
        <v>9875</v>
      </c>
      <c r="C21" s="9">
        <v>2007</v>
      </c>
      <c r="D21" s="388">
        <v>39443</v>
      </c>
      <c r="E21" s="9" t="s">
        <v>9876</v>
      </c>
      <c r="F21" s="9" t="s">
        <v>1129</v>
      </c>
      <c r="G21" s="9" t="s">
        <v>860</v>
      </c>
      <c r="H21" s="9" t="s">
        <v>9828</v>
      </c>
      <c r="I21" s="388">
        <v>39881</v>
      </c>
      <c r="J21" s="12">
        <v>3</v>
      </c>
      <c r="K21" s="560" t="s">
        <v>278</v>
      </c>
      <c r="L21" s="9" t="s">
        <v>371</v>
      </c>
      <c r="M21" s="13">
        <f>I21-D21</f>
        <v>438</v>
      </c>
      <c r="N21" s="243"/>
      <c r="O21" s="37" t="s">
        <v>9877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16">
        <v>2109</v>
      </c>
      <c r="B22" s="17" t="s">
        <v>9878</v>
      </c>
      <c r="C22" s="17">
        <v>2008</v>
      </c>
      <c r="D22" s="392">
        <v>39534</v>
      </c>
      <c r="E22" s="17" t="s">
        <v>9879</v>
      </c>
      <c r="F22" s="17" t="s">
        <v>9880</v>
      </c>
      <c r="G22" s="17" t="s">
        <v>850</v>
      </c>
      <c r="H22" s="17" t="s">
        <v>1365</v>
      </c>
      <c r="I22" s="392">
        <v>39885</v>
      </c>
      <c r="J22" s="19">
        <v>3</v>
      </c>
      <c r="K22" s="561" t="s">
        <v>324</v>
      </c>
      <c r="L22" s="19" t="s">
        <v>371</v>
      </c>
      <c r="M22" s="21">
        <f>I22-D22</f>
        <v>351</v>
      </c>
      <c r="N22" s="243"/>
      <c r="O22" s="33" t="s">
        <v>9881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8">
        <v>2209</v>
      </c>
      <c r="B23" s="9" t="s">
        <v>9882</v>
      </c>
      <c r="C23" s="9">
        <v>2008</v>
      </c>
      <c r="D23" s="388">
        <v>39534</v>
      </c>
      <c r="E23" s="9" t="s">
        <v>9883</v>
      </c>
      <c r="F23" s="9" t="s">
        <v>9880</v>
      </c>
      <c r="G23" s="9" t="s">
        <v>850</v>
      </c>
      <c r="H23" s="9" t="s">
        <v>1365</v>
      </c>
      <c r="I23" s="388">
        <v>39885</v>
      </c>
      <c r="J23" s="12">
        <v>3</v>
      </c>
      <c r="K23" s="561" t="s">
        <v>324</v>
      </c>
      <c r="L23" s="9" t="s">
        <v>371</v>
      </c>
      <c r="M23" s="13">
        <f>I23-D23</f>
        <v>351</v>
      </c>
      <c r="N23" s="243"/>
      <c r="O23" s="37" t="s">
        <v>9884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16">
        <v>2309</v>
      </c>
      <c r="B24" s="17" t="s">
        <v>9885</v>
      </c>
      <c r="C24" s="17">
        <v>2006</v>
      </c>
      <c r="D24" s="392">
        <v>39050</v>
      </c>
      <c r="E24" s="17" t="s">
        <v>9886</v>
      </c>
      <c r="F24" s="17" t="s">
        <v>6747</v>
      </c>
      <c r="G24" s="17" t="s">
        <v>850</v>
      </c>
      <c r="H24" s="17" t="s">
        <v>9567</v>
      </c>
      <c r="I24" s="392">
        <v>39889</v>
      </c>
      <c r="J24" s="19">
        <v>3</v>
      </c>
      <c r="K24" s="562" t="s">
        <v>308</v>
      </c>
      <c r="L24" s="19" t="s">
        <v>376</v>
      </c>
      <c r="M24" s="21">
        <f>I24-D24</f>
        <v>839</v>
      </c>
      <c r="N24" s="243"/>
      <c r="O24" s="401" t="s">
        <v>9887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8">
        <v>2409</v>
      </c>
      <c r="B25" s="9" t="s">
        <v>9888</v>
      </c>
      <c r="C25" s="9">
        <v>2008</v>
      </c>
      <c r="D25" s="388">
        <v>39475</v>
      </c>
      <c r="E25" s="9" t="s">
        <v>9889</v>
      </c>
      <c r="F25" s="9" t="s">
        <v>136</v>
      </c>
      <c r="G25" s="9" t="s">
        <v>860</v>
      </c>
      <c r="H25" s="9" t="s">
        <v>100</v>
      </c>
      <c r="I25" s="388">
        <v>39890</v>
      </c>
      <c r="J25" s="12">
        <v>3</v>
      </c>
      <c r="K25" s="562" t="s">
        <v>308</v>
      </c>
      <c r="L25" s="9" t="s">
        <v>376</v>
      </c>
      <c r="M25" s="13">
        <f>I25-D25</f>
        <v>415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16">
        <v>2509</v>
      </c>
      <c r="B26" s="17" t="s">
        <v>9890</v>
      </c>
      <c r="C26" s="17">
        <v>2005</v>
      </c>
      <c r="D26" s="392">
        <v>38636</v>
      </c>
      <c r="E26" s="17" t="s">
        <v>9891</v>
      </c>
      <c r="F26" s="17" t="s">
        <v>9873</v>
      </c>
      <c r="G26" s="17" t="s">
        <v>844</v>
      </c>
      <c r="H26" s="17" t="s">
        <v>9567</v>
      </c>
      <c r="I26" s="392">
        <v>39892</v>
      </c>
      <c r="J26" s="19">
        <v>3</v>
      </c>
      <c r="K26" s="562" t="s">
        <v>308</v>
      </c>
      <c r="L26" s="19" t="s">
        <v>376</v>
      </c>
      <c r="M26" s="21">
        <f>I26-D26</f>
        <v>1256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8">
        <v>2609</v>
      </c>
      <c r="B27" s="9" t="s">
        <v>9892</v>
      </c>
      <c r="C27" s="9">
        <v>2008</v>
      </c>
      <c r="D27" s="388">
        <v>39506</v>
      </c>
      <c r="E27" s="9" t="s">
        <v>9893</v>
      </c>
      <c r="F27" s="9" t="s">
        <v>9894</v>
      </c>
      <c r="G27" s="9" t="s">
        <v>17</v>
      </c>
      <c r="H27" s="9" t="s">
        <v>55</v>
      </c>
      <c r="I27" s="388">
        <v>39895</v>
      </c>
      <c r="J27" s="12">
        <v>3</v>
      </c>
      <c r="K27" s="562" t="s">
        <v>308</v>
      </c>
      <c r="L27" s="9" t="s">
        <v>371</v>
      </c>
      <c r="M27" s="13">
        <f>I27-D27</f>
        <v>389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16">
        <v>2709</v>
      </c>
      <c r="B28" s="17" t="s">
        <v>9895</v>
      </c>
      <c r="C28" s="17">
        <v>2007</v>
      </c>
      <c r="D28" s="392">
        <v>39171</v>
      </c>
      <c r="E28" s="17" t="s">
        <v>9896</v>
      </c>
      <c r="F28" s="17" t="s">
        <v>9783</v>
      </c>
      <c r="G28" s="17" t="s">
        <v>17</v>
      </c>
      <c r="H28" s="17" t="s">
        <v>9657</v>
      </c>
      <c r="I28" s="392">
        <v>39898</v>
      </c>
      <c r="J28" s="19">
        <v>3</v>
      </c>
      <c r="K28" s="562" t="s">
        <v>308</v>
      </c>
      <c r="L28" s="19" t="s">
        <v>376</v>
      </c>
      <c r="M28" s="21">
        <f>I28-D28</f>
        <v>727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8">
        <v>2809</v>
      </c>
      <c r="B29" s="9" t="s">
        <v>9897</v>
      </c>
      <c r="C29" s="9">
        <v>2006</v>
      </c>
      <c r="D29" s="388">
        <v>38768</v>
      </c>
      <c r="E29" s="9" t="s">
        <v>9898</v>
      </c>
      <c r="F29" s="9" t="s">
        <v>1005</v>
      </c>
      <c r="G29" s="9" t="s">
        <v>860</v>
      </c>
      <c r="H29" s="9" t="s">
        <v>121</v>
      </c>
      <c r="I29" s="388">
        <v>39902</v>
      </c>
      <c r="J29" s="12">
        <v>3</v>
      </c>
      <c r="K29" s="560" t="s">
        <v>278</v>
      </c>
      <c r="L29" s="9" t="s">
        <v>371</v>
      </c>
      <c r="M29" s="13">
        <f>I29-D29</f>
        <v>1134</v>
      </c>
      <c r="N29" s="243"/>
      <c r="O29" s="24">
        <v>1997</v>
      </c>
      <c r="P29" s="62">
        <f>COUNTIF($C$2:$C$503,"1997")</f>
        <v>0</v>
      </c>
      <c r="Q29" s="34"/>
      <c r="R29" s="35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16">
        <v>2909</v>
      </c>
      <c r="B30" s="17" t="s">
        <v>9899</v>
      </c>
      <c r="C30" s="17">
        <v>2006</v>
      </c>
      <c r="D30" s="392">
        <v>38953</v>
      </c>
      <c r="E30" s="17" t="s">
        <v>9900</v>
      </c>
      <c r="F30" s="17" t="s">
        <v>236</v>
      </c>
      <c r="G30" s="17" t="s">
        <v>860</v>
      </c>
      <c r="H30" s="17" t="s">
        <v>3637</v>
      </c>
      <c r="I30" s="392">
        <v>39904</v>
      </c>
      <c r="J30" s="19">
        <v>4</v>
      </c>
      <c r="K30" s="562" t="s">
        <v>308</v>
      </c>
      <c r="L30" s="19" t="s">
        <v>371</v>
      </c>
      <c r="M30" s="21">
        <f>I30-D30</f>
        <v>951</v>
      </c>
      <c r="N30" s="243"/>
      <c r="O30" s="23">
        <v>1998</v>
      </c>
      <c r="P30" s="64">
        <f>COUNTIF($C$2:$C$503,"1998")</f>
        <v>2</v>
      </c>
      <c r="Q30" s="34"/>
      <c r="R30" s="35"/>
      <c r="S30" s="61">
        <f>P30/P42</f>
        <v>0.0145985401459854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8">
        <v>3009</v>
      </c>
      <c r="B31" s="9" t="s">
        <v>9901</v>
      </c>
      <c r="C31" s="9">
        <v>2008</v>
      </c>
      <c r="D31" s="388">
        <v>39608</v>
      </c>
      <c r="E31" s="9" t="s">
        <v>9902</v>
      </c>
      <c r="F31" s="9" t="s">
        <v>1678</v>
      </c>
      <c r="G31" s="9" t="s">
        <v>860</v>
      </c>
      <c r="H31" s="9" t="s">
        <v>9670</v>
      </c>
      <c r="I31" s="388">
        <v>39904</v>
      </c>
      <c r="J31" s="12">
        <v>4</v>
      </c>
      <c r="K31" s="560" t="s">
        <v>278</v>
      </c>
      <c r="L31" s="9" t="s">
        <v>376</v>
      </c>
      <c r="M31" s="13">
        <f>I31-D31</f>
        <v>296</v>
      </c>
      <c r="N31" s="243"/>
      <c r="O31" s="24">
        <v>1999</v>
      </c>
      <c r="P31" s="62">
        <f>COUNTIF($C$2:$C$503,"1999")</f>
        <v>1</v>
      </c>
      <c r="Q31" s="34"/>
      <c r="R31" s="35"/>
      <c r="S31" s="63">
        <f>P31/P42</f>
        <v>0.0072992700729927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16">
        <v>3109</v>
      </c>
      <c r="B32" s="17" t="s">
        <v>9903</v>
      </c>
      <c r="C32" s="17">
        <v>2006</v>
      </c>
      <c r="D32" s="392">
        <v>39001</v>
      </c>
      <c r="E32" s="17" t="s">
        <v>9904</v>
      </c>
      <c r="F32" s="17" t="s">
        <v>9905</v>
      </c>
      <c r="G32" s="17" t="s">
        <v>850</v>
      </c>
      <c r="H32" s="17" t="s">
        <v>1365</v>
      </c>
      <c r="I32" s="392">
        <v>39905</v>
      </c>
      <c r="J32" s="19">
        <v>4</v>
      </c>
      <c r="K32" s="560" t="s">
        <v>278</v>
      </c>
      <c r="L32" s="19" t="s">
        <v>371</v>
      </c>
      <c r="M32" s="21">
        <f>I32-D32</f>
        <v>904</v>
      </c>
      <c r="N32" s="243"/>
      <c r="O32" s="23">
        <v>2000</v>
      </c>
      <c r="P32" s="64">
        <f>COUNTIF($C$2:$C$503,"2000")</f>
        <v>1</v>
      </c>
      <c r="Q32" s="34"/>
      <c r="R32" s="35"/>
      <c r="S32" s="61">
        <f>P32/P42</f>
        <v>0.0072992700729927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8">
        <v>3209</v>
      </c>
      <c r="B33" s="9" t="s">
        <v>9906</v>
      </c>
      <c r="C33" s="9">
        <v>2007</v>
      </c>
      <c r="D33" s="388">
        <v>39283</v>
      </c>
      <c r="E33" s="9" t="s">
        <v>9907</v>
      </c>
      <c r="F33" s="9" t="s">
        <v>2561</v>
      </c>
      <c r="G33" s="9" t="s">
        <v>860</v>
      </c>
      <c r="H33" s="9" t="s">
        <v>3043</v>
      </c>
      <c r="I33" s="388">
        <v>39906</v>
      </c>
      <c r="J33" s="12">
        <v>4</v>
      </c>
      <c r="K33" s="560" t="s">
        <v>278</v>
      </c>
      <c r="L33" s="9" t="s">
        <v>371</v>
      </c>
      <c r="M33" s="13">
        <f>I33-D33</f>
        <v>623</v>
      </c>
      <c r="N33" s="243"/>
      <c r="O33" s="24">
        <v>2001</v>
      </c>
      <c r="P33" s="62">
        <f>COUNTIF($C$2:$C$503,"2001")</f>
        <v>2</v>
      </c>
      <c r="Q33" s="34"/>
      <c r="R33" s="35"/>
      <c r="S33" s="63">
        <f>P33/P42</f>
        <v>0.0145985401459854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16">
        <v>3309</v>
      </c>
      <c r="B34" s="17" t="s">
        <v>9908</v>
      </c>
      <c r="C34" s="17">
        <v>2008</v>
      </c>
      <c r="D34" s="392">
        <v>39675</v>
      </c>
      <c r="E34" s="17" t="s">
        <v>9909</v>
      </c>
      <c r="F34" s="17" t="s">
        <v>1678</v>
      </c>
      <c r="G34" s="17" t="s">
        <v>860</v>
      </c>
      <c r="H34" s="17" t="s">
        <v>9670</v>
      </c>
      <c r="I34" s="392">
        <v>39909</v>
      </c>
      <c r="J34" s="19">
        <v>4</v>
      </c>
      <c r="K34" s="560" t="s">
        <v>278</v>
      </c>
      <c r="L34" s="19" t="s">
        <v>376</v>
      </c>
      <c r="M34" s="21">
        <f>I34-D34</f>
        <v>234</v>
      </c>
      <c r="N34" s="243"/>
      <c r="O34" s="23">
        <v>2002</v>
      </c>
      <c r="P34" s="64">
        <f>COUNTIF($C$2:$C$503,"2002")</f>
        <v>1</v>
      </c>
      <c r="Q34" s="34"/>
      <c r="R34" s="35"/>
      <c r="S34" s="61">
        <f>P34/P42</f>
        <v>0.0072992700729927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8">
        <v>3409</v>
      </c>
      <c r="B35" s="9" t="s">
        <v>9910</v>
      </c>
      <c r="C35" s="9">
        <v>2007</v>
      </c>
      <c r="D35" s="388">
        <v>39444</v>
      </c>
      <c r="E35" s="9" t="s">
        <v>9911</v>
      </c>
      <c r="F35" s="9" t="s">
        <v>9912</v>
      </c>
      <c r="G35" s="9" t="s">
        <v>860</v>
      </c>
      <c r="H35" s="9" t="s">
        <v>9747</v>
      </c>
      <c r="I35" s="388">
        <v>39909</v>
      </c>
      <c r="J35" s="12">
        <v>4</v>
      </c>
      <c r="K35" s="560" t="s">
        <v>278</v>
      </c>
      <c r="L35" s="9" t="s">
        <v>371</v>
      </c>
      <c r="M35" s="13">
        <f>I35-D35</f>
        <v>465</v>
      </c>
      <c r="N35" s="243"/>
      <c r="O35" s="24">
        <v>2003</v>
      </c>
      <c r="P35" s="62">
        <f>COUNTIF($C$2:$C$503,"2003")</f>
        <v>3</v>
      </c>
      <c r="Q35" s="34"/>
      <c r="R35" s="35"/>
      <c r="S35" s="63">
        <f>P35/P42</f>
        <v>0.0218978102189781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16">
        <v>3509</v>
      </c>
      <c r="B36" s="17" t="s">
        <v>9913</v>
      </c>
      <c r="C36" s="17">
        <v>2007</v>
      </c>
      <c r="D36" s="392">
        <v>39414</v>
      </c>
      <c r="E36" s="17" t="s">
        <v>9914</v>
      </c>
      <c r="F36" s="17" t="s">
        <v>9783</v>
      </c>
      <c r="G36" s="17" t="s">
        <v>17</v>
      </c>
      <c r="H36" s="17" t="s">
        <v>3043</v>
      </c>
      <c r="I36" s="392">
        <v>39938</v>
      </c>
      <c r="J36" s="19">
        <v>5</v>
      </c>
      <c r="K36" s="562" t="s">
        <v>308</v>
      </c>
      <c r="L36" s="19" t="s">
        <v>376</v>
      </c>
      <c r="M36" s="21">
        <f>I36-D36</f>
        <v>524</v>
      </c>
      <c r="N36" s="243"/>
      <c r="O36" s="23">
        <v>2004</v>
      </c>
      <c r="P36" s="64">
        <f>COUNTIF($C$2:$C$503,"2004")</f>
        <v>2</v>
      </c>
      <c r="Q36" s="34"/>
      <c r="R36" s="35"/>
      <c r="S36" s="61">
        <f>P36/P42</f>
        <v>0.0145985401459854</v>
      </c>
      <c r="T36" s="22"/>
      <c r="U36" s="243"/>
      <c r="V36" s="243"/>
      <c r="W36" s="243"/>
      <c r="X36" s="243"/>
      <c r="Y36" s="243"/>
      <c r="Z36" s="243"/>
    </row>
    <row ht="12.75" customHeight="1" r="37">
      <c r="A37" s="8">
        <v>3609</v>
      </c>
      <c r="B37" s="9" t="s">
        <v>9915</v>
      </c>
      <c r="C37" s="9">
        <v>2006</v>
      </c>
      <c r="D37" s="388">
        <v>38889</v>
      </c>
      <c r="E37" s="9" t="s">
        <v>9916</v>
      </c>
      <c r="F37" s="9" t="s">
        <v>584</v>
      </c>
      <c r="G37" s="9" t="s">
        <v>17</v>
      </c>
      <c r="H37" s="9" t="s">
        <v>3637</v>
      </c>
      <c r="I37" s="388">
        <v>39947</v>
      </c>
      <c r="J37" s="12">
        <v>5</v>
      </c>
      <c r="K37" s="562" t="s">
        <v>308</v>
      </c>
      <c r="L37" s="9" t="s">
        <v>371</v>
      </c>
      <c r="M37" s="13">
        <f>I37-D37</f>
        <v>1058</v>
      </c>
      <c r="N37" s="243"/>
      <c r="O37" s="24">
        <v>2005</v>
      </c>
      <c r="P37" s="62">
        <f>COUNTIF($C$2:$C$503,"2005")</f>
        <v>8</v>
      </c>
      <c r="Q37" s="34"/>
      <c r="R37" s="35"/>
      <c r="S37" s="63">
        <f>P37/P42</f>
        <v>0.0583941605839416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16">
        <v>3709</v>
      </c>
      <c r="B38" s="17" t="s">
        <v>9917</v>
      </c>
      <c r="C38" s="17">
        <v>2006</v>
      </c>
      <c r="D38" s="392">
        <v>39037</v>
      </c>
      <c r="E38" s="17" t="s">
        <v>9918</v>
      </c>
      <c r="F38" s="17" t="s">
        <v>584</v>
      </c>
      <c r="G38" s="17" t="s">
        <v>17</v>
      </c>
      <c r="H38" s="17" t="s">
        <v>363</v>
      </c>
      <c r="I38" s="392">
        <v>39948</v>
      </c>
      <c r="J38" s="19">
        <v>5</v>
      </c>
      <c r="K38" s="562" t="s">
        <v>308</v>
      </c>
      <c r="L38" s="19" t="s">
        <v>371</v>
      </c>
      <c r="M38" s="21">
        <f>I38-D38</f>
        <v>911</v>
      </c>
      <c r="N38" s="243"/>
      <c r="O38" s="23">
        <v>2006</v>
      </c>
      <c r="P38" s="64">
        <f>COUNTIF($C$2:$C$503,"2006")</f>
        <v>35</v>
      </c>
      <c r="Q38" s="34"/>
      <c r="R38" s="35"/>
      <c r="S38" s="61">
        <f>P38/P42</f>
        <v>0.255474452554745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8">
        <v>3809</v>
      </c>
      <c r="B39" s="9" t="s">
        <v>9919</v>
      </c>
      <c r="C39" s="9">
        <v>2007</v>
      </c>
      <c r="D39" s="388">
        <v>39127</v>
      </c>
      <c r="E39" s="9" t="s">
        <v>9920</v>
      </c>
      <c r="F39" s="9" t="s">
        <v>4493</v>
      </c>
      <c r="G39" s="9" t="s">
        <v>850</v>
      </c>
      <c r="H39" s="9" t="s">
        <v>115</v>
      </c>
      <c r="I39" s="388">
        <v>39953</v>
      </c>
      <c r="J39" s="12">
        <v>5</v>
      </c>
      <c r="K39" s="562" t="s">
        <v>308</v>
      </c>
      <c r="L39" s="9" t="s">
        <v>371</v>
      </c>
      <c r="M39" s="13">
        <f>I39-D39</f>
        <v>826</v>
      </c>
      <c r="N39" s="243"/>
      <c r="O39" s="24">
        <v>2007</v>
      </c>
      <c r="P39" s="62">
        <f>COUNTIF($C$2:$C$503,"2007")</f>
        <v>47</v>
      </c>
      <c r="Q39" s="34"/>
      <c r="R39" s="35"/>
      <c r="S39" s="63">
        <f>P39/P42</f>
        <v>0.343065693430657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16">
        <v>3909</v>
      </c>
      <c r="B40" s="17" t="s">
        <v>9921</v>
      </c>
      <c r="C40" s="17">
        <v>2003</v>
      </c>
      <c r="D40" s="392">
        <v>37868</v>
      </c>
      <c r="E40" s="17" t="s">
        <v>9922</v>
      </c>
      <c r="F40" s="17" t="s">
        <v>370</v>
      </c>
      <c r="G40" s="17" t="s">
        <v>860</v>
      </c>
      <c r="H40" s="17" t="s">
        <v>9546</v>
      </c>
      <c r="I40" s="392">
        <v>39958</v>
      </c>
      <c r="J40" s="19">
        <v>5</v>
      </c>
      <c r="K40" s="560" t="s">
        <v>278</v>
      </c>
      <c r="L40" s="19" t="s">
        <v>376</v>
      </c>
      <c r="M40" s="21">
        <f>I40-D40</f>
        <v>2090</v>
      </c>
      <c r="N40" s="243"/>
      <c r="O40" s="23">
        <v>2008</v>
      </c>
      <c r="P40" s="64">
        <f>COUNTIF($C$2:$C$503,"2008")</f>
        <v>35</v>
      </c>
      <c r="Q40" s="34"/>
      <c r="R40" s="35"/>
      <c r="S40" s="61">
        <f>P40/P42</f>
        <v>0.255474452554745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8">
        <v>4009</v>
      </c>
      <c r="B41" s="9" t="s">
        <v>9923</v>
      </c>
      <c r="C41" s="9">
        <v>2006</v>
      </c>
      <c r="D41" s="388">
        <v>39071</v>
      </c>
      <c r="E41" s="9" t="s">
        <v>9924</v>
      </c>
      <c r="F41" s="9" t="s">
        <v>9925</v>
      </c>
      <c r="G41" s="9" t="s">
        <v>407</v>
      </c>
      <c r="H41" s="9" t="s">
        <v>9869</v>
      </c>
      <c r="I41" s="388">
        <v>39965</v>
      </c>
      <c r="J41" s="12">
        <v>6</v>
      </c>
      <c r="K41" s="560" t="s">
        <v>278</v>
      </c>
      <c r="L41" s="9" t="s">
        <v>371</v>
      </c>
      <c r="M41" s="13">
        <f>I41-D41</f>
        <v>894</v>
      </c>
      <c r="N41" s="243"/>
      <c r="O41" s="24">
        <v>2009</v>
      </c>
      <c r="P41" s="62">
        <f>COUNTIF($C$2:$C$503,"2009")</f>
        <v>0</v>
      </c>
      <c r="Q41" s="34"/>
      <c r="R41" s="35"/>
      <c r="S41" s="63">
        <f>P41/P42</f>
        <v>0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16">
        <v>4109</v>
      </c>
      <c r="B42" s="17" t="s">
        <v>9926</v>
      </c>
      <c r="C42" s="17">
        <v>2007</v>
      </c>
      <c r="D42" s="392">
        <v>39444</v>
      </c>
      <c r="E42" s="17" t="s">
        <v>9927</v>
      </c>
      <c r="F42" s="17" t="s">
        <v>9716</v>
      </c>
      <c r="G42" s="17" t="s">
        <v>407</v>
      </c>
      <c r="H42" s="17" t="s">
        <v>3787</v>
      </c>
      <c r="I42" s="392">
        <v>39967</v>
      </c>
      <c r="J42" s="19">
        <v>6</v>
      </c>
      <c r="K42" s="560" t="s">
        <v>278</v>
      </c>
      <c r="L42" s="19" t="s">
        <v>371</v>
      </c>
      <c r="M42" s="21">
        <f>I42-D42</f>
        <v>523</v>
      </c>
      <c r="N42" s="243"/>
      <c r="O42" s="407" t="s">
        <v>166</v>
      </c>
      <c r="P42" s="408">
        <f>SUM(P29:R41)</f>
        <v>137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2.75" customHeight="1" r="43">
      <c r="A43" s="8">
        <v>4209</v>
      </c>
      <c r="B43" s="9" t="s">
        <v>9928</v>
      </c>
      <c r="C43" s="9">
        <v>2007</v>
      </c>
      <c r="D43" s="388">
        <v>39444</v>
      </c>
      <c r="E43" s="9" t="s">
        <v>9929</v>
      </c>
      <c r="F43" s="9" t="s">
        <v>9925</v>
      </c>
      <c r="G43" s="9" t="s">
        <v>407</v>
      </c>
      <c r="H43" s="9" t="s">
        <v>3787</v>
      </c>
      <c r="I43" s="388">
        <v>39967</v>
      </c>
      <c r="J43" s="12">
        <v>6</v>
      </c>
      <c r="K43" s="560" t="s">
        <v>278</v>
      </c>
      <c r="L43" s="9" t="s">
        <v>371</v>
      </c>
      <c r="M43" s="13">
        <f>I43-D43</f>
        <v>523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3.5" customHeight="1" r="44">
      <c r="A44" s="16">
        <v>4309</v>
      </c>
      <c r="B44" s="17" t="s">
        <v>9930</v>
      </c>
      <c r="C44" s="17">
        <v>2008</v>
      </c>
      <c r="D44" s="392">
        <v>39554</v>
      </c>
      <c r="E44" s="17" t="s">
        <v>9931</v>
      </c>
      <c r="F44" s="17" t="s">
        <v>9932</v>
      </c>
      <c r="G44" s="17" t="s">
        <v>17</v>
      </c>
      <c r="H44" s="17" t="s">
        <v>100</v>
      </c>
      <c r="I44" s="392">
        <v>39970</v>
      </c>
      <c r="J44" s="19">
        <v>6</v>
      </c>
      <c r="K44" s="560" t="s">
        <v>278</v>
      </c>
      <c r="L44" s="19" t="s">
        <v>365</v>
      </c>
      <c r="M44" s="21">
        <f>I44-D44</f>
        <v>416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8">
        <v>4409</v>
      </c>
      <c r="B45" s="503" t="s">
        <v>1368</v>
      </c>
      <c r="C45" s="503" t="s">
        <v>1368</v>
      </c>
      <c r="D45" s="504" t="s">
        <v>1368</v>
      </c>
      <c r="E45" s="503" t="s">
        <v>1368</v>
      </c>
      <c r="F45" s="503" t="s">
        <v>1368</v>
      </c>
      <c r="G45" s="503" t="s">
        <v>1368</v>
      </c>
      <c r="H45" s="503" t="s">
        <v>1368</v>
      </c>
      <c r="I45" s="504" t="s">
        <v>1368</v>
      </c>
      <c r="J45" s="24" t="s">
        <v>1368</v>
      </c>
      <c r="K45" s="503" t="s">
        <v>1368</v>
      </c>
      <c r="L45" s="503" t="s">
        <v>1368</v>
      </c>
      <c r="M45" s="597" t="s">
        <v>1368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16">
        <v>4509</v>
      </c>
      <c r="B46" s="17" t="s">
        <v>9933</v>
      </c>
      <c r="C46" s="17">
        <v>2006</v>
      </c>
      <c r="D46" s="392">
        <v>39056</v>
      </c>
      <c r="E46" s="17" t="s">
        <v>9934</v>
      </c>
      <c r="F46" s="17" t="s">
        <v>236</v>
      </c>
      <c r="G46" s="17" t="s">
        <v>860</v>
      </c>
      <c r="H46" s="17" t="s">
        <v>3043</v>
      </c>
      <c r="I46" s="392">
        <v>39970</v>
      </c>
      <c r="J46" s="19">
        <v>6</v>
      </c>
      <c r="K46" s="562" t="s">
        <v>308</v>
      </c>
      <c r="L46" s="19" t="s">
        <v>376</v>
      </c>
      <c r="M46" s="21">
        <f>I46-D46</f>
        <v>914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8">
        <v>4609</v>
      </c>
      <c r="B47" s="9" t="s">
        <v>9935</v>
      </c>
      <c r="C47" s="9">
        <v>2006</v>
      </c>
      <c r="D47" s="388">
        <v>39056</v>
      </c>
      <c r="E47" s="9" t="s">
        <v>9936</v>
      </c>
      <c r="F47" s="9" t="s">
        <v>9894</v>
      </c>
      <c r="G47" s="9" t="s">
        <v>860</v>
      </c>
      <c r="H47" s="9" t="s">
        <v>3043</v>
      </c>
      <c r="I47" s="388">
        <v>39970</v>
      </c>
      <c r="J47" s="12">
        <v>6</v>
      </c>
      <c r="K47" s="562" t="s">
        <v>308</v>
      </c>
      <c r="L47" s="9" t="s">
        <v>376</v>
      </c>
      <c r="M47" s="13">
        <f>I47-D47</f>
        <v>914</v>
      </c>
      <c r="N47" s="243"/>
      <c r="O47" s="410" t="s">
        <v>188</v>
      </c>
      <c r="P47" s="303">
        <f>COUNTIF($J$2:$J$476,"1")</f>
        <v>9</v>
      </c>
      <c r="Q47" s="59"/>
      <c r="R47" s="60"/>
      <c r="S47" s="411">
        <f>(P47/P59)</f>
        <v>0.0656934306569343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16">
        <v>4709</v>
      </c>
      <c r="B48" s="17" t="s">
        <v>9937</v>
      </c>
      <c r="C48" s="17">
        <v>2007</v>
      </c>
      <c r="D48" s="392">
        <v>39150</v>
      </c>
      <c r="E48" s="17" t="s">
        <v>9938</v>
      </c>
      <c r="F48" s="17" t="s">
        <v>430</v>
      </c>
      <c r="G48" s="17" t="s">
        <v>850</v>
      </c>
      <c r="H48" s="17" t="s">
        <v>3804</v>
      </c>
      <c r="I48" s="392">
        <v>39239</v>
      </c>
      <c r="J48" s="19">
        <v>6</v>
      </c>
      <c r="K48" s="560" t="s">
        <v>278</v>
      </c>
      <c r="L48" s="19" t="s">
        <v>371</v>
      </c>
      <c r="M48" s="21">
        <f>I48-D48</f>
        <v>89</v>
      </c>
      <c r="N48" s="243"/>
      <c r="O48" s="23" t="s">
        <v>193</v>
      </c>
      <c r="P48" s="64">
        <f>COUNTIF($J$2:$J$476,"2")</f>
        <v>9</v>
      </c>
      <c r="Q48" s="34"/>
      <c r="R48" s="35"/>
      <c r="S48" s="61">
        <f>(P48/P59)</f>
        <v>0.0656934306569343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8">
        <v>4809</v>
      </c>
      <c r="B49" s="9" t="s">
        <v>9939</v>
      </c>
      <c r="C49" s="9">
        <v>2007</v>
      </c>
      <c r="D49" s="388">
        <v>39150</v>
      </c>
      <c r="E49" s="9" t="s">
        <v>9940</v>
      </c>
      <c r="F49" s="9" t="s">
        <v>430</v>
      </c>
      <c r="G49" s="9" t="s">
        <v>850</v>
      </c>
      <c r="H49" s="9" t="s">
        <v>3804</v>
      </c>
      <c r="I49" s="388">
        <v>39970</v>
      </c>
      <c r="J49" s="12">
        <v>6</v>
      </c>
      <c r="K49" s="560" t="s">
        <v>278</v>
      </c>
      <c r="L49" s="9" t="s">
        <v>371</v>
      </c>
      <c r="M49" s="13">
        <f>I49-D49</f>
        <v>820</v>
      </c>
      <c r="N49" s="243"/>
      <c r="O49" s="24" t="s">
        <v>197</v>
      </c>
      <c r="P49" s="62">
        <f>COUNTIF($J$2:$J$476,"3")</f>
        <v>10</v>
      </c>
      <c r="Q49" s="34"/>
      <c r="R49" s="35"/>
      <c r="S49" s="63">
        <f>(P49/P59)</f>
        <v>0.072992700729927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16">
        <v>4909</v>
      </c>
      <c r="B50" s="17" t="s">
        <v>9941</v>
      </c>
      <c r="C50" s="17">
        <v>2007</v>
      </c>
      <c r="D50" s="392">
        <v>39185</v>
      </c>
      <c r="E50" s="17" t="s">
        <v>9942</v>
      </c>
      <c r="F50" s="17" t="s">
        <v>9783</v>
      </c>
      <c r="G50" s="17" t="s">
        <v>860</v>
      </c>
      <c r="H50" s="17" t="s">
        <v>9657</v>
      </c>
      <c r="I50" s="392">
        <v>39970</v>
      </c>
      <c r="J50" s="19">
        <v>6</v>
      </c>
      <c r="K50" s="562" t="s">
        <v>308</v>
      </c>
      <c r="L50" s="19" t="s">
        <v>376</v>
      </c>
      <c r="M50" s="21">
        <f>I50-D50</f>
        <v>785</v>
      </c>
      <c r="N50" s="243"/>
      <c r="O50" s="23" t="s">
        <v>204</v>
      </c>
      <c r="P50" s="64">
        <f>COUNTIF($J$2:$J$476,"4")</f>
        <v>6</v>
      </c>
      <c r="Q50" s="34"/>
      <c r="R50" s="35"/>
      <c r="S50" s="61">
        <f>(P50/P59)</f>
        <v>0.0437956204379562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8">
        <v>5009</v>
      </c>
      <c r="B51" s="9" t="s">
        <v>9943</v>
      </c>
      <c r="C51" s="9">
        <v>2008</v>
      </c>
      <c r="D51" s="388">
        <v>39534</v>
      </c>
      <c r="E51" s="9" t="s">
        <v>9944</v>
      </c>
      <c r="F51" s="9" t="s">
        <v>1678</v>
      </c>
      <c r="G51" s="9" t="s">
        <v>860</v>
      </c>
      <c r="H51" s="9" t="s">
        <v>9787</v>
      </c>
      <c r="I51" s="388">
        <v>39974</v>
      </c>
      <c r="J51" s="12">
        <v>6</v>
      </c>
      <c r="K51" s="560" t="s">
        <v>278</v>
      </c>
      <c r="L51" s="9" t="s">
        <v>376</v>
      </c>
      <c r="M51" s="13">
        <f>I51-D51</f>
        <v>440</v>
      </c>
      <c r="N51" s="243"/>
      <c r="O51" s="24" t="s">
        <v>211</v>
      </c>
      <c r="P51" s="62">
        <f>COUNTIF($J$2:$J$476,"5")</f>
        <v>5</v>
      </c>
      <c r="Q51" s="34"/>
      <c r="R51" s="35"/>
      <c r="S51" s="63">
        <f>(P51/P59)</f>
        <v>0.0364963503649635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16">
        <v>5109</v>
      </c>
      <c r="B52" s="17" t="s">
        <v>9945</v>
      </c>
      <c r="C52" s="17">
        <v>2007</v>
      </c>
      <c r="D52" s="392">
        <v>39435</v>
      </c>
      <c r="E52" s="17" t="s">
        <v>9946</v>
      </c>
      <c r="F52" s="17" t="s">
        <v>534</v>
      </c>
      <c r="G52" s="17" t="s">
        <v>17</v>
      </c>
      <c r="H52" s="17" t="s">
        <v>9787</v>
      </c>
      <c r="I52" s="392">
        <v>39979</v>
      </c>
      <c r="J52" s="19">
        <v>6</v>
      </c>
      <c r="K52" s="560" t="s">
        <v>278</v>
      </c>
      <c r="L52" s="19" t="s">
        <v>371</v>
      </c>
      <c r="M52" s="21">
        <f>I52-D52</f>
        <v>544</v>
      </c>
      <c r="N52" s="243"/>
      <c r="O52" s="23" t="s">
        <v>216</v>
      </c>
      <c r="P52" s="64">
        <f>COUNTIF($J$2:$J$476,"6")</f>
        <v>14</v>
      </c>
      <c r="Q52" s="34"/>
      <c r="R52" s="35"/>
      <c r="S52" s="61">
        <f>(P52/P59)</f>
        <v>0.102189781021898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8">
        <v>5209</v>
      </c>
      <c r="B53" s="9" t="s">
        <v>9947</v>
      </c>
      <c r="C53" s="9">
        <v>1999</v>
      </c>
      <c r="D53" s="388">
        <v>36525</v>
      </c>
      <c r="E53" s="9" t="s">
        <v>9948</v>
      </c>
      <c r="F53" s="9" t="s">
        <v>9648</v>
      </c>
      <c r="G53" s="9" t="s">
        <v>860</v>
      </c>
      <c r="H53" s="9" t="s">
        <v>9546</v>
      </c>
      <c r="I53" s="388">
        <v>39981</v>
      </c>
      <c r="J53" s="12">
        <v>6</v>
      </c>
      <c r="K53" s="562" t="s">
        <v>308</v>
      </c>
      <c r="L53" s="9" t="s">
        <v>371</v>
      </c>
      <c r="M53" s="13">
        <f>I53-D53</f>
        <v>3456</v>
      </c>
      <c r="N53" s="243"/>
      <c r="O53" s="24" t="s">
        <v>221</v>
      </c>
      <c r="P53" s="62">
        <f>COUNTIF($J$2:$J$476,"7")</f>
        <v>11</v>
      </c>
      <c r="Q53" s="34"/>
      <c r="R53" s="35"/>
      <c r="S53" s="63">
        <f>(P53/P59)</f>
        <v>0.0802919708029197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16">
        <v>5309</v>
      </c>
      <c r="B54" s="17" t="s">
        <v>9949</v>
      </c>
      <c r="C54" s="17">
        <v>2007</v>
      </c>
      <c r="D54" s="392">
        <v>39283</v>
      </c>
      <c r="E54" s="17" t="s">
        <v>9950</v>
      </c>
      <c r="F54" s="17" t="s">
        <v>2561</v>
      </c>
      <c r="G54" s="17" t="s">
        <v>860</v>
      </c>
      <c r="H54" s="17" t="s">
        <v>3043</v>
      </c>
      <c r="I54" s="392">
        <v>39981</v>
      </c>
      <c r="J54" s="19">
        <v>6</v>
      </c>
      <c r="K54" s="560" t="s">
        <v>278</v>
      </c>
      <c r="L54" s="19" t="s">
        <v>371</v>
      </c>
      <c r="M54" s="21">
        <f>I54-D54</f>
        <v>698</v>
      </c>
      <c r="N54" s="243"/>
      <c r="O54" s="23" t="s">
        <v>226</v>
      </c>
      <c r="P54" s="64">
        <f>COUNTIF($J$2:$J$476,"8")</f>
        <v>14</v>
      </c>
      <c r="Q54" s="34"/>
      <c r="R54" s="35"/>
      <c r="S54" s="61">
        <f>(P54/P59)</f>
        <v>0.102189781021898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8">
        <v>5409</v>
      </c>
      <c r="B55" s="9" t="s">
        <v>9951</v>
      </c>
      <c r="C55" s="9">
        <v>1998</v>
      </c>
      <c r="D55" s="388">
        <v>36103</v>
      </c>
      <c r="E55" s="9" t="s">
        <v>9952</v>
      </c>
      <c r="F55" s="9" t="s">
        <v>1361</v>
      </c>
      <c r="G55" s="9" t="s">
        <v>850</v>
      </c>
      <c r="H55" s="9" t="s">
        <v>9567</v>
      </c>
      <c r="I55" s="388">
        <v>39993</v>
      </c>
      <c r="J55" s="12">
        <v>6</v>
      </c>
      <c r="K55" s="560" t="s">
        <v>278</v>
      </c>
      <c r="L55" s="9" t="s">
        <v>376</v>
      </c>
      <c r="M55" s="13">
        <f>I55-D55</f>
        <v>3890</v>
      </c>
      <c r="N55" s="243"/>
      <c r="O55" s="24" t="s">
        <v>231</v>
      </c>
      <c r="P55" s="62">
        <f>COUNTIF($J$2:$J$476,"9")</f>
        <v>7</v>
      </c>
      <c r="Q55" s="34"/>
      <c r="R55" s="35"/>
      <c r="S55" s="63">
        <f>(P55/P59)</f>
        <v>0.0510948905109489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16">
        <v>5509</v>
      </c>
      <c r="B56" s="17" t="s">
        <v>9953</v>
      </c>
      <c r="C56" s="17">
        <v>2000</v>
      </c>
      <c r="D56" s="392">
        <v>36705</v>
      </c>
      <c r="E56" s="17" t="s">
        <v>9954</v>
      </c>
      <c r="F56" s="17" t="s">
        <v>9716</v>
      </c>
      <c r="G56" s="17" t="s">
        <v>850</v>
      </c>
      <c r="H56" s="17" t="s">
        <v>9955</v>
      </c>
      <c r="I56" s="392">
        <v>39995</v>
      </c>
      <c r="J56" s="19">
        <v>7</v>
      </c>
      <c r="K56" s="561" t="s">
        <v>324</v>
      </c>
      <c r="L56" s="19" t="s">
        <v>371</v>
      </c>
      <c r="M56" s="21">
        <f>I56-D56</f>
        <v>3290</v>
      </c>
      <c r="N56" s="243"/>
      <c r="O56" s="23" t="s">
        <v>237</v>
      </c>
      <c r="P56" s="64">
        <f>COUNTIF($J$2:$J$476,"10")</f>
        <v>11</v>
      </c>
      <c r="Q56" s="34"/>
      <c r="R56" s="35"/>
      <c r="S56" s="61">
        <f>(P56/P59)</f>
        <v>0.0802919708029197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8">
        <v>5609</v>
      </c>
      <c r="B57" s="9" t="s">
        <v>9956</v>
      </c>
      <c r="C57" s="9">
        <v>2007</v>
      </c>
      <c r="D57" s="388">
        <v>39435</v>
      </c>
      <c r="E57" s="9" t="s">
        <v>9957</v>
      </c>
      <c r="F57" s="9" t="s">
        <v>9834</v>
      </c>
      <c r="G57" s="9" t="s">
        <v>860</v>
      </c>
      <c r="H57" s="9" t="s">
        <v>9747</v>
      </c>
      <c r="I57" s="388">
        <v>39996</v>
      </c>
      <c r="J57" s="12">
        <v>7</v>
      </c>
      <c r="K57" s="560" t="s">
        <v>278</v>
      </c>
      <c r="L57" s="9" t="s">
        <v>371</v>
      </c>
      <c r="M57" s="13">
        <f>I57-D57</f>
        <v>561</v>
      </c>
      <c r="N57" s="243"/>
      <c r="O57" s="24" t="s">
        <v>243</v>
      </c>
      <c r="P57" s="62">
        <f>COUNTIF($J$2:$J$476,"11")</f>
        <v>13</v>
      </c>
      <c r="Q57" s="34"/>
      <c r="R57" s="35"/>
      <c r="S57" s="63">
        <f>(P57/P59)</f>
        <v>0.0948905109489051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16">
        <v>5709</v>
      </c>
      <c r="B58" s="17" t="s">
        <v>9958</v>
      </c>
      <c r="C58" s="17">
        <v>2007</v>
      </c>
      <c r="D58" s="392">
        <v>39339</v>
      </c>
      <c r="E58" s="17" t="s">
        <v>9959</v>
      </c>
      <c r="F58" s="17" t="s">
        <v>180</v>
      </c>
      <c r="G58" s="17" t="s">
        <v>17</v>
      </c>
      <c r="H58" s="17" t="s">
        <v>363</v>
      </c>
      <c r="I58" s="392">
        <v>40007</v>
      </c>
      <c r="J58" s="19">
        <v>7</v>
      </c>
      <c r="K58" s="562" t="s">
        <v>308</v>
      </c>
      <c r="L58" s="19" t="s">
        <v>371</v>
      </c>
      <c r="M58" s="21">
        <f>I58-D58</f>
        <v>668</v>
      </c>
      <c r="N58" s="243"/>
      <c r="O58" s="413" t="s">
        <v>248</v>
      </c>
      <c r="P58" s="64">
        <f>COUNTIF($J$2:$J$476,"12")</f>
        <v>28</v>
      </c>
      <c r="Q58" s="34"/>
      <c r="R58" s="35"/>
      <c r="S58" s="414">
        <f>(P58/P59)</f>
        <v>0.204379562043796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8">
        <v>5809</v>
      </c>
      <c r="B59" s="9" t="s">
        <v>9960</v>
      </c>
      <c r="C59" s="9">
        <v>2006</v>
      </c>
      <c r="D59" s="388">
        <v>39001</v>
      </c>
      <c r="E59" s="9" t="s">
        <v>9961</v>
      </c>
      <c r="F59" s="9" t="s">
        <v>236</v>
      </c>
      <c r="G59" s="9" t="s">
        <v>860</v>
      </c>
      <c r="H59" s="9" t="s">
        <v>3043</v>
      </c>
      <c r="I59" s="388">
        <v>40011</v>
      </c>
      <c r="J59" s="12">
        <v>7</v>
      </c>
      <c r="K59" s="562" t="s">
        <v>308</v>
      </c>
      <c r="L59" s="9" t="s">
        <v>376</v>
      </c>
      <c r="M59" s="13">
        <f>I59-D59</f>
        <v>1010</v>
      </c>
      <c r="N59" s="243"/>
      <c r="O59" s="407" t="s">
        <v>253</v>
      </c>
      <c r="P59" s="408">
        <f>SUM(P47:R58)</f>
        <v>137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16">
        <v>5909</v>
      </c>
      <c r="B60" s="17" t="s">
        <v>9962</v>
      </c>
      <c r="C60" s="17">
        <v>2006</v>
      </c>
      <c r="D60" s="392">
        <v>39072</v>
      </c>
      <c r="E60" s="17" t="s">
        <v>9963</v>
      </c>
      <c r="F60" s="17" t="s">
        <v>9894</v>
      </c>
      <c r="G60" s="17" t="s">
        <v>860</v>
      </c>
      <c r="H60" s="17" t="s">
        <v>3043</v>
      </c>
      <c r="I60" s="392">
        <v>40011</v>
      </c>
      <c r="J60" s="19">
        <v>7</v>
      </c>
      <c r="K60" s="560" t="s">
        <v>278</v>
      </c>
      <c r="L60" s="19" t="s">
        <v>376</v>
      </c>
      <c r="M60" s="21">
        <f>I60-D60</f>
        <v>939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8">
        <v>6009</v>
      </c>
      <c r="B61" s="9" t="s">
        <v>9964</v>
      </c>
      <c r="C61" s="9">
        <v>2006</v>
      </c>
      <c r="D61" s="388">
        <v>39072</v>
      </c>
      <c r="E61" s="9" t="s">
        <v>9965</v>
      </c>
      <c r="F61" s="9" t="s">
        <v>9894</v>
      </c>
      <c r="G61" s="9" t="s">
        <v>860</v>
      </c>
      <c r="H61" s="9" t="s">
        <v>3043</v>
      </c>
      <c r="I61" s="388">
        <v>40011</v>
      </c>
      <c r="J61" s="12">
        <v>7</v>
      </c>
      <c r="K61" s="560" t="s">
        <v>278</v>
      </c>
      <c r="L61" s="9" t="s">
        <v>376</v>
      </c>
      <c r="M61" s="13">
        <f>I61-D61</f>
        <v>939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16">
        <v>6109</v>
      </c>
      <c r="B62" s="17" t="s">
        <v>9966</v>
      </c>
      <c r="C62" s="17">
        <v>2008</v>
      </c>
      <c r="D62" s="392">
        <v>39553</v>
      </c>
      <c r="E62" s="17" t="s">
        <v>9967</v>
      </c>
      <c r="F62" s="17" t="s">
        <v>9857</v>
      </c>
      <c r="G62" s="17" t="s">
        <v>17</v>
      </c>
      <c r="H62" s="17" t="s">
        <v>6806</v>
      </c>
      <c r="I62" s="392">
        <v>40022</v>
      </c>
      <c r="J62" s="19">
        <v>7</v>
      </c>
      <c r="K62" s="560" t="s">
        <v>278</v>
      </c>
      <c r="L62" s="19" t="s">
        <v>376</v>
      </c>
      <c r="M62" s="21">
        <f>I62-D62</f>
        <v>469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8">
        <v>6209</v>
      </c>
      <c r="B63" s="9" t="s">
        <v>9968</v>
      </c>
      <c r="C63" s="9">
        <v>2007</v>
      </c>
      <c r="D63" s="388">
        <v>39197</v>
      </c>
      <c r="E63" s="9" t="s">
        <v>9969</v>
      </c>
      <c r="F63" s="9" t="s">
        <v>9970</v>
      </c>
      <c r="G63" s="9" t="s">
        <v>850</v>
      </c>
      <c r="H63" s="9" t="s">
        <v>9971</v>
      </c>
      <c r="I63" s="388">
        <v>40025</v>
      </c>
      <c r="J63" s="12">
        <v>7</v>
      </c>
      <c r="K63" s="562" t="s">
        <v>308</v>
      </c>
      <c r="L63" s="9" t="s">
        <v>376</v>
      </c>
      <c r="M63" s="13">
        <f>I63-D63</f>
        <v>828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16">
        <v>6309</v>
      </c>
      <c r="B64" s="17" t="s">
        <v>9972</v>
      </c>
      <c r="C64" s="17">
        <v>2007</v>
      </c>
      <c r="D64" s="392">
        <v>39296</v>
      </c>
      <c r="E64" s="17" t="s">
        <v>9973</v>
      </c>
      <c r="F64" s="17" t="s">
        <v>534</v>
      </c>
      <c r="G64" s="17" t="s">
        <v>17</v>
      </c>
      <c r="H64" s="17" t="s">
        <v>9974</v>
      </c>
      <c r="I64" s="392">
        <v>40025</v>
      </c>
      <c r="J64" s="19">
        <v>7</v>
      </c>
      <c r="K64" s="560" t="s">
        <v>278</v>
      </c>
      <c r="L64" s="19" t="s">
        <v>371</v>
      </c>
      <c r="M64" s="21">
        <f>I64-D64</f>
        <v>729</v>
      </c>
      <c r="N64" s="243"/>
      <c r="O64" s="418" t="s">
        <v>278</v>
      </c>
      <c r="P64" s="419"/>
      <c r="Q64" s="419"/>
      <c r="R64" s="420"/>
      <c r="S64" s="421">
        <f>COUNTIF($K$2:$K$476,"I - Extremamente tóxico")</f>
        <v>68</v>
      </c>
      <c r="T64" s="422">
        <f>(S64/S76)</f>
        <v>0.496350364963504</v>
      </c>
      <c r="U64" s="243"/>
      <c r="V64" s="243"/>
      <c r="W64" s="243"/>
      <c r="X64" s="243"/>
      <c r="Y64" s="243"/>
      <c r="Z64" s="243"/>
    </row>
    <row ht="12.75" customHeight="1" r="65">
      <c r="A65" s="8">
        <v>6409</v>
      </c>
      <c r="B65" s="9" t="s">
        <v>9975</v>
      </c>
      <c r="C65" s="9">
        <v>2008</v>
      </c>
      <c r="D65" s="388">
        <v>39731</v>
      </c>
      <c r="E65" s="9" t="s">
        <v>9976</v>
      </c>
      <c r="F65" s="9" t="s">
        <v>9857</v>
      </c>
      <c r="G65" s="9" t="s">
        <v>17</v>
      </c>
      <c r="H65" s="9" t="s">
        <v>9977</v>
      </c>
      <c r="I65" s="388">
        <v>40025</v>
      </c>
      <c r="J65" s="12">
        <v>7</v>
      </c>
      <c r="K65" s="560" t="s">
        <v>278</v>
      </c>
      <c r="L65" s="9" t="s">
        <v>376</v>
      </c>
      <c r="M65" s="13">
        <f>I65-D65</f>
        <v>294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16">
        <v>6509</v>
      </c>
      <c r="B66" s="17" t="s">
        <v>9978</v>
      </c>
      <c r="C66" s="17">
        <v>2008</v>
      </c>
      <c r="D66" s="392">
        <v>39721</v>
      </c>
      <c r="E66" s="17" t="s">
        <v>9979</v>
      </c>
      <c r="F66" s="17" t="s">
        <v>9857</v>
      </c>
      <c r="G66" s="17" t="s">
        <v>17</v>
      </c>
      <c r="H66" s="17" t="s">
        <v>89</v>
      </c>
      <c r="I66" s="392">
        <v>40025</v>
      </c>
      <c r="J66" s="19">
        <v>7</v>
      </c>
      <c r="K66" s="560" t="s">
        <v>278</v>
      </c>
      <c r="L66" s="19" t="s">
        <v>376</v>
      </c>
      <c r="M66" s="21">
        <f>I66-D66</f>
        <v>304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8">
        <v>6609</v>
      </c>
      <c r="B67" s="9" t="s">
        <v>9980</v>
      </c>
      <c r="C67" s="9">
        <v>2008</v>
      </c>
      <c r="D67" s="388">
        <v>39554</v>
      </c>
      <c r="E67" s="9" t="s">
        <v>9981</v>
      </c>
      <c r="F67" s="9" t="s">
        <v>534</v>
      </c>
      <c r="G67" s="9" t="s">
        <v>17</v>
      </c>
      <c r="H67" s="9" t="s">
        <v>100</v>
      </c>
      <c r="I67" s="388">
        <v>40032</v>
      </c>
      <c r="J67" s="12">
        <v>8</v>
      </c>
      <c r="K67" s="560" t="s">
        <v>278</v>
      </c>
      <c r="L67" s="9" t="s">
        <v>371</v>
      </c>
      <c r="M67" s="13">
        <f>I67-D67</f>
        <v>478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13</v>
      </c>
      <c r="T67" s="428">
        <f>(S67/S76)</f>
        <v>0.0948905109489051</v>
      </c>
      <c r="U67" s="243"/>
      <c r="V67" s="243"/>
      <c r="W67" s="243"/>
      <c r="X67" s="243"/>
      <c r="Y67" s="243"/>
      <c r="Z67" s="243"/>
    </row>
    <row ht="12.75" customHeight="1" r="68">
      <c r="A68" s="16">
        <v>6709</v>
      </c>
      <c r="B68" s="17" t="s">
        <v>9982</v>
      </c>
      <c r="C68" s="17">
        <v>2007</v>
      </c>
      <c r="D68" s="392">
        <v>39254</v>
      </c>
      <c r="E68" s="17" t="s">
        <v>9983</v>
      </c>
      <c r="F68" s="17" t="s">
        <v>1154</v>
      </c>
      <c r="G68" s="17" t="s">
        <v>850</v>
      </c>
      <c r="H68" s="17" t="s">
        <v>3804</v>
      </c>
      <c r="I68" s="392">
        <v>40035</v>
      </c>
      <c r="J68" s="19">
        <v>8</v>
      </c>
      <c r="K68" s="560" t="s">
        <v>278</v>
      </c>
      <c r="L68" s="19" t="s">
        <v>376</v>
      </c>
      <c r="M68" s="21">
        <f>I68-D68</f>
        <v>781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8">
        <v>6809</v>
      </c>
      <c r="B69" s="9" t="s">
        <v>9984</v>
      </c>
      <c r="C69" s="9">
        <v>2005</v>
      </c>
      <c r="D69" s="388">
        <v>38448</v>
      </c>
      <c r="E69" s="9" t="s">
        <v>9985</v>
      </c>
      <c r="F69" s="9" t="s">
        <v>9986</v>
      </c>
      <c r="G69" s="9" t="s">
        <v>850</v>
      </c>
      <c r="H69" s="9" t="s">
        <v>9567</v>
      </c>
      <c r="I69" s="388">
        <v>40037</v>
      </c>
      <c r="J69" s="12">
        <v>8</v>
      </c>
      <c r="K69" s="563" t="s">
        <v>295</v>
      </c>
      <c r="L69" s="9" t="s">
        <v>376</v>
      </c>
      <c r="M69" s="13">
        <f>I69-D69</f>
        <v>1589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51</v>
      </c>
      <c r="T69" s="431">
        <f>(S69/S76)</f>
        <v>0.372262773722628</v>
      </c>
      <c r="U69" s="243"/>
      <c r="V69" s="243"/>
      <c r="W69" s="243"/>
      <c r="X69" s="243"/>
      <c r="Y69" s="243"/>
      <c r="Z69" s="243"/>
    </row>
    <row ht="12.75" customHeight="1" r="70">
      <c r="A70" s="16">
        <v>6909</v>
      </c>
      <c r="B70" s="17" t="s">
        <v>9987</v>
      </c>
      <c r="C70" s="17">
        <v>2001</v>
      </c>
      <c r="D70" s="392">
        <v>37134</v>
      </c>
      <c r="E70" s="17" t="s">
        <v>9988</v>
      </c>
      <c r="F70" s="17" t="s">
        <v>2116</v>
      </c>
      <c r="G70" s="17" t="s">
        <v>860</v>
      </c>
      <c r="H70" s="17" t="s">
        <v>3637</v>
      </c>
      <c r="I70" s="392">
        <v>40038</v>
      </c>
      <c r="J70" s="19">
        <v>8</v>
      </c>
      <c r="K70" s="560" t="s">
        <v>278</v>
      </c>
      <c r="L70" s="19" t="s">
        <v>376</v>
      </c>
      <c r="M70" s="21">
        <f>I70-D70</f>
        <v>2904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8">
        <v>7009</v>
      </c>
      <c r="B71" s="9" t="s">
        <v>9989</v>
      </c>
      <c r="C71" s="9">
        <v>2005</v>
      </c>
      <c r="D71" s="388">
        <v>38490</v>
      </c>
      <c r="E71" s="9" t="s">
        <v>9990</v>
      </c>
      <c r="F71" s="9" t="s">
        <v>9168</v>
      </c>
      <c r="G71" s="9" t="s">
        <v>850</v>
      </c>
      <c r="H71" s="9" t="s">
        <v>115</v>
      </c>
      <c r="I71" s="388">
        <v>40038</v>
      </c>
      <c r="J71" s="12">
        <v>8</v>
      </c>
      <c r="K71" s="560" t="s">
        <v>278</v>
      </c>
      <c r="L71" s="9" t="s">
        <v>371</v>
      </c>
      <c r="M71" s="13">
        <f>I71-D71</f>
        <v>1548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16">
        <v>7109</v>
      </c>
      <c r="B72" s="17" t="s">
        <v>9991</v>
      </c>
      <c r="C72" s="17">
        <v>2005</v>
      </c>
      <c r="D72" s="392">
        <v>38448</v>
      </c>
      <c r="E72" s="17" t="s">
        <v>9992</v>
      </c>
      <c r="F72" s="17" t="s">
        <v>9624</v>
      </c>
      <c r="G72" s="17" t="s">
        <v>850</v>
      </c>
      <c r="H72" s="17" t="s">
        <v>9567</v>
      </c>
      <c r="I72" s="392">
        <v>40038</v>
      </c>
      <c r="J72" s="19">
        <v>8</v>
      </c>
      <c r="K72" s="562" t="s">
        <v>308</v>
      </c>
      <c r="L72" s="19" t="s">
        <v>371</v>
      </c>
      <c r="M72" s="21">
        <f>I72-D72</f>
        <v>1590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5</v>
      </c>
      <c r="T72" s="434">
        <f>(S72/S76)</f>
        <v>0.0364963503649635</v>
      </c>
      <c r="U72" s="243"/>
      <c r="V72" s="243"/>
      <c r="W72" s="243"/>
      <c r="X72" s="243"/>
      <c r="Y72" s="243"/>
      <c r="Z72" s="243"/>
    </row>
    <row ht="12.75" customHeight="1" r="73">
      <c r="A73" s="8">
        <v>7209</v>
      </c>
      <c r="B73" s="9" t="s">
        <v>9993</v>
      </c>
      <c r="C73" s="9">
        <v>2007</v>
      </c>
      <c r="D73" s="388">
        <v>39386</v>
      </c>
      <c r="E73" s="9" t="s">
        <v>9994</v>
      </c>
      <c r="F73" s="9" t="s">
        <v>1417</v>
      </c>
      <c r="G73" s="9" t="s">
        <v>860</v>
      </c>
      <c r="H73" s="9" t="s">
        <v>89</v>
      </c>
      <c r="I73" s="388">
        <v>40039</v>
      </c>
      <c r="J73" s="12">
        <v>8</v>
      </c>
      <c r="K73" s="560" t="s">
        <v>278</v>
      </c>
      <c r="L73" s="9" t="s">
        <v>371</v>
      </c>
      <c r="M73" s="13">
        <f>I73-D73</f>
        <v>653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16">
        <v>7309</v>
      </c>
      <c r="B74" s="17" t="s">
        <v>9995</v>
      </c>
      <c r="C74" s="17">
        <v>2006</v>
      </c>
      <c r="D74" s="392">
        <v>38930</v>
      </c>
      <c r="E74" s="17" t="s">
        <v>9996</v>
      </c>
      <c r="F74" s="17" t="s">
        <v>9925</v>
      </c>
      <c r="G74" s="17" t="s">
        <v>850</v>
      </c>
      <c r="H74" s="17" t="s">
        <v>9869</v>
      </c>
      <c r="I74" s="392">
        <v>40039</v>
      </c>
      <c r="J74" s="19">
        <v>8</v>
      </c>
      <c r="K74" s="560" t="s">
        <v>278</v>
      </c>
      <c r="L74" s="19" t="s">
        <v>371</v>
      </c>
      <c r="M74" s="21">
        <f>I74-D74</f>
        <v>1109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0</v>
      </c>
      <c r="T74" s="434">
        <f>(S74/S76)</f>
        <v>0</v>
      </c>
      <c r="U74" s="243"/>
      <c r="V74" s="243"/>
      <c r="W74" s="243"/>
      <c r="X74" s="243"/>
      <c r="Y74" s="243"/>
      <c r="Z74" s="243"/>
    </row>
    <row ht="12.75" customHeight="1" r="75">
      <c r="A75" s="8">
        <v>7409</v>
      </c>
      <c r="B75" s="9" t="s">
        <v>9997</v>
      </c>
      <c r="C75" s="9">
        <v>2007</v>
      </c>
      <c r="D75" s="388">
        <v>39394</v>
      </c>
      <c r="E75" s="9" t="s">
        <v>9998</v>
      </c>
      <c r="F75" s="9" t="s">
        <v>1417</v>
      </c>
      <c r="G75" s="9" t="s">
        <v>860</v>
      </c>
      <c r="H75" s="9" t="s">
        <v>89</v>
      </c>
      <c r="I75" s="388">
        <v>40039</v>
      </c>
      <c r="J75" s="12">
        <v>8</v>
      </c>
      <c r="K75" s="560" t="s">
        <v>278</v>
      </c>
      <c r="L75" s="9" t="s">
        <v>371</v>
      </c>
      <c r="M75" s="13">
        <f>I75-D75</f>
        <v>645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2.75" customHeight="1" r="76">
      <c r="A76" s="16">
        <v>7509</v>
      </c>
      <c r="B76" s="17" t="s">
        <v>9999</v>
      </c>
      <c r="C76" s="17">
        <v>2006</v>
      </c>
      <c r="D76" s="392">
        <v>38904</v>
      </c>
      <c r="E76" s="17" t="s">
        <v>10000</v>
      </c>
      <c r="F76" s="17" t="s">
        <v>534</v>
      </c>
      <c r="G76" s="17" t="s">
        <v>17</v>
      </c>
      <c r="H76" s="17" t="s">
        <v>10001</v>
      </c>
      <c r="I76" s="392">
        <v>40039</v>
      </c>
      <c r="J76" s="19">
        <v>8</v>
      </c>
      <c r="K76" s="560" t="s">
        <v>278</v>
      </c>
      <c r="L76" s="19" t="s">
        <v>371</v>
      </c>
      <c r="M76" s="21">
        <f>I76-D76</f>
        <v>1135</v>
      </c>
      <c r="N76" s="243"/>
      <c r="O76" s="310" t="s">
        <v>253</v>
      </c>
      <c r="P76" s="59"/>
      <c r="Q76" s="59"/>
      <c r="R76" s="117"/>
      <c r="S76" s="440">
        <f>SUM(S64:S75)</f>
        <v>137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8">
        <v>7609</v>
      </c>
      <c r="B77" s="9" t="s">
        <v>10002</v>
      </c>
      <c r="C77" s="9">
        <v>2006</v>
      </c>
      <c r="D77" s="388">
        <v>38819</v>
      </c>
      <c r="E77" s="9" t="s">
        <v>10003</v>
      </c>
      <c r="F77" s="9" t="s">
        <v>534</v>
      </c>
      <c r="G77" s="9" t="s">
        <v>860</v>
      </c>
      <c r="H77" s="9" t="s">
        <v>9546</v>
      </c>
      <c r="I77" s="388">
        <v>40042</v>
      </c>
      <c r="J77" s="12">
        <v>8</v>
      </c>
      <c r="K77" s="562" t="s">
        <v>308</v>
      </c>
      <c r="L77" s="9" t="s">
        <v>376</v>
      </c>
      <c r="M77" s="13">
        <f>I77-D77</f>
        <v>1223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16">
        <v>7709</v>
      </c>
      <c r="B78" s="17" t="s">
        <v>10004</v>
      </c>
      <c r="C78" s="17">
        <v>2007</v>
      </c>
      <c r="D78" s="392">
        <v>39099</v>
      </c>
      <c r="E78" s="17" t="s">
        <v>10005</v>
      </c>
      <c r="F78" s="17" t="s">
        <v>2600</v>
      </c>
      <c r="G78" s="17" t="s">
        <v>850</v>
      </c>
      <c r="H78" s="17" t="s">
        <v>3043</v>
      </c>
      <c r="I78" s="392">
        <v>40053</v>
      </c>
      <c r="J78" s="19">
        <v>8</v>
      </c>
      <c r="K78" s="563" t="s">
        <v>295</v>
      </c>
      <c r="L78" s="19" t="s">
        <v>380</v>
      </c>
      <c r="M78" s="21">
        <f>I78-D78</f>
        <v>954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8">
        <v>7809</v>
      </c>
      <c r="B79" s="9" t="s">
        <v>10006</v>
      </c>
      <c r="C79" s="9">
        <v>2007</v>
      </c>
      <c r="D79" s="388">
        <v>39433</v>
      </c>
      <c r="E79" s="9" t="s">
        <v>10007</v>
      </c>
      <c r="F79" s="9" t="s">
        <v>2564</v>
      </c>
      <c r="G79" s="9" t="s">
        <v>17</v>
      </c>
      <c r="H79" s="9" t="s">
        <v>6920</v>
      </c>
      <c r="I79" s="388">
        <v>40053</v>
      </c>
      <c r="J79" s="12">
        <v>8</v>
      </c>
      <c r="K79" s="560" t="s">
        <v>278</v>
      </c>
      <c r="L79" s="9" t="s">
        <v>371</v>
      </c>
      <c r="M79" s="13">
        <f>I79-D79</f>
        <v>620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16">
        <v>7909</v>
      </c>
      <c r="B80" s="17" t="s">
        <v>10008</v>
      </c>
      <c r="C80" s="17">
        <v>2007</v>
      </c>
      <c r="D80" s="392">
        <v>39365</v>
      </c>
      <c r="E80" s="17" t="s">
        <v>10009</v>
      </c>
      <c r="F80" s="17" t="s">
        <v>10010</v>
      </c>
      <c r="G80" s="17" t="s">
        <v>860</v>
      </c>
      <c r="H80" s="17" t="s">
        <v>363</v>
      </c>
      <c r="I80" s="392">
        <v>40056</v>
      </c>
      <c r="J80" s="19">
        <v>8</v>
      </c>
      <c r="K80" s="560" t="s">
        <v>278</v>
      </c>
      <c r="L80" s="19" t="s">
        <v>376</v>
      </c>
      <c r="M80" s="21">
        <f>I80-D80</f>
        <v>691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8">
        <v>8009</v>
      </c>
      <c r="B81" s="9" t="s">
        <v>10011</v>
      </c>
      <c r="C81" s="9">
        <v>2007</v>
      </c>
      <c r="D81" s="388">
        <v>39414</v>
      </c>
      <c r="E81" s="9" t="s">
        <v>10012</v>
      </c>
      <c r="F81" s="9" t="s">
        <v>9857</v>
      </c>
      <c r="G81" s="9" t="s">
        <v>860</v>
      </c>
      <c r="H81" s="9" t="s">
        <v>9670</v>
      </c>
      <c r="I81" s="388">
        <v>40057</v>
      </c>
      <c r="J81" s="12">
        <v>9</v>
      </c>
      <c r="K81" s="560" t="s">
        <v>278</v>
      </c>
      <c r="L81" s="9" t="s">
        <v>371</v>
      </c>
      <c r="M81" s="13">
        <f>I81-D81</f>
        <v>643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2</v>
      </c>
      <c r="T81" s="121">
        <f>(S81/S85)</f>
        <v>0.0145985401459854</v>
      </c>
      <c r="U81" s="243"/>
      <c r="V81" s="243"/>
      <c r="W81" s="243"/>
      <c r="X81" s="243"/>
      <c r="Y81" s="243"/>
      <c r="Z81" s="243"/>
    </row>
    <row ht="13.5" customHeight="1" r="82">
      <c r="A82" s="16">
        <v>8109</v>
      </c>
      <c r="B82" s="17" t="s">
        <v>10013</v>
      </c>
      <c r="C82" s="17">
        <v>2004</v>
      </c>
      <c r="D82" s="392">
        <v>38133</v>
      </c>
      <c r="E82" s="17" t="s">
        <v>10014</v>
      </c>
      <c r="F82" s="17" t="s">
        <v>10015</v>
      </c>
      <c r="G82" s="17" t="s">
        <v>860</v>
      </c>
      <c r="H82" s="17" t="s">
        <v>3637</v>
      </c>
      <c r="I82" s="392">
        <v>40057</v>
      </c>
      <c r="J82" s="19">
        <v>9</v>
      </c>
      <c r="K82" s="560" t="s">
        <v>278</v>
      </c>
      <c r="L82" s="19" t="s">
        <v>371</v>
      </c>
      <c r="M82" s="21">
        <f>I82-D82</f>
        <v>1924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79</v>
      </c>
      <c r="T82" s="123">
        <f>(S82/S85)</f>
        <v>0.576642335766423</v>
      </c>
      <c r="U82" s="243"/>
      <c r="V82" s="243"/>
      <c r="W82" s="243"/>
      <c r="X82" s="243"/>
      <c r="Y82" s="243"/>
      <c r="Z82" s="243"/>
    </row>
    <row ht="13.5" customHeight="1" r="83">
      <c r="A83" s="8">
        <v>8209</v>
      </c>
      <c r="B83" s="9" t="s">
        <v>10016</v>
      </c>
      <c r="C83" s="9">
        <v>2006</v>
      </c>
      <c r="D83" s="388">
        <v>38771</v>
      </c>
      <c r="E83" s="9" t="s">
        <v>10017</v>
      </c>
      <c r="F83" s="9" t="s">
        <v>7117</v>
      </c>
      <c r="G83" s="9" t="s">
        <v>30</v>
      </c>
      <c r="H83" s="9" t="s">
        <v>856</v>
      </c>
      <c r="I83" s="388">
        <v>40067</v>
      </c>
      <c r="J83" s="12">
        <v>9</v>
      </c>
      <c r="K83" s="562" t="s">
        <v>308</v>
      </c>
      <c r="L83" s="9" t="s">
        <v>380</v>
      </c>
      <c r="M83" s="13">
        <f>I83-D83</f>
        <v>1296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49</v>
      </c>
      <c r="T83" s="121">
        <f>(S83/S85)</f>
        <v>0.357664233576642</v>
      </c>
      <c r="U83" s="243"/>
      <c r="V83" s="243"/>
      <c r="W83" s="243"/>
      <c r="X83" s="243"/>
      <c r="Y83" s="243"/>
      <c r="Z83" s="243"/>
    </row>
    <row ht="14.25" customHeight="1" r="84">
      <c r="A84" s="16">
        <v>8309</v>
      </c>
      <c r="B84" s="17" t="s">
        <v>10018</v>
      </c>
      <c r="C84" s="17">
        <v>2006</v>
      </c>
      <c r="D84" s="392">
        <v>38959</v>
      </c>
      <c r="E84" s="17" t="s">
        <v>10019</v>
      </c>
      <c r="F84" s="17" t="s">
        <v>7117</v>
      </c>
      <c r="G84" s="17" t="s">
        <v>844</v>
      </c>
      <c r="H84" s="17" t="s">
        <v>856</v>
      </c>
      <c r="I84" s="392">
        <v>40067</v>
      </c>
      <c r="J84" s="19">
        <v>9</v>
      </c>
      <c r="K84" s="562" t="s">
        <v>308</v>
      </c>
      <c r="L84" s="19" t="s">
        <v>380</v>
      </c>
      <c r="M84" s="21">
        <f>I84-D84</f>
        <v>1108</v>
      </c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7</v>
      </c>
      <c r="T84" s="123">
        <f>(S84/S85)</f>
        <v>0.0510948905109489</v>
      </c>
      <c r="U84" s="243"/>
      <c r="V84" s="243"/>
      <c r="W84" s="243"/>
      <c r="X84" s="243"/>
      <c r="Y84" s="243"/>
      <c r="Z84" s="243"/>
    </row>
    <row ht="12.75" customHeight="1" r="85">
      <c r="A85" s="8">
        <v>8409</v>
      </c>
      <c r="B85" s="9" t="s">
        <v>10020</v>
      </c>
      <c r="C85" s="9">
        <v>2008</v>
      </c>
      <c r="D85" s="388">
        <v>39583</v>
      </c>
      <c r="E85" s="9" t="s">
        <v>10021</v>
      </c>
      <c r="F85" s="9" t="s">
        <v>1439</v>
      </c>
      <c r="G85" s="9" t="s">
        <v>860</v>
      </c>
      <c r="H85" s="9" t="s">
        <v>9787</v>
      </c>
      <c r="I85" s="388">
        <v>40072</v>
      </c>
      <c r="J85" s="12">
        <v>9</v>
      </c>
      <c r="K85" s="560" t="s">
        <v>278</v>
      </c>
      <c r="L85" s="9" t="s">
        <v>371</v>
      </c>
      <c r="M85" s="13">
        <f>I85-D85</f>
        <v>489</v>
      </c>
      <c r="N85" s="243"/>
      <c r="O85" s="344" t="s">
        <v>253</v>
      </c>
      <c r="P85" s="345"/>
      <c r="Q85" s="345"/>
      <c r="R85" s="346"/>
      <c r="S85" s="440">
        <f>SUM(S81:S84)</f>
        <v>137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16">
        <v>8509</v>
      </c>
      <c r="B86" s="17" t="s">
        <v>10022</v>
      </c>
      <c r="C86" s="17">
        <v>2007</v>
      </c>
      <c r="D86" s="392">
        <v>39352</v>
      </c>
      <c r="E86" s="17" t="s">
        <v>10023</v>
      </c>
      <c r="F86" s="17" t="s">
        <v>10024</v>
      </c>
      <c r="G86" s="17" t="s">
        <v>860</v>
      </c>
      <c r="H86" s="17" t="s">
        <v>9546</v>
      </c>
      <c r="I86" s="392">
        <v>40072</v>
      </c>
      <c r="J86" s="19">
        <v>9</v>
      </c>
      <c r="K86" s="562" t="s">
        <v>308</v>
      </c>
      <c r="L86" s="19" t="s">
        <v>371</v>
      </c>
      <c r="M86" s="21">
        <f>I86-D86</f>
        <v>720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8">
        <v>8609</v>
      </c>
      <c r="B87" s="9" t="s">
        <v>10025</v>
      </c>
      <c r="C87" s="9">
        <v>2007</v>
      </c>
      <c r="D87" s="388">
        <v>39429</v>
      </c>
      <c r="E87" s="9" t="s">
        <v>10026</v>
      </c>
      <c r="F87" s="9" t="s">
        <v>10026</v>
      </c>
      <c r="G87" s="9" t="s">
        <v>865</v>
      </c>
      <c r="H87" s="9" t="s">
        <v>10027</v>
      </c>
      <c r="I87" s="388">
        <v>40073</v>
      </c>
      <c r="J87" s="12">
        <v>9</v>
      </c>
      <c r="K87" s="561" t="s">
        <v>324</v>
      </c>
      <c r="L87" s="9" t="s">
        <v>380</v>
      </c>
      <c r="M87" s="13">
        <f>I87-D87</f>
        <v>644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16">
        <v>8709</v>
      </c>
      <c r="B88" s="17" t="s">
        <v>10028</v>
      </c>
      <c r="C88" s="17">
        <v>2006</v>
      </c>
      <c r="D88" s="392">
        <v>39071</v>
      </c>
      <c r="E88" s="17" t="s">
        <v>10029</v>
      </c>
      <c r="F88" s="17" t="s">
        <v>9894</v>
      </c>
      <c r="G88" s="17" t="s">
        <v>860</v>
      </c>
      <c r="H88" s="17" t="s">
        <v>9657</v>
      </c>
      <c r="I88" s="392">
        <v>40101</v>
      </c>
      <c r="J88" s="19">
        <v>10</v>
      </c>
      <c r="K88" s="562" t="s">
        <v>308</v>
      </c>
      <c r="L88" s="19" t="s">
        <v>376</v>
      </c>
      <c r="M88" s="21">
        <f>I88-D88</f>
        <v>1030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8">
        <v>8809</v>
      </c>
      <c r="B89" s="9" t="s">
        <v>10030</v>
      </c>
      <c r="C89" s="9">
        <v>2007</v>
      </c>
      <c r="D89" s="388">
        <v>39344</v>
      </c>
      <c r="E89" s="9" t="s">
        <v>10031</v>
      </c>
      <c r="F89" s="9" t="s">
        <v>2575</v>
      </c>
      <c r="G89" s="9" t="s">
        <v>30</v>
      </c>
      <c r="H89" s="9" t="s">
        <v>10032</v>
      </c>
      <c r="I89" s="388">
        <v>40101</v>
      </c>
      <c r="J89" s="12">
        <v>10</v>
      </c>
      <c r="K89" s="562" t="s">
        <v>308</v>
      </c>
      <c r="L89" s="9" t="s">
        <v>371</v>
      </c>
      <c r="M89" s="13">
        <f>I89-D89</f>
        <v>757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16">
        <v>8909</v>
      </c>
      <c r="B90" s="17" t="s">
        <v>10033</v>
      </c>
      <c r="C90" s="17">
        <v>2007</v>
      </c>
      <c r="D90" s="392">
        <v>39353</v>
      </c>
      <c r="E90" s="17" t="s">
        <v>10034</v>
      </c>
      <c r="F90" s="17" t="s">
        <v>2575</v>
      </c>
      <c r="G90" s="17" t="s">
        <v>844</v>
      </c>
      <c r="H90" s="17" t="s">
        <v>10032</v>
      </c>
      <c r="I90" s="392">
        <v>40102</v>
      </c>
      <c r="J90" s="19">
        <v>10</v>
      </c>
      <c r="K90" s="562" t="s">
        <v>308</v>
      </c>
      <c r="L90" s="19" t="s">
        <v>371</v>
      </c>
      <c r="M90" s="21">
        <f>I90-D90</f>
        <v>749</v>
      </c>
      <c r="N90" s="243"/>
      <c r="O90" s="454" t="s">
        <v>407</v>
      </c>
      <c r="P90" s="455">
        <f>AVERAGEIF(G2:G476,"PT",M2:M476)</f>
        <v>1125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8">
        <v>9009</v>
      </c>
      <c r="B91" s="9" t="s">
        <v>10035</v>
      </c>
      <c r="C91" s="9">
        <v>2006</v>
      </c>
      <c r="D91" s="388">
        <v>39069</v>
      </c>
      <c r="E91" s="9" t="s">
        <v>10036</v>
      </c>
      <c r="F91" s="9" t="s">
        <v>1678</v>
      </c>
      <c r="G91" s="9" t="s">
        <v>850</v>
      </c>
      <c r="H91" s="9" t="s">
        <v>1365</v>
      </c>
      <c r="I91" s="388">
        <v>40102</v>
      </c>
      <c r="J91" s="12">
        <v>10</v>
      </c>
      <c r="K91" s="562" t="s">
        <v>308</v>
      </c>
      <c r="L91" s="9" t="s">
        <v>371</v>
      </c>
      <c r="M91" s="13">
        <f>I91-D91</f>
        <v>1033</v>
      </c>
      <c r="N91" s="243"/>
      <c r="O91" s="456" t="s">
        <v>30</v>
      </c>
      <c r="P91" s="457">
        <f>AVERAGEIF(G2:G477,"PTN",M2:M477)</f>
        <v>1296.75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16">
        <v>9109</v>
      </c>
      <c r="B92" s="17" t="s">
        <v>10037</v>
      </c>
      <c r="C92" s="17">
        <v>2007</v>
      </c>
      <c r="D92" s="392">
        <v>39356</v>
      </c>
      <c r="E92" s="17" t="s">
        <v>10038</v>
      </c>
      <c r="F92" s="17" t="s">
        <v>1417</v>
      </c>
      <c r="G92" s="17" t="s">
        <v>850</v>
      </c>
      <c r="H92" s="17" t="s">
        <v>3804</v>
      </c>
      <c r="I92" s="392">
        <v>40102</v>
      </c>
      <c r="J92" s="19">
        <v>10</v>
      </c>
      <c r="K92" s="562" t="s">
        <v>308</v>
      </c>
      <c r="L92" s="19" t="s">
        <v>371</v>
      </c>
      <c r="M92" s="21">
        <f>I92-D92</f>
        <v>746</v>
      </c>
      <c r="N92" s="243"/>
      <c r="O92" s="454" t="s">
        <v>17</v>
      </c>
      <c r="P92" s="455">
        <f>AVERAGEIF(G2:G476,"PTE",M2:M476)</f>
        <v>586.214285714286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8">
        <v>9209</v>
      </c>
      <c r="B93" s="9" t="s">
        <v>10039</v>
      </c>
      <c r="C93" s="9">
        <v>2006</v>
      </c>
      <c r="D93" s="388">
        <v>39069</v>
      </c>
      <c r="E93" s="9" t="s">
        <v>10040</v>
      </c>
      <c r="F93" s="9" t="s">
        <v>10041</v>
      </c>
      <c r="G93" s="9" t="s">
        <v>850</v>
      </c>
      <c r="H93" s="9" t="s">
        <v>1365</v>
      </c>
      <c r="I93" s="388">
        <v>40102</v>
      </c>
      <c r="J93" s="12">
        <v>10</v>
      </c>
      <c r="K93" s="562" t="s">
        <v>308</v>
      </c>
      <c r="L93" s="9" t="s">
        <v>371</v>
      </c>
      <c r="M93" s="13">
        <f>I93-D93</f>
        <v>1033</v>
      </c>
      <c r="N93" s="243"/>
      <c r="O93" s="456" t="s">
        <v>40</v>
      </c>
      <c r="P93" s="457" t="e">
        <f>AVERAGEIF(G2:G476,"Pré-Mistura",M2:M476)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16">
        <v>9309</v>
      </c>
      <c r="B94" s="17" t="s">
        <v>10042</v>
      </c>
      <c r="C94" s="17">
        <v>2006</v>
      </c>
      <c r="D94" s="392">
        <v>39069</v>
      </c>
      <c r="E94" s="17" t="s">
        <v>10043</v>
      </c>
      <c r="F94" s="17" t="s">
        <v>10041</v>
      </c>
      <c r="G94" s="17" t="s">
        <v>850</v>
      </c>
      <c r="H94" s="17" t="s">
        <v>1365</v>
      </c>
      <c r="I94" s="392">
        <v>40102</v>
      </c>
      <c r="J94" s="19">
        <v>10</v>
      </c>
      <c r="K94" s="562" t="s">
        <v>308</v>
      </c>
      <c r="L94" s="19" t="s">
        <v>371</v>
      </c>
      <c r="M94" s="21">
        <f>I94-D94</f>
        <v>1033</v>
      </c>
      <c r="N94" s="243"/>
      <c r="O94" s="454" t="s">
        <v>850</v>
      </c>
      <c r="P94" s="455">
        <f>AVERAGEIF(G2:G476,"PF",M2:M476)</f>
        <v>1277.6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8">
        <v>9409</v>
      </c>
      <c r="B95" s="9" t="s">
        <v>10044</v>
      </c>
      <c r="C95" s="9">
        <v>2008</v>
      </c>
      <c r="D95" s="388">
        <v>39743</v>
      </c>
      <c r="E95" s="9" t="s">
        <v>10045</v>
      </c>
      <c r="F95" s="9" t="s">
        <v>2116</v>
      </c>
      <c r="G95" s="9" t="s">
        <v>860</v>
      </c>
      <c r="H95" s="9" t="s">
        <v>9787</v>
      </c>
      <c r="I95" s="388">
        <v>40102</v>
      </c>
      <c r="J95" s="12">
        <v>10</v>
      </c>
      <c r="K95" s="560" t="s">
        <v>278</v>
      </c>
      <c r="L95" s="9" t="s">
        <v>371</v>
      </c>
      <c r="M95" s="13">
        <f>I95-D95</f>
        <v>359</v>
      </c>
      <c r="N95" s="243"/>
      <c r="O95" s="456" t="s">
        <v>844</v>
      </c>
      <c r="P95" s="457">
        <f>AVERAGEIF(G2:G476,"PFN",M2:M476)</f>
        <v>1178.28571428571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16">
        <v>9509</v>
      </c>
      <c r="B96" s="17" t="s">
        <v>10046</v>
      </c>
      <c r="C96" s="17">
        <v>2007</v>
      </c>
      <c r="D96" s="392">
        <v>39414</v>
      </c>
      <c r="E96" s="17" t="s">
        <v>10047</v>
      </c>
      <c r="F96" s="17" t="s">
        <v>534</v>
      </c>
      <c r="G96" s="17" t="s">
        <v>860</v>
      </c>
      <c r="H96" s="17" t="s">
        <v>363</v>
      </c>
      <c r="I96" s="392">
        <v>40106</v>
      </c>
      <c r="J96" s="19">
        <v>10</v>
      </c>
      <c r="K96" s="560" t="s">
        <v>278</v>
      </c>
      <c r="L96" s="19" t="s">
        <v>371</v>
      </c>
      <c r="M96" s="21">
        <f>I96-D96</f>
        <v>692</v>
      </c>
      <c r="N96" s="243"/>
      <c r="O96" s="454" t="s">
        <v>860</v>
      </c>
      <c r="P96" s="455">
        <f>AVERAGEIF(G2:G476,"PF/PTE",M2:M476)</f>
        <v>840.870967741935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8">
        <v>9609</v>
      </c>
      <c r="B97" s="9" t="s">
        <v>10048</v>
      </c>
      <c r="C97" s="9">
        <v>2005</v>
      </c>
      <c r="D97" s="388">
        <v>38617</v>
      </c>
      <c r="E97" s="9" t="s">
        <v>10049</v>
      </c>
      <c r="F97" s="9" t="s">
        <v>9932</v>
      </c>
      <c r="G97" s="9" t="s">
        <v>850</v>
      </c>
      <c r="H97" s="9" t="s">
        <v>115</v>
      </c>
      <c r="I97" s="388">
        <v>40107</v>
      </c>
      <c r="J97" s="12">
        <v>10</v>
      </c>
      <c r="K97" s="562" t="s">
        <v>308</v>
      </c>
      <c r="L97" s="9" t="s">
        <v>371</v>
      </c>
      <c r="M97" s="13">
        <f>I97-D97</f>
        <v>1490</v>
      </c>
      <c r="N97" s="243"/>
      <c r="O97" s="456" t="s">
        <v>865</v>
      </c>
      <c r="P97" s="457">
        <f>AVERAGEIF(G2:G476,"Bio",M2:M476)</f>
        <v>804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16">
        <v>9709</v>
      </c>
      <c r="B98" s="17" t="s">
        <v>10050</v>
      </c>
      <c r="C98" s="17">
        <v>2002</v>
      </c>
      <c r="D98" s="392">
        <v>37554</v>
      </c>
      <c r="E98" s="17" t="s">
        <v>10051</v>
      </c>
      <c r="F98" s="17" t="s">
        <v>9168</v>
      </c>
      <c r="G98" s="17" t="s">
        <v>407</v>
      </c>
      <c r="H98" s="17" t="s">
        <v>10052</v>
      </c>
      <c r="I98" s="392">
        <v>40114</v>
      </c>
      <c r="J98" s="19">
        <v>10</v>
      </c>
      <c r="K98" s="560" t="s">
        <v>278</v>
      </c>
      <c r="L98" s="19" t="s">
        <v>371</v>
      </c>
      <c r="M98" s="21">
        <f>I98-D98</f>
        <v>2560</v>
      </c>
      <c r="N98" s="243"/>
      <c r="O98" s="454" t="s">
        <v>871</v>
      </c>
      <c r="P98" s="455" t="e">
        <f>AVERAGEIF(G2:G476,"Bio/Org",M2:M476)</f>
        <v>#DIV/0!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8">
        <v>9809</v>
      </c>
      <c r="B99" s="9" t="s">
        <v>10053</v>
      </c>
      <c r="C99" s="9">
        <v>2008</v>
      </c>
      <c r="D99" s="388">
        <v>39597</v>
      </c>
      <c r="E99" s="9" t="s">
        <v>10054</v>
      </c>
      <c r="F99" s="9" t="s">
        <v>7379</v>
      </c>
      <c r="G99" s="9" t="s">
        <v>17</v>
      </c>
      <c r="H99" s="9" t="s">
        <v>10055</v>
      </c>
      <c r="I99" s="388">
        <v>40120</v>
      </c>
      <c r="J99" s="12">
        <v>11</v>
      </c>
      <c r="K99" s="563" t="s">
        <v>295</v>
      </c>
      <c r="L99" s="9" t="s">
        <v>371</v>
      </c>
      <c r="M99" s="13">
        <f>I99-D99</f>
        <v>523</v>
      </c>
      <c r="N99" s="243"/>
      <c r="O99" s="458" t="s">
        <v>426</v>
      </c>
      <c r="P99" s="459">
        <f>AVERAGE(M2:M494)</f>
        <v>922.766423357664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16">
        <v>9909</v>
      </c>
      <c r="B100" s="17" t="s">
        <v>10056</v>
      </c>
      <c r="C100" s="17">
        <v>2007</v>
      </c>
      <c r="D100" s="392">
        <v>39395</v>
      </c>
      <c r="E100" s="17" t="s">
        <v>10057</v>
      </c>
      <c r="F100" s="17" t="s">
        <v>9857</v>
      </c>
      <c r="G100" s="17" t="s">
        <v>860</v>
      </c>
      <c r="H100" s="17" t="s">
        <v>3043</v>
      </c>
      <c r="I100" s="392">
        <v>40121</v>
      </c>
      <c r="J100" s="19">
        <v>11</v>
      </c>
      <c r="K100" s="560" t="s">
        <v>278</v>
      </c>
      <c r="L100" s="19" t="s">
        <v>371</v>
      </c>
      <c r="M100" s="21">
        <f>I100-D100</f>
        <v>726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8">
        <v>10009</v>
      </c>
      <c r="B101" s="9" t="s">
        <v>10058</v>
      </c>
      <c r="C101" s="9">
        <v>2007</v>
      </c>
      <c r="D101" s="388">
        <v>39433</v>
      </c>
      <c r="E101" s="9" t="s">
        <v>10059</v>
      </c>
      <c r="F101" s="9" t="s">
        <v>9857</v>
      </c>
      <c r="G101" s="9" t="s">
        <v>860</v>
      </c>
      <c r="H101" s="9" t="s">
        <v>3043</v>
      </c>
      <c r="I101" s="388">
        <v>40121</v>
      </c>
      <c r="J101" s="12">
        <v>11</v>
      </c>
      <c r="K101" s="560" t="s">
        <v>278</v>
      </c>
      <c r="L101" s="9" t="s">
        <v>371</v>
      </c>
      <c r="M101" s="13">
        <f>I101-D101</f>
        <v>688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16">
        <v>10109</v>
      </c>
      <c r="B102" s="17" t="s">
        <v>10060</v>
      </c>
      <c r="C102" s="17">
        <v>2008</v>
      </c>
      <c r="D102" s="392">
        <v>39554</v>
      </c>
      <c r="E102" s="17" t="s">
        <v>10061</v>
      </c>
      <c r="F102" s="17" t="s">
        <v>542</v>
      </c>
      <c r="G102" s="17" t="s">
        <v>17</v>
      </c>
      <c r="H102" s="17" t="s">
        <v>9546</v>
      </c>
      <c r="I102" s="392">
        <v>40121</v>
      </c>
      <c r="J102" s="19">
        <v>11</v>
      </c>
      <c r="K102" s="563" t="s">
        <v>295</v>
      </c>
      <c r="L102" s="19" t="s">
        <v>376</v>
      </c>
      <c r="M102" s="21">
        <f>I102-D102</f>
        <v>567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8">
        <v>10209</v>
      </c>
      <c r="B103" s="9" t="s">
        <v>10062</v>
      </c>
      <c r="C103" s="9">
        <v>2007</v>
      </c>
      <c r="D103" s="388">
        <v>39433</v>
      </c>
      <c r="E103" s="9" t="s">
        <v>10063</v>
      </c>
      <c r="F103" s="9" t="s">
        <v>9783</v>
      </c>
      <c r="G103" s="9" t="s">
        <v>860</v>
      </c>
      <c r="H103" s="9" t="s">
        <v>3043</v>
      </c>
      <c r="I103" s="388">
        <v>40126</v>
      </c>
      <c r="J103" s="12">
        <v>11</v>
      </c>
      <c r="K103" s="562" t="s">
        <v>308</v>
      </c>
      <c r="L103" s="9" t="s">
        <v>376</v>
      </c>
      <c r="M103" s="13">
        <f>I103-D103</f>
        <v>693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16">
        <v>10309</v>
      </c>
      <c r="B104" s="17" t="s">
        <v>10064</v>
      </c>
      <c r="C104" s="17">
        <v>2007</v>
      </c>
      <c r="D104" s="392">
        <v>39414</v>
      </c>
      <c r="E104" s="17" t="s">
        <v>10065</v>
      </c>
      <c r="F104" s="17" t="s">
        <v>9783</v>
      </c>
      <c r="G104" s="17" t="s">
        <v>860</v>
      </c>
      <c r="H104" s="17" t="s">
        <v>3043</v>
      </c>
      <c r="I104" s="392">
        <v>40126</v>
      </c>
      <c r="J104" s="19">
        <v>11</v>
      </c>
      <c r="K104" s="562" t="s">
        <v>308</v>
      </c>
      <c r="L104" s="19" t="s">
        <v>376</v>
      </c>
      <c r="M104" s="21">
        <f>I104-D104</f>
        <v>712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8">
        <v>10409</v>
      </c>
      <c r="B105" s="9" t="s">
        <v>10066</v>
      </c>
      <c r="C105" s="9">
        <v>2007</v>
      </c>
      <c r="D105" s="388">
        <v>39365</v>
      </c>
      <c r="E105" s="9" t="s">
        <v>10067</v>
      </c>
      <c r="F105" s="9" t="s">
        <v>9894</v>
      </c>
      <c r="G105" s="9" t="s">
        <v>860</v>
      </c>
      <c r="H105" s="9" t="s">
        <v>3043</v>
      </c>
      <c r="I105" s="388">
        <v>40130</v>
      </c>
      <c r="J105" s="12">
        <v>11</v>
      </c>
      <c r="K105" s="562" t="s">
        <v>308</v>
      </c>
      <c r="L105" s="9" t="s">
        <v>376</v>
      </c>
      <c r="M105" s="13">
        <f>I105-D105</f>
        <v>765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16">
        <v>10509</v>
      </c>
      <c r="B106" s="17" t="s">
        <v>10068</v>
      </c>
      <c r="C106" s="17">
        <v>2007</v>
      </c>
      <c r="D106" s="392">
        <v>39444</v>
      </c>
      <c r="E106" s="17" t="s">
        <v>10069</v>
      </c>
      <c r="F106" s="17" t="s">
        <v>9716</v>
      </c>
      <c r="G106" s="17" t="s">
        <v>850</v>
      </c>
      <c r="H106" s="17" t="s">
        <v>3787</v>
      </c>
      <c r="I106" s="392">
        <v>40135</v>
      </c>
      <c r="J106" s="19">
        <v>11</v>
      </c>
      <c r="K106" s="562" t="s">
        <v>308</v>
      </c>
      <c r="L106" s="19" t="s">
        <v>376</v>
      </c>
      <c r="M106" s="21">
        <f>I106-D106</f>
        <v>691</v>
      </c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8">
        <v>10609</v>
      </c>
      <c r="B107" s="9" t="s">
        <v>10070</v>
      </c>
      <c r="C107" s="9">
        <v>2007</v>
      </c>
      <c r="D107" s="388">
        <v>39372</v>
      </c>
      <c r="E107" s="9" t="s">
        <v>10071</v>
      </c>
      <c r="F107" s="9" t="s">
        <v>1154</v>
      </c>
      <c r="G107" s="9" t="s">
        <v>17</v>
      </c>
      <c r="H107" s="9" t="s">
        <v>9657</v>
      </c>
      <c r="I107" s="388">
        <v>40135</v>
      </c>
      <c r="J107" s="12">
        <v>11</v>
      </c>
      <c r="K107" s="562" t="s">
        <v>308</v>
      </c>
      <c r="L107" s="9" t="s">
        <v>376</v>
      </c>
      <c r="M107" s="13">
        <f>I107-D107</f>
        <v>763</v>
      </c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16">
        <v>10709</v>
      </c>
      <c r="B108" s="17" t="s">
        <v>10072</v>
      </c>
      <c r="C108" s="17">
        <v>2008</v>
      </c>
      <c r="D108" s="392">
        <v>39647</v>
      </c>
      <c r="E108" s="17" t="s">
        <v>10073</v>
      </c>
      <c r="F108" s="17" t="s">
        <v>534</v>
      </c>
      <c r="G108" s="17" t="s">
        <v>860</v>
      </c>
      <c r="H108" s="17" t="s">
        <v>10074</v>
      </c>
      <c r="I108" s="392">
        <v>40136</v>
      </c>
      <c r="J108" s="19">
        <v>11</v>
      </c>
      <c r="K108" s="560" t="s">
        <v>278</v>
      </c>
      <c r="L108" s="19" t="s">
        <v>371</v>
      </c>
      <c r="M108" s="21">
        <f>I108-D108</f>
        <v>489</v>
      </c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8">
        <v>10809</v>
      </c>
      <c r="B109" s="9" t="s">
        <v>10075</v>
      </c>
      <c r="C109" s="9">
        <v>2008</v>
      </c>
      <c r="D109" s="388">
        <v>39769</v>
      </c>
      <c r="E109" s="9" t="s">
        <v>10076</v>
      </c>
      <c r="F109" s="9" t="s">
        <v>9857</v>
      </c>
      <c r="G109" s="9" t="s">
        <v>17</v>
      </c>
      <c r="H109" s="9" t="s">
        <v>1056</v>
      </c>
      <c r="I109" s="388">
        <v>40136</v>
      </c>
      <c r="J109" s="12">
        <v>11</v>
      </c>
      <c r="K109" s="560" t="s">
        <v>278</v>
      </c>
      <c r="L109" s="9" t="s">
        <v>376</v>
      </c>
      <c r="M109" s="13">
        <f>I109-D109</f>
        <v>367</v>
      </c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16">
        <v>10909</v>
      </c>
      <c r="B110" s="17" t="s">
        <v>10077</v>
      </c>
      <c r="C110" s="17">
        <v>2008</v>
      </c>
      <c r="D110" s="392">
        <v>39806</v>
      </c>
      <c r="E110" s="17" t="s">
        <v>10078</v>
      </c>
      <c r="F110" s="17" t="s">
        <v>10010</v>
      </c>
      <c r="G110" s="17" t="s">
        <v>860</v>
      </c>
      <c r="H110" s="17" t="s">
        <v>1056</v>
      </c>
      <c r="I110" s="392">
        <v>40137</v>
      </c>
      <c r="J110" s="19">
        <v>11</v>
      </c>
      <c r="K110" s="563" t="s">
        <v>295</v>
      </c>
      <c r="L110" s="19" t="s">
        <v>376</v>
      </c>
      <c r="M110" s="21">
        <f>I110-D110</f>
        <v>331</v>
      </c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8">
        <v>11009</v>
      </c>
      <c r="B111" s="9" t="s">
        <v>10079</v>
      </c>
      <c r="C111" s="9">
        <v>2007</v>
      </c>
      <c r="D111" s="388">
        <v>39444</v>
      </c>
      <c r="E111" s="9" t="s">
        <v>10080</v>
      </c>
      <c r="F111" s="9" t="s">
        <v>1417</v>
      </c>
      <c r="G111" s="9" t="s">
        <v>860</v>
      </c>
      <c r="H111" s="9" t="s">
        <v>9747</v>
      </c>
      <c r="I111" s="388">
        <v>40147</v>
      </c>
      <c r="J111" s="12">
        <v>11</v>
      </c>
      <c r="K111" s="562" t="s">
        <v>308</v>
      </c>
      <c r="L111" s="9" t="s">
        <v>376</v>
      </c>
      <c r="M111" s="13">
        <f>I111-D111</f>
        <v>703</v>
      </c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16">
        <v>11109</v>
      </c>
      <c r="B112" s="17" t="s">
        <v>10081</v>
      </c>
      <c r="C112" s="17">
        <v>2007</v>
      </c>
      <c r="D112" s="392">
        <v>39395</v>
      </c>
      <c r="E112" s="17" t="s">
        <v>10082</v>
      </c>
      <c r="F112" s="17" t="s">
        <v>10010</v>
      </c>
      <c r="G112" s="17" t="s">
        <v>17</v>
      </c>
      <c r="H112" s="17" t="s">
        <v>9641</v>
      </c>
      <c r="I112" s="392">
        <v>40149</v>
      </c>
      <c r="J112" s="19">
        <v>12</v>
      </c>
      <c r="K112" s="562" t="s">
        <v>308</v>
      </c>
      <c r="L112" s="19" t="s">
        <v>371</v>
      </c>
      <c r="M112" s="21">
        <f>I112-D112</f>
        <v>754</v>
      </c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8">
        <v>11209</v>
      </c>
      <c r="B113" s="9" t="s">
        <v>10083</v>
      </c>
      <c r="C113" s="9">
        <v>2006</v>
      </c>
      <c r="D113" s="388">
        <v>39035</v>
      </c>
      <c r="E113" s="9" t="s">
        <v>10084</v>
      </c>
      <c r="F113" s="9" t="s">
        <v>2116</v>
      </c>
      <c r="G113" s="9" t="s">
        <v>850</v>
      </c>
      <c r="H113" s="9" t="s">
        <v>866</v>
      </c>
      <c r="I113" s="388">
        <v>40151</v>
      </c>
      <c r="J113" s="12">
        <v>12</v>
      </c>
      <c r="K113" s="560" t="s">
        <v>278</v>
      </c>
      <c r="L113" s="9" t="s">
        <v>376</v>
      </c>
      <c r="M113" s="13">
        <f>I113-D113</f>
        <v>1116</v>
      </c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16">
        <v>11309</v>
      </c>
      <c r="B114" s="17" t="s">
        <v>10085</v>
      </c>
      <c r="C114" s="17">
        <v>2008</v>
      </c>
      <c r="D114" s="392">
        <v>39553</v>
      </c>
      <c r="E114" s="17" t="s">
        <v>10086</v>
      </c>
      <c r="F114" s="17" t="s">
        <v>1070</v>
      </c>
      <c r="G114" s="17" t="s">
        <v>17</v>
      </c>
      <c r="H114" s="17" t="s">
        <v>6806</v>
      </c>
      <c r="I114" s="392">
        <v>40151</v>
      </c>
      <c r="J114" s="19">
        <v>12</v>
      </c>
      <c r="K114" s="560" t="s">
        <v>278</v>
      </c>
      <c r="L114" s="19" t="s">
        <v>365</v>
      </c>
      <c r="M114" s="21">
        <f>I114-D114</f>
        <v>598</v>
      </c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8">
        <v>11409</v>
      </c>
      <c r="B115" s="9" t="s">
        <v>10087</v>
      </c>
      <c r="C115" s="9">
        <v>2008</v>
      </c>
      <c r="D115" s="388">
        <v>39695</v>
      </c>
      <c r="E115" s="9" t="s">
        <v>10088</v>
      </c>
      <c r="F115" s="9" t="s">
        <v>5823</v>
      </c>
      <c r="G115" s="9" t="s">
        <v>860</v>
      </c>
      <c r="H115" s="9" t="s">
        <v>9670</v>
      </c>
      <c r="I115" s="388">
        <v>40154</v>
      </c>
      <c r="J115" s="12">
        <v>12</v>
      </c>
      <c r="K115" s="560" t="s">
        <v>278</v>
      </c>
      <c r="L115" s="9" t="s">
        <v>371</v>
      </c>
      <c r="M115" s="13">
        <f>I115-D115</f>
        <v>459</v>
      </c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16">
        <v>11509</v>
      </c>
      <c r="B116" s="17" t="s">
        <v>10089</v>
      </c>
      <c r="C116" s="17">
        <v>2008</v>
      </c>
      <c r="D116" s="392">
        <v>39709</v>
      </c>
      <c r="E116" s="17" t="s">
        <v>10090</v>
      </c>
      <c r="F116" s="17" t="s">
        <v>5823</v>
      </c>
      <c r="G116" s="17" t="s">
        <v>860</v>
      </c>
      <c r="H116" s="17" t="s">
        <v>9670</v>
      </c>
      <c r="I116" s="392">
        <v>40154</v>
      </c>
      <c r="J116" s="19">
        <v>12</v>
      </c>
      <c r="K116" s="560" t="s">
        <v>278</v>
      </c>
      <c r="L116" s="19" t="s">
        <v>371</v>
      </c>
      <c r="M116" s="21">
        <f>I116-D116</f>
        <v>445</v>
      </c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8">
        <v>11609</v>
      </c>
      <c r="B117" s="9" t="s">
        <v>10091</v>
      </c>
      <c r="C117" s="9">
        <v>2007</v>
      </c>
      <c r="D117" s="388">
        <v>39443</v>
      </c>
      <c r="E117" s="9" t="s">
        <v>10092</v>
      </c>
      <c r="F117" s="9" t="s">
        <v>534</v>
      </c>
      <c r="G117" s="9" t="s">
        <v>860</v>
      </c>
      <c r="H117" s="9" t="s">
        <v>3043</v>
      </c>
      <c r="I117" s="388">
        <v>40154</v>
      </c>
      <c r="J117" s="12">
        <v>12</v>
      </c>
      <c r="K117" s="562" t="s">
        <v>308</v>
      </c>
      <c r="L117" s="9" t="s">
        <v>376</v>
      </c>
      <c r="M117" s="13">
        <f>I117-D117</f>
        <v>711</v>
      </c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16">
        <v>11709</v>
      </c>
      <c r="B118" s="17" t="s">
        <v>10093</v>
      </c>
      <c r="C118" s="17">
        <v>2008</v>
      </c>
      <c r="D118" s="392">
        <v>39547</v>
      </c>
      <c r="E118" s="17" t="s">
        <v>10094</v>
      </c>
      <c r="F118" s="17" t="s">
        <v>2762</v>
      </c>
      <c r="G118" s="17" t="s">
        <v>860</v>
      </c>
      <c r="H118" s="17" t="s">
        <v>9670</v>
      </c>
      <c r="I118" s="392">
        <v>40154</v>
      </c>
      <c r="J118" s="19">
        <v>12</v>
      </c>
      <c r="K118" s="560" t="s">
        <v>278</v>
      </c>
      <c r="L118" s="19" t="s">
        <v>371</v>
      </c>
      <c r="M118" s="21">
        <f>I118-D118</f>
        <v>607</v>
      </c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8">
        <v>11809</v>
      </c>
      <c r="B119" s="9" t="s">
        <v>10095</v>
      </c>
      <c r="C119" s="9">
        <v>2008</v>
      </c>
      <c r="D119" s="388">
        <v>39695</v>
      </c>
      <c r="E119" s="9" t="s">
        <v>10096</v>
      </c>
      <c r="F119" s="9" t="s">
        <v>5235</v>
      </c>
      <c r="G119" s="9" t="s">
        <v>860</v>
      </c>
      <c r="H119" s="9" t="s">
        <v>9977</v>
      </c>
      <c r="I119" s="388">
        <v>40156</v>
      </c>
      <c r="J119" s="12">
        <v>12</v>
      </c>
      <c r="K119" s="562" t="s">
        <v>308</v>
      </c>
      <c r="L119" s="9" t="s">
        <v>376</v>
      </c>
      <c r="M119" s="13">
        <f>I119-D119</f>
        <v>461</v>
      </c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16">
        <v>11909</v>
      </c>
      <c r="B120" s="17" t="s">
        <v>10097</v>
      </c>
      <c r="C120" s="17">
        <v>2008</v>
      </c>
      <c r="D120" s="392">
        <v>39700</v>
      </c>
      <c r="E120" s="17" t="s">
        <v>10098</v>
      </c>
      <c r="F120" s="17" t="s">
        <v>5235</v>
      </c>
      <c r="G120" s="17" t="s">
        <v>860</v>
      </c>
      <c r="H120" s="17" t="s">
        <v>9977</v>
      </c>
      <c r="I120" s="392">
        <v>40156</v>
      </c>
      <c r="J120" s="19">
        <v>12</v>
      </c>
      <c r="K120" s="562" t="s">
        <v>308</v>
      </c>
      <c r="L120" s="19" t="s">
        <v>376</v>
      </c>
      <c r="M120" s="21">
        <f>I120-D120</f>
        <v>456</v>
      </c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8">
        <v>12009</v>
      </c>
      <c r="B121" s="9" t="s">
        <v>10099</v>
      </c>
      <c r="C121" s="9">
        <v>2008</v>
      </c>
      <c r="D121" s="388">
        <v>39587</v>
      </c>
      <c r="E121" s="9" t="s">
        <v>10100</v>
      </c>
      <c r="F121" s="9" t="s">
        <v>1439</v>
      </c>
      <c r="G121" s="9" t="s">
        <v>860</v>
      </c>
      <c r="H121" s="9" t="s">
        <v>9787</v>
      </c>
      <c r="I121" s="388">
        <v>40157</v>
      </c>
      <c r="J121" s="12">
        <v>12</v>
      </c>
      <c r="K121" s="560" t="s">
        <v>278</v>
      </c>
      <c r="L121" s="9" t="s">
        <v>371</v>
      </c>
      <c r="M121" s="13">
        <f>I121-D121</f>
        <v>570</v>
      </c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16">
        <v>12109</v>
      </c>
      <c r="B122" s="17" t="s">
        <v>10101</v>
      </c>
      <c r="C122" s="17">
        <v>2007</v>
      </c>
      <c r="D122" s="392">
        <v>39205</v>
      </c>
      <c r="E122" s="17" t="s">
        <v>10102</v>
      </c>
      <c r="F122" s="17" t="s">
        <v>2064</v>
      </c>
      <c r="G122" s="17" t="s">
        <v>860</v>
      </c>
      <c r="H122" s="17" t="s">
        <v>9587</v>
      </c>
      <c r="I122" s="392">
        <v>40157</v>
      </c>
      <c r="J122" s="19">
        <v>12</v>
      </c>
      <c r="K122" s="562" t="s">
        <v>308</v>
      </c>
      <c r="L122" s="19" t="s">
        <v>376</v>
      </c>
      <c r="M122" s="21">
        <f>I122-D122</f>
        <v>952</v>
      </c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8">
        <v>12209</v>
      </c>
      <c r="B123" s="9" t="s">
        <v>10103</v>
      </c>
      <c r="C123" s="9">
        <v>2008</v>
      </c>
      <c r="D123" s="388">
        <v>39616</v>
      </c>
      <c r="E123" s="9" t="s">
        <v>10104</v>
      </c>
      <c r="F123" s="9" t="s">
        <v>9783</v>
      </c>
      <c r="G123" s="9" t="s">
        <v>17</v>
      </c>
      <c r="H123" s="9" t="s">
        <v>9747</v>
      </c>
      <c r="I123" s="388">
        <v>40157</v>
      </c>
      <c r="J123" s="12">
        <v>12</v>
      </c>
      <c r="K123" s="562" t="s">
        <v>308</v>
      </c>
      <c r="L123" s="9" t="s">
        <v>376</v>
      </c>
      <c r="M123" s="13">
        <f>I123-D123</f>
        <v>541</v>
      </c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16">
        <v>12309</v>
      </c>
      <c r="B124" s="17" t="s">
        <v>10105</v>
      </c>
      <c r="C124" s="17">
        <v>2006</v>
      </c>
      <c r="D124" s="392">
        <v>39021</v>
      </c>
      <c r="E124" s="17" t="s">
        <v>10106</v>
      </c>
      <c r="F124" s="17" t="s">
        <v>9894</v>
      </c>
      <c r="G124" s="17" t="s">
        <v>860</v>
      </c>
      <c r="H124" s="17" t="s">
        <v>9747</v>
      </c>
      <c r="I124" s="392">
        <v>40157</v>
      </c>
      <c r="J124" s="19">
        <v>12</v>
      </c>
      <c r="K124" s="563" t="s">
        <v>295</v>
      </c>
      <c r="L124" s="19" t="s">
        <v>376</v>
      </c>
      <c r="M124" s="21">
        <f>I124-D124</f>
        <v>1136</v>
      </c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8">
        <v>12409</v>
      </c>
      <c r="B125" s="9" t="s">
        <v>10107</v>
      </c>
      <c r="C125" s="9">
        <v>2008</v>
      </c>
      <c r="D125" s="388">
        <v>39680</v>
      </c>
      <c r="E125" s="9" t="s">
        <v>10108</v>
      </c>
      <c r="F125" s="9" t="s">
        <v>534</v>
      </c>
      <c r="G125" s="9" t="s">
        <v>17</v>
      </c>
      <c r="H125" s="9" t="s">
        <v>6806</v>
      </c>
      <c r="I125" s="388">
        <v>40157</v>
      </c>
      <c r="J125" s="12">
        <v>12</v>
      </c>
      <c r="K125" s="560" t="s">
        <v>278</v>
      </c>
      <c r="L125" s="9" t="s">
        <v>371</v>
      </c>
      <c r="M125" s="13">
        <f>I125-D125</f>
        <v>477</v>
      </c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16">
        <v>12509</v>
      </c>
      <c r="B126" s="17" t="s">
        <v>10109</v>
      </c>
      <c r="C126" s="17">
        <v>2005</v>
      </c>
      <c r="D126" s="392">
        <v>38629</v>
      </c>
      <c r="E126" s="17" t="s">
        <v>10110</v>
      </c>
      <c r="F126" s="17" t="s">
        <v>10111</v>
      </c>
      <c r="G126" s="17" t="s">
        <v>860</v>
      </c>
      <c r="H126" s="17" t="s">
        <v>10112</v>
      </c>
      <c r="I126" s="392">
        <v>40158</v>
      </c>
      <c r="J126" s="19">
        <v>12</v>
      </c>
      <c r="K126" s="560" t="s">
        <v>278</v>
      </c>
      <c r="L126" s="19" t="s">
        <v>371</v>
      </c>
      <c r="M126" s="21">
        <f>I126-D126</f>
        <v>1529</v>
      </c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8">
        <v>12609</v>
      </c>
      <c r="B127" s="9" t="s">
        <v>10113</v>
      </c>
      <c r="C127" s="9">
        <v>2001</v>
      </c>
      <c r="D127" s="388">
        <v>37252</v>
      </c>
      <c r="E127" s="9" t="s">
        <v>10114</v>
      </c>
      <c r="F127" s="9" t="s">
        <v>10010</v>
      </c>
      <c r="G127" s="9" t="s">
        <v>850</v>
      </c>
      <c r="H127" s="9" t="s">
        <v>1536</v>
      </c>
      <c r="I127" s="388">
        <v>40161</v>
      </c>
      <c r="J127" s="12">
        <v>12</v>
      </c>
      <c r="K127" s="560" t="s">
        <v>278</v>
      </c>
      <c r="L127" s="9" t="s">
        <v>376</v>
      </c>
      <c r="M127" s="13">
        <f>I127-D127</f>
        <v>2909</v>
      </c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16">
        <v>12709</v>
      </c>
      <c r="B128" s="17" t="s">
        <v>10115</v>
      </c>
      <c r="C128" s="17">
        <v>2006</v>
      </c>
      <c r="D128" s="392">
        <v>39065</v>
      </c>
      <c r="E128" s="17" t="s">
        <v>10116</v>
      </c>
      <c r="F128" s="17" t="s">
        <v>10010</v>
      </c>
      <c r="G128" s="17" t="s">
        <v>850</v>
      </c>
      <c r="H128" s="17" t="s">
        <v>1536</v>
      </c>
      <c r="I128" s="392">
        <v>40161</v>
      </c>
      <c r="J128" s="19">
        <v>12</v>
      </c>
      <c r="K128" s="560" t="s">
        <v>278</v>
      </c>
      <c r="L128" s="19" t="s">
        <v>376</v>
      </c>
      <c r="M128" s="21">
        <f>I128-D128</f>
        <v>1096</v>
      </c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8">
        <v>12809</v>
      </c>
      <c r="B129" s="9" t="s">
        <v>10117</v>
      </c>
      <c r="C129" s="9">
        <v>2007</v>
      </c>
      <c r="D129" s="388">
        <v>39198</v>
      </c>
      <c r="E129" s="9" t="s">
        <v>10118</v>
      </c>
      <c r="F129" s="548" t="s">
        <v>10119</v>
      </c>
      <c r="G129" s="9" t="s">
        <v>865</v>
      </c>
      <c r="H129" s="9" t="s">
        <v>10120</v>
      </c>
      <c r="I129" s="388">
        <v>40162</v>
      </c>
      <c r="J129" s="12">
        <v>12</v>
      </c>
      <c r="K129" s="561" t="s">
        <v>324</v>
      </c>
      <c r="L129" s="9" t="s">
        <v>380</v>
      </c>
      <c r="M129" s="13">
        <f>I129-D129</f>
        <v>964</v>
      </c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16">
        <v>12909</v>
      </c>
      <c r="B130" s="17" t="s">
        <v>10121</v>
      </c>
      <c r="C130" s="17">
        <v>2008</v>
      </c>
      <c r="D130" s="392">
        <v>39742</v>
      </c>
      <c r="E130" s="17" t="s">
        <v>10122</v>
      </c>
      <c r="F130" s="17" t="s">
        <v>2116</v>
      </c>
      <c r="G130" s="17" t="s">
        <v>860</v>
      </c>
      <c r="H130" s="17" t="s">
        <v>9787</v>
      </c>
      <c r="I130" s="392">
        <v>40163</v>
      </c>
      <c r="J130" s="19">
        <v>12</v>
      </c>
      <c r="K130" s="560" t="s">
        <v>278</v>
      </c>
      <c r="L130" s="19" t="s">
        <v>371</v>
      </c>
      <c r="M130" s="21">
        <f>I130-D130</f>
        <v>421</v>
      </c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8">
        <v>13009</v>
      </c>
      <c r="B131" s="9" t="s">
        <v>10123</v>
      </c>
      <c r="C131" s="9">
        <v>2008</v>
      </c>
      <c r="D131" s="388">
        <v>39594</v>
      </c>
      <c r="E131" s="9" t="s">
        <v>10124</v>
      </c>
      <c r="F131" s="9" t="s">
        <v>1154</v>
      </c>
      <c r="G131" s="9" t="s">
        <v>17</v>
      </c>
      <c r="H131" s="9" t="s">
        <v>9775</v>
      </c>
      <c r="I131" s="388">
        <v>40168</v>
      </c>
      <c r="J131" s="12">
        <v>12</v>
      </c>
      <c r="K131" s="562" t="s">
        <v>308</v>
      </c>
      <c r="L131" s="9" t="s">
        <v>376</v>
      </c>
      <c r="M131" s="13">
        <f>I131-D131</f>
        <v>574</v>
      </c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16">
        <v>13109</v>
      </c>
      <c r="B132" s="17" t="s">
        <v>10125</v>
      </c>
      <c r="C132" s="17">
        <v>2008</v>
      </c>
      <c r="D132" s="392">
        <v>39605</v>
      </c>
      <c r="E132" s="17" t="s">
        <v>10126</v>
      </c>
      <c r="F132" s="17" t="s">
        <v>1154</v>
      </c>
      <c r="G132" s="17" t="s">
        <v>17</v>
      </c>
      <c r="H132" s="17" t="s">
        <v>9787</v>
      </c>
      <c r="I132" s="392">
        <v>40168</v>
      </c>
      <c r="J132" s="19">
        <v>12</v>
      </c>
      <c r="K132" s="562" t="s">
        <v>308</v>
      </c>
      <c r="L132" s="19" t="s">
        <v>376</v>
      </c>
      <c r="M132" s="21">
        <f>I132-D132</f>
        <v>563</v>
      </c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8">
        <v>13209</v>
      </c>
      <c r="B133" s="9" t="s">
        <v>10127</v>
      </c>
      <c r="C133" s="9">
        <v>2008</v>
      </c>
      <c r="D133" s="388">
        <v>39783</v>
      </c>
      <c r="E133" s="9" t="s">
        <v>10128</v>
      </c>
      <c r="F133" s="9" t="s">
        <v>1154</v>
      </c>
      <c r="G133" s="9" t="s">
        <v>17</v>
      </c>
      <c r="H133" s="9" t="s">
        <v>89</v>
      </c>
      <c r="I133" s="388">
        <v>40168</v>
      </c>
      <c r="J133" s="12">
        <v>12</v>
      </c>
      <c r="K133" s="562" t="s">
        <v>308</v>
      </c>
      <c r="L133" s="9" t="s">
        <v>376</v>
      </c>
      <c r="M133" s="13">
        <f>I133-D133</f>
        <v>385</v>
      </c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16">
        <v>13309</v>
      </c>
      <c r="B134" s="17" t="s">
        <v>10129</v>
      </c>
      <c r="C134" s="17">
        <v>2007</v>
      </c>
      <c r="D134" s="392">
        <v>39311</v>
      </c>
      <c r="E134" s="17" t="s">
        <v>10130</v>
      </c>
      <c r="F134" s="17" t="s">
        <v>7489</v>
      </c>
      <c r="G134" s="17" t="s">
        <v>860</v>
      </c>
      <c r="H134" s="17" t="s">
        <v>55</v>
      </c>
      <c r="I134" s="392">
        <v>40168</v>
      </c>
      <c r="J134" s="19">
        <v>12</v>
      </c>
      <c r="K134" s="560" t="s">
        <v>278</v>
      </c>
      <c r="L134" s="19" t="s">
        <v>371</v>
      </c>
      <c r="M134" s="21">
        <f>I134-D134</f>
        <v>857</v>
      </c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8">
        <v>13409</v>
      </c>
      <c r="B135" s="9" t="s">
        <v>10131</v>
      </c>
      <c r="C135" s="9">
        <v>2006</v>
      </c>
      <c r="D135" s="388">
        <v>38981</v>
      </c>
      <c r="E135" s="9" t="s">
        <v>10132</v>
      </c>
      <c r="F135" s="9" t="s">
        <v>9894</v>
      </c>
      <c r="G135" s="9" t="s">
        <v>860</v>
      </c>
      <c r="H135" s="9" t="s">
        <v>3637</v>
      </c>
      <c r="I135" s="388">
        <v>40168</v>
      </c>
      <c r="J135" s="12">
        <v>12</v>
      </c>
      <c r="K135" s="562" t="s">
        <v>308</v>
      </c>
      <c r="L135" s="9" t="s">
        <v>371</v>
      </c>
      <c r="M135" s="13">
        <f>I135-D135</f>
        <v>1187</v>
      </c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16">
        <v>13509</v>
      </c>
      <c r="B136" s="17" t="s">
        <v>10133</v>
      </c>
      <c r="C136" s="17">
        <v>2006</v>
      </c>
      <c r="D136" s="392">
        <v>39017</v>
      </c>
      <c r="E136" s="17" t="s">
        <v>10134</v>
      </c>
      <c r="F136" s="17" t="s">
        <v>10135</v>
      </c>
      <c r="G136" s="17" t="s">
        <v>844</v>
      </c>
      <c r="H136" s="17" t="s">
        <v>9567</v>
      </c>
      <c r="I136" s="392">
        <v>40171</v>
      </c>
      <c r="J136" s="19">
        <v>12</v>
      </c>
      <c r="K136" s="560" t="s">
        <v>278</v>
      </c>
      <c r="L136" s="19" t="s">
        <v>371</v>
      </c>
      <c r="M136" s="21">
        <f>I136-D136</f>
        <v>1154</v>
      </c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8">
        <v>13609</v>
      </c>
      <c r="B137" s="9" t="s">
        <v>10136</v>
      </c>
      <c r="C137" s="9">
        <v>2006</v>
      </c>
      <c r="D137" s="388">
        <v>38875</v>
      </c>
      <c r="E137" s="9" t="s">
        <v>10137</v>
      </c>
      <c r="F137" s="9" t="s">
        <v>136</v>
      </c>
      <c r="G137" s="9" t="s">
        <v>850</v>
      </c>
      <c r="H137" s="9" t="s">
        <v>9567</v>
      </c>
      <c r="I137" s="388">
        <v>40176</v>
      </c>
      <c r="J137" s="12">
        <v>12</v>
      </c>
      <c r="K137" s="563" t="s">
        <v>295</v>
      </c>
      <c r="L137" s="9" t="s">
        <v>376</v>
      </c>
      <c r="M137" s="13">
        <f>I137-D137</f>
        <v>1301</v>
      </c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16">
        <v>13709</v>
      </c>
      <c r="B138" s="17" t="s">
        <v>10138</v>
      </c>
      <c r="C138" s="17">
        <v>2006</v>
      </c>
      <c r="D138" s="392">
        <v>38849</v>
      </c>
      <c r="E138" s="17" t="s">
        <v>10139</v>
      </c>
      <c r="F138" s="17" t="s">
        <v>49</v>
      </c>
      <c r="G138" s="17" t="s">
        <v>860</v>
      </c>
      <c r="H138" s="17" t="s">
        <v>9546</v>
      </c>
      <c r="I138" s="392">
        <v>40177</v>
      </c>
      <c r="J138" s="19">
        <v>12</v>
      </c>
      <c r="K138" s="562" t="s">
        <v>308</v>
      </c>
      <c r="L138" s="19" t="s">
        <v>371</v>
      </c>
      <c r="M138" s="21">
        <f>I138-D138</f>
        <v>1328</v>
      </c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8">
        <v>13809</v>
      </c>
      <c r="B139" s="9" t="s">
        <v>10140</v>
      </c>
      <c r="C139" s="9">
        <v>2005</v>
      </c>
      <c r="D139" s="388">
        <v>38712</v>
      </c>
      <c r="E139" s="9" t="s">
        <v>10141</v>
      </c>
      <c r="F139" s="9" t="s">
        <v>1653</v>
      </c>
      <c r="G139" s="9" t="s">
        <v>860</v>
      </c>
      <c r="H139" s="9" t="s">
        <v>9546</v>
      </c>
      <c r="I139" s="388">
        <v>40177</v>
      </c>
      <c r="J139" s="12">
        <v>12</v>
      </c>
      <c r="K139" s="563" t="s">
        <v>295</v>
      </c>
      <c r="L139" s="9" t="s">
        <v>371</v>
      </c>
      <c r="M139" s="13">
        <f>I139-D139</f>
        <v>1465</v>
      </c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589"/>
      <c r="B140" s="589"/>
      <c r="C140" s="589"/>
      <c r="D140" s="590"/>
      <c r="E140" s="591"/>
      <c r="F140" s="591"/>
      <c r="G140" s="591"/>
      <c r="H140" s="591"/>
      <c r="I140" s="590"/>
      <c r="J140" s="592"/>
      <c r="K140" s="592"/>
      <c r="L140" s="592"/>
      <c r="M140" s="59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hidden="1" r="141">
      <c r="A141" s="589"/>
      <c r="B141" s="589"/>
      <c r="C141" s="589"/>
      <c r="D141" s="590"/>
      <c r="E141" s="591"/>
      <c r="F141" s="591"/>
      <c r="G141" s="591"/>
      <c r="H141" s="591"/>
      <c r="I141" s="590"/>
      <c r="J141" s="592"/>
      <c r="K141" s="592"/>
      <c r="L141" s="592"/>
      <c r="M141" s="59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hidden="1" r="142">
      <c r="A142" s="589"/>
      <c r="B142" s="589"/>
      <c r="C142" s="589"/>
      <c r="D142" s="590"/>
      <c r="E142" s="591"/>
      <c r="F142" s="591"/>
      <c r="G142" s="591"/>
      <c r="H142" s="591"/>
      <c r="I142" s="590"/>
      <c r="J142" s="592"/>
      <c r="K142" s="592"/>
      <c r="L142" s="592"/>
      <c r="M142" s="59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hidden="1" r="143">
      <c r="A143" s="589"/>
      <c r="B143" s="589"/>
      <c r="C143" s="589"/>
      <c r="D143" s="590"/>
      <c r="E143" s="591"/>
      <c r="F143" s="591"/>
      <c r="G143" s="591"/>
      <c r="H143" s="591"/>
      <c r="I143" s="590"/>
      <c r="J143" s="592"/>
      <c r="K143" s="592"/>
      <c r="L143" s="592"/>
      <c r="M143" s="59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hidden="1" r="144">
      <c r="A144" s="589"/>
      <c r="B144" s="589"/>
      <c r="C144" s="589"/>
      <c r="D144" s="590"/>
      <c r="E144" s="591"/>
      <c r="F144" s="591"/>
      <c r="G144" s="591"/>
      <c r="H144" s="591"/>
      <c r="I144" s="590"/>
      <c r="J144" s="592"/>
      <c r="K144" s="592"/>
      <c r="L144" s="592"/>
      <c r="M144" s="593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hidden="1" r="145">
      <c r="A145" s="589"/>
      <c r="B145" s="589"/>
      <c r="C145" s="589"/>
      <c r="D145" s="590"/>
      <c r="E145" s="591"/>
      <c r="F145" s="591"/>
      <c r="G145" s="591"/>
      <c r="H145" s="591"/>
      <c r="I145" s="590"/>
      <c r="J145" s="592"/>
      <c r="K145" s="592"/>
      <c r="L145" s="592"/>
      <c r="M145" s="593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hidden="1" r="146">
      <c r="A146" s="589"/>
      <c r="B146" s="589"/>
      <c r="C146" s="589"/>
      <c r="D146" s="590"/>
      <c r="E146" s="591"/>
      <c r="F146" s="591"/>
      <c r="G146" s="591"/>
      <c r="H146" s="591"/>
      <c r="I146" s="590"/>
      <c r="J146" s="592"/>
      <c r="K146" s="592"/>
      <c r="L146" s="592"/>
      <c r="M146" s="593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hidden="1" r="147">
      <c r="A147" s="589"/>
      <c r="B147" s="589"/>
      <c r="C147" s="589"/>
      <c r="D147" s="590"/>
      <c r="E147" s="591"/>
      <c r="F147" s="591"/>
      <c r="G147" s="591"/>
      <c r="H147" s="591"/>
      <c r="I147" s="590"/>
      <c r="J147" s="592"/>
      <c r="K147" s="592"/>
      <c r="L147" s="592"/>
      <c r="M147" s="59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hidden="1" r="148">
      <c r="A148" s="589"/>
      <c r="B148" s="589"/>
      <c r="C148" s="589"/>
      <c r="D148" s="590"/>
      <c r="E148" s="591"/>
      <c r="F148" s="591"/>
      <c r="G148" s="591"/>
      <c r="H148" s="591"/>
      <c r="I148" s="590"/>
      <c r="J148" s="592"/>
      <c r="K148" s="592"/>
      <c r="L148" s="592"/>
      <c r="M148" s="59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hidden="1" r="149">
      <c r="A149" s="589"/>
      <c r="B149" s="589"/>
      <c r="C149" s="589"/>
      <c r="D149" s="590"/>
      <c r="E149" s="591"/>
      <c r="F149" s="591"/>
      <c r="G149" s="591"/>
      <c r="H149" s="591"/>
      <c r="I149" s="590"/>
      <c r="J149" s="592"/>
      <c r="K149" s="592"/>
      <c r="L149" s="592"/>
      <c r="M149" s="593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hidden="1" r="150">
      <c r="A150" s="589"/>
      <c r="B150" s="589"/>
      <c r="C150" s="589"/>
      <c r="D150" s="590"/>
      <c r="E150" s="591"/>
      <c r="F150" s="591"/>
      <c r="G150" s="591"/>
      <c r="H150" s="591"/>
      <c r="I150" s="590"/>
      <c r="J150" s="592"/>
      <c r="K150" s="592"/>
      <c r="L150" s="592"/>
      <c r="M150" s="593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hidden="1" r="151">
      <c r="A151" s="589"/>
      <c r="B151" s="589"/>
      <c r="C151" s="589"/>
      <c r="D151" s="590"/>
      <c r="E151" s="591"/>
      <c r="F151" s="591"/>
      <c r="G151" s="591"/>
      <c r="H151" s="591"/>
      <c r="I151" s="590"/>
      <c r="J151" s="592"/>
      <c r="K151" s="592"/>
      <c r="L151" s="592"/>
      <c r="M151" s="593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hidden="1" r="152">
      <c r="A152" s="589"/>
      <c r="B152" s="589"/>
      <c r="C152" s="589"/>
      <c r="D152" s="590"/>
      <c r="E152" s="591"/>
      <c r="F152" s="591"/>
      <c r="G152" s="591"/>
      <c r="H152" s="591"/>
      <c r="I152" s="590"/>
      <c r="J152" s="592"/>
      <c r="K152" s="592"/>
      <c r="L152" s="592"/>
      <c r="M152" s="593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hidden="1" r="153">
      <c r="A153" s="589"/>
      <c r="B153" s="589"/>
      <c r="C153" s="589"/>
      <c r="D153" s="590"/>
      <c r="E153" s="591"/>
      <c r="F153" s="591"/>
      <c r="G153" s="591"/>
      <c r="H153" s="591"/>
      <c r="I153" s="590"/>
      <c r="J153" s="592"/>
      <c r="K153" s="592"/>
      <c r="L153" s="592"/>
      <c r="M153" s="593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hidden="1" r="154">
      <c r="A154" s="589"/>
      <c r="B154" s="589"/>
      <c r="C154" s="589"/>
      <c r="D154" s="590"/>
      <c r="E154" s="591"/>
      <c r="F154" s="591"/>
      <c r="G154" s="591"/>
      <c r="H154" s="591"/>
      <c r="I154" s="590"/>
      <c r="J154" s="592"/>
      <c r="K154" s="592"/>
      <c r="L154" s="592"/>
      <c r="M154" s="593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hidden="1" r="155">
      <c r="A155" s="589"/>
      <c r="B155" s="589"/>
      <c r="C155" s="589"/>
      <c r="D155" s="590"/>
      <c r="E155" s="591"/>
      <c r="F155" s="591"/>
      <c r="G155" s="591"/>
      <c r="H155" s="591"/>
      <c r="I155" s="590"/>
      <c r="J155" s="592"/>
      <c r="K155" s="592"/>
      <c r="L155" s="592"/>
      <c r="M155" s="59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hidden="1" r="156">
      <c r="A156" s="589"/>
      <c r="B156" s="589"/>
      <c r="C156" s="589"/>
      <c r="D156" s="590"/>
      <c r="E156" s="591"/>
      <c r="F156" s="591"/>
      <c r="G156" s="591"/>
      <c r="H156" s="591"/>
      <c r="I156" s="590"/>
      <c r="J156" s="592"/>
      <c r="K156" s="592"/>
      <c r="L156" s="592"/>
      <c r="M156" s="593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hidden="1" r="157">
      <c r="A157" s="589"/>
      <c r="B157" s="589"/>
      <c r="C157" s="589"/>
      <c r="D157" s="590"/>
      <c r="E157" s="591"/>
      <c r="F157" s="591"/>
      <c r="G157" s="591"/>
      <c r="H157" s="591"/>
      <c r="I157" s="590"/>
      <c r="J157" s="592"/>
      <c r="K157" s="592"/>
      <c r="L157" s="592"/>
      <c r="M157" s="59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hidden="1" r="158">
      <c r="A158" s="589"/>
      <c r="B158" s="589"/>
      <c r="C158" s="589"/>
      <c r="D158" s="590"/>
      <c r="E158" s="591"/>
      <c r="F158" s="591"/>
      <c r="G158" s="591"/>
      <c r="H158" s="591"/>
      <c r="I158" s="590"/>
      <c r="J158" s="592"/>
      <c r="K158" s="592"/>
      <c r="L158" s="592"/>
      <c r="M158" s="59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hidden="1" r="159">
      <c r="A159" s="589"/>
      <c r="B159" s="589"/>
      <c r="C159" s="589"/>
      <c r="D159" s="590"/>
      <c r="E159" s="591"/>
      <c r="F159" s="591"/>
      <c r="G159" s="591"/>
      <c r="H159" s="591"/>
      <c r="I159" s="590"/>
      <c r="J159" s="592"/>
      <c r="K159" s="592"/>
      <c r="L159" s="592"/>
      <c r="M159" s="593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hidden="1" r="160">
      <c r="A160" s="589"/>
      <c r="B160" s="589"/>
      <c r="C160" s="589"/>
      <c r="D160" s="590"/>
      <c r="E160" s="591"/>
      <c r="F160" s="591"/>
      <c r="G160" s="591"/>
      <c r="H160" s="591"/>
      <c r="I160" s="590"/>
      <c r="J160" s="592"/>
      <c r="K160" s="592"/>
      <c r="L160" s="592"/>
      <c r="M160" s="59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hidden="1" r="161">
      <c r="A161" s="589"/>
      <c r="B161" s="589"/>
      <c r="C161" s="589"/>
      <c r="D161" s="590"/>
      <c r="E161" s="591"/>
      <c r="F161" s="591"/>
      <c r="G161" s="591"/>
      <c r="H161" s="591"/>
      <c r="I161" s="590"/>
      <c r="J161" s="592"/>
      <c r="K161" s="592"/>
      <c r="L161" s="592"/>
      <c r="M161" s="593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hidden="1" r="162">
      <c r="A162" s="589"/>
      <c r="B162" s="589"/>
      <c r="C162" s="589"/>
      <c r="D162" s="590"/>
      <c r="E162" s="591"/>
      <c r="F162" s="591"/>
      <c r="G162" s="591"/>
      <c r="H162" s="591"/>
      <c r="I162" s="590"/>
      <c r="J162" s="592"/>
      <c r="K162" s="592"/>
      <c r="L162" s="592"/>
      <c r="M162" s="593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hidden="1" r="163">
      <c r="A163" s="589"/>
      <c r="B163" s="589"/>
      <c r="C163" s="589"/>
      <c r="D163" s="590"/>
      <c r="E163" s="591"/>
      <c r="F163" s="591"/>
      <c r="G163" s="591"/>
      <c r="H163" s="591"/>
      <c r="I163" s="590"/>
      <c r="J163" s="592"/>
      <c r="K163" s="592"/>
      <c r="L163" s="592"/>
      <c r="M163" s="593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hidden="1" r="164">
      <c r="A164" s="589"/>
      <c r="B164" s="589"/>
      <c r="C164" s="589"/>
      <c r="D164" s="590"/>
      <c r="E164" s="591"/>
      <c r="F164" s="591"/>
      <c r="G164" s="591"/>
      <c r="H164" s="591"/>
      <c r="I164" s="590"/>
      <c r="J164" s="592"/>
      <c r="K164" s="592"/>
      <c r="L164" s="592"/>
      <c r="M164" s="593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hidden="1" r="165">
      <c r="A165" s="589"/>
      <c r="B165" s="589"/>
      <c r="C165" s="589"/>
      <c r="D165" s="590"/>
      <c r="E165" s="591"/>
      <c r="F165" s="591"/>
      <c r="G165" s="591"/>
      <c r="H165" s="591"/>
      <c r="I165" s="590"/>
      <c r="J165" s="592"/>
      <c r="K165" s="592"/>
      <c r="L165" s="592"/>
      <c r="M165" s="593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hidden="1" r="166">
      <c r="A166" s="589"/>
      <c r="B166" s="589"/>
      <c r="C166" s="589"/>
      <c r="D166" s="590"/>
      <c r="E166" s="591"/>
      <c r="F166" s="591"/>
      <c r="G166" s="591"/>
      <c r="H166" s="591"/>
      <c r="I166" s="590"/>
      <c r="J166" s="592"/>
      <c r="K166" s="592"/>
      <c r="L166" s="592"/>
      <c r="M166" s="59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hidden="1" r="167">
      <c r="A167" s="589"/>
      <c r="B167" s="589"/>
      <c r="C167" s="589"/>
      <c r="D167" s="590"/>
      <c r="E167" s="591"/>
      <c r="F167" s="591"/>
      <c r="G167" s="591"/>
      <c r="H167" s="591"/>
      <c r="I167" s="590"/>
      <c r="J167" s="592"/>
      <c r="K167" s="592"/>
      <c r="L167" s="592"/>
      <c r="M167" s="593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hidden="1" r="168">
      <c r="A168" s="589"/>
      <c r="B168" s="589"/>
      <c r="C168" s="589"/>
      <c r="D168" s="590"/>
      <c r="E168" s="591"/>
      <c r="F168" s="591"/>
      <c r="G168" s="591"/>
      <c r="H168" s="591"/>
      <c r="I168" s="590"/>
      <c r="J168" s="592"/>
      <c r="K168" s="592"/>
      <c r="L168" s="592"/>
      <c r="M168" s="593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hidden="1" r="169">
      <c r="A169" s="589"/>
      <c r="B169" s="589"/>
      <c r="C169" s="589"/>
      <c r="D169" s="590"/>
      <c r="E169" s="591"/>
      <c r="F169" s="591"/>
      <c r="G169" s="591"/>
      <c r="H169" s="591"/>
      <c r="I169" s="590"/>
      <c r="J169" s="592"/>
      <c r="K169" s="592"/>
      <c r="L169" s="592"/>
      <c r="M169" s="593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hidden="1" r="170">
      <c r="A170" s="589"/>
      <c r="B170" s="589"/>
      <c r="C170" s="589"/>
      <c r="D170" s="590"/>
      <c r="E170" s="591"/>
      <c r="F170" s="591"/>
      <c r="G170" s="591"/>
      <c r="H170" s="591"/>
      <c r="I170" s="590"/>
      <c r="J170" s="592"/>
      <c r="K170" s="592"/>
      <c r="L170" s="592"/>
      <c r="M170" s="593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hidden="1" r="171">
      <c r="A171" s="589"/>
      <c r="B171" s="589"/>
      <c r="C171" s="589"/>
      <c r="D171" s="590"/>
      <c r="E171" s="591"/>
      <c r="F171" s="591"/>
      <c r="G171" s="591"/>
      <c r="H171" s="591"/>
      <c r="I171" s="590"/>
      <c r="J171" s="592"/>
      <c r="K171" s="592"/>
      <c r="L171" s="592"/>
      <c r="M171" s="593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hidden="1" r="172">
      <c r="A172" s="589"/>
      <c r="B172" s="589"/>
      <c r="C172" s="589"/>
      <c r="D172" s="590"/>
      <c r="E172" s="591"/>
      <c r="F172" s="591"/>
      <c r="G172" s="591"/>
      <c r="H172" s="591"/>
      <c r="I172" s="590"/>
      <c r="J172" s="592"/>
      <c r="K172" s="592"/>
      <c r="L172" s="592"/>
      <c r="M172" s="593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hidden="1" r="173">
      <c r="A173" s="589"/>
      <c r="B173" s="589"/>
      <c r="C173" s="589"/>
      <c r="D173" s="590"/>
      <c r="E173" s="591"/>
      <c r="F173" s="591"/>
      <c r="G173" s="591"/>
      <c r="H173" s="591"/>
      <c r="I173" s="590"/>
      <c r="J173" s="592"/>
      <c r="K173" s="592"/>
      <c r="L173" s="592"/>
      <c r="M173" s="593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hidden="1" r="174">
      <c r="A174" s="589"/>
      <c r="B174" s="589"/>
      <c r="C174" s="589"/>
      <c r="D174" s="590"/>
      <c r="E174" s="591"/>
      <c r="F174" s="591"/>
      <c r="G174" s="591"/>
      <c r="H174" s="591"/>
      <c r="I174" s="590"/>
      <c r="J174" s="592"/>
      <c r="K174" s="592"/>
      <c r="L174" s="592"/>
      <c r="M174" s="593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hidden="1" r="175">
      <c r="A175" s="589"/>
      <c r="B175" s="589"/>
      <c r="C175" s="589"/>
      <c r="D175" s="590"/>
      <c r="E175" s="591"/>
      <c r="F175" s="591"/>
      <c r="G175" s="591"/>
      <c r="H175" s="591"/>
      <c r="I175" s="590"/>
      <c r="J175" s="592"/>
      <c r="K175" s="592"/>
      <c r="L175" s="592"/>
      <c r="M175" s="593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hidden="1" r="176">
      <c r="A176" s="589"/>
      <c r="B176" s="589"/>
      <c r="C176" s="589"/>
      <c r="D176" s="590"/>
      <c r="E176" s="591"/>
      <c r="F176" s="591"/>
      <c r="G176" s="591"/>
      <c r="H176" s="591"/>
      <c r="I176" s="590"/>
      <c r="J176" s="592"/>
      <c r="K176" s="592"/>
      <c r="L176" s="592"/>
      <c r="M176" s="593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hidden="1" r="177">
      <c r="A177" s="589"/>
      <c r="B177" s="589"/>
      <c r="C177" s="589"/>
      <c r="D177" s="590"/>
      <c r="E177" s="591"/>
      <c r="F177" s="591"/>
      <c r="G177" s="591"/>
      <c r="H177" s="591"/>
      <c r="I177" s="590"/>
      <c r="J177" s="592"/>
      <c r="K177" s="592"/>
      <c r="L177" s="592"/>
      <c r="M177" s="59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hidden="1" r="178">
      <c r="A178" s="589"/>
      <c r="B178" s="589"/>
      <c r="C178" s="589"/>
      <c r="D178" s="590"/>
      <c r="E178" s="591"/>
      <c r="F178" s="591"/>
      <c r="G178" s="591"/>
      <c r="H178" s="591"/>
      <c r="I178" s="590"/>
      <c r="J178" s="592"/>
      <c r="K178" s="592"/>
      <c r="L178" s="592"/>
      <c r="M178" s="593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hidden="1" r="179">
      <c r="A179" s="589"/>
      <c r="B179" s="589"/>
      <c r="C179" s="589"/>
      <c r="D179" s="590"/>
      <c r="E179" s="591"/>
      <c r="F179" s="591"/>
      <c r="G179" s="591"/>
      <c r="H179" s="591"/>
      <c r="I179" s="590"/>
      <c r="J179" s="592"/>
      <c r="K179" s="592"/>
      <c r="L179" s="592"/>
      <c r="M179" s="593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hidden="1" r="180">
      <c r="A180" s="589"/>
      <c r="B180" s="589"/>
      <c r="C180" s="589"/>
      <c r="D180" s="590"/>
      <c r="E180" s="591"/>
      <c r="F180" s="591"/>
      <c r="G180" s="591"/>
      <c r="H180" s="591"/>
      <c r="I180" s="590"/>
      <c r="J180" s="592"/>
      <c r="K180" s="592"/>
      <c r="L180" s="592"/>
      <c r="M180" s="59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hidden="1" r="181">
      <c r="A181" s="589"/>
      <c r="B181" s="589"/>
      <c r="C181" s="589"/>
      <c r="D181" s="590"/>
      <c r="E181" s="591"/>
      <c r="F181" s="591"/>
      <c r="G181" s="591"/>
      <c r="H181" s="591"/>
      <c r="I181" s="590"/>
      <c r="J181" s="592"/>
      <c r="K181" s="592"/>
      <c r="L181" s="592"/>
      <c r="M181" s="593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hidden="1" r="182">
      <c r="A182" s="589"/>
      <c r="B182" s="589"/>
      <c r="C182" s="589"/>
      <c r="D182" s="590"/>
      <c r="E182" s="591"/>
      <c r="F182" s="591"/>
      <c r="G182" s="591"/>
      <c r="H182" s="591"/>
      <c r="I182" s="590"/>
      <c r="J182" s="592"/>
      <c r="K182" s="592"/>
      <c r="L182" s="592"/>
      <c r="M182" s="59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hidden="1" r="183">
      <c r="A183" s="589"/>
      <c r="B183" s="589"/>
      <c r="C183" s="589"/>
      <c r="D183" s="590"/>
      <c r="E183" s="591"/>
      <c r="F183" s="591"/>
      <c r="G183" s="591"/>
      <c r="H183" s="591"/>
      <c r="I183" s="590"/>
      <c r="J183" s="592"/>
      <c r="K183" s="592"/>
      <c r="L183" s="592"/>
      <c r="M183" s="593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hidden="1" r="184">
      <c r="A184" s="589"/>
      <c r="B184" s="589"/>
      <c r="C184" s="589"/>
      <c r="D184" s="590"/>
      <c r="E184" s="591"/>
      <c r="F184" s="591"/>
      <c r="G184" s="591"/>
      <c r="H184" s="591"/>
      <c r="I184" s="590"/>
      <c r="J184" s="592"/>
      <c r="K184" s="592"/>
      <c r="L184" s="592"/>
      <c r="M184" s="593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hidden="1" r="185">
      <c r="A185" s="589"/>
      <c r="B185" s="589"/>
      <c r="C185" s="589"/>
      <c r="D185" s="590"/>
      <c r="E185" s="591"/>
      <c r="F185" s="591"/>
      <c r="G185" s="591"/>
      <c r="H185" s="591"/>
      <c r="I185" s="590"/>
      <c r="J185" s="592"/>
      <c r="K185" s="592"/>
      <c r="L185" s="592"/>
      <c r="M185" s="593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hidden="1" r="186">
      <c r="A186" s="589"/>
      <c r="B186" s="589"/>
      <c r="C186" s="589"/>
      <c r="D186" s="590"/>
      <c r="E186" s="591"/>
      <c r="F186" s="591"/>
      <c r="G186" s="591"/>
      <c r="H186" s="591"/>
      <c r="I186" s="590"/>
      <c r="J186" s="592"/>
      <c r="K186" s="592"/>
      <c r="L186" s="592"/>
      <c r="M186" s="593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hidden="1" r="187">
      <c r="A187" s="589"/>
      <c r="B187" s="589"/>
      <c r="C187" s="589"/>
      <c r="D187" s="590"/>
      <c r="E187" s="591"/>
      <c r="F187" s="591"/>
      <c r="G187" s="591"/>
      <c r="H187" s="591"/>
      <c r="I187" s="590"/>
      <c r="J187" s="592"/>
      <c r="K187" s="592"/>
      <c r="L187" s="592"/>
      <c r="M187" s="593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hidden="1" r="188">
      <c r="A188" s="589"/>
      <c r="B188" s="589"/>
      <c r="C188" s="589"/>
      <c r="D188" s="590"/>
      <c r="E188" s="591"/>
      <c r="F188" s="591"/>
      <c r="G188" s="591"/>
      <c r="H188" s="591"/>
      <c r="I188" s="590"/>
      <c r="J188" s="592"/>
      <c r="K188" s="592"/>
      <c r="L188" s="592"/>
      <c r="M188" s="593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hidden="1" r="189">
      <c r="A189" s="589"/>
      <c r="B189" s="589"/>
      <c r="C189" s="589"/>
      <c r="D189" s="590"/>
      <c r="E189" s="591"/>
      <c r="F189" s="591"/>
      <c r="G189" s="591"/>
      <c r="H189" s="591"/>
      <c r="I189" s="590"/>
      <c r="J189" s="592"/>
      <c r="K189" s="592"/>
      <c r="L189" s="592"/>
      <c r="M189" s="593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hidden="1" r="190">
      <c r="A190" s="589"/>
      <c r="B190" s="589"/>
      <c r="C190" s="589"/>
      <c r="D190" s="590"/>
      <c r="E190" s="591"/>
      <c r="F190" s="591"/>
      <c r="G190" s="591"/>
      <c r="H190" s="591"/>
      <c r="I190" s="590"/>
      <c r="J190" s="592"/>
      <c r="K190" s="592"/>
      <c r="L190" s="592"/>
      <c r="M190" s="593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hidden="1" r="191">
      <c r="A191" s="589"/>
      <c r="B191" s="589"/>
      <c r="C191" s="589"/>
      <c r="D191" s="590"/>
      <c r="E191" s="591"/>
      <c r="F191" s="591"/>
      <c r="G191" s="591"/>
      <c r="H191" s="591"/>
      <c r="I191" s="590"/>
      <c r="J191" s="592"/>
      <c r="K191" s="592"/>
      <c r="L191" s="592"/>
      <c r="M191" s="593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hidden="1" r="192">
      <c r="A192" s="589"/>
      <c r="B192" s="589"/>
      <c r="C192" s="589"/>
      <c r="D192" s="590"/>
      <c r="E192" s="591"/>
      <c r="F192" s="591"/>
      <c r="G192" s="591"/>
      <c r="H192" s="591"/>
      <c r="I192" s="590"/>
      <c r="J192" s="592"/>
      <c r="K192" s="592"/>
      <c r="L192" s="592"/>
      <c r="M192" s="593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hidden="1" r="193">
      <c r="A193" s="589"/>
      <c r="B193" s="589"/>
      <c r="C193" s="589"/>
      <c r="D193" s="590"/>
      <c r="E193" s="591"/>
      <c r="F193" s="592"/>
      <c r="G193" s="591"/>
      <c r="H193" s="591"/>
      <c r="I193" s="598"/>
      <c r="J193" s="599"/>
      <c r="K193" s="599"/>
      <c r="L193" s="599"/>
      <c r="M193" s="600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hidden="1" r="194">
      <c r="A194" s="589"/>
      <c r="B194" s="589"/>
      <c r="C194" s="589"/>
      <c r="D194" s="590"/>
      <c r="E194" s="591"/>
      <c r="F194" s="592"/>
      <c r="G194" s="591"/>
      <c r="H194" s="591"/>
      <c r="I194" s="598"/>
      <c r="J194" s="599"/>
      <c r="K194" s="599"/>
      <c r="L194" s="599"/>
      <c r="M194" s="600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hidden="1" r="195">
      <c r="A195" s="589"/>
      <c r="B195" s="589"/>
      <c r="C195" s="589"/>
      <c r="D195" s="590"/>
      <c r="E195" s="591"/>
      <c r="F195" s="592"/>
      <c r="G195" s="591"/>
      <c r="H195" s="591"/>
      <c r="I195" s="598"/>
      <c r="J195" s="599"/>
      <c r="K195" s="599"/>
      <c r="L195" s="599"/>
      <c r="M195" s="600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hidden="1" r="196">
      <c r="A196" s="589"/>
      <c r="B196" s="589"/>
      <c r="C196" s="589"/>
      <c r="D196" s="590"/>
      <c r="E196" s="591"/>
      <c r="F196" s="592"/>
      <c r="G196" s="591"/>
      <c r="H196" s="591"/>
      <c r="I196" s="598"/>
      <c r="J196" s="599"/>
      <c r="K196" s="599"/>
      <c r="L196" s="599"/>
      <c r="M196" s="600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hidden="1" r="197">
      <c r="A197" s="589"/>
      <c r="B197" s="589"/>
      <c r="C197" s="589"/>
      <c r="D197" s="590"/>
      <c r="E197" s="591"/>
      <c r="F197" s="591"/>
      <c r="G197" s="591"/>
      <c r="H197" s="591"/>
      <c r="I197" s="598"/>
      <c r="J197" s="599"/>
      <c r="K197" s="599"/>
      <c r="L197" s="599"/>
      <c r="M197" s="600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hidden="1" r="198">
      <c r="A198" s="589"/>
      <c r="B198" s="589"/>
      <c r="C198" s="589"/>
      <c r="D198" s="590"/>
      <c r="E198" s="591"/>
      <c r="F198" s="591"/>
      <c r="G198" s="591"/>
      <c r="H198" s="591"/>
      <c r="I198" s="598"/>
      <c r="J198" s="599"/>
      <c r="K198" s="599"/>
      <c r="L198" s="599"/>
      <c r="M198" s="600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hidden="1" r="199">
      <c r="A199" s="589"/>
      <c r="B199" s="589"/>
      <c r="C199" s="589"/>
      <c r="D199" s="590"/>
      <c r="E199" s="591"/>
      <c r="F199" s="591"/>
      <c r="G199" s="591"/>
      <c r="H199" s="591"/>
      <c r="I199" s="598"/>
      <c r="J199" s="599"/>
      <c r="K199" s="599"/>
      <c r="L199" s="599"/>
      <c r="M199" s="600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hidden="1" r="200">
      <c r="A200" s="589"/>
      <c r="B200" s="589"/>
      <c r="C200" s="589"/>
      <c r="D200" s="590"/>
      <c r="E200" s="591"/>
      <c r="F200" s="591"/>
      <c r="G200" s="591"/>
      <c r="H200" s="591"/>
      <c r="I200" s="598"/>
      <c r="J200" s="599"/>
      <c r="K200" s="599"/>
      <c r="L200" s="599"/>
      <c r="M200" s="600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hidden="1" r="201">
      <c r="A201" s="589"/>
      <c r="B201" s="589"/>
      <c r="C201" s="589"/>
      <c r="D201" s="590"/>
      <c r="E201" s="591"/>
      <c r="F201" s="591"/>
      <c r="G201" s="591"/>
      <c r="H201" s="591"/>
      <c r="I201" s="598"/>
      <c r="J201" s="599"/>
      <c r="K201" s="599"/>
      <c r="L201" s="599"/>
      <c r="M201" s="600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hidden="1" r="202">
      <c r="A202" s="538"/>
      <c r="B202" s="538"/>
      <c r="C202" s="538"/>
      <c r="D202" s="540"/>
      <c r="E202" s="243"/>
      <c r="F202" s="243"/>
      <c r="G202" s="243"/>
      <c r="H202" s="243"/>
      <c r="I202" s="601"/>
      <c r="J202" s="602"/>
      <c r="K202" s="602"/>
      <c r="L202" s="602"/>
      <c r="M202" s="603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hidden="1" r="203">
      <c r="A203" s="538"/>
      <c r="B203" s="538"/>
      <c r="C203" s="538"/>
      <c r="D203" s="540"/>
      <c r="E203" s="243"/>
      <c r="F203" s="243"/>
      <c r="G203" s="243"/>
      <c r="H203" s="243"/>
      <c r="I203" s="601"/>
      <c r="J203" s="602"/>
      <c r="K203" s="602"/>
      <c r="L203" s="602"/>
      <c r="M203" s="603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hidden="1" r="204">
      <c r="A204" s="538"/>
      <c r="B204" s="538"/>
      <c r="C204" s="538"/>
      <c r="D204" s="540"/>
      <c r="E204" s="243"/>
      <c r="F204" s="243"/>
      <c r="G204" s="243"/>
      <c r="H204" s="243"/>
      <c r="I204" s="601"/>
      <c r="J204" s="602"/>
      <c r="K204" s="602"/>
      <c r="L204" s="602"/>
      <c r="M204" s="60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hidden="1" r="205">
      <c r="A205" s="538"/>
      <c r="B205" s="538"/>
      <c r="C205" s="538"/>
      <c r="D205" s="540"/>
      <c r="E205" s="243"/>
      <c r="F205" s="243"/>
      <c r="G205" s="243"/>
      <c r="H205" s="243"/>
      <c r="I205" s="601"/>
      <c r="J205" s="602"/>
      <c r="K205" s="602"/>
      <c r="L205" s="602"/>
      <c r="M205" s="603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hidden="1" r="206">
      <c r="A206" s="538"/>
      <c r="B206" s="538"/>
      <c r="C206" s="538"/>
      <c r="D206" s="540"/>
      <c r="E206" s="243"/>
      <c r="F206" s="243"/>
      <c r="G206" s="243"/>
      <c r="H206" s="243"/>
      <c r="I206" s="601"/>
      <c r="J206" s="602"/>
      <c r="K206" s="602"/>
      <c r="L206" s="602"/>
      <c r="M206" s="603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hidden="1" r="207">
      <c r="A207" s="538"/>
      <c r="B207" s="538"/>
      <c r="C207" s="538"/>
      <c r="D207" s="540"/>
      <c r="E207" s="243"/>
      <c r="F207" s="243"/>
      <c r="G207" s="243"/>
      <c r="H207" s="243"/>
      <c r="I207" s="601"/>
      <c r="J207" s="602"/>
      <c r="K207" s="602"/>
      <c r="L207" s="602"/>
      <c r="M207" s="603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hidden="1" r="208">
      <c r="A208" s="538"/>
      <c r="B208" s="538"/>
      <c r="C208" s="538"/>
      <c r="D208" s="540"/>
      <c r="E208" s="243"/>
      <c r="F208" s="243"/>
      <c r="G208" s="243"/>
      <c r="H208" s="243"/>
      <c r="I208" s="601"/>
      <c r="J208" s="602"/>
      <c r="K208" s="602"/>
      <c r="L208" s="602"/>
      <c r="M208" s="603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hidden="1" r="209">
      <c r="A209" s="538"/>
      <c r="B209" s="538"/>
      <c r="C209" s="538"/>
      <c r="D209" s="540"/>
      <c r="E209" s="243"/>
      <c r="F209" s="243"/>
      <c r="G209" s="243"/>
      <c r="H209" s="243"/>
      <c r="I209" s="601"/>
      <c r="J209" s="602"/>
      <c r="K209" s="602"/>
      <c r="L209" s="602"/>
      <c r="M209" s="603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hidden="1" r="210">
      <c r="A210" s="538"/>
      <c r="B210" s="538"/>
      <c r="C210" s="538"/>
      <c r="D210" s="540"/>
      <c r="E210" s="243"/>
      <c r="F210" s="243"/>
      <c r="G210" s="243"/>
      <c r="H210" s="243"/>
      <c r="I210" s="601"/>
      <c r="J210" s="602"/>
      <c r="K210" s="602"/>
      <c r="L210" s="602"/>
      <c r="M210" s="60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hidden="1" r="211">
      <c r="A211" s="538"/>
      <c r="B211" s="538"/>
      <c r="C211" s="538"/>
      <c r="D211" s="540"/>
      <c r="E211" s="243"/>
      <c r="F211" s="243"/>
      <c r="G211" s="243"/>
      <c r="H211" s="243"/>
      <c r="I211" s="601"/>
      <c r="J211" s="602"/>
      <c r="K211" s="602"/>
      <c r="L211" s="602"/>
      <c r="M211" s="60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hidden="1" r="212">
      <c r="A212" s="538"/>
      <c r="B212" s="538"/>
      <c r="C212" s="538"/>
      <c r="D212" s="540"/>
      <c r="E212" s="243"/>
      <c r="F212" s="243"/>
      <c r="G212" s="243"/>
      <c r="H212" s="243"/>
      <c r="I212" s="601"/>
      <c r="J212" s="602"/>
      <c r="K212" s="602"/>
      <c r="L212" s="602"/>
      <c r="M212" s="60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hidden="1" r="213">
      <c r="A213" s="538"/>
      <c r="B213" s="538"/>
      <c r="C213" s="538"/>
      <c r="D213" s="540"/>
      <c r="E213" s="243"/>
      <c r="F213" s="243"/>
      <c r="G213" s="243"/>
      <c r="H213" s="243"/>
      <c r="I213" s="601"/>
      <c r="J213" s="602"/>
      <c r="K213" s="602"/>
      <c r="L213" s="602"/>
      <c r="M213" s="603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hidden="1" r="214">
      <c r="A214" s="538"/>
      <c r="B214" s="538"/>
      <c r="C214" s="538"/>
      <c r="D214" s="540"/>
      <c r="E214" s="243"/>
      <c r="F214" s="243"/>
      <c r="G214" s="243"/>
      <c r="H214" s="243"/>
      <c r="I214" s="601"/>
      <c r="J214" s="602"/>
      <c r="K214" s="602"/>
      <c r="L214" s="602"/>
      <c r="M214" s="603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hidden="1" r="215">
      <c r="A215" s="538"/>
      <c r="B215" s="538"/>
      <c r="C215" s="538"/>
      <c r="D215" s="540"/>
      <c r="E215" s="243"/>
      <c r="F215" s="243"/>
      <c r="G215" s="243"/>
      <c r="H215" s="243"/>
      <c r="I215" s="601"/>
      <c r="J215" s="602"/>
      <c r="K215" s="602"/>
      <c r="L215" s="602"/>
      <c r="M215" s="603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hidden="1" r="216">
      <c r="A216" s="538"/>
      <c r="B216" s="538"/>
      <c r="C216" s="538"/>
      <c r="D216" s="540"/>
      <c r="E216" s="243"/>
      <c r="F216" s="243"/>
      <c r="G216" s="243"/>
      <c r="H216" s="243"/>
      <c r="I216" s="601"/>
      <c r="J216" s="602"/>
      <c r="K216" s="602"/>
      <c r="L216" s="602"/>
      <c r="M216" s="603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hidden="1" r="217">
      <c r="A217" s="538"/>
      <c r="B217" s="538"/>
      <c r="C217" s="538"/>
      <c r="D217" s="540"/>
      <c r="E217" s="243"/>
      <c r="F217" s="243"/>
      <c r="G217" s="243"/>
      <c r="H217" s="243"/>
      <c r="I217" s="601"/>
      <c r="J217" s="602"/>
      <c r="K217" s="602"/>
      <c r="L217" s="602"/>
      <c r="M217" s="60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hidden="1" r="218">
      <c r="A218" s="538"/>
      <c r="B218" s="538"/>
      <c r="C218" s="538"/>
      <c r="D218" s="540"/>
      <c r="E218" s="243"/>
      <c r="F218" s="243"/>
      <c r="G218" s="243"/>
      <c r="H218" s="243"/>
      <c r="I218" s="601"/>
      <c r="J218" s="602"/>
      <c r="K218" s="602"/>
      <c r="L218" s="602"/>
      <c r="M218" s="60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hidden="1" r="219">
      <c r="A219" s="538"/>
      <c r="B219" s="538"/>
      <c r="C219" s="538"/>
      <c r="D219" s="540"/>
      <c r="E219" s="243"/>
      <c r="F219" s="243"/>
      <c r="G219" s="243"/>
      <c r="H219" s="243"/>
      <c r="I219" s="601"/>
      <c r="J219" s="602"/>
      <c r="K219" s="602"/>
      <c r="L219" s="602"/>
      <c r="M219" s="603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540"/>
      <c r="E220" s="243"/>
      <c r="F220" s="243"/>
      <c r="G220" s="243"/>
      <c r="H220" s="243"/>
      <c r="I220" s="601"/>
      <c r="J220" s="602"/>
      <c r="K220" s="602"/>
      <c r="L220" s="602"/>
      <c r="M220" s="603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540"/>
      <c r="E221" s="243"/>
      <c r="F221" s="243"/>
      <c r="G221" s="243"/>
      <c r="H221" s="243"/>
      <c r="I221" s="601"/>
      <c r="J221" s="602"/>
      <c r="K221" s="602"/>
      <c r="L221" s="602"/>
      <c r="M221" s="603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40"/>
      <c r="E222" s="243"/>
      <c r="F222" s="243"/>
      <c r="G222" s="243"/>
      <c r="H222" s="243"/>
      <c r="I222" s="601"/>
      <c r="J222" s="602"/>
      <c r="K222" s="602"/>
      <c r="L222" s="602"/>
      <c r="M222" s="603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40"/>
      <c r="E223" s="243"/>
      <c r="F223" s="243"/>
      <c r="G223" s="243"/>
      <c r="H223" s="243"/>
      <c r="I223" s="601"/>
      <c r="J223" s="602"/>
      <c r="K223" s="602"/>
      <c r="L223" s="602"/>
      <c r="M223" s="60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40"/>
      <c r="E224" s="243"/>
      <c r="F224" s="243"/>
      <c r="G224" s="243"/>
      <c r="H224" s="243"/>
      <c r="I224" s="601"/>
      <c r="J224" s="602"/>
      <c r="K224" s="602"/>
      <c r="L224" s="602"/>
      <c r="M224" s="60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40"/>
      <c r="E225" s="243"/>
      <c r="F225" s="243"/>
      <c r="G225" s="243"/>
      <c r="H225" s="243"/>
      <c r="I225" s="601"/>
      <c r="J225" s="602"/>
      <c r="K225" s="602"/>
      <c r="L225" s="602"/>
      <c r="M225" s="603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40"/>
      <c r="E226" s="243"/>
      <c r="F226" s="243"/>
      <c r="G226" s="243"/>
      <c r="H226" s="243"/>
      <c r="I226" s="601"/>
      <c r="J226" s="602"/>
      <c r="K226" s="602"/>
      <c r="L226" s="602"/>
      <c r="M226" s="60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601"/>
      <c r="J227" s="602"/>
      <c r="K227" s="602"/>
      <c r="L227" s="602"/>
      <c r="M227" s="603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601"/>
      <c r="J228" s="602"/>
      <c r="K228" s="602"/>
      <c r="L228" s="602"/>
      <c r="M228" s="603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601"/>
      <c r="J229" s="602"/>
      <c r="K229" s="602"/>
      <c r="L229" s="602"/>
      <c r="M229" s="603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601"/>
      <c r="J230" s="602"/>
      <c r="K230" s="602"/>
      <c r="L230" s="602"/>
      <c r="M230" s="603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601"/>
      <c r="J231" s="602"/>
      <c r="K231" s="602"/>
      <c r="L231" s="602"/>
      <c r="M231" s="603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601"/>
      <c r="J232" s="602"/>
      <c r="K232" s="602"/>
      <c r="L232" s="602"/>
      <c r="M232" s="603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601"/>
      <c r="J233" s="602"/>
      <c r="K233" s="602"/>
      <c r="L233" s="602"/>
      <c r="M233" s="603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601"/>
      <c r="J234" s="602"/>
      <c r="K234" s="602"/>
      <c r="L234" s="602"/>
      <c r="M234" s="603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601"/>
      <c r="J235" s="602"/>
      <c r="K235" s="602"/>
      <c r="L235" s="602"/>
      <c r="M235" s="603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601"/>
      <c r="J236" s="602"/>
      <c r="K236" s="602"/>
      <c r="L236" s="602"/>
      <c r="M236" s="603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601"/>
      <c r="J237" s="602"/>
      <c r="K237" s="602"/>
      <c r="L237" s="602"/>
      <c r="M237" s="603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601"/>
      <c r="J238" s="602"/>
      <c r="K238" s="602"/>
      <c r="L238" s="602"/>
      <c r="M238" s="603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601"/>
      <c r="J239" s="602"/>
      <c r="K239" s="602"/>
      <c r="L239" s="602"/>
      <c r="M239" s="603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601"/>
      <c r="J240" s="602"/>
      <c r="K240" s="602"/>
      <c r="L240" s="602"/>
      <c r="M240" s="60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601"/>
      <c r="J241" s="602"/>
      <c r="K241" s="602"/>
      <c r="L241" s="602"/>
      <c r="M241" s="60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601"/>
      <c r="J242" s="602"/>
      <c r="K242" s="602"/>
      <c r="L242" s="602"/>
      <c r="M242" s="603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601"/>
      <c r="J243" s="602"/>
      <c r="K243" s="602"/>
      <c r="L243" s="602"/>
      <c r="M243" s="603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601"/>
      <c r="J244" s="602"/>
      <c r="K244" s="602"/>
      <c r="L244" s="602"/>
      <c r="M244" s="60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601"/>
      <c r="J245" s="602"/>
      <c r="K245" s="602"/>
      <c r="L245" s="602"/>
      <c r="M245" s="603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601"/>
      <c r="J246" s="602"/>
      <c r="K246" s="602"/>
      <c r="L246" s="602"/>
      <c r="M246" s="60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601"/>
      <c r="J247" s="602"/>
      <c r="K247" s="602"/>
      <c r="L247" s="602"/>
      <c r="M247" s="60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601"/>
      <c r="J248" s="602"/>
      <c r="K248" s="602"/>
      <c r="L248" s="602"/>
      <c r="M248" s="603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601"/>
      <c r="J249" s="602"/>
      <c r="K249" s="602"/>
      <c r="L249" s="602"/>
      <c r="M249" s="603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601"/>
      <c r="J250" s="602"/>
      <c r="K250" s="602"/>
      <c r="L250" s="602"/>
      <c r="M250" s="603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601"/>
      <c r="J251" s="602"/>
      <c r="K251" s="602"/>
      <c r="L251" s="602"/>
      <c r="M251" s="603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601"/>
      <c r="J252" s="602"/>
      <c r="K252" s="602"/>
      <c r="L252" s="602"/>
      <c r="M252" s="603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601"/>
      <c r="J253" s="602"/>
      <c r="K253" s="602"/>
      <c r="L253" s="602"/>
      <c r="M253" s="603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601"/>
      <c r="J254" s="602"/>
      <c r="K254" s="602"/>
      <c r="L254" s="602"/>
      <c r="M254" s="603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601"/>
      <c r="J255" s="602"/>
      <c r="K255" s="602"/>
      <c r="L255" s="602"/>
      <c r="M255" s="603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601"/>
      <c r="J256" s="602"/>
      <c r="K256" s="602"/>
      <c r="L256" s="602"/>
      <c r="M256" s="603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601"/>
      <c r="J257" s="602"/>
      <c r="K257" s="602"/>
      <c r="L257" s="602"/>
      <c r="M257" s="603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601"/>
      <c r="J258" s="602"/>
      <c r="K258" s="602"/>
      <c r="L258" s="602"/>
      <c r="M258" s="603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601"/>
      <c r="J259" s="602"/>
      <c r="K259" s="602"/>
      <c r="L259" s="602"/>
      <c r="M259" s="603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601"/>
      <c r="J260" s="602"/>
      <c r="K260" s="602"/>
      <c r="L260" s="602"/>
      <c r="M260" s="603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601"/>
      <c r="J261" s="602"/>
      <c r="K261" s="602"/>
      <c r="L261" s="602"/>
      <c r="M261" s="603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601"/>
      <c r="J262" s="602"/>
      <c r="K262" s="602"/>
      <c r="L262" s="602"/>
      <c r="M262" s="603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601"/>
      <c r="J263" s="602"/>
      <c r="K263" s="602"/>
      <c r="L263" s="602"/>
      <c r="M263" s="603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601"/>
      <c r="J264" s="602"/>
      <c r="K264" s="602"/>
      <c r="L264" s="602"/>
      <c r="M264" s="60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601"/>
      <c r="J265" s="602"/>
      <c r="K265" s="602"/>
      <c r="L265" s="602"/>
      <c r="M265" s="603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601"/>
      <c r="J266" s="602"/>
      <c r="K266" s="602"/>
      <c r="L266" s="602"/>
      <c r="M266" s="60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601"/>
      <c r="J267" s="602"/>
      <c r="K267" s="602"/>
      <c r="L267" s="602"/>
      <c r="M267" s="603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601"/>
      <c r="J268" s="602"/>
      <c r="K268" s="602"/>
      <c r="L268" s="602"/>
      <c r="M268" s="60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601"/>
      <c r="J269" s="602"/>
      <c r="K269" s="602"/>
      <c r="L269" s="602"/>
      <c r="M269" s="603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601"/>
      <c r="J270" s="602"/>
      <c r="K270" s="602"/>
      <c r="L270" s="602"/>
      <c r="M270" s="60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601"/>
      <c r="J271" s="602"/>
      <c r="K271" s="602"/>
      <c r="L271" s="602"/>
      <c r="M271" s="60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601"/>
      <c r="J272" s="602"/>
      <c r="K272" s="602"/>
      <c r="L272" s="602"/>
      <c r="M272" s="60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601"/>
      <c r="J273" s="602"/>
      <c r="K273" s="602"/>
      <c r="L273" s="602"/>
      <c r="M273" s="603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601"/>
      <c r="J274" s="602"/>
      <c r="K274" s="602"/>
      <c r="L274" s="602"/>
      <c r="M274" s="603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601"/>
      <c r="J275" s="602"/>
      <c r="K275" s="602"/>
      <c r="L275" s="602"/>
      <c r="M275" s="603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601"/>
      <c r="J276" s="602"/>
      <c r="K276" s="602"/>
      <c r="L276" s="602"/>
      <c r="M276" s="603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601"/>
      <c r="J277" s="602"/>
      <c r="K277" s="602"/>
      <c r="L277" s="602"/>
      <c r="M277" s="603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601"/>
      <c r="J278" s="602"/>
      <c r="K278" s="602"/>
      <c r="L278" s="602"/>
      <c r="M278" s="603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601"/>
      <c r="J279" s="602"/>
      <c r="K279" s="602"/>
      <c r="L279" s="602"/>
      <c r="M279" s="603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601"/>
      <c r="J280" s="602"/>
      <c r="K280" s="602"/>
      <c r="L280" s="602"/>
      <c r="M280" s="60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601"/>
      <c r="J281" s="602"/>
      <c r="K281" s="602"/>
      <c r="L281" s="602"/>
      <c r="M281" s="60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601"/>
      <c r="J282" s="602"/>
      <c r="K282" s="602"/>
      <c r="L282" s="602"/>
      <c r="M282" s="60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601"/>
      <c r="J283" s="602"/>
      <c r="K283" s="602"/>
      <c r="L283" s="602"/>
      <c r="M283" s="603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601"/>
      <c r="J284" s="602"/>
      <c r="K284" s="602"/>
      <c r="L284" s="602"/>
      <c r="M284" s="603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601"/>
      <c r="J285" s="602"/>
      <c r="K285" s="602"/>
      <c r="L285" s="602"/>
      <c r="M285" s="603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601"/>
      <c r="J286" s="602"/>
      <c r="K286" s="602"/>
      <c r="L286" s="602"/>
      <c r="M286" s="603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601"/>
      <c r="J287" s="602"/>
      <c r="K287" s="602"/>
      <c r="L287" s="602"/>
      <c r="M287" s="603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601"/>
      <c r="J288" s="602"/>
      <c r="K288" s="602"/>
      <c r="L288" s="602"/>
      <c r="M288" s="603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601"/>
      <c r="J289" s="602"/>
      <c r="K289" s="602"/>
      <c r="L289" s="602"/>
      <c r="M289" s="603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601"/>
      <c r="J290" s="602"/>
      <c r="K290" s="602"/>
      <c r="L290" s="602"/>
      <c r="M290" s="603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601"/>
      <c r="J291" s="602"/>
      <c r="K291" s="602"/>
      <c r="L291" s="602"/>
      <c r="M291" s="603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601"/>
      <c r="J292" s="602"/>
      <c r="K292" s="602"/>
      <c r="L292" s="602"/>
      <c r="M292" s="603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601"/>
      <c r="J293" s="602"/>
      <c r="K293" s="602"/>
      <c r="L293" s="602"/>
      <c r="M293" s="603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601"/>
      <c r="J294" s="602"/>
      <c r="K294" s="602"/>
      <c r="L294" s="602"/>
      <c r="M294" s="60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601"/>
      <c r="J295" s="602"/>
      <c r="K295" s="602"/>
      <c r="L295" s="602"/>
      <c r="M295" s="603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601"/>
      <c r="J296" s="602"/>
      <c r="K296" s="602"/>
      <c r="L296" s="602"/>
      <c r="M296" s="603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601"/>
      <c r="J297" s="602"/>
      <c r="K297" s="602"/>
      <c r="L297" s="602"/>
      <c r="M297" s="603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601"/>
      <c r="J298" s="602"/>
      <c r="K298" s="602"/>
      <c r="L298" s="602"/>
      <c r="M298" s="60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601"/>
      <c r="J299" s="602"/>
      <c r="K299" s="602"/>
      <c r="L299" s="602"/>
      <c r="M299" s="603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601"/>
      <c r="J300" s="602"/>
      <c r="K300" s="602"/>
      <c r="L300" s="602"/>
      <c r="M300" s="603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601"/>
      <c r="J301" s="602"/>
      <c r="K301" s="602"/>
      <c r="L301" s="602"/>
      <c r="M301" s="603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601"/>
      <c r="J302" s="602"/>
      <c r="K302" s="602"/>
      <c r="L302" s="602"/>
      <c r="M302" s="603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601"/>
      <c r="J303" s="602"/>
      <c r="K303" s="602"/>
      <c r="L303" s="602"/>
      <c r="M303" s="603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601"/>
      <c r="J304" s="602"/>
      <c r="K304" s="602"/>
      <c r="L304" s="602"/>
      <c r="M304" s="603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601"/>
      <c r="J305" s="602"/>
      <c r="K305" s="602"/>
      <c r="L305" s="602"/>
      <c r="M305" s="603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601"/>
      <c r="J306" s="602"/>
      <c r="K306" s="602"/>
      <c r="L306" s="602"/>
      <c r="M306" s="603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601"/>
      <c r="J307" s="602"/>
      <c r="K307" s="602"/>
      <c r="L307" s="602"/>
      <c r="M307" s="603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601"/>
      <c r="J308" s="602"/>
      <c r="K308" s="602"/>
      <c r="L308" s="602"/>
      <c r="M308" s="603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601"/>
      <c r="J309" s="602"/>
      <c r="K309" s="602"/>
      <c r="L309" s="602"/>
      <c r="M309" s="603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601"/>
      <c r="J310" s="602"/>
      <c r="K310" s="602"/>
      <c r="L310" s="602"/>
      <c r="M310" s="60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601"/>
      <c r="J311" s="602"/>
      <c r="K311" s="602"/>
      <c r="L311" s="602"/>
      <c r="M311" s="603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601"/>
      <c r="J312" s="602"/>
      <c r="K312" s="602"/>
      <c r="L312" s="602"/>
      <c r="M312" s="603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601"/>
      <c r="J313" s="602"/>
      <c r="K313" s="602"/>
      <c r="L313" s="602"/>
      <c r="M313" s="603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601"/>
      <c r="J314" s="602"/>
      <c r="K314" s="602"/>
      <c r="L314" s="602"/>
      <c r="M314" s="603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601"/>
      <c r="J315" s="602"/>
      <c r="K315" s="602"/>
      <c r="L315" s="602"/>
      <c r="M315" s="603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601"/>
      <c r="J316" s="602"/>
      <c r="K316" s="602"/>
      <c r="L316" s="602"/>
      <c r="M316" s="60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601"/>
      <c r="J317" s="602"/>
      <c r="K317" s="602"/>
      <c r="L317" s="602"/>
      <c r="M317" s="603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601"/>
      <c r="J318" s="602"/>
      <c r="K318" s="602"/>
      <c r="L318" s="602"/>
      <c r="M318" s="603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601"/>
      <c r="J319" s="602"/>
      <c r="K319" s="602"/>
      <c r="L319" s="602"/>
      <c r="M319" s="603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601"/>
      <c r="J320" s="602"/>
      <c r="K320" s="602"/>
      <c r="L320" s="602"/>
      <c r="M320" s="603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601"/>
      <c r="J321" s="602"/>
      <c r="K321" s="602"/>
      <c r="L321" s="602"/>
      <c r="M321" s="603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601"/>
      <c r="J322" s="602"/>
      <c r="K322" s="602"/>
      <c r="L322" s="602"/>
      <c r="M322" s="603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601"/>
      <c r="J323" s="602"/>
      <c r="K323" s="602"/>
      <c r="L323" s="602"/>
      <c r="M323" s="603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601"/>
      <c r="J324" s="602"/>
      <c r="K324" s="602"/>
      <c r="L324" s="602"/>
      <c r="M324" s="603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601"/>
      <c r="J325" s="602"/>
      <c r="K325" s="602"/>
      <c r="L325" s="602"/>
      <c r="M325" s="603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601"/>
      <c r="J326" s="602"/>
      <c r="K326" s="602"/>
      <c r="L326" s="602"/>
      <c r="M326" s="603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601"/>
      <c r="J327" s="602"/>
      <c r="K327" s="602"/>
      <c r="L327" s="602"/>
      <c r="M327" s="603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601"/>
      <c r="J328" s="602"/>
      <c r="K328" s="602"/>
      <c r="L328" s="602"/>
      <c r="M328" s="603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601"/>
      <c r="J329" s="602"/>
      <c r="K329" s="602"/>
      <c r="L329" s="602"/>
      <c r="M329" s="603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601"/>
      <c r="J330" s="602"/>
      <c r="K330" s="602"/>
      <c r="L330" s="602"/>
      <c r="M330" s="603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601"/>
      <c r="J331" s="602"/>
      <c r="K331" s="602"/>
      <c r="L331" s="602"/>
      <c r="M331" s="60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601"/>
      <c r="J332" s="602"/>
      <c r="K332" s="602"/>
      <c r="L332" s="602"/>
      <c r="M332" s="603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601"/>
      <c r="J333" s="602"/>
      <c r="K333" s="602"/>
      <c r="L333" s="602"/>
      <c r="M333" s="603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601"/>
      <c r="J334" s="602"/>
      <c r="K334" s="602"/>
      <c r="L334" s="602"/>
      <c r="M334" s="603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601"/>
      <c r="J335" s="602"/>
      <c r="K335" s="602"/>
      <c r="L335" s="602"/>
      <c r="M335" s="603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601"/>
      <c r="J336" s="602"/>
      <c r="K336" s="602"/>
      <c r="L336" s="602"/>
      <c r="M336" s="603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601"/>
      <c r="J337" s="602"/>
      <c r="K337" s="602"/>
      <c r="L337" s="602"/>
      <c r="M337" s="603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601"/>
      <c r="J338" s="602"/>
      <c r="K338" s="602"/>
      <c r="L338" s="602"/>
      <c r="M338" s="603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601"/>
      <c r="J339" s="602"/>
      <c r="K339" s="602"/>
      <c r="L339" s="602"/>
      <c r="M339" s="603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601"/>
      <c r="J340" s="602"/>
      <c r="K340" s="602"/>
      <c r="L340" s="602"/>
      <c r="M340" s="603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601"/>
      <c r="J341" s="602"/>
      <c r="K341" s="602"/>
      <c r="L341" s="602"/>
      <c r="M341" s="603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601"/>
      <c r="J342" s="602"/>
      <c r="K342" s="602"/>
      <c r="L342" s="602"/>
      <c r="M342" s="603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601"/>
      <c r="J343" s="602"/>
      <c r="K343" s="602"/>
      <c r="L343" s="602"/>
      <c r="M343" s="603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601"/>
      <c r="J344" s="602"/>
      <c r="K344" s="602"/>
      <c r="L344" s="602"/>
      <c r="M344" s="603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601"/>
      <c r="J345" s="602"/>
      <c r="K345" s="602"/>
      <c r="L345" s="602"/>
      <c r="M345" s="603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601"/>
      <c r="J346" s="602"/>
      <c r="K346" s="602"/>
      <c r="L346" s="602"/>
      <c r="M346" s="603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601"/>
      <c r="J347" s="602"/>
      <c r="K347" s="602"/>
      <c r="L347" s="602"/>
      <c r="M347" s="603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601"/>
      <c r="J348" s="602"/>
      <c r="K348" s="602"/>
      <c r="L348" s="602"/>
      <c r="M348" s="603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601"/>
      <c r="J349" s="602"/>
      <c r="K349" s="602"/>
      <c r="L349" s="602"/>
      <c r="M349" s="603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601"/>
      <c r="J350" s="602"/>
      <c r="K350" s="602"/>
      <c r="L350" s="602"/>
      <c r="M350" s="603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601"/>
      <c r="J351" s="602"/>
      <c r="K351" s="602"/>
      <c r="L351" s="602"/>
      <c r="M351" s="603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601"/>
      <c r="J352" s="602"/>
      <c r="K352" s="602"/>
      <c r="L352" s="602"/>
      <c r="M352" s="603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601"/>
      <c r="J353" s="602"/>
      <c r="K353" s="602"/>
      <c r="L353" s="602"/>
      <c r="M353" s="603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601"/>
      <c r="J354" s="602"/>
      <c r="K354" s="602"/>
      <c r="L354" s="602"/>
      <c r="M354" s="603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601"/>
      <c r="J355" s="602"/>
      <c r="K355" s="602"/>
      <c r="L355" s="602"/>
      <c r="M355" s="603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601"/>
      <c r="J356" s="602"/>
      <c r="K356" s="602"/>
      <c r="L356" s="602"/>
      <c r="M356" s="603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601"/>
      <c r="J357" s="602"/>
      <c r="K357" s="602"/>
      <c r="L357" s="602"/>
      <c r="M357" s="603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601"/>
      <c r="J358" s="602"/>
      <c r="K358" s="602"/>
      <c r="L358" s="602"/>
      <c r="M358" s="603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601"/>
      <c r="J359" s="602"/>
      <c r="K359" s="602"/>
      <c r="L359" s="602"/>
      <c r="M359" s="603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601"/>
      <c r="J360" s="602"/>
      <c r="K360" s="602"/>
      <c r="L360" s="602"/>
      <c r="M360" s="603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601"/>
      <c r="J361" s="602"/>
      <c r="K361" s="602"/>
      <c r="L361" s="602"/>
      <c r="M361" s="603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601"/>
      <c r="J362" s="602"/>
      <c r="K362" s="602"/>
      <c r="L362" s="602"/>
      <c r="M362" s="603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601"/>
      <c r="J363" s="602"/>
      <c r="K363" s="602"/>
      <c r="L363" s="602"/>
      <c r="M363" s="603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601"/>
      <c r="J364" s="602"/>
      <c r="K364" s="602"/>
      <c r="L364" s="602"/>
      <c r="M364" s="603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601"/>
      <c r="J365" s="602"/>
      <c r="K365" s="602"/>
      <c r="L365" s="602"/>
      <c r="M365" s="603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601"/>
      <c r="J366" s="602"/>
      <c r="K366" s="602"/>
      <c r="L366" s="602"/>
      <c r="M366" s="603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601"/>
      <c r="J367" s="602"/>
      <c r="K367" s="602"/>
      <c r="L367" s="602"/>
      <c r="M367" s="603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601"/>
      <c r="J368" s="602"/>
      <c r="K368" s="602"/>
      <c r="L368" s="602"/>
      <c r="M368" s="603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601"/>
      <c r="J369" s="602"/>
      <c r="K369" s="602"/>
      <c r="L369" s="602"/>
      <c r="M369" s="603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601"/>
      <c r="J370" s="602"/>
      <c r="K370" s="602"/>
      <c r="L370" s="602"/>
      <c r="M370" s="603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601"/>
      <c r="J371" s="602"/>
      <c r="K371" s="602"/>
      <c r="L371" s="602"/>
      <c r="M371" s="603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601"/>
      <c r="J372" s="602"/>
      <c r="K372" s="602"/>
      <c r="L372" s="602"/>
      <c r="M372" s="603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601"/>
      <c r="J373" s="602"/>
      <c r="K373" s="602"/>
      <c r="L373" s="602"/>
      <c r="M373" s="603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601"/>
      <c r="J374" s="602"/>
      <c r="K374" s="602"/>
      <c r="L374" s="602"/>
      <c r="M374" s="603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601"/>
      <c r="J375" s="602"/>
      <c r="K375" s="602"/>
      <c r="L375" s="602"/>
      <c r="M375" s="603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601"/>
      <c r="J376" s="602"/>
      <c r="K376" s="602"/>
      <c r="L376" s="602"/>
      <c r="M376" s="603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601"/>
      <c r="J377" s="602"/>
      <c r="K377" s="602"/>
      <c r="L377" s="602"/>
      <c r="M377" s="603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601"/>
      <c r="J378" s="602"/>
      <c r="K378" s="602"/>
      <c r="L378" s="602"/>
      <c r="M378" s="603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601"/>
      <c r="J379" s="602"/>
      <c r="K379" s="602"/>
      <c r="L379" s="602"/>
      <c r="M379" s="603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601"/>
      <c r="J380" s="602"/>
      <c r="K380" s="602"/>
      <c r="L380" s="602"/>
      <c r="M380" s="603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601"/>
      <c r="J381" s="602"/>
      <c r="K381" s="602"/>
      <c r="L381" s="602"/>
      <c r="M381" s="603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601"/>
      <c r="J382" s="602"/>
      <c r="K382" s="602"/>
      <c r="L382" s="602"/>
      <c r="M382" s="603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601"/>
      <c r="J383" s="602"/>
      <c r="K383" s="602"/>
      <c r="L383" s="602"/>
      <c r="M383" s="603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601"/>
      <c r="J384" s="602"/>
      <c r="K384" s="602"/>
      <c r="L384" s="602"/>
      <c r="M384" s="603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601"/>
      <c r="J385" s="602"/>
      <c r="K385" s="602"/>
      <c r="L385" s="602"/>
      <c r="M385" s="603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601"/>
      <c r="J386" s="602"/>
      <c r="K386" s="602"/>
      <c r="L386" s="602"/>
      <c r="M386" s="603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601"/>
      <c r="J387" s="602"/>
      <c r="K387" s="602"/>
      <c r="L387" s="602"/>
      <c r="M387" s="603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601"/>
      <c r="J388" s="602"/>
      <c r="K388" s="602"/>
      <c r="L388" s="602"/>
      <c r="M388" s="603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601"/>
      <c r="J389" s="602"/>
      <c r="K389" s="602"/>
      <c r="L389" s="602"/>
      <c r="M389" s="603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601"/>
      <c r="J390" s="602"/>
      <c r="K390" s="602"/>
      <c r="L390" s="602"/>
      <c r="M390" s="603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601"/>
      <c r="J391" s="602"/>
      <c r="K391" s="602"/>
      <c r="L391" s="602"/>
      <c r="M391" s="603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601"/>
      <c r="J392" s="602"/>
      <c r="K392" s="602"/>
      <c r="L392" s="602"/>
      <c r="M392" s="603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601"/>
      <c r="J393" s="602"/>
      <c r="K393" s="602"/>
      <c r="L393" s="602"/>
      <c r="M393" s="603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601"/>
      <c r="J394" s="602"/>
      <c r="K394" s="602"/>
      <c r="L394" s="602"/>
      <c r="M394" s="603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601"/>
      <c r="J395" s="602"/>
      <c r="K395" s="602"/>
      <c r="L395" s="602"/>
      <c r="M395" s="603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601"/>
      <c r="J396" s="602"/>
      <c r="K396" s="602"/>
      <c r="L396" s="602"/>
      <c r="M396" s="603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601"/>
      <c r="J397" s="602"/>
      <c r="K397" s="602"/>
      <c r="L397" s="602"/>
      <c r="M397" s="603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601"/>
      <c r="J398" s="602"/>
      <c r="K398" s="602"/>
      <c r="L398" s="602"/>
      <c r="M398" s="603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601"/>
      <c r="J399" s="602"/>
      <c r="K399" s="602"/>
      <c r="L399" s="602"/>
      <c r="M399" s="603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601"/>
      <c r="J400" s="602"/>
      <c r="K400" s="602"/>
      <c r="L400" s="602"/>
      <c r="M400" s="603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601"/>
      <c r="J401" s="602"/>
      <c r="K401" s="602"/>
      <c r="L401" s="602"/>
      <c r="M401" s="603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601"/>
      <c r="J402" s="602"/>
      <c r="K402" s="602"/>
      <c r="L402" s="602"/>
      <c r="M402" s="603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601"/>
      <c r="J403" s="602"/>
      <c r="K403" s="602"/>
      <c r="L403" s="602"/>
      <c r="M403" s="603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601"/>
      <c r="J404" s="602"/>
      <c r="K404" s="602"/>
      <c r="L404" s="602"/>
      <c r="M404" s="603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601"/>
      <c r="J405" s="602"/>
      <c r="K405" s="602"/>
      <c r="L405" s="602"/>
      <c r="M405" s="603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601"/>
      <c r="J406" s="602"/>
      <c r="K406" s="602"/>
      <c r="L406" s="602"/>
      <c r="M406" s="603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601"/>
      <c r="J407" s="602"/>
      <c r="K407" s="602"/>
      <c r="L407" s="602"/>
      <c r="M407" s="603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601"/>
      <c r="J408" s="602"/>
      <c r="K408" s="602"/>
      <c r="L408" s="602"/>
      <c r="M408" s="603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601"/>
      <c r="J409" s="602"/>
      <c r="K409" s="602"/>
      <c r="L409" s="602"/>
      <c r="M409" s="603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601"/>
      <c r="J410" s="602"/>
      <c r="K410" s="602"/>
      <c r="L410" s="602"/>
      <c r="M410" s="603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601"/>
      <c r="J411" s="602"/>
      <c r="K411" s="602"/>
      <c r="L411" s="602"/>
      <c r="M411" s="603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601"/>
      <c r="J412" s="602"/>
      <c r="K412" s="602"/>
      <c r="L412" s="602"/>
      <c r="M412" s="603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601"/>
      <c r="J413" s="602"/>
      <c r="K413" s="602"/>
      <c r="L413" s="602"/>
      <c r="M413" s="603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601"/>
      <c r="J414" s="602"/>
      <c r="K414" s="602"/>
      <c r="L414" s="602"/>
      <c r="M414" s="603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601"/>
      <c r="J415" s="602"/>
      <c r="K415" s="602"/>
      <c r="L415" s="602"/>
      <c r="M415" s="603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601"/>
      <c r="J416" s="602"/>
      <c r="K416" s="602"/>
      <c r="L416" s="602"/>
      <c r="M416" s="603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601"/>
      <c r="J417" s="602"/>
      <c r="K417" s="602"/>
      <c r="L417" s="602"/>
      <c r="M417" s="603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601"/>
      <c r="J418" s="602"/>
      <c r="K418" s="602"/>
      <c r="L418" s="602"/>
      <c r="M418" s="603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601"/>
      <c r="J419" s="602"/>
      <c r="K419" s="602"/>
      <c r="L419" s="602"/>
      <c r="M419" s="603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601"/>
      <c r="J420" s="602"/>
      <c r="K420" s="602"/>
      <c r="L420" s="602"/>
      <c r="M420" s="603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601"/>
      <c r="J421" s="602"/>
      <c r="K421" s="602"/>
      <c r="L421" s="602"/>
      <c r="M421" s="603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601"/>
      <c r="J422" s="602"/>
      <c r="K422" s="602"/>
      <c r="L422" s="602"/>
      <c r="M422" s="603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601"/>
      <c r="J423" s="602"/>
      <c r="K423" s="602"/>
      <c r="L423" s="602"/>
      <c r="M423" s="603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601"/>
      <c r="J424" s="602"/>
      <c r="K424" s="602"/>
      <c r="L424" s="602"/>
      <c r="M424" s="603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601"/>
      <c r="J425" s="602"/>
      <c r="K425" s="602"/>
      <c r="L425" s="602"/>
      <c r="M425" s="603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601"/>
      <c r="J426" s="602"/>
      <c r="K426" s="602"/>
      <c r="L426" s="602"/>
      <c r="M426" s="603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601"/>
      <c r="J427" s="602"/>
      <c r="K427" s="602"/>
      <c r="L427" s="602"/>
      <c r="M427" s="603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601"/>
      <c r="J428" s="602"/>
      <c r="K428" s="602"/>
      <c r="L428" s="602"/>
      <c r="M428" s="603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601"/>
      <c r="J429" s="602"/>
      <c r="K429" s="602"/>
      <c r="L429" s="602"/>
      <c r="M429" s="603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601"/>
      <c r="J430" s="602"/>
      <c r="K430" s="602"/>
      <c r="L430" s="602"/>
      <c r="M430" s="603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601"/>
      <c r="J431" s="602"/>
      <c r="K431" s="602"/>
      <c r="L431" s="602"/>
      <c r="M431" s="603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601"/>
      <c r="J432" s="602"/>
      <c r="K432" s="602"/>
      <c r="L432" s="602"/>
      <c r="M432" s="603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601"/>
      <c r="J433" s="602"/>
      <c r="K433" s="602"/>
      <c r="L433" s="602"/>
      <c r="M433" s="603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601"/>
      <c r="J434" s="602"/>
      <c r="K434" s="602"/>
      <c r="L434" s="602"/>
      <c r="M434" s="603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601"/>
      <c r="J435" s="602"/>
      <c r="K435" s="602"/>
      <c r="L435" s="602"/>
      <c r="M435" s="603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601"/>
      <c r="J436" s="602"/>
      <c r="K436" s="602"/>
      <c r="L436" s="602"/>
      <c r="M436" s="603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601"/>
      <c r="J437" s="602"/>
      <c r="K437" s="602"/>
      <c r="L437" s="602"/>
      <c r="M437" s="603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601"/>
      <c r="J438" s="602"/>
      <c r="K438" s="602"/>
      <c r="L438" s="602"/>
      <c r="M438" s="603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601"/>
      <c r="J439" s="602"/>
      <c r="K439" s="602"/>
      <c r="L439" s="602"/>
      <c r="M439" s="603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601"/>
      <c r="J440" s="602"/>
      <c r="K440" s="602"/>
      <c r="L440" s="602"/>
      <c r="M440" s="603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601"/>
      <c r="J441" s="602"/>
      <c r="K441" s="602"/>
      <c r="L441" s="602"/>
      <c r="M441" s="603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601"/>
      <c r="J442" s="602"/>
      <c r="K442" s="602"/>
      <c r="L442" s="602"/>
      <c r="M442" s="603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601"/>
      <c r="J443" s="602"/>
      <c r="K443" s="602"/>
      <c r="L443" s="602"/>
      <c r="M443" s="603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601"/>
      <c r="J444" s="602"/>
      <c r="K444" s="602"/>
      <c r="L444" s="602"/>
      <c r="M444" s="603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601"/>
      <c r="J445" s="602"/>
      <c r="K445" s="602"/>
      <c r="L445" s="602"/>
      <c r="M445" s="603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601"/>
      <c r="J446" s="602"/>
      <c r="K446" s="602"/>
      <c r="L446" s="602"/>
      <c r="M446" s="603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601"/>
      <c r="J447" s="602"/>
      <c r="K447" s="602"/>
      <c r="L447" s="602"/>
      <c r="M447" s="603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601"/>
      <c r="J448" s="602"/>
      <c r="K448" s="602"/>
      <c r="L448" s="602"/>
      <c r="M448" s="603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601"/>
      <c r="J449" s="602"/>
      <c r="K449" s="602"/>
      <c r="L449" s="602"/>
      <c r="M449" s="603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601"/>
      <c r="J450" s="602"/>
      <c r="K450" s="602"/>
      <c r="L450" s="602"/>
      <c r="M450" s="603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601"/>
      <c r="J451" s="602"/>
      <c r="K451" s="602"/>
      <c r="L451" s="602"/>
      <c r="M451" s="603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601"/>
      <c r="J452" s="602"/>
      <c r="K452" s="602"/>
      <c r="L452" s="602"/>
      <c r="M452" s="603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601"/>
      <c r="J453" s="602"/>
      <c r="K453" s="602"/>
      <c r="L453" s="602"/>
      <c r="M453" s="603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601"/>
      <c r="J454" s="602"/>
      <c r="K454" s="602"/>
      <c r="L454" s="602"/>
      <c r="M454" s="603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601"/>
      <c r="J455" s="602"/>
      <c r="K455" s="602"/>
      <c r="L455" s="602"/>
      <c r="M455" s="603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601"/>
      <c r="J456" s="602"/>
      <c r="K456" s="602"/>
      <c r="L456" s="602"/>
      <c r="M456" s="603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601"/>
      <c r="J457" s="602"/>
      <c r="K457" s="602"/>
      <c r="L457" s="602"/>
      <c r="M457" s="603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601"/>
      <c r="J458" s="602"/>
      <c r="K458" s="602"/>
      <c r="L458" s="602"/>
      <c r="M458" s="603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601"/>
      <c r="J459" s="602"/>
      <c r="K459" s="602"/>
      <c r="L459" s="602"/>
      <c r="M459" s="603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601"/>
      <c r="J460" s="602"/>
      <c r="K460" s="602"/>
      <c r="L460" s="602"/>
      <c r="M460" s="603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601"/>
      <c r="J461" s="602"/>
      <c r="K461" s="602"/>
      <c r="L461" s="602"/>
      <c r="M461" s="603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601"/>
      <c r="J462" s="602"/>
      <c r="K462" s="602"/>
      <c r="L462" s="602"/>
      <c r="M462" s="603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601"/>
      <c r="J463" s="602"/>
      <c r="K463" s="602"/>
      <c r="L463" s="602"/>
      <c r="M463" s="60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601"/>
      <c r="J464" s="602"/>
      <c r="K464" s="602"/>
      <c r="L464" s="602"/>
      <c r="M464" s="60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601"/>
      <c r="J465" s="602"/>
      <c r="K465" s="602"/>
      <c r="L465" s="602"/>
      <c r="M465" s="603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601"/>
      <c r="J466" s="602"/>
      <c r="K466" s="602"/>
      <c r="L466" s="602"/>
      <c r="M466" s="603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601"/>
      <c r="J467" s="602"/>
      <c r="K467" s="602"/>
      <c r="L467" s="602"/>
      <c r="M467" s="603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601"/>
      <c r="J468" s="602"/>
      <c r="K468" s="602"/>
      <c r="L468" s="602"/>
      <c r="M468" s="603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601"/>
      <c r="J469" s="602"/>
      <c r="K469" s="602"/>
      <c r="L469" s="602"/>
      <c r="M469" s="603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601"/>
      <c r="J470" s="602"/>
      <c r="K470" s="602"/>
      <c r="L470" s="602"/>
      <c r="M470" s="603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601"/>
      <c r="J471" s="602"/>
      <c r="K471" s="602"/>
      <c r="L471" s="602"/>
      <c r="M471" s="603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601"/>
      <c r="J472" s="602"/>
      <c r="K472" s="602"/>
      <c r="L472" s="602"/>
      <c r="M472" s="603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601"/>
      <c r="J473" s="602"/>
      <c r="K473" s="602"/>
      <c r="L473" s="602"/>
      <c r="M473" s="603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601"/>
      <c r="J474" s="602"/>
      <c r="K474" s="602"/>
      <c r="L474" s="602"/>
      <c r="M474" s="603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601"/>
      <c r="J475" s="602"/>
      <c r="K475" s="602"/>
      <c r="L475" s="602"/>
      <c r="M475" s="603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601"/>
      <c r="J476" s="602"/>
      <c r="K476" s="602"/>
      <c r="L476" s="602"/>
      <c r="M476" s="603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601"/>
      <c r="J477" s="602"/>
      <c r="K477" s="602"/>
      <c r="L477" s="602"/>
      <c r="M477" s="603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601"/>
      <c r="J478" s="602"/>
      <c r="K478" s="602"/>
      <c r="L478" s="602"/>
      <c r="M478" s="603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601"/>
      <c r="J479" s="602"/>
      <c r="K479" s="602"/>
      <c r="L479" s="602"/>
      <c r="M479" s="603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601"/>
      <c r="J480" s="602"/>
      <c r="K480" s="602"/>
      <c r="L480" s="602"/>
      <c r="M480" s="603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601"/>
      <c r="J481" s="602"/>
      <c r="K481" s="602"/>
      <c r="L481" s="602"/>
      <c r="M481" s="603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601"/>
      <c r="J482" s="602"/>
      <c r="K482" s="602"/>
      <c r="L482" s="602"/>
      <c r="M482" s="603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601"/>
      <c r="J483" s="602"/>
      <c r="K483" s="602"/>
      <c r="L483" s="602"/>
      <c r="M483" s="603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601"/>
      <c r="J484" s="602"/>
      <c r="K484" s="602"/>
      <c r="L484" s="602"/>
      <c r="M484" s="603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601"/>
      <c r="J485" s="602"/>
      <c r="K485" s="602"/>
      <c r="L485" s="602"/>
      <c r="M485" s="603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601"/>
      <c r="J486" s="602"/>
      <c r="K486" s="602"/>
      <c r="L486" s="602"/>
      <c r="M486" s="603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601"/>
      <c r="J487" s="602"/>
      <c r="K487" s="602"/>
      <c r="L487" s="602"/>
      <c r="M487" s="603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601"/>
      <c r="J488" s="602"/>
      <c r="K488" s="602"/>
      <c r="L488" s="602"/>
      <c r="M488" s="603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601"/>
      <c r="J489" s="602"/>
      <c r="K489" s="602"/>
      <c r="L489" s="602"/>
      <c r="M489" s="603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601"/>
      <c r="J490" s="602"/>
      <c r="K490" s="602"/>
      <c r="L490" s="602"/>
      <c r="M490" s="603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601"/>
      <c r="J491" s="602"/>
      <c r="K491" s="602"/>
      <c r="L491" s="602"/>
      <c r="M491" s="603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601"/>
      <c r="J492" s="602"/>
      <c r="K492" s="602"/>
      <c r="L492" s="602"/>
      <c r="M492" s="603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601"/>
      <c r="J493" s="602"/>
      <c r="K493" s="602"/>
      <c r="L493" s="602"/>
      <c r="M493" s="603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601"/>
      <c r="J494" s="602"/>
      <c r="K494" s="602"/>
      <c r="L494" s="602"/>
      <c r="M494" s="603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601"/>
      <c r="J495" s="602"/>
      <c r="K495" s="602"/>
      <c r="L495" s="602"/>
      <c r="M495" s="603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601"/>
      <c r="J496" s="602"/>
      <c r="K496" s="602"/>
      <c r="L496" s="602"/>
      <c r="M496" s="603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601"/>
      <c r="J497" s="602"/>
      <c r="K497" s="602"/>
      <c r="L497" s="602"/>
      <c r="M497" s="603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601"/>
      <c r="J498" s="602"/>
      <c r="K498" s="602"/>
      <c r="L498" s="602"/>
      <c r="M498" s="603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601"/>
      <c r="J499" s="602"/>
      <c r="K499" s="602"/>
      <c r="L499" s="602"/>
      <c r="M499" s="603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601"/>
      <c r="J500" s="602"/>
      <c r="K500" s="602"/>
      <c r="L500" s="602"/>
      <c r="M500" s="603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601"/>
      <c r="J501" s="602"/>
      <c r="K501" s="602"/>
      <c r="L501" s="602"/>
      <c r="M501" s="603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601"/>
      <c r="J502" s="602"/>
      <c r="K502" s="602"/>
      <c r="L502" s="602"/>
      <c r="M502" s="603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601"/>
      <c r="J503" s="602"/>
      <c r="K503" s="602"/>
      <c r="L503" s="602"/>
      <c r="M503" s="603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601"/>
      <c r="J504" s="602"/>
      <c r="K504" s="602"/>
      <c r="L504" s="602"/>
      <c r="M504" s="603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601"/>
      <c r="J505" s="602"/>
      <c r="K505" s="602"/>
      <c r="L505" s="602"/>
      <c r="M505" s="603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601"/>
      <c r="J506" s="602"/>
      <c r="K506" s="602"/>
      <c r="L506" s="602"/>
      <c r="M506" s="603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601"/>
      <c r="J507" s="602"/>
      <c r="K507" s="602"/>
      <c r="L507" s="602"/>
      <c r="M507" s="603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601"/>
      <c r="J508" s="602"/>
      <c r="K508" s="602"/>
      <c r="L508" s="602"/>
      <c r="M508" s="603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601"/>
      <c r="J509" s="602"/>
      <c r="K509" s="602"/>
      <c r="L509" s="602"/>
      <c r="M509" s="603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601"/>
      <c r="J510" s="602"/>
      <c r="K510" s="602"/>
      <c r="L510" s="602"/>
      <c r="M510" s="603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601"/>
      <c r="J511" s="602"/>
      <c r="K511" s="602"/>
      <c r="L511" s="602"/>
      <c r="M511" s="603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601"/>
      <c r="J512" s="602"/>
      <c r="K512" s="602"/>
      <c r="L512" s="602"/>
      <c r="M512" s="603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601"/>
      <c r="J513" s="602"/>
      <c r="K513" s="602"/>
      <c r="L513" s="602"/>
      <c r="M513" s="603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601"/>
      <c r="J514" s="602"/>
      <c r="K514" s="602"/>
      <c r="L514" s="602"/>
      <c r="M514" s="60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601"/>
      <c r="J515" s="602"/>
      <c r="K515" s="602"/>
      <c r="L515" s="602"/>
      <c r="M515" s="60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601"/>
      <c r="J516" s="602"/>
      <c r="K516" s="602"/>
      <c r="L516" s="602"/>
      <c r="M516" s="603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601"/>
      <c r="J517" s="602"/>
      <c r="K517" s="602"/>
      <c r="L517" s="602"/>
      <c r="M517" s="603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601"/>
      <c r="J518" s="602"/>
      <c r="K518" s="602"/>
      <c r="L518" s="602"/>
      <c r="M518" s="603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601"/>
      <c r="J519" s="602"/>
      <c r="K519" s="602"/>
      <c r="L519" s="602"/>
      <c r="M519" s="603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601"/>
      <c r="J520" s="602"/>
      <c r="K520" s="602"/>
      <c r="L520" s="602"/>
      <c r="M520" s="603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601"/>
      <c r="J521" s="602"/>
      <c r="K521" s="602"/>
      <c r="L521" s="602"/>
      <c r="M521" s="603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601"/>
      <c r="J522" s="602"/>
      <c r="K522" s="602"/>
      <c r="L522" s="602"/>
      <c r="M522" s="603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601"/>
      <c r="J523" s="602"/>
      <c r="K523" s="602"/>
      <c r="L523" s="602"/>
      <c r="M523" s="603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601"/>
      <c r="J524" s="602"/>
      <c r="K524" s="602"/>
      <c r="L524" s="602"/>
      <c r="M524" s="603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601"/>
      <c r="J525" s="602"/>
      <c r="K525" s="602"/>
      <c r="L525" s="602"/>
      <c r="M525" s="603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601"/>
      <c r="J526" s="602"/>
      <c r="K526" s="602"/>
      <c r="L526" s="602"/>
      <c r="M526" s="603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601"/>
      <c r="J527" s="602"/>
      <c r="K527" s="602"/>
      <c r="L527" s="602"/>
      <c r="M527" s="603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601"/>
      <c r="J528" s="602"/>
      <c r="K528" s="602"/>
      <c r="L528" s="602"/>
      <c r="M528" s="603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601"/>
      <c r="J529" s="602"/>
      <c r="K529" s="602"/>
      <c r="L529" s="602"/>
      <c r="M529" s="603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601"/>
      <c r="J530" s="602"/>
      <c r="K530" s="602"/>
      <c r="L530" s="602"/>
      <c r="M530" s="603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601"/>
      <c r="J531" s="602"/>
      <c r="K531" s="602"/>
      <c r="L531" s="602"/>
      <c r="M531" s="603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601"/>
      <c r="J532" s="602"/>
      <c r="K532" s="602"/>
      <c r="L532" s="602"/>
      <c r="M532" s="603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601"/>
      <c r="J533" s="602"/>
      <c r="K533" s="602"/>
      <c r="L533" s="602"/>
      <c r="M533" s="603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601"/>
      <c r="J534" s="602"/>
      <c r="K534" s="602"/>
      <c r="L534" s="602"/>
      <c r="M534" s="603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601"/>
      <c r="J535" s="602"/>
      <c r="K535" s="602"/>
      <c r="L535" s="602"/>
      <c r="M535" s="603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601"/>
      <c r="J536" s="602"/>
      <c r="K536" s="602"/>
      <c r="L536" s="602"/>
      <c r="M536" s="603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601"/>
      <c r="J537" s="602"/>
      <c r="K537" s="602"/>
      <c r="L537" s="602"/>
      <c r="M537" s="603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601"/>
      <c r="J538" s="602"/>
      <c r="K538" s="602"/>
      <c r="L538" s="602"/>
      <c r="M538" s="603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601"/>
      <c r="J539" s="602"/>
      <c r="K539" s="602"/>
      <c r="L539" s="602"/>
      <c r="M539" s="603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601"/>
      <c r="J540" s="602"/>
      <c r="K540" s="602"/>
      <c r="L540" s="602"/>
      <c r="M540" s="60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601"/>
      <c r="J541" s="602"/>
      <c r="K541" s="602"/>
      <c r="L541" s="602"/>
      <c r="M541" s="603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601"/>
      <c r="J542" s="602"/>
      <c r="K542" s="602"/>
      <c r="L542" s="602"/>
      <c r="M542" s="603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601"/>
      <c r="J543" s="602"/>
      <c r="K543" s="602"/>
      <c r="L543" s="602"/>
      <c r="M543" s="603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601"/>
      <c r="J544" s="602"/>
      <c r="K544" s="602"/>
      <c r="L544" s="602"/>
      <c r="M544" s="603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601"/>
      <c r="J545" s="602"/>
      <c r="K545" s="602"/>
      <c r="L545" s="602"/>
      <c r="M545" s="603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601"/>
      <c r="J546" s="602"/>
      <c r="K546" s="602"/>
      <c r="L546" s="602"/>
      <c r="M546" s="603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601"/>
      <c r="J547" s="602"/>
      <c r="K547" s="602"/>
      <c r="L547" s="602"/>
      <c r="M547" s="603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601"/>
      <c r="J548" s="602"/>
      <c r="K548" s="602"/>
      <c r="L548" s="602"/>
      <c r="M548" s="603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601"/>
      <c r="J549" s="602"/>
      <c r="K549" s="602"/>
      <c r="L549" s="602"/>
      <c r="M549" s="603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601"/>
      <c r="J550" s="602"/>
      <c r="K550" s="602"/>
      <c r="L550" s="602"/>
      <c r="M550" s="603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601"/>
      <c r="J551" s="602"/>
      <c r="K551" s="602"/>
      <c r="L551" s="602"/>
      <c r="M551" s="603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601"/>
      <c r="J552" s="602"/>
      <c r="K552" s="602"/>
      <c r="L552" s="602"/>
      <c r="M552" s="603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601"/>
      <c r="J553" s="602"/>
      <c r="K553" s="602"/>
      <c r="L553" s="602"/>
      <c r="M553" s="603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601"/>
      <c r="J554" s="602"/>
      <c r="K554" s="602"/>
      <c r="L554" s="602"/>
      <c r="M554" s="603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601"/>
      <c r="J555" s="602"/>
      <c r="K555" s="602"/>
      <c r="L555" s="602"/>
      <c r="M555" s="603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601"/>
      <c r="J556" s="602"/>
      <c r="K556" s="602"/>
      <c r="L556" s="602"/>
      <c r="M556" s="603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601"/>
      <c r="J557" s="602"/>
      <c r="K557" s="602"/>
      <c r="L557" s="602"/>
      <c r="M557" s="603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601"/>
      <c r="J558" s="602"/>
      <c r="K558" s="602"/>
      <c r="L558" s="602"/>
      <c r="M558" s="60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601"/>
      <c r="J559" s="602"/>
      <c r="K559" s="602"/>
      <c r="L559" s="602"/>
      <c r="M559" s="603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601"/>
      <c r="J560" s="602"/>
      <c r="K560" s="602"/>
      <c r="L560" s="602"/>
      <c r="M560" s="603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601"/>
      <c r="J561" s="602"/>
      <c r="K561" s="602"/>
      <c r="L561" s="602"/>
      <c r="M561" s="603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601"/>
      <c r="J562" s="602"/>
      <c r="K562" s="602"/>
      <c r="L562" s="602"/>
      <c r="M562" s="603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601"/>
      <c r="J563" s="602"/>
      <c r="K563" s="602"/>
      <c r="L563" s="602"/>
      <c r="M563" s="603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601"/>
      <c r="J564" s="602"/>
      <c r="K564" s="602"/>
      <c r="L564" s="602"/>
      <c r="M564" s="603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601"/>
      <c r="J565" s="602"/>
      <c r="K565" s="602"/>
      <c r="L565" s="602"/>
      <c r="M565" s="603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601"/>
      <c r="J566" s="602"/>
      <c r="K566" s="602"/>
      <c r="L566" s="602"/>
      <c r="M566" s="603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601"/>
      <c r="J567" s="602"/>
      <c r="K567" s="602"/>
      <c r="L567" s="602"/>
      <c r="M567" s="603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601"/>
      <c r="J568" s="602"/>
      <c r="K568" s="602"/>
      <c r="L568" s="602"/>
      <c r="M568" s="603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601"/>
      <c r="J569" s="602"/>
      <c r="K569" s="602"/>
      <c r="L569" s="602"/>
      <c r="M569" s="603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601"/>
      <c r="J570" s="602"/>
      <c r="K570" s="602"/>
      <c r="L570" s="602"/>
      <c r="M570" s="603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601"/>
      <c r="J571" s="602"/>
      <c r="K571" s="602"/>
      <c r="L571" s="602"/>
      <c r="M571" s="603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601"/>
      <c r="J572" s="602"/>
      <c r="K572" s="602"/>
      <c r="L572" s="602"/>
      <c r="M572" s="603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601"/>
      <c r="J573" s="602"/>
      <c r="K573" s="602"/>
      <c r="L573" s="602"/>
      <c r="M573" s="603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601"/>
      <c r="J574" s="602"/>
      <c r="K574" s="602"/>
      <c r="L574" s="602"/>
      <c r="M574" s="603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601"/>
      <c r="J575" s="602"/>
      <c r="K575" s="602"/>
      <c r="L575" s="602"/>
      <c r="M575" s="603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601"/>
      <c r="J576" s="602"/>
      <c r="K576" s="602"/>
      <c r="L576" s="602"/>
      <c r="M576" s="603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601"/>
      <c r="J577" s="602"/>
      <c r="K577" s="602"/>
      <c r="L577" s="602"/>
      <c r="M577" s="603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601"/>
      <c r="J578" s="602"/>
      <c r="K578" s="602"/>
      <c r="L578" s="602"/>
      <c r="M578" s="603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601"/>
      <c r="J579" s="602"/>
      <c r="K579" s="602"/>
      <c r="L579" s="602"/>
      <c r="M579" s="603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601"/>
      <c r="J580" s="602"/>
      <c r="K580" s="602"/>
      <c r="L580" s="602"/>
      <c r="M580" s="603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601"/>
      <c r="J581" s="602"/>
      <c r="K581" s="602"/>
      <c r="L581" s="602"/>
      <c r="M581" s="603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601"/>
      <c r="J582" s="602"/>
      <c r="K582" s="602"/>
      <c r="L582" s="602"/>
      <c r="M582" s="603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601"/>
      <c r="J583" s="602"/>
      <c r="K583" s="602"/>
      <c r="L583" s="602"/>
      <c r="M583" s="603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601"/>
      <c r="J584" s="602"/>
      <c r="K584" s="602"/>
      <c r="L584" s="602"/>
      <c r="M584" s="603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601"/>
      <c r="J585" s="602"/>
      <c r="K585" s="602"/>
      <c r="L585" s="602"/>
      <c r="M585" s="603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601"/>
      <c r="J586" s="602"/>
      <c r="K586" s="602"/>
      <c r="L586" s="602"/>
      <c r="M586" s="603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601"/>
      <c r="J587" s="602"/>
      <c r="K587" s="602"/>
      <c r="L587" s="602"/>
      <c r="M587" s="603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601"/>
      <c r="J588" s="602"/>
      <c r="K588" s="602"/>
      <c r="L588" s="602"/>
      <c r="M588" s="603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601"/>
      <c r="J589" s="602"/>
      <c r="K589" s="602"/>
      <c r="L589" s="602"/>
      <c r="M589" s="603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601"/>
      <c r="J590" s="602"/>
      <c r="K590" s="602"/>
      <c r="L590" s="602"/>
      <c r="M590" s="603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601"/>
      <c r="J591" s="602"/>
      <c r="K591" s="602"/>
      <c r="L591" s="602"/>
      <c r="M591" s="603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601"/>
      <c r="J592" s="602"/>
      <c r="K592" s="602"/>
      <c r="L592" s="602"/>
      <c r="M592" s="603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601"/>
      <c r="J593" s="602"/>
      <c r="K593" s="602"/>
      <c r="L593" s="602"/>
      <c r="M593" s="603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601"/>
      <c r="J594" s="602"/>
      <c r="K594" s="602"/>
      <c r="L594" s="602"/>
      <c r="M594" s="603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601"/>
      <c r="J595" s="602"/>
      <c r="K595" s="602"/>
      <c r="L595" s="602"/>
      <c r="M595" s="603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601"/>
      <c r="J596" s="602"/>
      <c r="K596" s="602"/>
      <c r="L596" s="602"/>
      <c r="M596" s="603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601"/>
      <c r="J597" s="602"/>
      <c r="K597" s="602"/>
      <c r="L597" s="602"/>
      <c r="M597" s="603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601"/>
      <c r="J598" s="602"/>
      <c r="K598" s="602"/>
      <c r="L598" s="602"/>
      <c r="M598" s="603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601"/>
      <c r="J599" s="602"/>
      <c r="K599" s="602"/>
      <c r="L599" s="602"/>
      <c r="M599" s="603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601"/>
      <c r="J600" s="602"/>
      <c r="K600" s="602"/>
      <c r="L600" s="602"/>
      <c r="M600" s="603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601"/>
      <c r="J601" s="602"/>
      <c r="K601" s="602"/>
      <c r="L601" s="602"/>
      <c r="M601" s="603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601"/>
      <c r="J602" s="602"/>
      <c r="K602" s="602"/>
      <c r="L602" s="602"/>
      <c r="M602" s="603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601"/>
      <c r="J603" s="602"/>
      <c r="K603" s="602"/>
      <c r="L603" s="602"/>
      <c r="M603" s="603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601"/>
      <c r="J604" s="602"/>
      <c r="K604" s="602"/>
      <c r="L604" s="602"/>
      <c r="M604" s="603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601"/>
      <c r="J605" s="602"/>
      <c r="K605" s="602"/>
      <c r="L605" s="602"/>
      <c r="M605" s="603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601"/>
      <c r="J606" s="602"/>
      <c r="K606" s="602"/>
      <c r="L606" s="602"/>
      <c r="M606" s="603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601"/>
      <c r="J607" s="602"/>
      <c r="K607" s="602"/>
      <c r="L607" s="602"/>
      <c r="M607" s="603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601"/>
      <c r="J608" s="602"/>
      <c r="K608" s="602"/>
      <c r="L608" s="602"/>
      <c r="M608" s="603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601"/>
      <c r="J609" s="602"/>
      <c r="K609" s="602"/>
      <c r="L609" s="602"/>
      <c r="M609" s="603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601"/>
      <c r="J610" s="602"/>
      <c r="K610" s="602"/>
      <c r="L610" s="602"/>
      <c r="M610" s="603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601"/>
      <c r="J611" s="602"/>
      <c r="K611" s="602"/>
      <c r="L611" s="602"/>
      <c r="M611" s="603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601"/>
      <c r="J612" s="602"/>
      <c r="K612" s="602"/>
      <c r="L612" s="602"/>
      <c r="M612" s="603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601"/>
      <c r="J613" s="602"/>
      <c r="K613" s="602"/>
      <c r="L613" s="602"/>
      <c r="M613" s="603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601"/>
      <c r="J614" s="602"/>
      <c r="K614" s="602"/>
      <c r="L614" s="602"/>
      <c r="M614" s="603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601"/>
      <c r="J615" s="602"/>
      <c r="K615" s="602"/>
      <c r="L615" s="602"/>
      <c r="M615" s="603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601"/>
      <c r="J616" s="602"/>
      <c r="K616" s="602"/>
      <c r="L616" s="602"/>
      <c r="M616" s="603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601"/>
      <c r="J617" s="602"/>
      <c r="K617" s="602"/>
      <c r="L617" s="602"/>
      <c r="M617" s="603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601"/>
      <c r="J618" s="602"/>
      <c r="K618" s="602"/>
      <c r="L618" s="602"/>
      <c r="M618" s="603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601"/>
      <c r="J619" s="602"/>
      <c r="K619" s="602"/>
      <c r="L619" s="602"/>
      <c r="M619" s="603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601"/>
      <c r="J620" s="602"/>
      <c r="K620" s="602"/>
      <c r="L620" s="602"/>
      <c r="M620" s="603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601"/>
      <c r="J621" s="602"/>
      <c r="K621" s="602"/>
      <c r="L621" s="602"/>
      <c r="M621" s="603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601"/>
      <c r="J622" s="602"/>
      <c r="K622" s="602"/>
      <c r="L622" s="602"/>
      <c r="M622" s="603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601"/>
      <c r="J623" s="602"/>
      <c r="K623" s="602"/>
      <c r="L623" s="602"/>
      <c r="M623" s="603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601"/>
      <c r="J624" s="602"/>
      <c r="K624" s="602"/>
      <c r="L624" s="602"/>
      <c r="M624" s="603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601"/>
      <c r="J625" s="602"/>
      <c r="K625" s="602"/>
      <c r="L625" s="602"/>
      <c r="M625" s="603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601"/>
      <c r="J626" s="602"/>
      <c r="K626" s="602"/>
      <c r="L626" s="602"/>
      <c r="M626" s="603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601"/>
      <c r="J627" s="602"/>
      <c r="K627" s="602"/>
      <c r="L627" s="602"/>
      <c r="M627" s="603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601"/>
      <c r="J628" s="602"/>
      <c r="K628" s="602"/>
      <c r="L628" s="602"/>
      <c r="M628" s="603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601"/>
      <c r="J629" s="602"/>
      <c r="K629" s="602"/>
      <c r="L629" s="602"/>
      <c r="M629" s="603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601"/>
      <c r="J630" s="602"/>
      <c r="K630" s="602"/>
      <c r="L630" s="602"/>
      <c r="M630" s="603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601"/>
      <c r="J631" s="602"/>
      <c r="K631" s="602"/>
      <c r="L631" s="602"/>
      <c r="M631" s="603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601"/>
      <c r="J632" s="602"/>
      <c r="K632" s="602"/>
      <c r="L632" s="602"/>
      <c r="M632" s="603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601"/>
      <c r="J633" s="602"/>
      <c r="K633" s="602"/>
      <c r="L633" s="602"/>
      <c r="M633" s="603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601"/>
      <c r="J634" s="602"/>
      <c r="K634" s="602"/>
      <c r="L634" s="602"/>
      <c r="M634" s="603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601"/>
      <c r="J635" s="602"/>
      <c r="K635" s="602"/>
      <c r="L635" s="602"/>
      <c r="M635" s="603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601"/>
      <c r="J636" s="602"/>
      <c r="K636" s="602"/>
      <c r="L636" s="602"/>
      <c r="M636" s="603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601"/>
      <c r="J637" s="602"/>
      <c r="K637" s="602"/>
      <c r="L637" s="602"/>
      <c r="M637" s="603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601"/>
      <c r="J638" s="602"/>
      <c r="K638" s="602"/>
      <c r="L638" s="602"/>
      <c r="M638" s="603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601"/>
      <c r="J639" s="602"/>
      <c r="K639" s="602"/>
      <c r="L639" s="602"/>
      <c r="M639" s="603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601"/>
      <c r="J640" s="602"/>
      <c r="K640" s="602"/>
      <c r="L640" s="602"/>
      <c r="M640" s="603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601"/>
      <c r="J641" s="602"/>
      <c r="K641" s="602"/>
      <c r="L641" s="602"/>
      <c r="M641" s="603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601"/>
      <c r="J642" s="602"/>
      <c r="K642" s="602"/>
      <c r="L642" s="602"/>
      <c r="M642" s="603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601"/>
      <c r="J643" s="602"/>
      <c r="K643" s="602"/>
      <c r="L643" s="602"/>
      <c r="M643" s="603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601"/>
      <c r="J644" s="602"/>
      <c r="K644" s="602"/>
      <c r="L644" s="602"/>
      <c r="M644" s="603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601"/>
      <c r="J645" s="602"/>
      <c r="K645" s="602"/>
      <c r="L645" s="602"/>
      <c r="M645" s="603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601"/>
      <c r="J646" s="602"/>
      <c r="K646" s="602"/>
      <c r="L646" s="602"/>
      <c r="M646" s="603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601"/>
      <c r="J647" s="602"/>
      <c r="K647" s="602"/>
      <c r="L647" s="602"/>
      <c r="M647" s="603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601"/>
      <c r="J648" s="602"/>
      <c r="K648" s="602"/>
      <c r="L648" s="602"/>
      <c r="M648" s="603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601"/>
      <c r="J649" s="602"/>
      <c r="K649" s="602"/>
      <c r="L649" s="602"/>
      <c r="M649" s="603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601"/>
      <c r="J650" s="602"/>
      <c r="K650" s="602"/>
      <c r="L650" s="602"/>
      <c r="M650" s="603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601"/>
      <c r="J651" s="602"/>
      <c r="K651" s="602"/>
      <c r="L651" s="602"/>
      <c r="M651" s="603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601"/>
      <c r="J652" s="602"/>
      <c r="K652" s="602"/>
      <c r="L652" s="602"/>
      <c r="M652" s="603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601"/>
      <c r="J653" s="602"/>
      <c r="K653" s="602"/>
      <c r="L653" s="602"/>
      <c r="M653" s="603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601"/>
      <c r="J654" s="602"/>
      <c r="K654" s="602"/>
      <c r="L654" s="602"/>
      <c r="M654" s="603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601"/>
      <c r="J655" s="602"/>
      <c r="K655" s="602"/>
      <c r="L655" s="602"/>
      <c r="M655" s="603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601"/>
      <c r="J656" s="602"/>
      <c r="K656" s="602"/>
      <c r="L656" s="602"/>
      <c r="M656" s="603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601"/>
      <c r="J657" s="602"/>
      <c r="K657" s="602"/>
      <c r="L657" s="602"/>
      <c r="M657" s="603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601"/>
      <c r="J658" s="602"/>
      <c r="K658" s="602"/>
      <c r="L658" s="602"/>
      <c r="M658" s="60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601"/>
      <c r="J659" s="602"/>
      <c r="K659" s="602"/>
      <c r="L659" s="602"/>
      <c r="M659" s="603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601"/>
      <c r="J660" s="602"/>
      <c r="K660" s="602"/>
      <c r="L660" s="602"/>
      <c r="M660" s="603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601"/>
      <c r="J661" s="602"/>
      <c r="K661" s="602"/>
      <c r="L661" s="602"/>
      <c r="M661" s="603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601"/>
      <c r="J662" s="602"/>
      <c r="K662" s="602"/>
      <c r="L662" s="602"/>
      <c r="M662" s="603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601"/>
      <c r="J663" s="602"/>
      <c r="K663" s="602"/>
      <c r="L663" s="602"/>
      <c r="M663" s="603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601"/>
      <c r="J664" s="602"/>
      <c r="K664" s="602"/>
      <c r="L664" s="602"/>
      <c r="M664" s="60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601"/>
      <c r="J665" s="602"/>
      <c r="K665" s="602"/>
      <c r="L665" s="602"/>
      <c r="M665" s="603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601"/>
      <c r="J666" s="602"/>
      <c r="K666" s="602"/>
      <c r="L666" s="602"/>
      <c r="M666" s="603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601"/>
      <c r="J667" s="602"/>
      <c r="K667" s="602"/>
      <c r="L667" s="602"/>
      <c r="M667" s="60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601"/>
      <c r="J668" s="602"/>
      <c r="K668" s="602"/>
      <c r="L668" s="602"/>
      <c r="M668" s="603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601"/>
      <c r="J669" s="602"/>
      <c r="K669" s="602"/>
      <c r="L669" s="602"/>
      <c r="M669" s="603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601"/>
      <c r="J670" s="602"/>
      <c r="K670" s="602"/>
      <c r="L670" s="602"/>
      <c r="M670" s="603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601"/>
      <c r="J671" s="602"/>
      <c r="K671" s="602"/>
      <c r="L671" s="602"/>
      <c r="M671" s="603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601"/>
      <c r="J672" s="602"/>
      <c r="K672" s="602"/>
      <c r="L672" s="602"/>
      <c r="M672" s="603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601"/>
      <c r="J673" s="602"/>
      <c r="K673" s="602"/>
      <c r="L673" s="602"/>
      <c r="M673" s="603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601"/>
      <c r="J674" s="602"/>
      <c r="K674" s="602"/>
      <c r="L674" s="602"/>
      <c r="M674" s="603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601"/>
      <c r="J675" s="602"/>
      <c r="K675" s="602"/>
      <c r="L675" s="602"/>
      <c r="M675" s="60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601"/>
      <c r="J676" s="602"/>
      <c r="K676" s="602"/>
      <c r="L676" s="602"/>
      <c r="M676" s="60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601"/>
      <c r="J677" s="602"/>
      <c r="K677" s="602"/>
      <c r="L677" s="602"/>
      <c r="M677" s="603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601"/>
      <c r="J678" s="602"/>
      <c r="K678" s="602"/>
      <c r="L678" s="602"/>
      <c r="M678" s="60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601"/>
      <c r="J679" s="602"/>
      <c r="K679" s="602"/>
      <c r="L679" s="602"/>
      <c r="M679" s="603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601"/>
      <c r="J680" s="602"/>
      <c r="K680" s="602"/>
      <c r="L680" s="602"/>
      <c r="M680" s="603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601"/>
      <c r="J681" s="602"/>
      <c r="K681" s="602"/>
      <c r="L681" s="602"/>
      <c r="M681" s="603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601"/>
      <c r="J682" s="602"/>
      <c r="K682" s="602"/>
      <c r="L682" s="602"/>
      <c r="M682" s="603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601"/>
      <c r="J683" s="602"/>
      <c r="K683" s="602"/>
      <c r="L683" s="602"/>
      <c r="M683" s="603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601"/>
      <c r="J684" s="602"/>
      <c r="K684" s="602"/>
      <c r="L684" s="602"/>
      <c r="M684" s="603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601"/>
      <c r="J685" s="602"/>
      <c r="K685" s="602"/>
      <c r="L685" s="602"/>
      <c r="M685" s="603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601"/>
      <c r="J686" s="602"/>
      <c r="K686" s="602"/>
      <c r="L686" s="602"/>
      <c r="M686" s="603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601"/>
      <c r="J687" s="602"/>
      <c r="K687" s="602"/>
      <c r="L687" s="602"/>
      <c r="M687" s="603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601"/>
      <c r="J688" s="602"/>
      <c r="K688" s="602"/>
      <c r="L688" s="602"/>
      <c r="M688" s="603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601"/>
      <c r="J689" s="602"/>
      <c r="K689" s="602"/>
      <c r="L689" s="602"/>
      <c r="M689" s="603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601"/>
      <c r="J690" s="602"/>
      <c r="K690" s="602"/>
      <c r="L690" s="602"/>
      <c r="M690" s="603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601"/>
      <c r="J691" s="602"/>
      <c r="K691" s="602"/>
      <c r="L691" s="602"/>
      <c r="M691" s="603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601"/>
      <c r="J692" s="602"/>
      <c r="K692" s="602"/>
      <c r="L692" s="602"/>
      <c r="M692" s="603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601"/>
      <c r="J693" s="602"/>
      <c r="K693" s="602"/>
      <c r="L693" s="602"/>
      <c r="M693" s="603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601"/>
      <c r="J694" s="602"/>
      <c r="K694" s="602"/>
      <c r="L694" s="602"/>
      <c r="M694" s="603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601"/>
      <c r="J695" s="602"/>
      <c r="K695" s="602"/>
      <c r="L695" s="602"/>
      <c r="M695" s="603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601"/>
      <c r="J696" s="602"/>
      <c r="K696" s="602"/>
      <c r="L696" s="602"/>
      <c r="M696" s="603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601"/>
      <c r="J697" s="602"/>
      <c r="K697" s="602"/>
      <c r="L697" s="602"/>
      <c r="M697" s="603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601"/>
      <c r="J698" s="602"/>
      <c r="K698" s="602"/>
      <c r="L698" s="602"/>
      <c r="M698" s="603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601"/>
      <c r="J699" s="602"/>
      <c r="K699" s="602"/>
      <c r="L699" s="602"/>
      <c r="M699" s="603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601"/>
      <c r="J700" s="602"/>
      <c r="K700" s="602"/>
      <c r="L700" s="602"/>
      <c r="M700" s="603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601"/>
      <c r="J701" s="602"/>
      <c r="K701" s="602"/>
      <c r="L701" s="602"/>
      <c r="M701" s="60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601"/>
      <c r="J702" s="602"/>
      <c r="K702" s="602"/>
      <c r="L702" s="602"/>
      <c r="M702" s="603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601"/>
      <c r="J703" s="602"/>
      <c r="K703" s="602"/>
      <c r="L703" s="602"/>
      <c r="M703" s="603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601"/>
      <c r="J704" s="602"/>
      <c r="K704" s="602"/>
      <c r="L704" s="602"/>
      <c r="M704" s="603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601"/>
      <c r="J705" s="602"/>
      <c r="K705" s="602"/>
      <c r="L705" s="602"/>
      <c r="M705" s="603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601"/>
      <c r="J706" s="602"/>
      <c r="K706" s="602"/>
      <c r="L706" s="602"/>
      <c r="M706" s="603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601"/>
      <c r="J707" s="602"/>
      <c r="K707" s="602"/>
      <c r="L707" s="602"/>
      <c r="M707" s="603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601"/>
      <c r="J708" s="602"/>
      <c r="K708" s="602"/>
      <c r="L708" s="602"/>
      <c r="M708" s="603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601"/>
      <c r="J709" s="602"/>
      <c r="K709" s="602"/>
      <c r="L709" s="602"/>
      <c r="M709" s="603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601"/>
      <c r="J710" s="602"/>
      <c r="K710" s="602"/>
      <c r="L710" s="602"/>
      <c r="M710" s="603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601"/>
      <c r="J711" s="602"/>
      <c r="K711" s="602"/>
      <c r="L711" s="602"/>
      <c r="M711" s="603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601"/>
      <c r="J712" s="602"/>
      <c r="K712" s="602"/>
      <c r="L712" s="602"/>
      <c r="M712" s="603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601"/>
      <c r="J713" s="602"/>
      <c r="K713" s="602"/>
      <c r="L713" s="602"/>
      <c r="M713" s="603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601"/>
      <c r="J714" s="602"/>
      <c r="K714" s="602"/>
      <c r="L714" s="602"/>
      <c r="M714" s="603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601"/>
      <c r="J715" s="602"/>
      <c r="K715" s="602"/>
      <c r="L715" s="602"/>
      <c r="M715" s="603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601"/>
      <c r="J716" s="602"/>
      <c r="K716" s="602"/>
      <c r="L716" s="602"/>
      <c r="M716" s="603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601"/>
      <c r="J717" s="602"/>
      <c r="K717" s="602"/>
      <c r="L717" s="602"/>
      <c r="M717" s="603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601"/>
      <c r="J718" s="602"/>
      <c r="K718" s="602"/>
      <c r="L718" s="602"/>
      <c r="M718" s="603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601"/>
      <c r="J719" s="602"/>
      <c r="K719" s="602"/>
      <c r="L719" s="602"/>
      <c r="M719" s="603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601"/>
      <c r="J720" s="602"/>
      <c r="K720" s="602"/>
      <c r="L720" s="602"/>
      <c r="M720" s="603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601"/>
      <c r="J721" s="602"/>
      <c r="K721" s="602"/>
      <c r="L721" s="602"/>
      <c r="M721" s="603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601"/>
      <c r="J722" s="602"/>
      <c r="K722" s="602"/>
      <c r="L722" s="602"/>
      <c r="M722" s="603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601"/>
      <c r="J723" s="602"/>
      <c r="K723" s="602"/>
      <c r="L723" s="602"/>
      <c r="M723" s="603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601"/>
      <c r="J724" s="602"/>
      <c r="K724" s="602"/>
      <c r="L724" s="602"/>
      <c r="M724" s="60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601"/>
      <c r="J725" s="602"/>
      <c r="K725" s="602"/>
      <c r="L725" s="602"/>
      <c r="M725" s="603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601"/>
      <c r="J726" s="602"/>
      <c r="K726" s="602"/>
      <c r="L726" s="602"/>
      <c r="M726" s="603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601"/>
      <c r="J727" s="602"/>
      <c r="K727" s="602"/>
      <c r="L727" s="602"/>
      <c r="M727" s="603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601"/>
      <c r="J728" s="602"/>
      <c r="K728" s="602"/>
      <c r="L728" s="602"/>
      <c r="M728" s="603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601"/>
      <c r="J729" s="602"/>
      <c r="K729" s="602"/>
      <c r="L729" s="602"/>
      <c r="M729" s="603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601"/>
      <c r="J730" s="602"/>
      <c r="K730" s="602"/>
      <c r="L730" s="602"/>
      <c r="M730" s="603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601"/>
      <c r="J731" s="602"/>
      <c r="K731" s="602"/>
      <c r="L731" s="602"/>
      <c r="M731" s="603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601"/>
      <c r="J732" s="602"/>
      <c r="K732" s="602"/>
      <c r="L732" s="602"/>
      <c r="M732" s="603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601"/>
      <c r="J733" s="602"/>
      <c r="K733" s="602"/>
      <c r="L733" s="602"/>
      <c r="M733" s="603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601"/>
      <c r="J734" s="602"/>
      <c r="K734" s="602"/>
      <c r="L734" s="602"/>
      <c r="M734" s="603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601"/>
      <c r="J735" s="602"/>
      <c r="K735" s="602"/>
      <c r="L735" s="602"/>
      <c r="M735" s="603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601"/>
      <c r="J736" s="602"/>
      <c r="K736" s="602"/>
      <c r="L736" s="602"/>
      <c r="M736" s="603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601"/>
      <c r="J737" s="602"/>
      <c r="K737" s="602"/>
      <c r="L737" s="602"/>
      <c r="M737" s="603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601"/>
      <c r="J738" s="602"/>
      <c r="K738" s="602"/>
      <c r="L738" s="602"/>
      <c r="M738" s="603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601"/>
      <c r="J739" s="602"/>
      <c r="K739" s="602"/>
      <c r="L739" s="602"/>
      <c r="M739" s="603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601"/>
      <c r="J740" s="602"/>
      <c r="K740" s="602"/>
      <c r="L740" s="602"/>
      <c r="M740" s="603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601"/>
      <c r="J741" s="602"/>
      <c r="K741" s="602"/>
      <c r="L741" s="602"/>
      <c r="M741" s="603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601"/>
      <c r="J742" s="602"/>
      <c r="K742" s="602"/>
      <c r="L742" s="602"/>
      <c r="M742" s="603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601"/>
      <c r="J743" s="602"/>
      <c r="K743" s="602"/>
      <c r="L743" s="602"/>
      <c r="M743" s="603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601"/>
      <c r="J744" s="602"/>
      <c r="K744" s="602"/>
      <c r="L744" s="602"/>
      <c r="M744" s="60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601"/>
      <c r="J745" s="602"/>
      <c r="K745" s="602"/>
      <c r="L745" s="602"/>
      <c r="M745" s="60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601"/>
      <c r="J746" s="602"/>
      <c r="K746" s="602"/>
      <c r="L746" s="602"/>
      <c r="M746" s="60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601"/>
      <c r="J747" s="602"/>
      <c r="K747" s="602"/>
      <c r="L747" s="602"/>
      <c r="M747" s="60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601"/>
      <c r="J748" s="602"/>
      <c r="K748" s="602"/>
      <c r="L748" s="602"/>
      <c r="M748" s="60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601"/>
      <c r="J749" s="602"/>
      <c r="K749" s="602"/>
      <c r="L749" s="602"/>
      <c r="M749" s="60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601"/>
      <c r="J750" s="602"/>
      <c r="K750" s="602"/>
      <c r="L750" s="602"/>
      <c r="M750" s="60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601"/>
      <c r="J751" s="602"/>
      <c r="K751" s="602"/>
      <c r="L751" s="602"/>
      <c r="M751" s="60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601"/>
      <c r="J752" s="602"/>
      <c r="K752" s="602"/>
      <c r="L752" s="602"/>
      <c r="M752" s="60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601"/>
      <c r="J753" s="602"/>
      <c r="K753" s="602"/>
      <c r="L753" s="602"/>
      <c r="M753" s="60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601"/>
      <c r="J754" s="602"/>
      <c r="K754" s="602"/>
      <c r="L754" s="602"/>
      <c r="M754" s="60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601"/>
      <c r="J755" s="602"/>
      <c r="K755" s="602"/>
      <c r="L755" s="602"/>
      <c r="M755" s="60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601"/>
      <c r="J756" s="602"/>
      <c r="K756" s="602"/>
      <c r="L756" s="602"/>
      <c r="M756" s="60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601"/>
      <c r="J757" s="602"/>
      <c r="K757" s="602"/>
      <c r="L757" s="602"/>
      <c r="M757" s="60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601"/>
      <c r="J758" s="602"/>
      <c r="K758" s="602"/>
      <c r="L758" s="602"/>
      <c r="M758" s="60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601"/>
      <c r="J759" s="602"/>
      <c r="K759" s="602"/>
      <c r="L759" s="602"/>
      <c r="M759" s="60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601"/>
      <c r="J760" s="602"/>
      <c r="K760" s="602"/>
      <c r="L760" s="602"/>
      <c r="M760" s="60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601"/>
      <c r="J761" s="602"/>
      <c r="K761" s="602"/>
      <c r="L761" s="602"/>
      <c r="M761" s="60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601"/>
      <c r="J762" s="602"/>
      <c r="K762" s="602"/>
      <c r="L762" s="602"/>
      <c r="M762" s="60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601"/>
      <c r="J763" s="602"/>
      <c r="K763" s="602"/>
      <c r="L763" s="602"/>
      <c r="M763" s="60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601"/>
      <c r="J764" s="602"/>
      <c r="K764" s="602"/>
      <c r="L764" s="602"/>
      <c r="M764" s="60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601"/>
      <c r="J765" s="602"/>
      <c r="K765" s="602"/>
      <c r="L765" s="602"/>
      <c r="M765" s="60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601"/>
      <c r="J766" s="602"/>
      <c r="K766" s="602"/>
      <c r="L766" s="602"/>
      <c r="M766" s="60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601"/>
      <c r="J767" s="602"/>
      <c r="K767" s="602"/>
      <c r="L767" s="602"/>
      <c r="M767" s="60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601"/>
      <c r="J768" s="602"/>
      <c r="K768" s="602"/>
      <c r="L768" s="602"/>
      <c r="M768" s="60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601"/>
      <c r="J769" s="602"/>
      <c r="K769" s="602"/>
      <c r="L769" s="602"/>
      <c r="M769" s="60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601"/>
      <c r="J770" s="602"/>
      <c r="K770" s="602"/>
      <c r="L770" s="602"/>
      <c r="M770" s="60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601"/>
      <c r="J771" s="602"/>
      <c r="K771" s="602"/>
      <c r="L771" s="602"/>
      <c r="M771" s="60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601"/>
      <c r="J772" s="602"/>
      <c r="K772" s="602"/>
      <c r="L772" s="602"/>
      <c r="M772" s="60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601"/>
      <c r="J773" s="602"/>
      <c r="K773" s="602"/>
      <c r="L773" s="602"/>
      <c r="M773" s="60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601"/>
      <c r="J774" s="602"/>
      <c r="K774" s="602"/>
      <c r="L774" s="602"/>
      <c r="M774" s="60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601"/>
      <c r="J775" s="602"/>
      <c r="K775" s="602"/>
      <c r="L775" s="602"/>
      <c r="M775" s="60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601"/>
      <c r="J776" s="602"/>
      <c r="K776" s="602"/>
      <c r="L776" s="602"/>
      <c r="M776" s="60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601"/>
      <c r="J777" s="602"/>
      <c r="K777" s="602"/>
      <c r="L777" s="602"/>
      <c r="M777" s="60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601"/>
      <c r="J778" s="602"/>
      <c r="K778" s="602"/>
      <c r="L778" s="602"/>
      <c r="M778" s="60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601"/>
      <c r="J779" s="602"/>
      <c r="K779" s="602"/>
      <c r="L779" s="602"/>
      <c r="M779" s="60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601"/>
      <c r="J780" s="602"/>
      <c r="K780" s="602"/>
      <c r="L780" s="602"/>
      <c r="M780" s="60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601"/>
      <c r="J781" s="602"/>
      <c r="K781" s="602"/>
      <c r="L781" s="602"/>
      <c r="M781" s="60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601"/>
      <c r="J782" s="602"/>
      <c r="K782" s="602"/>
      <c r="L782" s="602"/>
      <c r="M782" s="60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601"/>
      <c r="J783" s="602"/>
      <c r="K783" s="602"/>
      <c r="L783" s="602"/>
      <c r="M783" s="60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601"/>
      <c r="J784" s="602"/>
      <c r="K784" s="602"/>
      <c r="L784" s="602"/>
      <c r="M784" s="60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601"/>
      <c r="J785" s="602"/>
      <c r="K785" s="602"/>
      <c r="L785" s="602"/>
      <c r="M785" s="60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601"/>
      <c r="J786" s="602"/>
      <c r="K786" s="602"/>
      <c r="L786" s="602"/>
      <c r="M786" s="60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601"/>
      <c r="J787" s="602"/>
      <c r="K787" s="602"/>
      <c r="L787" s="602"/>
      <c r="M787" s="60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601"/>
      <c r="J788" s="602"/>
      <c r="K788" s="602"/>
      <c r="L788" s="602"/>
      <c r="M788" s="60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601"/>
      <c r="J789" s="602"/>
      <c r="K789" s="602"/>
      <c r="L789" s="602"/>
      <c r="M789" s="60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601"/>
      <c r="J790" s="602"/>
      <c r="K790" s="602"/>
      <c r="L790" s="602"/>
      <c r="M790" s="60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601"/>
      <c r="J791" s="602"/>
      <c r="K791" s="602"/>
      <c r="L791" s="602"/>
      <c r="M791" s="60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601"/>
      <c r="J792" s="602"/>
      <c r="K792" s="602"/>
      <c r="L792" s="602"/>
      <c r="M792" s="60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601"/>
      <c r="J793" s="602"/>
      <c r="K793" s="602"/>
      <c r="L793" s="602"/>
      <c r="M793" s="60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601"/>
      <c r="J794" s="602"/>
      <c r="K794" s="602"/>
      <c r="L794" s="602"/>
      <c r="M794" s="60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601"/>
      <c r="J795" s="602"/>
      <c r="K795" s="602"/>
      <c r="L795" s="602"/>
      <c r="M795" s="60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601"/>
      <c r="J796" s="602"/>
      <c r="K796" s="602"/>
      <c r="L796" s="602"/>
      <c r="M796" s="60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601"/>
      <c r="J797" s="602"/>
      <c r="K797" s="602"/>
      <c r="L797" s="602"/>
      <c r="M797" s="60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601"/>
      <c r="J798" s="602"/>
      <c r="K798" s="602"/>
      <c r="L798" s="602"/>
      <c r="M798" s="60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601"/>
      <c r="J799" s="602"/>
      <c r="K799" s="602"/>
      <c r="L799" s="602"/>
      <c r="M799" s="603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601"/>
      <c r="J800" s="602"/>
      <c r="K800" s="602"/>
      <c r="L800" s="602"/>
      <c r="M800" s="603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601"/>
      <c r="J801" s="602"/>
      <c r="K801" s="602"/>
      <c r="L801" s="602"/>
      <c r="M801" s="603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601"/>
      <c r="J802" s="602"/>
      <c r="K802" s="602"/>
      <c r="L802" s="602"/>
      <c r="M802" s="603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601"/>
      <c r="J803" s="602"/>
      <c r="K803" s="602"/>
      <c r="L803" s="602"/>
      <c r="M803" s="603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601"/>
      <c r="J804" s="602"/>
      <c r="K804" s="602"/>
      <c r="L804" s="602"/>
      <c r="M804" s="603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601"/>
      <c r="J805" s="602"/>
      <c r="K805" s="602"/>
      <c r="L805" s="602"/>
      <c r="M805" s="603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601"/>
      <c r="J806" s="602"/>
      <c r="K806" s="602"/>
      <c r="L806" s="602"/>
      <c r="M806" s="603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601"/>
      <c r="J807" s="602"/>
      <c r="K807" s="602"/>
      <c r="L807" s="602"/>
      <c r="M807" s="603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601"/>
      <c r="J808" s="602"/>
      <c r="K808" s="602"/>
      <c r="L808" s="602"/>
      <c r="M808" s="603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601"/>
      <c r="J809" s="602"/>
      <c r="K809" s="602"/>
      <c r="L809" s="602"/>
      <c r="M809" s="603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601"/>
      <c r="J810" s="602"/>
      <c r="K810" s="602"/>
      <c r="L810" s="602"/>
      <c r="M810" s="603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601"/>
      <c r="J811" s="602"/>
      <c r="K811" s="602"/>
      <c r="L811" s="602"/>
      <c r="M811" s="603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601"/>
      <c r="J812" s="602"/>
      <c r="K812" s="602"/>
      <c r="L812" s="602"/>
      <c r="M812" s="603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601"/>
      <c r="J813" s="602"/>
      <c r="K813" s="602"/>
      <c r="L813" s="602"/>
      <c r="M813" s="603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601"/>
      <c r="J814" s="602"/>
      <c r="K814" s="602"/>
      <c r="L814" s="602"/>
      <c r="M814" s="603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601"/>
      <c r="J815" s="602"/>
      <c r="K815" s="602"/>
      <c r="L815" s="602"/>
      <c r="M815" s="603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601"/>
      <c r="J816" s="602"/>
      <c r="K816" s="602"/>
      <c r="L816" s="602"/>
      <c r="M816" s="603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601"/>
      <c r="J817" s="602"/>
      <c r="K817" s="602"/>
      <c r="L817" s="602"/>
      <c r="M817" s="603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601"/>
      <c r="J818" s="602"/>
      <c r="K818" s="602"/>
      <c r="L818" s="602"/>
      <c r="M818" s="603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601"/>
      <c r="J819" s="602"/>
      <c r="K819" s="602"/>
      <c r="L819" s="602"/>
      <c r="M819" s="603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601"/>
      <c r="J820" s="602"/>
      <c r="K820" s="602"/>
      <c r="L820" s="602"/>
      <c r="M820" s="603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601"/>
      <c r="J821" s="602"/>
      <c r="K821" s="602"/>
      <c r="L821" s="602"/>
      <c r="M821" s="603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601"/>
      <c r="J822" s="602"/>
      <c r="K822" s="602"/>
      <c r="L822" s="602"/>
      <c r="M822" s="603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601"/>
      <c r="J823" s="602"/>
      <c r="K823" s="602"/>
      <c r="L823" s="602"/>
      <c r="M823" s="60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601"/>
      <c r="J824" s="602"/>
      <c r="K824" s="602"/>
      <c r="L824" s="602"/>
      <c r="M824" s="603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601"/>
      <c r="J825" s="602"/>
      <c r="K825" s="602"/>
      <c r="L825" s="602"/>
      <c r="M825" s="603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601"/>
      <c r="J826" s="602"/>
      <c r="K826" s="602"/>
      <c r="L826" s="602"/>
      <c r="M826" s="603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601"/>
      <c r="J827" s="602"/>
      <c r="K827" s="602"/>
      <c r="L827" s="602"/>
      <c r="M827" s="603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601"/>
      <c r="J828" s="602"/>
      <c r="K828" s="602"/>
      <c r="L828" s="602"/>
      <c r="M828" s="603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601"/>
      <c r="J829" s="602"/>
      <c r="K829" s="602"/>
      <c r="L829" s="602"/>
      <c r="M829" s="603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601"/>
      <c r="J830" s="602"/>
      <c r="K830" s="602"/>
      <c r="L830" s="602"/>
      <c r="M830" s="603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601"/>
      <c r="J831" s="602"/>
      <c r="K831" s="602"/>
      <c r="L831" s="602"/>
      <c r="M831" s="603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601"/>
      <c r="J832" s="602"/>
      <c r="K832" s="602"/>
      <c r="L832" s="602"/>
      <c r="M832" s="603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601"/>
      <c r="J833" s="602"/>
      <c r="K833" s="602"/>
      <c r="L833" s="602"/>
      <c r="M833" s="603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601"/>
      <c r="J834" s="602"/>
      <c r="K834" s="602"/>
      <c r="L834" s="602"/>
      <c r="M834" s="603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601"/>
      <c r="J835" s="602"/>
      <c r="K835" s="602"/>
      <c r="L835" s="602"/>
      <c r="M835" s="603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601"/>
      <c r="J836" s="602"/>
      <c r="K836" s="602"/>
      <c r="L836" s="602"/>
      <c r="M836" s="603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601"/>
      <c r="J837" s="602"/>
      <c r="K837" s="602"/>
      <c r="L837" s="602"/>
      <c r="M837" s="603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601"/>
      <c r="J838" s="602"/>
      <c r="K838" s="602"/>
      <c r="L838" s="602"/>
      <c r="M838" s="603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601"/>
      <c r="J839" s="602"/>
      <c r="K839" s="602"/>
      <c r="L839" s="602"/>
      <c r="M839" s="603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601"/>
      <c r="J840" s="602"/>
      <c r="K840" s="602"/>
      <c r="L840" s="602"/>
      <c r="M840" s="603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601"/>
      <c r="J841" s="602"/>
      <c r="K841" s="602"/>
      <c r="L841" s="602"/>
      <c r="M841" s="603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601"/>
      <c r="J842" s="602"/>
      <c r="K842" s="602"/>
      <c r="L842" s="602"/>
      <c r="M842" s="603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601"/>
      <c r="J843" s="602"/>
      <c r="K843" s="602"/>
      <c r="L843" s="602"/>
      <c r="M843" s="603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601"/>
      <c r="J844" s="602"/>
      <c r="K844" s="602"/>
      <c r="L844" s="602"/>
      <c r="M844" s="603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601"/>
      <c r="J845" s="602"/>
      <c r="K845" s="602"/>
      <c r="L845" s="602"/>
      <c r="M845" s="603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601"/>
      <c r="J846" s="602"/>
      <c r="K846" s="602"/>
      <c r="L846" s="602"/>
      <c r="M846" s="603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601"/>
      <c r="J847" s="602"/>
      <c r="K847" s="602"/>
      <c r="L847" s="602"/>
      <c r="M847" s="603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601"/>
      <c r="J848" s="602"/>
      <c r="K848" s="602"/>
      <c r="L848" s="602"/>
      <c r="M848" s="603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601"/>
      <c r="J849" s="602"/>
      <c r="K849" s="602"/>
      <c r="L849" s="602"/>
      <c r="M849" s="603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601"/>
      <c r="J850" s="602"/>
      <c r="K850" s="602"/>
      <c r="L850" s="602"/>
      <c r="M850" s="603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601"/>
      <c r="J851" s="602"/>
      <c r="K851" s="602"/>
      <c r="L851" s="602"/>
      <c r="M851" s="603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601"/>
      <c r="J852" s="602"/>
      <c r="K852" s="602"/>
      <c r="L852" s="602"/>
      <c r="M852" s="603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601"/>
      <c r="J853" s="602"/>
      <c r="K853" s="602"/>
      <c r="L853" s="602"/>
      <c r="M853" s="603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601"/>
      <c r="J854" s="602"/>
      <c r="K854" s="602"/>
      <c r="L854" s="602"/>
      <c r="M854" s="603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601"/>
      <c r="J855" s="602"/>
      <c r="K855" s="602"/>
      <c r="L855" s="602"/>
      <c r="M855" s="603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601"/>
      <c r="J856" s="602"/>
      <c r="K856" s="602"/>
      <c r="L856" s="602"/>
      <c r="M856" s="603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601"/>
      <c r="J857" s="602"/>
      <c r="K857" s="602"/>
      <c r="L857" s="602"/>
      <c r="M857" s="603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601"/>
      <c r="J858" s="602"/>
      <c r="K858" s="602"/>
      <c r="L858" s="602"/>
      <c r="M858" s="603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601"/>
      <c r="J859" s="602"/>
      <c r="K859" s="602"/>
      <c r="L859" s="602"/>
      <c r="M859" s="603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601"/>
      <c r="J860" s="602"/>
      <c r="K860" s="602"/>
      <c r="L860" s="602"/>
      <c r="M860" s="603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601"/>
      <c r="J861" s="602"/>
      <c r="K861" s="602"/>
      <c r="L861" s="602"/>
      <c r="M861" s="603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601"/>
      <c r="J862" s="602"/>
      <c r="K862" s="602"/>
      <c r="L862" s="602"/>
      <c r="M862" s="603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601"/>
      <c r="J863" s="602"/>
      <c r="K863" s="602"/>
      <c r="L863" s="602"/>
      <c r="M863" s="603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601"/>
      <c r="J864" s="602"/>
      <c r="K864" s="602"/>
      <c r="L864" s="602"/>
      <c r="M864" s="603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601"/>
      <c r="J865" s="602"/>
      <c r="K865" s="602"/>
      <c r="L865" s="602"/>
      <c r="M865" s="603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601"/>
      <c r="J866" s="602"/>
      <c r="K866" s="602"/>
      <c r="L866" s="602"/>
      <c r="M866" s="603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601"/>
      <c r="J867" s="602"/>
      <c r="K867" s="602"/>
      <c r="L867" s="602"/>
      <c r="M867" s="603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601"/>
      <c r="J868" s="602"/>
      <c r="K868" s="602"/>
      <c r="L868" s="602"/>
      <c r="M868" s="603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601"/>
      <c r="J869" s="602"/>
      <c r="K869" s="602"/>
      <c r="L869" s="602"/>
      <c r="M869" s="603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601"/>
      <c r="J870" s="602"/>
      <c r="K870" s="602"/>
      <c r="L870" s="602"/>
      <c r="M870" s="603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601"/>
      <c r="J871" s="602"/>
      <c r="K871" s="602"/>
      <c r="L871" s="602"/>
      <c r="M871" s="603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601"/>
      <c r="J872" s="602"/>
      <c r="K872" s="602"/>
      <c r="L872" s="602"/>
      <c r="M872" s="603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601"/>
      <c r="J873" s="602"/>
      <c r="K873" s="602"/>
      <c r="L873" s="602"/>
      <c r="M873" s="603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601"/>
      <c r="J874" s="602"/>
      <c r="K874" s="602"/>
      <c r="L874" s="602"/>
      <c r="M874" s="603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601"/>
      <c r="J875" s="602"/>
      <c r="K875" s="602"/>
      <c r="L875" s="602"/>
      <c r="M875" s="603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601"/>
      <c r="J876" s="602"/>
      <c r="K876" s="602"/>
      <c r="L876" s="602"/>
      <c r="M876" s="603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601"/>
      <c r="J877" s="602"/>
      <c r="K877" s="602"/>
      <c r="L877" s="602"/>
      <c r="M877" s="603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601"/>
      <c r="J878" s="602"/>
      <c r="K878" s="602"/>
      <c r="L878" s="602"/>
      <c r="M878" s="603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601"/>
      <c r="J879" s="602"/>
      <c r="K879" s="602"/>
      <c r="L879" s="602"/>
      <c r="M879" s="603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601"/>
      <c r="J880" s="602"/>
      <c r="K880" s="602"/>
      <c r="L880" s="602"/>
      <c r="M880" s="603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601"/>
      <c r="J881" s="602"/>
      <c r="K881" s="602"/>
      <c r="L881" s="602"/>
      <c r="M881" s="603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601"/>
      <c r="J882" s="602"/>
      <c r="K882" s="602"/>
      <c r="L882" s="602"/>
      <c r="M882" s="603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601"/>
      <c r="J883" s="602"/>
      <c r="K883" s="602"/>
      <c r="L883" s="602"/>
      <c r="M883" s="603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601"/>
      <c r="J884" s="602"/>
      <c r="K884" s="602"/>
      <c r="L884" s="602"/>
      <c r="M884" s="603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601"/>
      <c r="J885" s="602"/>
      <c r="K885" s="602"/>
      <c r="L885" s="602"/>
      <c r="M885" s="603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601"/>
      <c r="J886" s="602"/>
      <c r="K886" s="602"/>
      <c r="L886" s="602"/>
      <c r="M886" s="603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601"/>
      <c r="J887" s="602"/>
      <c r="K887" s="602"/>
      <c r="L887" s="602"/>
      <c r="M887" s="603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601"/>
      <c r="J888" s="602"/>
      <c r="K888" s="602"/>
      <c r="L888" s="602"/>
      <c r="M888" s="603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601"/>
      <c r="J889" s="602"/>
      <c r="K889" s="602"/>
      <c r="L889" s="602"/>
      <c r="M889" s="603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601"/>
      <c r="J890" s="602"/>
      <c r="K890" s="602"/>
      <c r="L890" s="602"/>
      <c r="M890" s="603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601"/>
      <c r="J891" s="602"/>
      <c r="K891" s="602"/>
      <c r="L891" s="602"/>
      <c r="M891" s="603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601"/>
      <c r="J892" s="602"/>
      <c r="K892" s="602"/>
      <c r="L892" s="602"/>
      <c r="M892" s="603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601"/>
      <c r="J893" s="602"/>
      <c r="K893" s="602"/>
      <c r="L893" s="602"/>
      <c r="M893" s="603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601"/>
      <c r="J894" s="602"/>
      <c r="K894" s="602"/>
      <c r="L894" s="602"/>
      <c r="M894" s="603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601"/>
      <c r="J895" s="602"/>
      <c r="K895" s="602"/>
      <c r="L895" s="602"/>
      <c r="M895" s="603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601"/>
      <c r="J896" s="602"/>
      <c r="K896" s="602"/>
      <c r="L896" s="602"/>
      <c r="M896" s="603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601"/>
      <c r="J897" s="602"/>
      <c r="K897" s="602"/>
      <c r="L897" s="602"/>
      <c r="M897" s="603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601"/>
      <c r="J898" s="602"/>
      <c r="K898" s="602"/>
      <c r="L898" s="602"/>
      <c r="M898" s="603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601"/>
      <c r="J899" s="602"/>
      <c r="K899" s="602"/>
      <c r="L899" s="602"/>
      <c r="M899" s="603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601"/>
      <c r="J900" s="602"/>
      <c r="K900" s="602"/>
      <c r="L900" s="602"/>
      <c r="M900" s="603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601"/>
      <c r="J901" s="602"/>
      <c r="K901" s="602"/>
      <c r="L901" s="602"/>
      <c r="M901" s="603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601"/>
      <c r="J902" s="602"/>
      <c r="K902" s="602"/>
      <c r="L902" s="602"/>
      <c r="M902" s="603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601"/>
      <c r="J903" s="602"/>
      <c r="K903" s="602"/>
      <c r="L903" s="602"/>
      <c r="M903" s="603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601"/>
      <c r="J904" s="602"/>
      <c r="K904" s="602"/>
      <c r="L904" s="602"/>
      <c r="M904" s="603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601"/>
      <c r="J905" s="602"/>
      <c r="K905" s="602"/>
      <c r="L905" s="602"/>
      <c r="M905" s="603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601"/>
      <c r="J906" s="602"/>
      <c r="K906" s="602"/>
      <c r="L906" s="602"/>
      <c r="M906" s="603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601"/>
      <c r="J907" s="602"/>
      <c r="K907" s="602"/>
      <c r="L907" s="602"/>
      <c r="M907" s="603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601"/>
      <c r="J908" s="602"/>
      <c r="K908" s="602"/>
      <c r="L908" s="602"/>
      <c r="M908" s="603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601"/>
      <c r="J909" s="602"/>
      <c r="K909" s="602"/>
      <c r="L909" s="602"/>
      <c r="M909" s="603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601"/>
      <c r="J910" s="602"/>
      <c r="K910" s="602"/>
      <c r="L910" s="602"/>
      <c r="M910" s="603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601"/>
      <c r="J911" s="602"/>
      <c r="K911" s="602"/>
      <c r="L911" s="602"/>
      <c r="M911" s="603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601"/>
      <c r="J912" s="602"/>
      <c r="K912" s="602"/>
      <c r="L912" s="602"/>
      <c r="M912" s="603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601"/>
      <c r="J913" s="602"/>
      <c r="K913" s="602"/>
      <c r="L913" s="602"/>
      <c r="M913" s="603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601"/>
      <c r="J914" s="602"/>
      <c r="K914" s="602"/>
      <c r="L914" s="602"/>
      <c r="M914" s="603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601"/>
      <c r="J915" s="602"/>
      <c r="K915" s="602"/>
      <c r="L915" s="602"/>
      <c r="M915" s="603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601"/>
      <c r="J916" s="602"/>
      <c r="K916" s="602"/>
      <c r="L916" s="602"/>
      <c r="M916" s="603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601"/>
      <c r="J917" s="602"/>
      <c r="K917" s="602"/>
      <c r="L917" s="602"/>
      <c r="M917" s="603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601"/>
      <c r="J918" s="602"/>
      <c r="K918" s="602"/>
      <c r="L918" s="602"/>
      <c r="M918" s="603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601"/>
      <c r="J919" s="602"/>
      <c r="K919" s="602"/>
      <c r="L919" s="602"/>
      <c r="M919" s="603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601"/>
      <c r="J920" s="602"/>
      <c r="K920" s="602"/>
      <c r="L920" s="602"/>
      <c r="M920" s="603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601"/>
      <c r="J921" s="602"/>
      <c r="K921" s="602"/>
      <c r="L921" s="602"/>
      <c r="M921" s="603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601"/>
      <c r="J922" s="602"/>
      <c r="K922" s="602"/>
      <c r="L922" s="602"/>
      <c r="M922" s="603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601"/>
      <c r="J923" s="602"/>
      <c r="K923" s="602"/>
      <c r="L923" s="602"/>
      <c r="M923" s="603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601"/>
      <c r="J924" s="602"/>
      <c r="K924" s="602"/>
      <c r="L924" s="602"/>
      <c r="M924" s="603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601"/>
      <c r="J925" s="602"/>
      <c r="K925" s="602"/>
      <c r="L925" s="602"/>
      <c r="M925" s="603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601"/>
      <c r="J926" s="602"/>
      <c r="K926" s="602"/>
      <c r="L926" s="602"/>
      <c r="M926" s="603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601"/>
      <c r="J927" s="602"/>
      <c r="K927" s="602"/>
      <c r="L927" s="602"/>
      <c r="M927" s="603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601"/>
      <c r="J928" s="602"/>
      <c r="K928" s="602"/>
      <c r="L928" s="602"/>
      <c r="M928" s="603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601"/>
      <c r="J929" s="602"/>
      <c r="K929" s="602"/>
      <c r="L929" s="602"/>
      <c r="M929" s="603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601"/>
      <c r="J930" s="602"/>
      <c r="K930" s="602"/>
      <c r="L930" s="602"/>
      <c r="M930" s="603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601"/>
      <c r="J931" s="602"/>
      <c r="K931" s="602"/>
      <c r="L931" s="602"/>
      <c r="M931" s="603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601"/>
      <c r="J932" s="602"/>
      <c r="K932" s="602"/>
      <c r="L932" s="602"/>
      <c r="M932" s="603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601"/>
      <c r="J933" s="602"/>
      <c r="K933" s="602"/>
      <c r="L933" s="602"/>
      <c r="M933" s="603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601"/>
      <c r="J934" s="602"/>
      <c r="K934" s="602"/>
      <c r="L934" s="602"/>
      <c r="M934" s="603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601"/>
      <c r="J935" s="602"/>
      <c r="K935" s="602"/>
      <c r="L935" s="602"/>
      <c r="M935" s="603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601"/>
      <c r="J936" s="602"/>
      <c r="K936" s="602"/>
      <c r="L936" s="602"/>
      <c r="M936" s="603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601"/>
      <c r="J937" s="602"/>
      <c r="K937" s="602"/>
      <c r="L937" s="602"/>
      <c r="M937" s="603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601"/>
      <c r="J938" s="602"/>
      <c r="K938" s="602"/>
      <c r="L938" s="602"/>
      <c r="M938" s="603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601"/>
      <c r="J939" s="602"/>
      <c r="K939" s="602"/>
      <c r="L939" s="602"/>
      <c r="M939" s="603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601"/>
      <c r="J940" s="602"/>
      <c r="K940" s="602"/>
      <c r="L940" s="602"/>
      <c r="M940" s="603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601"/>
      <c r="J941" s="602"/>
      <c r="K941" s="602"/>
      <c r="L941" s="602"/>
      <c r="M941" s="603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601"/>
      <c r="J942" s="602"/>
      <c r="K942" s="602"/>
      <c r="L942" s="602"/>
      <c r="M942" s="603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601"/>
      <c r="J943" s="602"/>
      <c r="K943" s="602"/>
      <c r="L943" s="602"/>
      <c r="M943" s="603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601"/>
      <c r="J944" s="602"/>
      <c r="K944" s="602"/>
      <c r="L944" s="602"/>
      <c r="M944" s="603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601"/>
      <c r="J945" s="602"/>
      <c r="K945" s="602"/>
      <c r="L945" s="602"/>
      <c r="M945" s="603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601"/>
      <c r="J946" s="602"/>
      <c r="K946" s="602"/>
      <c r="L946" s="602"/>
      <c r="M946" s="603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601"/>
      <c r="J947" s="602"/>
      <c r="K947" s="602"/>
      <c r="L947" s="602"/>
      <c r="M947" s="603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601"/>
      <c r="J948" s="602"/>
      <c r="K948" s="602"/>
      <c r="L948" s="602"/>
      <c r="M948" s="603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601"/>
      <c r="J949" s="602"/>
      <c r="K949" s="602"/>
      <c r="L949" s="602"/>
      <c r="M949" s="603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601"/>
      <c r="J950" s="602"/>
      <c r="K950" s="602"/>
      <c r="L950" s="602"/>
      <c r="M950" s="603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601"/>
      <c r="J951" s="602"/>
      <c r="K951" s="602"/>
      <c r="L951" s="602"/>
      <c r="M951" s="603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601"/>
      <c r="J952" s="602"/>
      <c r="K952" s="602"/>
      <c r="L952" s="602"/>
      <c r="M952" s="603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601"/>
      <c r="J953" s="602"/>
      <c r="K953" s="602"/>
      <c r="L953" s="602"/>
      <c r="M953" s="603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601"/>
      <c r="J954" s="602"/>
      <c r="K954" s="602"/>
      <c r="L954" s="602"/>
      <c r="M954" s="603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601"/>
      <c r="J955" s="602"/>
      <c r="K955" s="602"/>
      <c r="L955" s="602"/>
      <c r="M955" s="603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601"/>
      <c r="J956" s="602"/>
      <c r="K956" s="602"/>
      <c r="L956" s="602"/>
      <c r="M956" s="603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601"/>
      <c r="J957" s="602"/>
      <c r="K957" s="602"/>
      <c r="L957" s="602"/>
      <c r="M957" s="603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601"/>
      <c r="J958" s="602"/>
      <c r="K958" s="602"/>
      <c r="L958" s="602"/>
      <c r="M958" s="603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601"/>
      <c r="J959" s="602"/>
      <c r="K959" s="602"/>
      <c r="L959" s="602"/>
      <c r="M959" s="603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601"/>
      <c r="J960" s="602"/>
      <c r="K960" s="602"/>
      <c r="L960" s="602"/>
      <c r="M960" s="603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601"/>
      <c r="J961" s="602"/>
      <c r="K961" s="602"/>
      <c r="L961" s="602"/>
      <c r="M961" s="603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601"/>
      <c r="J962" s="602"/>
      <c r="K962" s="602"/>
      <c r="L962" s="602"/>
      <c r="M962" s="603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601"/>
      <c r="J963" s="602"/>
      <c r="K963" s="602"/>
      <c r="L963" s="602"/>
      <c r="M963" s="603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601"/>
      <c r="J964" s="602"/>
      <c r="K964" s="602"/>
      <c r="L964" s="602"/>
      <c r="M964" s="603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601"/>
      <c r="J965" s="602"/>
      <c r="K965" s="602"/>
      <c r="L965" s="602"/>
      <c r="M965" s="603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601"/>
      <c r="J966" s="602"/>
      <c r="K966" s="602"/>
      <c r="L966" s="602"/>
      <c r="M966" s="603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601"/>
      <c r="J967" s="602"/>
      <c r="K967" s="602"/>
      <c r="L967" s="602"/>
      <c r="M967" s="603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601"/>
      <c r="J968" s="602"/>
      <c r="K968" s="602"/>
      <c r="L968" s="602"/>
      <c r="M968" s="603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601"/>
      <c r="J969" s="602"/>
      <c r="K969" s="602"/>
      <c r="L969" s="602"/>
      <c r="M969" s="603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601"/>
      <c r="J970" s="602"/>
      <c r="K970" s="602"/>
      <c r="L970" s="602"/>
      <c r="M970" s="603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601"/>
      <c r="J971" s="602"/>
      <c r="K971" s="602"/>
      <c r="L971" s="602"/>
      <c r="M971" s="603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601"/>
      <c r="J972" s="602"/>
      <c r="K972" s="602"/>
      <c r="L972" s="602"/>
      <c r="M972" s="603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601"/>
      <c r="J973" s="602"/>
      <c r="K973" s="602"/>
      <c r="L973" s="602"/>
      <c r="M973" s="603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601"/>
      <c r="J974" s="602"/>
      <c r="K974" s="602"/>
      <c r="L974" s="602"/>
      <c r="M974" s="603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601"/>
      <c r="J975" s="602"/>
      <c r="K975" s="602"/>
      <c r="L975" s="602"/>
      <c r="M975" s="603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601"/>
      <c r="J976" s="602"/>
      <c r="K976" s="602"/>
      <c r="L976" s="602"/>
      <c r="M976" s="603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601"/>
      <c r="J977" s="602"/>
      <c r="K977" s="602"/>
      <c r="L977" s="602"/>
      <c r="M977" s="603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601"/>
      <c r="J978" s="602"/>
      <c r="K978" s="602"/>
      <c r="L978" s="602"/>
      <c r="M978" s="603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601"/>
      <c r="J979" s="602"/>
      <c r="K979" s="602"/>
      <c r="L979" s="602"/>
      <c r="M979" s="603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601"/>
      <c r="J980" s="602"/>
      <c r="K980" s="602"/>
      <c r="L980" s="602"/>
      <c r="M980" s="603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601"/>
      <c r="J981" s="602"/>
      <c r="K981" s="602"/>
      <c r="L981" s="602"/>
      <c r="M981" s="603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601"/>
      <c r="J982" s="602"/>
      <c r="K982" s="602"/>
      <c r="L982" s="602"/>
      <c r="M982" s="603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601"/>
      <c r="J983" s="602"/>
      <c r="K983" s="602"/>
      <c r="L983" s="602"/>
      <c r="M983" s="603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601"/>
      <c r="J984" s="602"/>
      <c r="K984" s="602"/>
      <c r="L984" s="602"/>
      <c r="M984" s="603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601"/>
      <c r="J985" s="602"/>
      <c r="K985" s="602"/>
      <c r="L985" s="602"/>
      <c r="M985" s="603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601"/>
      <c r="J986" s="602"/>
      <c r="K986" s="602"/>
      <c r="L986" s="602"/>
      <c r="M986" s="603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601"/>
      <c r="J987" s="602"/>
      <c r="K987" s="602"/>
      <c r="L987" s="602"/>
      <c r="M987" s="603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601"/>
      <c r="J988" s="602"/>
      <c r="K988" s="602"/>
      <c r="L988" s="602"/>
      <c r="M988" s="603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601"/>
      <c r="J989" s="602"/>
      <c r="K989" s="602"/>
      <c r="L989" s="602"/>
      <c r="M989" s="603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601"/>
      <c r="J990" s="602"/>
      <c r="K990" s="602"/>
      <c r="L990" s="602"/>
      <c r="M990" s="603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601"/>
      <c r="J991" s="602"/>
      <c r="K991" s="602"/>
      <c r="L991" s="602"/>
      <c r="M991" s="603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601"/>
      <c r="J992" s="602"/>
      <c r="K992" s="602"/>
      <c r="L992" s="602"/>
      <c r="M992" s="603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601"/>
      <c r="J993" s="602"/>
      <c r="K993" s="602"/>
      <c r="L993" s="602"/>
      <c r="M993" s="603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601"/>
      <c r="J994" s="602"/>
      <c r="K994" s="602"/>
      <c r="L994" s="602"/>
      <c r="M994" s="603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601"/>
      <c r="J995" s="602"/>
      <c r="K995" s="602"/>
      <c r="L995" s="602"/>
      <c r="M995" s="603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601"/>
      <c r="J996" s="602"/>
      <c r="K996" s="602"/>
      <c r="L996" s="602"/>
      <c r="M996" s="603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601"/>
      <c r="J997" s="602"/>
      <c r="K997" s="602"/>
      <c r="L997" s="602"/>
      <c r="M997" s="603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601"/>
      <c r="J998" s="602"/>
      <c r="K998" s="602"/>
      <c r="L998" s="602"/>
      <c r="M998" s="603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601"/>
      <c r="J999" s="602"/>
      <c r="K999" s="602"/>
      <c r="L999" s="602"/>
      <c r="M999" s="603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601"/>
      <c r="J1000" s="602"/>
      <c r="K1000" s="602"/>
      <c r="L1000" s="602"/>
      <c r="M1000" s="603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I$13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 fitToPage="1"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188" sqref="L188"/>
    </sheetView>
  </sheetViews>
  <sheetFormatPr baseColWidth="8" defaultColWidth="14.43" defaultRowHeight="15"/>
  <cols>
    <col min="1" max="1" width="22.14" customWidth="1"/>
    <col min="2" max="2" width="31" customWidth="1"/>
    <col min="3" max="3" width="25.43" customWidth="1"/>
    <col min="4" max="4" width="25" customWidth="1"/>
    <col min="5" max="5" width="48.29" customWidth="1"/>
    <col min="6" max="6" width="90.14" customWidth="1"/>
    <col min="7" max="7" width="15.43" customWidth="1"/>
    <col min="8" max="8" width="25.14" customWidth="1"/>
    <col min="9" max="9" width="24.57" customWidth="1"/>
    <col min="10" max="10" width="14.71" customWidth="1"/>
    <col min="11" max="11" width="62" customWidth="1"/>
    <col min="12" max="12" width="69.71" customWidth="1"/>
    <col min="13" max="13" width="45.29" customWidth="1"/>
    <col min="14" max="14" width="7.71" customWidth="1"/>
    <col min="15" max="15" width="29.86" customWidth="1"/>
    <col min="16" max="16" width="9.86" customWidth="1"/>
    <col min="17" max="17" width="3.43" customWidth="1"/>
    <col min="18" max="18" width="41.43" customWidth="1"/>
    <col min="19" max="19" width="30.43" customWidth="1"/>
    <col min="20" max="20" width="14.29" customWidth="1"/>
    <col min="21" max="22" width="9.14" customWidth="1"/>
    <col min="23" max="26" width="8.71" customWidth="1"/>
  </cols>
  <sheetData>
    <row ht="15" customHeight="1" r="1">
      <c r="A1" s="1" t="s">
        <v>0</v>
      </c>
      <c r="B1" s="2" t="s">
        <v>1</v>
      </c>
      <c r="C1" s="2" t="s">
        <v>2</v>
      </c>
      <c r="D1" s="150" t="s">
        <v>3</v>
      </c>
      <c r="E1" s="4" t="s">
        <v>4</v>
      </c>
      <c r="F1" s="5" t="s">
        <v>5</v>
      </c>
      <c r="G1" s="4" t="s">
        <v>6</v>
      </c>
      <c r="H1" s="5" t="s">
        <v>7</v>
      </c>
      <c r="I1" s="150" t="s">
        <v>8</v>
      </c>
      <c r="J1" s="4" t="s">
        <v>9</v>
      </c>
      <c r="K1" s="151" t="s">
        <v>10</v>
      </c>
      <c r="L1" s="4" t="s">
        <v>11</v>
      </c>
      <c r="M1" s="6" t="s">
        <v>12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ht="15" customHeight="1" r="2">
      <c r="A2" s="8">
        <v>122</v>
      </c>
      <c r="B2" s="9" t="s">
        <v>841</v>
      </c>
      <c r="C2" s="9">
        <v>2017</v>
      </c>
      <c r="D2" s="152">
        <v>43084</v>
      </c>
      <c r="E2" s="153" t="s">
        <v>842</v>
      </c>
      <c r="F2" s="11" t="s">
        <v>843</v>
      </c>
      <c r="G2" s="12" t="s">
        <v>844</v>
      </c>
      <c r="H2" s="11" t="s">
        <v>845</v>
      </c>
      <c r="I2" s="152">
        <v>44566</v>
      </c>
      <c r="J2" s="154">
        <v>1</v>
      </c>
      <c r="K2" s="155" t="s">
        <v>319</v>
      </c>
      <c r="L2" s="156" t="s">
        <v>371</v>
      </c>
      <c r="M2" s="157">
        <f>I2-D2</f>
        <v>1482</v>
      </c>
      <c r="N2" s="7"/>
      <c r="O2" s="116" t="s">
        <v>846</v>
      </c>
      <c r="P2" s="158"/>
      <c r="Q2" s="7"/>
      <c r="R2" s="7"/>
      <c r="S2" s="7"/>
      <c r="T2" s="7"/>
      <c r="U2" s="7"/>
      <c r="V2" s="7"/>
      <c r="W2" s="7"/>
      <c r="X2" s="7"/>
      <c r="Y2" s="7"/>
      <c r="Z2" s="7"/>
    </row>
    <row ht="15" customHeight="1" r="3">
      <c r="A3" s="16">
        <v>222</v>
      </c>
      <c r="B3" s="17" t="s">
        <v>847</v>
      </c>
      <c r="C3" s="17">
        <v>2014</v>
      </c>
      <c r="D3" s="159">
        <v>41766</v>
      </c>
      <c r="E3" s="19" t="s">
        <v>848</v>
      </c>
      <c r="F3" s="20" t="s">
        <v>849</v>
      </c>
      <c r="G3" s="19" t="s">
        <v>850</v>
      </c>
      <c r="H3" s="20" t="s">
        <v>851</v>
      </c>
      <c r="I3" s="159">
        <v>44566</v>
      </c>
      <c r="J3" s="160">
        <v>1</v>
      </c>
      <c r="K3" s="161" t="s">
        <v>313</v>
      </c>
      <c r="L3" s="162" t="s">
        <v>371</v>
      </c>
      <c r="M3" s="163">
        <f>I3-D3</f>
        <v>2800</v>
      </c>
      <c r="N3" s="22"/>
      <c r="O3" s="164" t="s">
        <v>852</v>
      </c>
      <c r="P3" s="164">
        <f>COUNTIF($G$2:$G$601,"PF")</f>
        <v>34</v>
      </c>
      <c r="Q3" s="22"/>
      <c r="R3" s="22"/>
      <c r="S3" s="22"/>
      <c r="T3" s="22"/>
      <c r="U3" s="22"/>
      <c r="V3" s="22"/>
      <c r="W3" s="22"/>
      <c r="X3" s="22"/>
      <c r="Y3" s="22"/>
      <c r="Z3" s="22"/>
    </row>
    <row ht="15" customHeight="1" r="4">
      <c r="A4" s="8">
        <v>322</v>
      </c>
      <c r="B4" s="9" t="s">
        <v>853</v>
      </c>
      <c r="C4" s="9">
        <v>2018</v>
      </c>
      <c r="D4" s="152">
        <v>43343</v>
      </c>
      <c r="E4" s="153" t="s">
        <v>854</v>
      </c>
      <c r="F4" s="11" t="s">
        <v>855</v>
      </c>
      <c r="G4" s="12" t="s">
        <v>850</v>
      </c>
      <c r="H4" s="11" t="s">
        <v>856</v>
      </c>
      <c r="I4" s="152">
        <v>44581</v>
      </c>
      <c r="J4" s="154">
        <v>1</v>
      </c>
      <c r="K4" s="165" t="s">
        <v>289</v>
      </c>
      <c r="L4" s="156" t="s">
        <v>371</v>
      </c>
      <c r="M4" s="157">
        <f>I4-D4</f>
        <v>1238</v>
      </c>
      <c r="N4" s="22"/>
      <c r="O4" s="166" t="s">
        <v>844</v>
      </c>
      <c r="P4" s="166">
        <f>COUNTIF($G$2:$G$601,"PFN")</f>
        <v>19</v>
      </c>
      <c r="Q4" s="22"/>
      <c r="R4" s="22"/>
      <c r="S4" s="22"/>
      <c r="T4" s="22"/>
      <c r="U4" s="22"/>
      <c r="V4" s="22"/>
      <c r="W4" s="22"/>
      <c r="X4" s="22"/>
      <c r="Y4" s="22"/>
      <c r="Z4" s="22"/>
    </row>
    <row ht="12.75" customHeight="1" r="5">
      <c r="A5" s="16">
        <v>422</v>
      </c>
      <c r="B5" s="17" t="s">
        <v>857</v>
      </c>
      <c r="C5" s="17">
        <v>2019</v>
      </c>
      <c r="D5" s="159">
        <v>43798</v>
      </c>
      <c r="E5" s="19" t="s">
        <v>858</v>
      </c>
      <c r="F5" s="20" t="s">
        <v>859</v>
      </c>
      <c r="G5" s="19" t="s">
        <v>860</v>
      </c>
      <c r="H5" s="20" t="s">
        <v>856</v>
      </c>
      <c r="I5" s="159">
        <v>44581</v>
      </c>
      <c r="J5" s="160">
        <v>1</v>
      </c>
      <c r="K5" s="161" t="s">
        <v>319</v>
      </c>
      <c r="L5" s="162" t="s">
        <v>371</v>
      </c>
      <c r="M5" s="163">
        <f>I5-D5</f>
        <v>783</v>
      </c>
      <c r="N5" s="22"/>
      <c r="O5" s="167" t="s">
        <v>861</v>
      </c>
      <c r="P5" s="167">
        <f>COUNTIF($G$2:$G$601,"PF/PTE")</f>
        <v>87</v>
      </c>
      <c r="Q5" s="22"/>
      <c r="R5" s="22"/>
      <c r="S5" s="22"/>
      <c r="T5" s="22"/>
      <c r="U5" s="22"/>
      <c r="V5" s="22"/>
      <c r="W5" s="22"/>
      <c r="X5" s="22"/>
      <c r="Y5" s="22"/>
      <c r="Z5" s="22"/>
    </row>
    <row ht="12.75" customHeight="1" r="6">
      <c r="A6" s="8">
        <v>522</v>
      </c>
      <c r="B6" s="9" t="s">
        <v>862</v>
      </c>
      <c r="C6" s="9">
        <v>2021</v>
      </c>
      <c r="D6" s="152">
        <v>44301</v>
      </c>
      <c r="E6" s="153" t="s">
        <v>863</v>
      </c>
      <c r="F6" s="168" t="s">
        <v>864</v>
      </c>
      <c r="G6" s="12" t="s">
        <v>865</v>
      </c>
      <c r="H6" s="11" t="s">
        <v>866</v>
      </c>
      <c r="I6" s="152">
        <v>44581</v>
      </c>
      <c r="J6" s="154">
        <v>1</v>
      </c>
      <c r="K6" s="161" t="s">
        <v>319</v>
      </c>
      <c r="L6" s="156" t="s">
        <v>380</v>
      </c>
      <c r="M6" s="157">
        <f>I6-D6</f>
        <v>280</v>
      </c>
      <c r="N6" s="22"/>
      <c r="O6" s="166" t="s">
        <v>865</v>
      </c>
      <c r="P6" s="166">
        <f>COUNTIF($G$2:$G$601,"Bio")</f>
        <v>16</v>
      </c>
      <c r="Q6" s="22"/>
      <c r="R6" s="22"/>
      <c r="S6" s="22"/>
      <c r="T6" s="22"/>
      <c r="U6" s="22"/>
      <c r="V6" s="22"/>
      <c r="W6" s="22"/>
      <c r="X6" s="22"/>
      <c r="Y6" s="22"/>
      <c r="Z6" s="22"/>
    </row>
    <row ht="12.75" customHeight="1" r="7">
      <c r="A7" s="16">
        <v>622</v>
      </c>
      <c r="B7" s="17" t="s">
        <v>867</v>
      </c>
      <c r="C7" s="17">
        <v>2015</v>
      </c>
      <c r="D7" s="159">
        <v>43308</v>
      </c>
      <c r="E7" s="19" t="s">
        <v>868</v>
      </c>
      <c r="F7" s="20" t="s">
        <v>869</v>
      </c>
      <c r="G7" s="19" t="s">
        <v>850</v>
      </c>
      <c r="H7" s="20" t="s">
        <v>870</v>
      </c>
      <c r="I7" s="159">
        <v>44581</v>
      </c>
      <c r="J7" s="160">
        <v>1</v>
      </c>
      <c r="K7" s="161" t="s">
        <v>319</v>
      </c>
      <c r="L7" s="162" t="s">
        <v>376</v>
      </c>
      <c r="M7" s="163">
        <f>I7-D7</f>
        <v>1273</v>
      </c>
      <c r="N7" s="22"/>
      <c r="O7" s="167" t="s">
        <v>871</v>
      </c>
      <c r="P7" s="167">
        <f>COUNTIF($G$2:$G$601,"Bio/Org")</f>
        <v>31</v>
      </c>
      <c r="Q7" s="22"/>
      <c r="R7" s="22"/>
      <c r="S7" s="22"/>
      <c r="T7" s="22"/>
      <c r="U7" s="22"/>
      <c r="V7" s="22"/>
      <c r="W7" s="22"/>
      <c r="X7" s="22"/>
      <c r="Y7" s="22"/>
      <c r="Z7" s="22"/>
    </row>
    <row ht="15" customHeight="1" r="8">
      <c r="A8" s="8">
        <v>722</v>
      </c>
      <c r="B8" s="9" t="s">
        <v>872</v>
      </c>
      <c r="C8" s="9">
        <v>2017</v>
      </c>
      <c r="D8" s="152">
        <v>42884</v>
      </c>
      <c r="E8" s="153" t="s">
        <v>873</v>
      </c>
      <c r="F8" s="11" t="s">
        <v>874</v>
      </c>
      <c r="G8" s="12" t="s">
        <v>860</v>
      </c>
      <c r="H8" s="11" t="s">
        <v>137</v>
      </c>
      <c r="I8" s="152">
        <v>44581</v>
      </c>
      <c r="J8" s="154">
        <v>1</v>
      </c>
      <c r="K8" s="161" t="s">
        <v>313</v>
      </c>
      <c r="L8" s="156" t="s">
        <v>875</v>
      </c>
      <c r="M8" s="157">
        <f>I8-D8</f>
        <v>1697</v>
      </c>
      <c r="N8" s="22"/>
      <c r="O8" s="169" t="s">
        <v>45</v>
      </c>
      <c r="P8" s="170">
        <f>SUM(P3:P7)</f>
        <v>187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ht="15" customHeight="1" r="9">
      <c r="A9" s="16">
        <v>822</v>
      </c>
      <c r="B9" s="17" t="s">
        <v>876</v>
      </c>
      <c r="C9" s="17">
        <v>2021</v>
      </c>
      <c r="D9" s="159">
        <v>44391</v>
      </c>
      <c r="E9" s="19" t="s">
        <v>877</v>
      </c>
      <c r="F9" s="171" t="s">
        <v>878</v>
      </c>
      <c r="G9" s="19" t="s">
        <v>871</v>
      </c>
      <c r="H9" s="20" t="s">
        <v>879</v>
      </c>
      <c r="I9" s="159">
        <v>44581</v>
      </c>
      <c r="J9" s="160">
        <v>1</v>
      </c>
      <c r="K9" s="172" t="s">
        <v>880</v>
      </c>
      <c r="L9" s="173" t="s">
        <v>380</v>
      </c>
      <c r="M9" s="163">
        <f>I9-D9</f>
        <v>190</v>
      </c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ht="15" customHeight="1" r="10">
      <c r="A10" s="8">
        <v>922</v>
      </c>
      <c r="B10" s="9" t="s">
        <v>881</v>
      </c>
      <c r="C10" s="9">
        <v>2014</v>
      </c>
      <c r="D10" s="152">
        <v>41962</v>
      </c>
      <c r="E10" s="153" t="s">
        <v>882</v>
      </c>
      <c r="F10" s="11" t="s">
        <v>136</v>
      </c>
      <c r="G10" s="12" t="s">
        <v>860</v>
      </c>
      <c r="H10" s="11" t="s">
        <v>209</v>
      </c>
      <c r="I10" s="152">
        <v>44581</v>
      </c>
      <c r="J10" s="154">
        <v>1</v>
      </c>
      <c r="K10" s="161" t="s">
        <v>319</v>
      </c>
      <c r="L10" s="156" t="s">
        <v>376</v>
      </c>
      <c r="M10" s="157">
        <f>I10-D10</f>
        <v>2619</v>
      </c>
      <c r="N10" s="22"/>
      <c r="O10" s="174" t="s">
        <v>56</v>
      </c>
      <c r="P10" s="28"/>
      <c r="Q10" s="28"/>
      <c r="R10" s="28"/>
      <c r="S10" s="28"/>
      <c r="T10" s="28"/>
      <c r="U10" s="28"/>
      <c r="V10" s="29"/>
      <c r="W10" s="22"/>
      <c r="X10" s="22"/>
      <c r="Y10" s="22"/>
      <c r="Z10" s="22"/>
    </row>
    <row ht="15" customHeight="1" r="11">
      <c r="A11" s="16">
        <v>1022</v>
      </c>
      <c r="B11" s="17" t="s">
        <v>883</v>
      </c>
      <c r="C11" s="17">
        <v>2020</v>
      </c>
      <c r="D11" s="159">
        <v>44082</v>
      </c>
      <c r="E11" s="19" t="s">
        <v>884</v>
      </c>
      <c r="F11" s="20" t="s">
        <v>885</v>
      </c>
      <c r="G11" s="19" t="s">
        <v>850</v>
      </c>
      <c r="H11" s="20" t="s">
        <v>886</v>
      </c>
      <c r="I11" s="159">
        <v>44581</v>
      </c>
      <c r="J11" s="19">
        <v>1</v>
      </c>
      <c r="K11" s="165" t="s">
        <v>289</v>
      </c>
      <c r="L11" s="162" t="s">
        <v>371</v>
      </c>
      <c r="M11" s="163">
        <f>I11-D11</f>
        <v>499</v>
      </c>
      <c r="N11" s="22"/>
      <c r="O11" s="175"/>
      <c r="P11" s="176"/>
      <c r="Q11" s="176"/>
      <c r="R11" s="176"/>
      <c r="S11" s="176"/>
      <c r="T11" s="176"/>
      <c r="U11" s="176"/>
      <c r="V11" s="177"/>
      <c r="W11" s="22"/>
      <c r="X11" s="22"/>
      <c r="Y11" s="22"/>
      <c r="Z11" s="22"/>
    </row>
    <row ht="15" customHeight="1" r="12">
      <c r="A12" s="8">
        <v>1122</v>
      </c>
      <c r="B12" s="9" t="s">
        <v>887</v>
      </c>
      <c r="C12" s="9">
        <v>2020</v>
      </c>
      <c r="D12" s="152">
        <v>44039</v>
      </c>
      <c r="E12" s="153" t="s">
        <v>888</v>
      </c>
      <c r="F12" s="11" t="s">
        <v>889</v>
      </c>
      <c r="G12" s="12" t="s">
        <v>860</v>
      </c>
      <c r="H12" s="11" t="s">
        <v>886</v>
      </c>
      <c r="I12" s="152">
        <v>44581</v>
      </c>
      <c r="J12" s="12">
        <v>1</v>
      </c>
      <c r="K12" s="161" t="s">
        <v>313</v>
      </c>
      <c r="L12" s="156" t="s">
        <v>371</v>
      </c>
      <c r="M12" s="157">
        <f>I12-D12</f>
        <v>542</v>
      </c>
      <c r="N12" s="36"/>
      <c r="O12" s="178" t="s">
        <v>890</v>
      </c>
      <c r="P12" s="34"/>
      <c r="Q12" s="34"/>
      <c r="R12" s="34"/>
      <c r="S12" s="34"/>
      <c r="T12" s="34"/>
      <c r="U12" s="34"/>
      <c r="V12" s="35"/>
      <c r="W12" s="22"/>
      <c r="X12" s="22"/>
      <c r="Y12" s="22"/>
      <c r="Z12" s="22"/>
    </row>
    <row ht="15" customHeight="1" r="13">
      <c r="A13" s="16">
        <v>1222</v>
      </c>
      <c r="B13" s="17" t="s">
        <v>891</v>
      </c>
      <c r="C13" s="17">
        <v>2020</v>
      </c>
      <c r="D13" s="159">
        <v>44117</v>
      </c>
      <c r="E13" s="19" t="s">
        <v>892</v>
      </c>
      <c r="F13" s="20" t="s">
        <v>893</v>
      </c>
      <c r="G13" s="19" t="s">
        <v>860</v>
      </c>
      <c r="H13" s="20" t="s">
        <v>886</v>
      </c>
      <c r="I13" s="159">
        <v>44581</v>
      </c>
      <c r="J13" s="19">
        <v>1</v>
      </c>
      <c r="K13" s="161" t="s">
        <v>313</v>
      </c>
      <c r="L13" s="162" t="s">
        <v>371</v>
      </c>
      <c r="M13" s="163">
        <f>I13-D13</f>
        <v>464</v>
      </c>
      <c r="N13" s="36"/>
      <c r="O13" s="179" t="s">
        <v>894</v>
      </c>
      <c r="P13" s="34"/>
      <c r="Q13" s="34"/>
      <c r="R13" s="34"/>
      <c r="S13" s="34"/>
      <c r="T13" s="34"/>
      <c r="U13" s="34"/>
      <c r="V13" s="35"/>
      <c r="W13" s="22"/>
      <c r="X13" s="22"/>
      <c r="Y13" s="22"/>
      <c r="Z13" s="22"/>
    </row>
    <row ht="15" customHeight="1" r="14">
      <c r="A14" s="8">
        <v>1322</v>
      </c>
      <c r="B14" s="9" t="s">
        <v>895</v>
      </c>
      <c r="C14" s="9">
        <v>2020</v>
      </c>
      <c r="D14" s="152">
        <v>44082</v>
      </c>
      <c r="E14" s="153" t="s">
        <v>896</v>
      </c>
      <c r="F14" s="11" t="s">
        <v>885</v>
      </c>
      <c r="G14" s="12" t="s">
        <v>850</v>
      </c>
      <c r="H14" s="11" t="s">
        <v>886</v>
      </c>
      <c r="I14" s="152">
        <v>44581</v>
      </c>
      <c r="J14" s="12">
        <v>1</v>
      </c>
      <c r="K14" s="165" t="s">
        <v>289</v>
      </c>
      <c r="L14" s="156" t="s">
        <v>371</v>
      </c>
      <c r="M14" s="157">
        <f>I14-D14</f>
        <v>499</v>
      </c>
      <c r="N14" s="22"/>
      <c r="O14" s="178" t="s">
        <v>897</v>
      </c>
      <c r="P14" s="34"/>
      <c r="Q14" s="34"/>
      <c r="R14" s="34"/>
      <c r="S14" s="34"/>
      <c r="T14" s="34"/>
      <c r="U14" s="34"/>
      <c r="V14" s="35"/>
      <c r="W14" s="22"/>
      <c r="X14" s="22"/>
      <c r="Y14" s="22"/>
      <c r="Z14" s="22"/>
    </row>
    <row ht="15" customHeight="1" r="15">
      <c r="A15" s="16">
        <v>1422</v>
      </c>
      <c r="B15" s="17" t="s">
        <v>898</v>
      </c>
      <c r="C15" s="17">
        <v>2020</v>
      </c>
      <c r="D15" s="159">
        <v>42685</v>
      </c>
      <c r="E15" s="19" t="s">
        <v>899</v>
      </c>
      <c r="F15" s="20" t="s">
        <v>900</v>
      </c>
      <c r="G15" s="19" t="s">
        <v>860</v>
      </c>
      <c r="H15" s="20" t="s">
        <v>104</v>
      </c>
      <c r="I15" s="159">
        <v>44581</v>
      </c>
      <c r="J15" s="19">
        <v>1</v>
      </c>
      <c r="K15" s="161" t="s">
        <v>313</v>
      </c>
      <c r="L15" s="162" t="s">
        <v>376</v>
      </c>
      <c r="M15" s="163">
        <f>I15-D15</f>
        <v>1896</v>
      </c>
      <c r="N15" s="22"/>
      <c r="O15" s="179" t="s">
        <v>901</v>
      </c>
      <c r="P15" s="34"/>
      <c r="Q15" s="34"/>
      <c r="R15" s="34"/>
      <c r="S15" s="34"/>
      <c r="T15" s="34"/>
      <c r="U15" s="34"/>
      <c r="V15" s="35"/>
      <c r="W15" s="22"/>
      <c r="X15" s="22"/>
      <c r="Y15" s="22"/>
      <c r="Z15" s="22"/>
    </row>
    <row ht="15" customHeight="1" r="16">
      <c r="A16" s="8">
        <v>1522</v>
      </c>
      <c r="B16" s="9" t="s">
        <v>902</v>
      </c>
      <c r="C16" s="9">
        <v>2015</v>
      </c>
      <c r="D16" s="152">
        <v>42335</v>
      </c>
      <c r="E16" s="153" t="s">
        <v>903</v>
      </c>
      <c r="F16" s="11" t="s">
        <v>904</v>
      </c>
      <c r="G16" s="12" t="s">
        <v>860</v>
      </c>
      <c r="H16" s="11" t="s">
        <v>345</v>
      </c>
      <c r="I16" s="152">
        <v>44585</v>
      </c>
      <c r="J16" s="12">
        <v>1</v>
      </c>
      <c r="K16" s="161" t="s">
        <v>319</v>
      </c>
      <c r="L16" s="156" t="s">
        <v>371</v>
      </c>
      <c r="M16" s="157">
        <f>I16-D16</f>
        <v>2250</v>
      </c>
      <c r="N16" s="22"/>
      <c r="O16" s="180" t="s">
        <v>905</v>
      </c>
      <c r="P16" s="39"/>
      <c r="Q16" s="39"/>
      <c r="R16" s="39"/>
      <c r="S16" s="39"/>
      <c r="T16" s="39"/>
      <c r="U16" s="39"/>
      <c r="V16" s="40"/>
      <c r="W16" s="22"/>
      <c r="X16" s="22"/>
      <c r="Y16" s="22"/>
      <c r="Z16" s="22"/>
    </row>
    <row ht="15" customHeight="1" r="17">
      <c r="A17" s="16">
        <v>1622</v>
      </c>
      <c r="B17" s="17" t="s">
        <v>906</v>
      </c>
      <c r="C17" s="17">
        <v>2020</v>
      </c>
      <c r="D17" s="159">
        <v>43949</v>
      </c>
      <c r="E17" s="19" t="s">
        <v>907</v>
      </c>
      <c r="F17" s="20" t="s">
        <v>908</v>
      </c>
      <c r="G17" s="19" t="s">
        <v>860</v>
      </c>
      <c r="H17" s="20" t="s">
        <v>137</v>
      </c>
      <c r="I17" s="159">
        <v>44585</v>
      </c>
      <c r="J17" s="19">
        <v>1</v>
      </c>
      <c r="K17" s="161" t="s">
        <v>319</v>
      </c>
      <c r="L17" s="162" t="s">
        <v>371</v>
      </c>
      <c r="M17" s="163">
        <f>I17-D17</f>
        <v>636</v>
      </c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ht="15" customHeight="1" r="18">
      <c r="A18" s="8">
        <v>1722</v>
      </c>
      <c r="B18" s="41" t="s">
        <v>909</v>
      </c>
      <c r="C18" s="41">
        <v>2015</v>
      </c>
      <c r="D18" s="10">
        <v>42132</v>
      </c>
      <c r="E18" s="43" t="s">
        <v>910</v>
      </c>
      <c r="F18" s="42" t="s">
        <v>911</v>
      </c>
      <c r="G18" s="43" t="s">
        <v>860</v>
      </c>
      <c r="H18" s="42" t="s">
        <v>912</v>
      </c>
      <c r="I18" s="10">
        <v>44592</v>
      </c>
      <c r="J18" s="43">
        <v>1</v>
      </c>
      <c r="K18" s="181" t="s">
        <v>284</v>
      </c>
      <c r="L18" s="156" t="s">
        <v>380</v>
      </c>
      <c r="M18" s="157">
        <f>I18-D18</f>
        <v>2460</v>
      </c>
      <c r="N18" s="22"/>
      <c r="O18" s="174" t="s">
        <v>913</v>
      </c>
      <c r="P18" s="28"/>
      <c r="Q18" s="28"/>
      <c r="R18" s="28"/>
      <c r="S18" s="29"/>
      <c r="T18" s="22"/>
      <c r="U18" s="22"/>
      <c r="V18" s="22"/>
      <c r="W18" s="22"/>
      <c r="X18" s="22"/>
      <c r="Y18" s="22"/>
      <c r="Z18" s="22"/>
    </row>
    <row ht="15" customHeight="1" r="19">
      <c r="A19" s="16">
        <v>1822</v>
      </c>
      <c r="B19" s="47" t="s">
        <v>914</v>
      </c>
      <c r="C19" s="47">
        <v>2017</v>
      </c>
      <c r="D19" s="18">
        <v>43053</v>
      </c>
      <c r="E19" s="48" t="s">
        <v>915</v>
      </c>
      <c r="F19" s="49" t="s">
        <v>916</v>
      </c>
      <c r="G19" s="48" t="s">
        <v>860</v>
      </c>
      <c r="H19" s="49" t="s">
        <v>18</v>
      </c>
      <c r="I19" s="18">
        <v>44592</v>
      </c>
      <c r="J19" s="48">
        <v>1</v>
      </c>
      <c r="K19" s="161" t="s">
        <v>319</v>
      </c>
      <c r="L19" s="162" t="s">
        <v>376</v>
      </c>
      <c r="M19" s="163">
        <f>I19-D19</f>
        <v>1539</v>
      </c>
      <c r="N19" s="22"/>
      <c r="O19" s="50"/>
      <c r="P19" s="51"/>
      <c r="Q19" s="51"/>
      <c r="R19" s="51"/>
      <c r="S19" s="52"/>
      <c r="T19" s="22"/>
      <c r="U19" s="22"/>
      <c r="V19" s="22"/>
      <c r="W19" s="22"/>
      <c r="X19" s="22"/>
      <c r="Y19" s="22"/>
      <c r="Z19" s="22"/>
    </row>
    <row ht="15" customHeight="1" r="20">
      <c r="A20" s="8">
        <v>1922</v>
      </c>
      <c r="B20" s="41" t="s">
        <v>917</v>
      </c>
      <c r="C20" s="41">
        <v>2020</v>
      </c>
      <c r="D20" s="10">
        <v>44043</v>
      </c>
      <c r="E20" s="43" t="s">
        <v>918</v>
      </c>
      <c r="F20" s="182" t="s">
        <v>919</v>
      </c>
      <c r="G20" s="43" t="s">
        <v>871</v>
      </c>
      <c r="H20" s="42" t="s">
        <v>920</v>
      </c>
      <c r="I20" s="10">
        <v>44592</v>
      </c>
      <c r="J20" s="43">
        <v>1</v>
      </c>
      <c r="K20" s="172" t="s">
        <v>880</v>
      </c>
      <c r="L20" s="156" t="s">
        <v>380</v>
      </c>
      <c r="M20" s="157">
        <f>I20-D20</f>
        <v>549</v>
      </c>
      <c r="N20" s="22"/>
      <c r="O20" s="53" t="s">
        <v>105</v>
      </c>
      <c r="P20" s="54" t="s">
        <v>106</v>
      </c>
      <c r="Q20" s="55"/>
      <c r="R20" s="56"/>
      <c r="S20" s="57" t="s">
        <v>107</v>
      </c>
      <c r="T20" s="22"/>
      <c r="U20" s="22"/>
      <c r="V20" s="22"/>
      <c r="W20" s="22"/>
      <c r="X20" s="22"/>
      <c r="Y20" s="22"/>
      <c r="Z20" s="22"/>
    </row>
    <row ht="15" customHeight="1" r="21">
      <c r="A21" s="16">
        <v>2022</v>
      </c>
      <c r="B21" s="47" t="s">
        <v>921</v>
      </c>
      <c r="C21" s="47">
        <v>2016</v>
      </c>
      <c r="D21" s="18">
        <v>42703</v>
      </c>
      <c r="E21" s="48" t="s">
        <v>922</v>
      </c>
      <c r="F21" s="183" t="s">
        <v>923</v>
      </c>
      <c r="G21" s="48" t="s">
        <v>850</v>
      </c>
      <c r="H21" s="49" t="s">
        <v>104</v>
      </c>
      <c r="I21" s="18">
        <v>44592</v>
      </c>
      <c r="J21" s="48">
        <v>1</v>
      </c>
      <c r="K21" s="172" t="s">
        <v>880</v>
      </c>
      <c r="L21" s="162" t="s">
        <v>376</v>
      </c>
      <c r="M21" s="163">
        <f>I21-D21</f>
        <v>1889</v>
      </c>
      <c r="N21" s="22"/>
      <c r="O21" s="167">
        <v>2009</v>
      </c>
      <c r="P21" s="184">
        <f>COUNTIF($C$2:$C$601,"2009")</f>
        <v>2</v>
      </c>
      <c r="Q21" s="34"/>
      <c r="R21" s="35"/>
      <c r="S21" s="185">
        <f>(P21/P35)</f>
        <v>0.010752688172043</v>
      </c>
      <c r="T21" s="22"/>
      <c r="U21" s="22"/>
      <c r="V21" s="22"/>
      <c r="W21" s="22"/>
      <c r="X21" s="22"/>
      <c r="Y21" s="22"/>
      <c r="Z21" s="22"/>
    </row>
    <row ht="15" customHeight="1" r="22">
      <c r="A22" s="8">
        <v>2122</v>
      </c>
      <c r="B22" s="41" t="s">
        <v>924</v>
      </c>
      <c r="C22" s="41">
        <v>2021</v>
      </c>
      <c r="D22" s="10">
        <v>44399</v>
      </c>
      <c r="E22" s="43" t="s">
        <v>925</v>
      </c>
      <c r="F22" s="42" t="s">
        <v>926</v>
      </c>
      <c r="G22" s="43" t="s">
        <v>871</v>
      </c>
      <c r="H22" s="42" t="s">
        <v>927</v>
      </c>
      <c r="I22" s="10">
        <v>44592</v>
      </c>
      <c r="J22" s="43">
        <v>1</v>
      </c>
      <c r="K22" s="161" t="s">
        <v>319</v>
      </c>
      <c r="L22" s="156" t="s">
        <v>380</v>
      </c>
      <c r="M22" s="157">
        <f>I22-D22</f>
        <v>193</v>
      </c>
      <c r="N22" s="22"/>
      <c r="O22" s="166">
        <v>2010</v>
      </c>
      <c r="P22" s="186">
        <f>COUNTIF($C$2:$C$601,"2010")</f>
        <v>4</v>
      </c>
      <c r="Q22" s="34"/>
      <c r="R22" s="35"/>
      <c r="S22" s="187">
        <f>(P22/P35)</f>
        <v>0.021505376344086</v>
      </c>
      <c r="T22" s="22"/>
      <c r="U22" s="22"/>
      <c r="V22" s="22"/>
      <c r="W22" s="22"/>
      <c r="X22" s="22"/>
      <c r="Y22" s="22"/>
      <c r="Z22" s="22"/>
    </row>
    <row ht="13.5" customHeight="1" r="23">
      <c r="A23" s="16">
        <v>2222</v>
      </c>
      <c r="B23" s="47" t="s">
        <v>928</v>
      </c>
      <c r="C23" s="47">
        <v>2020</v>
      </c>
      <c r="D23" s="18">
        <v>44033</v>
      </c>
      <c r="E23" s="48" t="s">
        <v>929</v>
      </c>
      <c r="F23" s="188" t="s">
        <v>930</v>
      </c>
      <c r="G23" s="48" t="s">
        <v>871</v>
      </c>
      <c r="H23" s="49" t="s">
        <v>920</v>
      </c>
      <c r="I23" s="18">
        <v>44592</v>
      </c>
      <c r="J23" s="48">
        <v>1</v>
      </c>
      <c r="K23" s="172" t="s">
        <v>880</v>
      </c>
      <c r="L23" s="173" t="s">
        <v>380</v>
      </c>
      <c r="M23" s="163">
        <f>I23-D23</f>
        <v>559</v>
      </c>
      <c r="N23" s="22"/>
      <c r="O23" s="167">
        <v>2011</v>
      </c>
      <c r="P23" s="184">
        <f>COUNTIF($C$2:$C$601,"2011")</f>
        <v>3</v>
      </c>
      <c r="Q23" s="34"/>
      <c r="R23" s="35"/>
      <c r="S23" s="185">
        <f>(P23/P35)</f>
        <v>0.0161290322580645</v>
      </c>
      <c r="T23" s="22"/>
      <c r="U23" s="22"/>
      <c r="V23" s="22"/>
      <c r="W23" s="22"/>
      <c r="X23" s="22"/>
      <c r="Y23" s="22"/>
      <c r="Z23" s="22"/>
    </row>
    <row ht="15" customHeight="1" r="24">
      <c r="A24" s="8">
        <v>2322</v>
      </c>
      <c r="B24" s="41" t="s">
        <v>931</v>
      </c>
      <c r="C24" s="41">
        <v>2016</v>
      </c>
      <c r="D24" s="10">
        <v>42563</v>
      </c>
      <c r="E24" s="43" t="s">
        <v>932</v>
      </c>
      <c r="F24" s="42" t="s">
        <v>923</v>
      </c>
      <c r="G24" s="43" t="s">
        <v>850</v>
      </c>
      <c r="H24" s="42" t="s">
        <v>104</v>
      </c>
      <c r="I24" s="10">
        <v>44592</v>
      </c>
      <c r="J24" s="43">
        <v>1</v>
      </c>
      <c r="K24" s="172" t="s">
        <v>880</v>
      </c>
      <c r="L24" s="156" t="s">
        <v>376</v>
      </c>
      <c r="M24" s="157">
        <f>I24-D24</f>
        <v>2029</v>
      </c>
      <c r="N24" s="22"/>
      <c r="O24" s="166">
        <v>2012</v>
      </c>
      <c r="P24" s="186">
        <f>COUNTIF($C$2:$C$601,"2012")</f>
        <v>3</v>
      </c>
      <c r="Q24" s="34"/>
      <c r="R24" s="35"/>
      <c r="S24" s="187">
        <f>(P24/P35)</f>
        <v>0.0161290322580645</v>
      </c>
      <c r="T24" s="22"/>
      <c r="U24" s="22"/>
      <c r="V24" s="22"/>
      <c r="W24" s="22"/>
      <c r="X24" s="22"/>
      <c r="Y24" s="22"/>
      <c r="Z24" s="22"/>
    </row>
    <row ht="15" customHeight="1" r="25">
      <c r="A25" s="16">
        <v>2422</v>
      </c>
      <c r="B25" s="47" t="s">
        <v>933</v>
      </c>
      <c r="C25" s="47">
        <v>2016</v>
      </c>
      <c r="D25" s="18">
        <v>42563</v>
      </c>
      <c r="E25" s="48" t="s">
        <v>934</v>
      </c>
      <c r="F25" s="49" t="s">
        <v>923</v>
      </c>
      <c r="G25" s="48" t="s">
        <v>850</v>
      </c>
      <c r="H25" s="49" t="s">
        <v>104</v>
      </c>
      <c r="I25" s="18">
        <v>44592</v>
      </c>
      <c r="J25" s="48">
        <v>1</v>
      </c>
      <c r="K25" s="172" t="s">
        <v>880</v>
      </c>
      <c r="L25" s="162" t="s">
        <v>376</v>
      </c>
      <c r="M25" s="163">
        <f>I25-D25</f>
        <v>2029</v>
      </c>
      <c r="N25" s="22"/>
      <c r="O25" s="167">
        <v>2013</v>
      </c>
      <c r="P25" s="184">
        <f>COUNTIF($C$2:$C$601,"2013")</f>
        <v>6</v>
      </c>
      <c r="Q25" s="34"/>
      <c r="R25" s="35"/>
      <c r="S25" s="185">
        <f>(P25/P35)</f>
        <v>0.032258064516129</v>
      </c>
      <c r="T25" s="22"/>
      <c r="U25" s="22"/>
      <c r="V25" s="22"/>
      <c r="W25" s="22"/>
      <c r="X25" s="22"/>
      <c r="Y25" s="22"/>
      <c r="Z25" s="22"/>
    </row>
    <row ht="15" customHeight="1" r="26">
      <c r="A26" s="8">
        <v>2522</v>
      </c>
      <c r="B26" s="41" t="s">
        <v>935</v>
      </c>
      <c r="C26" s="41">
        <v>2018</v>
      </c>
      <c r="D26" s="10">
        <v>43343</v>
      </c>
      <c r="E26" s="43" t="s">
        <v>936</v>
      </c>
      <c r="F26" s="42" t="s">
        <v>937</v>
      </c>
      <c r="G26" s="43" t="s">
        <v>850</v>
      </c>
      <c r="H26" s="42" t="s">
        <v>856</v>
      </c>
      <c r="I26" s="10">
        <v>44595</v>
      </c>
      <c r="J26" s="43">
        <v>2</v>
      </c>
      <c r="K26" s="165" t="s">
        <v>289</v>
      </c>
      <c r="L26" s="156" t="s">
        <v>371</v>
      </c>
      <c r="M26" s="157">
        <f>I26-D26</f>
        <v>1252</v>
      </c>
      <c r="N26" s="22"/>
      <c r="O26" s="166">
        <v>2014</v>
      </c>
      <c r="P26" s="186">
        <f>COUNTIF($C$2:$C$601,"2014")</f>
        <v>13</v>
      </c>
      <c r="Q26" s="34"/>
      <c r="R26" s="35"/>
      <c r="S26" s="187">
        <f>(P26/P35)</f>
        <v>0.0698924731182796</v>
      </c>
      <c r="T26" s="22"/>
      <c r="U26" s="22"/>
      <c r="V26" s="22"/>
      <c r="W26" s="22"/>
      <c r="X26" s="22"/>
      <c r="Y26" s="22"/>
      <c r="Z26" s="22"/>
    </row>
    <row ht="15" customHeight="1" r="27">
      <c r="A27" s="16">
        <v>2622</v>
      </c>
      <c r="B27" s="47" t="s">
        <v>938</v>
      </c>
      <c r="C27" s="47">
        <v>2017</v>
      </c>
      <c r="D27" s="18">
        <v>42788</v>
      </c>
      <c r="E27" s="48" t="s">
        <v>939</v>
      </c>
      <c r="F27" s="49" t="s">
        <v>542</v>
      </c>
      <c r="G27" s="48" t="s">
        <v>850</v>
      </c>
      <c r="H27" s="49" t="s">
        <v>363</v>
      </c>
      <c r="I27" s="18">
        <v>44607</v>
      </c>
      <c r="J27" s="48">
        <v>2</v>
      </c>
      <c r="K27" s="161" t="s">
        <v>313</v>
      </c>
      <c r="L27" s="173" t="s">
        <v>380</v>
      </c>
      <c r="M27" s="163">
        <f>I27-D27</f>
        <v>1819</v>
      </c>
      <c r="N27" s="22"/>
      <c r="O27" s="167">
        <v>2015</v>
      </c>
      <c r="P27" s="184">
        <f>COUNTIF($C$2:$C$601,"2015")</f>
        <v>35</v>
      </c>
      <c r="Q27" s="34"/>
      <c r="R27" s="35"/>
      <c r="S27" s="185">
        <f>(P27/P35)</f>
        <v>0.188172043010753</v>
      </c>
      <c r="T27" s="22"/>
      <c r="U27" s="22"/>
      <c r="V27" s="22"/>
      <c r="W27" s="22"/>
      <c r="X27" s="22"/>
      <c r="Y27" s="22"/>
      <c r="Z27" s="22"/>
    </row>
    <row ht="15" customHeight="1" r="28">
      <c r="A28" s="8">
        <v>2722</v>
      </c>
      <c r="B28" s="41" t="s">
        <v>940</v>
      </c>
      <c r="C28" s="41">
        <v>2011</v>
      </c>
      <c r="D28" s="10">
        <v>40591</v>
      </c>
      <c r="E28" s="43" t="s">
        <v>941</v>
      </c>
      <c r="F28" s="42" t="s">
        <v>942</v>
      </c>
      <c r="G28" s="43" t="s">
        <v>844</v>
      </c>
      <c r="H28" s="42" t="s">
        <v>851</v>
      </c>
      <c r="I28" s="10">
        <v>44607</v>
      </c>
      <c r="J28" s="43">
        <v>2</v>
      </c>
      <c r="K28" s="161" t="s">
        <v>313</v>
      </c>
      <c r="L28" s="156" t="s">
        <v>371</v>
      </c>
      <c r="M28" s="157">
        <f>I28-D28</f>
        <v>4016</v>
      </c>
      <c r="N28" s="22"/>
      <c r="O28" s="166">
        <v>2016</v>
      </c>
      <c r="P28" s="186">
        <f>COUNTIF($C$2:$C$601,"2016")</f>
        <v>15</v>
      </c>
      <c r="Q28" s="34"/>
      <c r="R28" s="35"/>
      <c r="S28" s="187">
        <f>(P28/P35)</f>
        <v>0.0806451612903226</v>
      </c>
      <c r="T28" s="22"/>
      <c r="U28" s="22"/>
      <c r="V28" s="22"/>
      <c r="W28" s="22"/>
      <c r="X28" s="22"/>
      <c r="Y28" s="22"/>
      <c r="Z28" s="22"/>
    </row>
    <row ht="15" customHeight="1" r="29">
      <c r="A29" s="16">
        <v>2822</v>
      </c>
      <c r="B29" s="47" t="s">
        <v>943</v>
      </c>
      <c r="C29" s="47">
        <v>2021</v>
      </c>
      <c r="D29" s="18">
        <v>44396</v>
      </c>
      <c r="E29" s="48" t="s">
        <v>944</v>
      </c>
      <c r="F29" s="188" t="s">
        <v>945</v>
      </c>
      <c r="G29" s="48" t="s">
        <v>871</v>
      </c>
      <c r="H29" s="49" t="s">
        <v>946</v>
      </c>
      <c r="I29" s="18">
        <v>44607</v>
      </c>
      <c r="J29" s="48">
        <v>2</v>
      </c>
      <c r="K29" s="161" t="s">
        <v>319</v>
      </c>
      <c r="L29" s="173" t="s">
        <v>380</v>
      </c>
      <c r="M29" s="163">
        <f>I29-D29</f>
        <v>211</v>
      </c>
      <c r="N29" s="22"/>
      <c r="O29" s="167">
        <v>2017</v>
      </c>
      <c r="P29" s="184">
        <f>COUNTIF($C$2:$C$601,"2017")</f>
        <v>22</v>
      </c>
      <c r="Q29" s="34"/>
      <c r="R29" s="35"/>
      <c r="S29" s="185">
        <f>(P29/P35)</f>
        <v>0.118279569892473</v>
      </c>
      <c r="T29" s="22"/>
      <c r="U29" s="22"/>
      <c r="V29" s="22"/>
      <c r="W29" s="22"/>
      <c r="X29" s="22"/>
      <c r="Y29" s="22"/>
      <c r="Z29" s="22"/>
    </row>
    <row ht="15" customHeight="1" r="30">
      <c r="A30" s="8">
        <v>2922</v>
      </c>
      <c r="B30" s="41" t="s">
        <v>947</v>
      </c>
      <c r="C30" s="41">
        <v>2021</v>
      </c>
      <c r="D30" s="10">
        <v>44398</v>
      </c>
      <c r="E30" s="43" t="s">
        <v>948</v>
      </c>
      <c r="F30" s="182" t="s">
        <v>949</v>
      </c>
      <c r="G30" s="43" t="s">
        <v>865</v>
      </c>
      <c r="H30" s="42" t="s">
        <v>950</v>
      </c>
      <c r="I30" s="10">
        <v>44607</v>
      </c>
      <c r="J30" s="43">
        <v>2</v>
      </c>
      <c r="K30" s="172" t="s">
        <v>880</v>
      </c>
      <c r="L30" s="156" t="s">
        <v>380</v>
      </c>
      <c r="M30" s="157">
        <f>I30-D30</f>
        <v>209</v>
      </c>
      <c r="N30" s="22"/>
      <c r="O30" s="166">
        <v>2018</v>
      </c>
      <c r="P30" s="186">
        <f>COUNTIF($C$2:$C$601,"2018")</f>
        <v>14</v>
      </c>
      <c r="Q30" s="34"/>
      <c r="R30" s="35"/>
      <c r="S30" s="187">
        <f>(P30/P35)</f>
        <v>0.0752688172043011</v>
      </c>
      <c r="T30" s="22"/>
      <c r="U30" s="22"/>
      <c r="V30" s="22"/>
      <c r="W30" s="22"/>
      <c r="X30" s="22"/>
      <c r="Y30" s="22"/>
      <c r="Z30" s="22"/>
    </row>
    <row ht="15" customHeight="1" r="31">
      <c r="A31" s="16">
        <v>3022</v>
      </c>
      <c r="B31" s="47" t="s">
        <v>951</v>
      </c>
      <c r="C31" s="47">
        <v>2015</v>
      </c>
      <c r="D31" s="18">
        <v>42118</v>
      </c>
      <c r="E31" s="48" t="s">
        <v>952</v>
      </c>
      <c r="F31" s="49" t="s">
        <v>953</v>
      </c>
      <c r="G31" s="48" t="s">
        <v>860</v>
      </c>
      <c r="H31" s="49" t="s">
        <v>363</v>
      </c>
      <c r="I31" s="18">
        <v>44610</v>
      </c>
      <c r="J31" s="48">
        <v>2</v>
      </c>
      <c r="K31" s="161" t="s">
        <v>313</v>
      </c>
      <c r="L31" s="162" t="s">
        <v>371</v>
      </c>
      <c r="M31" s="163">
        <f>I31-D31</f>
        <v>2492</v>
      </c>
      <c r="N31" s="22"/>
      <c r="O31" s="167">
        <v>2019</v>
      </c>
      <c r="P31" s="184">
        <f>COUNTIF($C$2:$C$601,"2019")</f>
        <v>8</v>
      </c>
      <c r="Q31" s="34"/>
      <c r="R31" s="35"/>
      <c r="S31" s="185">
        <f>(P31/P35)</f>
        <v>0.043010752688172</v>
      </c>
      <c r="T31" s="22"/>
      <c r="U31" s="22"/>
      <c r="V31" s="22"/>
      <c r="W31" s="22"/>
      <c r="X31" s="22"/>
      <c r="Y31" s="22"/>
      <c r="Z31" s="22"/>
    </row>
    <row ht="15" customHeight="1" r="32">
      <c r="A32" s="8">
        <v>3122</v>
      </c>
      <c r="B32" s="41" t="s">
        <v>954</v>
      </c>
      <c r="C32" s="41">
        <v>2014</v>
      </c>
      <c r="D32" s="10">
        <v>41799</v>
      </c>
      <c r="E32" s="43" t="s">
        <v>955</v>
      </c>
      <c r="F32" s="42" t="s">
        <v>451</v>
      </c>
      <c r="G32" s="43" t="s">
        <v>860</v>
      </c>
      <c r="H32" s="42" t="s">
        <v>104</v>
      </c>
      <c r="I32" s="10">
        <v>44610</v>
      </c>
      <c r="J32" s="43">
        <v>2</v>
      </c>
      <c r="K32" s="161" t="s">
        <v>319</v>
      </c>
      <c r="L32" s="156" t="s">
        <v>376</v>
      </c>
      <c r="M32" s="157">
        <f>I32-D32</f>
        <v>2811</v>
      </c>
      <c r="N32" s="22"/>
      <c r="O32" s="166">
        <v>2020</v>
      </c>
      <c r="P32" s="186">
        <f>COUNTIF($C$2:$C$601,"2020")</f>
        <v>17</v>
      </c>
      <c r="Q32" s="34"/>
      <c r="R32" s="35"/>
      <c r="S32" s="187">
        <f>(P32/P35)</f>
        <v>0.0913978494623656</v>
      </c>
      <c r="T32" s="22"/>
      <c r="U32" s="22"/>
      <c r="V32" s="22"/>
      <c r="W32" s="22"/>
      <c r="X32" s="22"/>
      <c r="Y32" s="22"/>
      <c r="Z32" s="22"/>
    </row>
    <row ht="15" customHeight="1" r="33">
      <c r="A33" s="16">
        <v>3222</v>
      </c>
      <c r="B33" s="47" t="s">
        <v>956</v>
      </c>
      <c r="C33" s="47">
        <v>2015</v>
      </c>
      <c r="D33" s="18">
        <v>42206</v>
      </c>
      <c r="E33" s="48" t="s">
        <v>957</v>
      </c>
      <c r="F33" s="49" t="s">
        <v>958</v>
      </c>
      <c r="G33" s="48" t="s">
        <v>860</v>
      </c>
      <c r="H33" s="49" t="s">
        <v>104</v>
      </c>
      <c r="I33" s="18">
        <v>44610</v>
      </c>
      <c r="J33" s="48">
        <v>2</v>
      </c>
      <c r="K33" s="161" t="s">
        <v>313</v>
      </c>
      <c r="L33" s="162" t="s">
        <v>371</v>
      </c>
      <c r="M33" s="163">
        <f>I33-D33</f>
        <v>2404</v>
      </c>
      <c r="N33" s="22"/>
      <c r="O33" s="167">
        <v>2021</v>
      </c>
      <c r="P33" s="184">
        <f>COUNTIF($C$2:$C$601,"2021")</f>
        <v>42</v>
      </c>
      <c r="Q33" s="34"/>
      <c r="R33" s="35"/>
      <c r="S33" s="185">
        <f>(P33/P35)</f>
        <v>0.225806451612903</v>
      </c>
      <c r="T33" s="22"/>
      <c r="U33" s="22"/>
      <c r="V33" s="22"/>
      <c r="W33" s="22"/>
      <c r="X33" s="22"/>
      <c r="Y33" s="22"/>
      <c r="Z33" s="22"/>
    </row>
    <row ht="15" customHeight="1" r="34">
      <c r="A34" s="8">
        <v>3322</v>
      </c>
      <c r="B34" s="41" t="s">
        <v>959</v>
      </c>
      <c r="C34" s="41">
        <v>2015</v>
      </c>
      <c r="D34" s="10">
        <v>42247</v>
      </c>
      <c r="E34" s="43" t="s">
        <v>960</v>
      </c>
      <c r="F34" s="42" t="s">
        <v>961</v>
      </c>
      <c r="G34" s="43" t="s">
        <v>860</v>
      </c>
      <c r="H34" s="42" t="s">
        <v>465</v>
      </c>
      <c r="I34" s="10">
        <v>44610</v>
      </c>
      <c r="J34" s="43">
        <v>2</v>
      </c>
      <c r="K34" s="161" t="s">
        <v>319</v>
      </c>
      <c r="L34" s="156" t="s">
        <v>376</v>
      </c>
      <c r="M34" s="157">
        <f>I34-D34</f>
        <v>2363</v>
      </c>
      <c r="N34" s="22"/>
      <c r="O34" s="166">
        <v>2022</v>
      </c>
      <c r="P34" s="186">
        <f>COUNTIF($C$2:$C$601,"2022")</f>
        <v>2</v>
      </c>
      <c r="Q34" s="34"/>
      <c r="R34" s="35"/>
      <c r="S34" s="187">
        <f>(P34/P35)</f>
        <v>0.010752688172043</v>
      </c>
      <c r="T34" s="22"/>
      <c r="U34" s="22"/>
      <c r="V34" s="22"/>
      <c r="W34" s="22"/>
      <c r="X34" s="22"/>
      <c r="Y34" s="22"/>
      <c r="Z34" s="22"/>
    </row>
    <row ht="15" customHeight="1" r="35">
      <c r="A35" s="16">
        <v>3422</v>
      </c>
      <c r="B35" s="47" t="s">
        <v>962</v>
      </c>
      <c r="C35" s="47">
        <v>2017</v>
      </c>
      <c r="D35" s="18">
        <v>43084</v>
      </c>
      <c r="E35" s="48" t="s">
        <v>963</v>
      </c>
      <c r="F35" s="49" t="s">
        <v>964</v>
      </c>
      <c r="G35" s="48" t="s">
        <v>844</v>
      </c>
      <c r="H35" s="49" t="s">
        <v>965</v>
      </c>
      <c r="I35" s="18">
        <v>44610</v>
      </c>
      <c r="J35" s="48">
        <v>2</v>
      </c>
      <c r="K35" s="161" t="s">
        <v>313</v>
      </c>
      <c r="L35" s="162" t="s">
        <v>371</v>
      </c>
      <c r="M35" s="163">
        <f>I35-D35</f>
        <v>1526</v>
      </c>
      <c r="N35" s="22"/>
      <c r="O35" s="66" t="s">
        <v>166</v>
      </c>
      <c r="P35" s="189">
        <f>SUM(P21:R34)</f>
        <v>186</v>
      </c>
      <c r="Q35" s="190"/>
      <c r="R35" s="191"/>
      <c r="S35" s="70">
        <f>SUM(S21:S34)</f>
        <v>1</v>
      </c>
      <c r="T35" s="22"/>
      <c r="U35" s="22"/>
      <c r="V35" s="22"/>
      <c r="W35" s="22"/>
      <c r="X35" s="22"/>
      <c r="Y35" s="22"/>
      <c r="Z35" s="22"/>
    </row>
    <row ht="15" customHeight="1" r="36">
      <c r="A36" s="8">
        <v>3522</v>
      </c>
      <c r="B36" s="41" t="s">
        <v>966</v>
      </c>
      <c r="C36" s="41">
        <v>2017</v>
      </c>
      <c r="D36" s="10">
        <v>43053</v>
      </c>
      <c r="E36" s="43" t="s">
        <v>967</v>
      </c>
      <c r="F36" s="42" t="s">
        <v>968</v>
      </c>
      <c r="G36" s="43" t="s">
        <v>850</v>
      </c>
      <c r="H36" s="42" t="s">
        <v>969</v>
      </c>
      <c r="I36" s="10">
        <v>44610</v>
      </c>
      <c r="J36" s="43">
        <v>2</v>
      </c>
      <c r="K36" s="161" t="s">
        <v>319</v>
      </c>
      <c r="L36" s="156" t="s">
        <v>371</v>
      </c>
      <c r="M36" s="157">
        <f>I36-D36</f>
        <v>1557</v>
      </c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ht="15" customHeight="1" r="37">
      <c r="A37" s="16">
        <v>3622</v>
      </c>
      <c r="B37" s="47" t="s">
        <v>970</v>
      </c>
      <c r="C37" s="47">
        <v>2017</v>
      </c>
      <c r="D37" s="18">
        <v>42942</v>
      </c>
      <c r="E37" s="48" t="s">
        <v>971</v>
      </c>
      <c r="F37" s="49" t="s">
        <v>972</v>
      </c>
      <c r="G37" s="48" t="s">
        <v>850</v>
      </c>
      <c r="H37" s="49" t="s">
        <v>870</v>
      </c>
      <c r="I37" s="18">
        <v>44610</v>
      </c>
      <c r="J37" s="48">
        <v>2</v>
      </c>
      <c r="K37" s="172" t="s">
        <v>880</v>
      </c>
      <c r="L37" s="162" t="s">
        <v>376</v>
      </c>
      <c r="M37" s="163">
        <f>I37-D37</f>
        <v>1668</v>
      </c>
      <c r="N37" s="22"/>
      <c r="O37" s="27" t="s">
        <v>973</v>
      </c>
      <c r="P37" s="28"/>
      <c r="Q37" s="28"/>
      <c r="R37" s="28"/>
      <c r="S37" s="29"/>
      <c r="T37" s="22"/>
      <c r="U37" s="22"/>
      <c r="V37" s="22"/>
      <c r="W37" s="22"/>
      <c r="X37" s="22"/>
      <c r="Y37" s="22"/>
      <c r="Z37" s="22"/>
    </row>
    <row ht="15" customHeight="1" r="38">
      <c r="A38" s="8">
        <v>3722</v>
      </c>
      <c r="B38" s="41" t="s">
        <v>974</v>
      </c>
      <c r="C38" s="41">
        <v>2015</v>
      </c>
      <c r="D38" s="10">
        <v>42145</v>
      </c>
      <c r="E38" s="43" t="s">
        <v>975</v>
      </c>
      <c r="F38" s="42" t="s">
        <v>976</v>
      </c>
      <c r="G38" s="43" t="s">
        <v>860</v>
      </c>
      <c r="H38" s="42" t="s">
        <v>977</v>
      </c>
      <c r="I38" s="10">
        <v>44610</v>
      </c>
      <c r="J38" s="43">
        <v>2</v>
      </c>
      <c r="K38" s="161" t="s">
        <v>313</v>
      </c>
      <c r="L38" s="156" t="s">
        <v>376</v>
      </c>
      <c r="M38" s="157">
        <f>I38-D38</f>
        <v>2465</v>
      </c>
      <c r="N38" s="22"/>
      <c r="O38" s="50"/>
      <c r="P38" s="51"/>
      <c r="Q38" s="51"/>
      <c r="R38" s="51"/>
      <c r="S38" s="52"/>
      <c r="T38" s="22"/>
      <c r="U38" s="22"/>
      <c r="V38" s="22"/>
      <c r="W38" s="22"/>
      <c r="X38" s="22"/>
      <c r="Y38" s="22"/>
      <c r="Z38" s="22"/>
    </row>
    <row ht="15" customHeight="1" r="39">
      <c r="A39" s="16">
        <v>3822</v>
      </c>
      <c r="B39" s="47" t="s">
        <v>978</v>
      </c>
      <c r="C39" s="47">
        <v>2010</v>
      </c>
      <c r="D39" s="18">
        <v>40409</v>
      </c>
      <c r="E39" s="48" t="s">
        <v>979</v>
      </c>
      <c r="F39" s="49" t="s">
        <v>980</v>
      </c>
      <c r="G39" s="48" t="s">
        <v>860</v>
      </c>
      <c r="H39" s="49" t="s">
        <v>981</v>
      </c>
      <c r="I39" s="18">
        <v>44610</v>
      </c>
      <c r="J39" s="48">
        <v>2</v>
      </c>
      <c r="K39" s="161" t="s">
        <v>308</v>
      </c>
      <c r="L39" s="49" t="s">
        <v>875</v>
      </c>
      <c r="M39" s="163">
        <f>I39-D39</f>
        <v>4201</v>
      </c>
      <c r="N39" s="22"/>
      <c r="O39" s="53" t="s">
        <v>182</v>
      </c>
      <c r="P39" s="54" t="s">
        <v>106</v>
      </c>
      <c r="Q39" s="55"/>
      <c r="R39" s="56"/>
      <c r="S39" s="57" t="s">
        <v>107</v>
      </c>
      <c r="T39" s="22"/>
      <c r="U39" s="22"/>
      <c r="V39" s="22"/>
      <c r="W39" s="22"/>
      <c r="X39" s="22"/>
      <c r="Y39" s="22"/>
      <c r="Z39" s="22"/>
    </row>
    <row ht="15" customHeight="1" r="40">
      <c r="A40" s="8">
        <v>3922</v>
      </c>
      <c r="B40" s="41" t="s">
        <v>982</v>
      </c>
      <c r="C40" s="41">
        <v>2016</v>
      </c>
      <c r="D40" s="10">
        <v>42732</v>
      </c>
      <c r="E40" s="43" t="s">
        <v>983</v>
      </c>
      <c r="F40" s="42" t="s">
        <v>984</v>
      </c>
      <c r="G40" s="43" t="s">
        <v>844</v>
      </c>
      <c r="H40" s="42" t="s">
        <v>851</v>
      </c>
      <c r="I40" s="10">
        <v>44610</v>
      </c>
      <c r="J40" s="43">
        <v>2</v>
      </c>
      <c r="K40" s="161" t="s">
        <v>319</v>
      </c>
      <c r="L40" s="156" t="s">
        <v>371</v>
      </c>
      <c r="M40" s="157">
        <f>I40-D40</f>
        <v>1878</v>
      </c>
      <c r="N40" s="22"/>
      <c r="O40" s="166" t="s">
        <v>188</v>
      </c>
      <c r="P40" s="186">
        <f>COUNTIF($J$2:$J$601,"1")</f>
        <v>24</v>
      </c>
      <c r="Q40" s="34"/>
      <c r="R40" s="35"/>
      <c r="S40" s="187">
        <f>(P40/P52)</f>
        <v>0.128342245989305</v>
      </c>
      <c r="T40" s="22"/>
      <c r="U40" s="22"/>
      <c r="V40" s="22"/>
      <c r="W40" s="22"/>
      <c r="X40" s="22"/>
      <c r="Y40" s="22"/>
      <c r="Z40" s="22"/>
    </row>
    <row ht="15" customHeight="1" r="41">
      <c r="A41" s="16">
        <v>4022</v>
      </c>
      <c r="B41" s="47" t="s">
        <v>985</v>
      </c>
      <c r="C41" s="47">
        <v>2009</v>
      </c>
      <c r="D41" s="18">
        <v>40175</v>
      </c>
      <c r="E41" s="48" t="s">
        <v>986</v>
      </c>
      <c r="F41" s="49" t="s">
        <v>987</v>
      </c>
      <c r="G41" s="48" t="s">
        <v>844</v>
      </c>
      <c r="H41" s="49" t="s">
        <v>851</v>
      </c>
      <c r="I41" s="18">
        <v>44610</v>
      </c>
      <c r="J41" s="48">
        <v>2</v>
      </c>
      <c r="K41" s="161" t="s">
        <v>313</v>
      </c>
      <c r="L41" s="162" t="s">
        <v>371</v>
      </c>
      <c r="M41" s="163">
        <f>I41-D41</f>
        <v>4435</v>
      </c>
      <c r="N41" s="22"/>
      <c r="O41" s="167" t="s">
        <v>193</v>
      </c>
      <c r="P41" s="184">
        <f>COUNTIF($J$2:$J$601,"2")</f>
        <v>27</v>
      </c>
      <c r="Q41" s="34"/>
      <c r="R41" s="35"/>
      <c r="S41" s="185">
        <f>(P41/P52)</f>
        <v>0.144385026737968</v>
      </c>
      <c r="T41" s="22"/>
      <c r="U41" s="22"/>
      <c r="V41" s="22"/>
      <c r="W41" s="22"/>
      <c r="X41" s="22"/>
      <c r="Y41" s="22"/>
      <c r="Z41" s="22"/>
    </row>
    <row ht="15" customHeight="1" r="42">
      <c r="A42" s="8">
        <v>4122</v>
      </c>
      <c r="B42" s="41" t="s">
        <v>988</v>
      </c>
      <c r="C42" s="41">
        <v>2017</v>
      </c>
      <c r="D42" s="10">
        <v>42852</v>
      </c>
      <c r="E42" s="43" t="s">
        <v>989</v>
      </c>
      <c r="F42" s="42" t="s">
        <v>984</v>
      </c>
      <c r="G42" s="43" t="s">
        <v>844</v>
      </c>
      <c r="H42" s="42" t="s">
        <v>851</v>
      </c>
      <c r="I42" s="10">
        <v>44613</v>
      </c>
      <c r="J42" s="43">
        <v>2</v>
      </c>
      <c r="K42" s="161" t="s">
        <v>319</v>
      </c>
      <c r="L42" s="156" t="s">
        <v>371</v>
      </c>
      <c r="M42" s="157">
        <f>I42-D42</f>
        <v>1761</v>
      </c>
      <c r="N42" s="22"/>
      <c r="O42" s="166" t="s">
        <v>197</v>
      </c>
      <c r="P42" s="186">
        <f>COUNTIF($J$2:$J$601,"3")</f>
        <v>19</v>
      </c>
      <c r="Q42" s="34"/>
      <c r="R42" s="35"/>
      <c r="S42" s="187">
        <f>(P42/P52)</f>
        <v>0.101604278074866</v>
      </c>
      <c r="T42" s="22"/>
      <c r="U42" s="22"/>
      <c r="V42" s="22"/>
      <c r="W42" s="22"/>
      <c r="X42" s="22"/>
      <c r="Y42" s="22"/>
      <c r="Z42" s="22"/>
    </row>
    <row ht="15" customHeight="1" r="43">
      <c r="A43" s="16">
        <v>4222</v>
      </c>
      <c r="B43" s="47" t="s">
        <v>990</v>
      </c>
      <c r="C43" s="47">
        <v>2017</v>
      </c>
      <c r="D43" s="18">
        <v>42852</v>
      </c>
      <c r="E43" s="48" t="s">
        <v>991</v>
      </c>
      <c r="F43" s="49" t="s">
        <v>984</v>
      </c>
      <c r="G43" s="48" t="s">
        <v>844</v>
      </c>
      <c r="H43" s="49" t="s">
        <v>851</v>
      </c>
      <c r="I43" s="18">
        <v>44613</v>
      </c>
      <c r="J43" s="48">
        <v>2</v>
      </c>
      <c r="K43" s="161" t="s">
        <v>319</v>
      </c>
      <c r="L43" s="162" t="s">
        <v>371</v>
      </c>
      <c r="M43" s="163">
        <f>I43-D43</f>
        <v>1761</v>
      </c>
      <c r="N43" s="36"/>
      <c r="O43" s="167" t="s">
        <v>204</v>
      </c>
      <c r="P43" s="184">
        <f>COUNTIF($J$2:$J$601,"4")</f>
        <v>32</v>
      </c>
      <c r="Q43" s="34"/>
      <c r="R43" s="35"/>
      <c r="S43" s="185">
        <f>(P43/P52)</f>
        <v>0.171122994652406</v>
      </c>
      <c r="T43" s="22"/>
      <c r="U43" s="22"/>
      <c r="V43" s="22"/>
      <c r="W43" s="22"/>
      <c r="X43" s="22"/>
      <c r="Y43" s="22"/>
      <c r="Z43" s="22"/>
    </row>
    <row ht="15" customHeight="1" r="44">
      <c r="A44" s="8">
        <v>4322</v>
      </c>
      <c r="B44" s="41" t="s">
        <v>992</v>
      </c>
      <c r="C44" s="41">
        <v>2016</v>
      </c>
      <c r="D44" s="10">
        <v>42730</v>
      </c>
      <c r="E44" s="43" t="s">
        <v>993</v>
      </c>
      <c r="F44" s="42" t="s">
        <v>994</v>
      </c>
      <c r="G44" s="43" t="s">
        <v>850</v>
      </c>
      <c r="H44" s="42" t="s">
        <v>851</v>
      </c>
      <c r="I44" s="10">
        <v>44613</v>
      </c>
      <c r="J44" s="43">
        <v>2</v>
      </c>
      <c r="K44" s="165" t="s">
        <v>289</v>
      </c>
      <c r="L44" s="156" t="s">
        <v>371</v>
      </c>
      <c r="M44" s="157">
        <f>I44-D44</f>
        <v>1883</v>
      </c>
      <c r="N44" s="22"/>
      <c r="O44" s="166" t="s">
        <v>211</v>
      </c>
      <c r="P44" s="186">
        <f>COUNTIF($J$2:$J$601,"5")</f>
        <v>52</v>
      </c>
      <c r="Q44" s="34"/>
      <c r="R44" s="35"/>
      <c r="S44" s="187">
        <f>(P44/P52)</f>
        <v>0.27807486631016</v>
      </c>
      <c r="T44" s="22"/>
      <c r="U44" s="22"/>
      <c r="V44" s="22"/>
      <c r="W44" s="22"/>
      <c r="X44" s="22"/>
      <c r="Y44" s="22"/>
      <c r="Z44" s="22"/>
    </row>
    <row ht="15" customHeight="1" r="45">
      <c r="A45" s="16">
        <v>4422</v>
      </c>
      <c r="B45" s="47" t="s">
        <v>995</v>
      </c>
      <c r="C45" s="47">
        <v>2018</v>
      </c>
      <c r="D45" s="18">
        <v>43434</v>
      </c>
      <c r="E45" s="48" t="s">
        <v>996</v>
      </c>
      <c r="F45" s="49" t="s">
        <v>997</v>
      </c>
      <c r="G45" s="48" t="s">
        <v>850</v>
      </c>
      <c r="H45" s="49" t="s">
        <v>137</v>
      </c>
      <c r="I45" s="18">
        <v>44613</v>
      </c>
      <c r="J45" s="48">
        <v>2</v>
      </c>
      <c r="K45" s="161" t="s">
        <v>313</v>
      </c>
      <c r="L45" s="162" t="s">
        <v>371</v>
      </c>
      <c r="M45" s="163">
        <f>I45-D45</f>
        <v>1179</v>
      </c>
      <c r="N45" s="22"/>
      <c r="O45" s="167" t="s">
        <v>216</v>
      </c>
      <c r="P45" s="184">
        <f>COUNTIF($J$2:$J$601,"6")</f>
        <v>23</v>
      </c>
      <c r="Q45" s="34"/>
      <c r="R45" s="35"/>
      <c r="S45" s="185">
        <f>(P45/P52)</f>
        <v>0.122994652406417</v>
      </c>
      <c r="T45" s="22"/>
      <c r="U45" s="22"/>
      <c r="V45" s="22"/>
      <c r="W45" s="22"/>
      <c r="X45" s="22"/>
      <c r="Y45" s="22"/>
      <c r="Z45" s="22"/>
    </row>
    <row ht="15" customHeight="1" r="46">
      <c r="A46" s="8">
        <v>4522</v>
      </c>
      <c r="B46" s="41" t="s">
        <v>998</v>
      </c>
      <c r="C46" s="41">
        <v>2012</v>
      </c>
      <c r="D46" s="10">
        <v>43266</v>
      </c>
      <c r="E46" s="43" t="s">
        <v>999</v>
      </c>
      <c r="F46" s="42" t="s">
        <v>1000</v>
      </c>
      <c r="G46" s="43" t="s">
        <v>860</v>
      </c>
      <c r="H46" s="42" t="s">
        <v>137</v>
      </c>
      <c r="I46" s="10">
        <v>44613</v>
      </c>
      <c r="J46" s="43">
        <v>2</v>
      </c>
      <c r="K46" s="161" t="s">
        <v>313</v>
      </c>
      <c r="L46" s="156" t="s">
        <v>371</v>
      </c>
      <c r="M46" s="157">
        <f>I46-D46</f>
        <v>1347</v>
      </c>
      <c r="N46" s="22"/>
      <c r="O46" s="166" t="s">
        <v>221</v>
      </c>
      <c r="P46" s="186">
        <f>COUNTIF($J$2:$J$601,"7")</f>
        <v>10</v>
      </c>
      <c r="Q46" s="34"/>
      <c r="R46" s="35"/>
      <c r="S46" s="187">
        <f>(P46/P52)</f>
        <v>0.053475935828877</v>
      </c>
      <c r="T46" s="22"/>
      <c r="U46" s="22"/>
      <c r="V46" s="22"/>
      <c r="W46" s="22"/>
      <c r="X46" s="22"/>
      <c r="Y46" s="22"/>
      <c r="Z46" s="22"/>
    </row>
    <row ht="15" customHeight="1" r="47">
      <c r="A47" s="16">
        <v>4622</v>
      </c>
      <c r="B47" s="47" t="s">
        <v>1001</v>
      </c>
      <c r="C47" s="47">
        <v>2013</v>
      </c>
      <c r="D47" s="18">
        <v>43188</v>
      </c>
      <c r="E47" s="48" t="s">
        <v>1002</v>
      </c>
      <c r="F47" s="49" t="s">
        <v>144</v>
      </c>
      <c r="G47" s="48" t="s">
        <v>860</v>
      </c>
      <c r="H47" s="49" t="s">
        <v>137</v>
      </c>
      <c r="I47" s="18">
        <v>44613</v>
      </c>
      <c r="J47" s="48">
        <v>2</v>
      </c>
      <c r="K47" s="161" t="s">
        <v>319</v>
      </c>
      <c r="L47" s="162" t="s">
        <v>371</v>
      </c>
      <c r="M47" s="163">
        <f>I47-D47</f>
        <v>1425</v>
      </c>
      <c r="N47" s="22"/>
      <c r="O47" s="167" t="s">
        <v>226</v>
      </c>
      <c r="P47" s="184">
        <f>COUNTIF($J$2:$J$601,"8")</f>
        <v>0</v>
      </c>
      <c r="Q47" s="34"/>
      <c r="R47" s="35"/>
      <c r="S47" s="185">
        <f>(P47/P52)</f>
        <v>0</v>
      </c>
      <c r="T47" s="22"/>
      <c r="U47" s="22"/>
      <c r="V47" s="22"/>
      <c r="W47" s="22"/>
      <c r="X47" s="22"/>
      <c r="Y47" s="22"/>
      <c r="Z47" s="22"/>
    </row>
    <row ht="15" customHeight="1" r="48">
      <c r="A48" s="8">
        <v>4722</v>
      </c>
      <c r="B48" s="41" t="s">
        <v>1003</v>
      </c>
      <c r="C48" s="41">
        <v>2015</v>
      </c>
      <c r="D48" s="10">
        <v>42241</v>
      </c>
      <c r="E48" s="43" t="s">
        <v>1004</v>
      </c>
      <c r="F48" s="42" t="s">
        <v>1005</v>
      </c>
      <c r="G48" s="43" t="s">
        <v>860</v>
      </c>
      <c r="H48" s="42" t="s">
        <v>1006</v>
      </c>
      <c r="I48" s="10">
        <v>44613</v>
      </c>
      <c r="J48" s="43">
        <v>2</v>
      </c>
      <c r="K48" s="161" t="s">
        <v>319</v>
      </c>
      <c r="L48" s="156" t="s">
        <v>371</v>
      </c>
      <c r="M48" s="157">
        <f>I48-D48</f>
        <v>2372</v>
      </c>
      <c r="N48" s="22"/>
      <c r="O48" s="166" t="s">
        <v>231</v>
      </c>
      <c r="P48" s="186">
        <f>COUNTIF($J$2:$J$601,"9")</f>
        <v>0</v>
      </c>
      <c r="Q48" s="34"/>
      <c r="R48" s="35"/>
      <c r="S48" s="187">
        <f>(P48/P52)</f>
        <v>0</v>
      </c>
      <c r="T48" s="22"/>
      <c r="U48" s="22"/>
      <c r="V48" s="22"/>
      <c r="W48" s="22"/>
      <c r="X48" s="22"/>
      <c r="Y48" s="22"/>
      <c r="Z48" s="22"/>
    </row>
    <row ht="15" customHeight="1" r="49">
      <c r="A49" s="16">
        <v>4822</v>
      </c>
      <c r="B49" s="47" t="s">
        <v>1007</v>
      </c>
      <c r="C49" s="47">
        <v>2018</v>
      </c>
      <c r="D49" s="18">
        <v>43122</v>
      </c>
      <c r="E49" s="48" t="s">
        <v>1008</v>
      </c>
      <c r="F49" s="49" t="s">
        <v>1009</v>
      </c>
      <c r="G49" s="48" t="s">
        <v>860</v>
      </c>
      <c r="H49" s="49" t="s">
        <v>363</v>
      </c>
      <c r="I49" s="18">
        <v>44613</v>
      </c>
      <c r="J49" s="48">
        <v>2</v>
      </c>
      <c r="K49" s="161" t="s">
        <v>313</v>
      </c>
      <c r="L49" s="162" t="s">
        <v>371</v>
      </c>
      <c r="M49" s="163">
        <f>I49-D49</f>
        <v>1491</v>
      </c>
      <c r="N49" s="22"/>
      <c r="O49" s="167" t="s">
        <v>237</v>
      </c>
      <c r="P49" s="184">
        <f>COUNTIF($J$2:$J$601,"10")</f>
        <v>0</v>
      </c>
      <c r="Q49" s="34"/>
      <c r="R49" s="35"/>
      <c r="S49" s="185">
        <f>(P49/P52)</f>
        <v>0</v>
      </c>
      <c r="T49" s="22"/>
      <c r="U49" s="22"/>
      <c r="V49" s="22"/>
      <c r="W49" s="22"/>
      <c r="X49" s="22"/>
      <c r="Y49" s="22"/>
      <c r="Z49" s="22"/>
    </row>
    <row ht="15" customHeight="1" r="50">
      <c r="A50" s="8">
        <v>4922</v>
      </c>
      <c r="B50" s="41" t="s">
        <v>1010</v>
      </c>
      <c r="C50" s="41">
        <v>2021</v>
      </c>
      <c r="D50" s="10">
        <v>44375</v>
      </c>
      <c r="E50" s="43" t="s">
        <v>1011</v>
      </c>
      <c r="F50" s="42" t="s">
        <v>1012</v>
      </c>
      <c r="G50" s="43" t="s">
        <v>871</v>
      </c>
      <c r="H50" s="42" t="s">
        <v>1013</v>
      </c>
      <c r="I50" s="10">
        <v>44613</v>
      </c>
      <c r="J50" s="43">
        <v>2</v>
      </c>
      <c r="K50" s="161" t="s">
        <v>319</v>
      </c>
      <c r="L50" s="156" t="s">
        <v>380</v>
      </c>
      <c r="M50" s="157">
        <f>I50-D50</f>
        <v>238</v>
      </c>
      <c r="N50" s="22"/>
      <c r="O50" s="166" t="s">
        <v>243</v>
      </c>
      <c r="P50" s="186">
        <f>COUNTIF($J$2:$J$601,"11")</f>
        <v>0</v>
      </c>
      <c r="Q50" s="34"/>
      <c r="R50" s="35"/>
      <c r="S50" s="187">
        <f>(P50/P52)</f>
        <v>0</v>
      </c>
      <c r="T50" s="22"/>
      <c r="U50" s="22"/>
      <c r="V50" s="22"/>
      <c r="W50" s="22"/>
      <c r="X50" s="22"/>
      <c r="Y50" s="22"/>
      <c r="Z50" s="22"/>
    </row>
    <row ht="15" customHeight="1" r="51">
      <c r="A51" s="16">
        <v>5022</v>
      </c>
      <c r="B51" s="47" t="s">
        <v>1014</v>
      </c>
      <c r="C51" s="47">
        <v>2021</v>
      </c>
      <c r="D51" s="18">
        <v>44427</v>
      </c>
      <c r="E51" s="48" t="s">
        <v>1015</v>
      </c>
      <c r="F51" s="49" t="s">
        <v>1016</v>
      </c>
      <c r="G51" s="48" t="s">
        <v>871</v>
      </c>
      <c r="H51" s="49" t="s">
        <v>1017</v>
      </c>
      <c r="I51" s="18">
        <v>44613</v>
      </c>
      <c r="J51" s="48">
        <v>2</v>
      </c>
      <c r="K51" s="161" t="s">
        <v>319</v>
      </c>
      <c r="L51" s="173" t="s">
        <v>380</v>
      </c>
      <c r="M51" s="163">
        <f>I51-D51</f>
        <v>186</v>
      </c>
      <c r="N51" s="22"/>
      <c r="O51" s="167" t="s">
        <v>248</v>
      </c>
      <c r="P51" s="184">
        <f>COUNTIF($J$2:$J$601,"12")</f>
        <v>0</v>
      </c>
      <c r="Q51" s="34"/>
      <c r="R51" s="35"/>
      <c r="S51" s="185">
        <f>(P51/P52)</f>
        <v>0</v>
      </c>
      <c r="T51" s="22"/>
      <c r="U51" s="22"/>
      <c r="V51" s="22"/>
      <c r="W51" s="22"/>
      <c r="X51" s="22"/>
      <c r="Y51" s="22"/>
      <c r="Z51" s="22"/>
    </row>
    <row ht="15" customHeight="1" r="52">
      <c r="A52" s="8">
        <v>5122</v>
      </c>
      <c r="B52" s="41" t="s">
        <v>1018</v>
      </c>
      <c r="C52" s="41">
        <v>2021</v>
      </c>
      <c r="D52" s="10">
        <v>44399</v>
      </c>
      <c r="E52" s="43" t="s">
        <v>1019</v>
      </c>
      <c r="F52" s="42" t="s">
        <v>1020</v>
      </c>
      <c r="G52" s="43" t="s">
        <v>871</v>
      </c>
      <c r="H52" s="42" t="s">
        <v>927</v>
      </c>
      <c r="I52" s="10">
        <v>44613</v>
      </c>
      <c r="J52" s="43">
        <v>2</v>
      </c>
      <c r="K52" s="161" t="s">
        <v>319</v>
      </c>
      <c r="L52" s="156" t="s">
        <v>380</v>
      </c>
      <c r="M52" s="157">
        <f>I52-D52</f>
        <v>214</v>
      </c>
      <c r="N52" s="36"/>
      <c r="O52" s="66" t="s">
        <v>253</v>
      </c>
      <c r="P52" s="67">
        <f>SUM(P40:R51)</f>
        <v>187</v>
      </c>
      <c r="Q52" s="68"/>
      <c r="R52" s="69"/>
      <c r="S52" s="70">
        <f>SUM(S40:S51)</f>
        <v>1</v>
      </c>
      <c r="T52" s="22"/>
      <c r="U52" s="22"/>
      <c r="V52" s="22"/>
      <c r="W52" s="22"/>
      <c r="X52" s="22"/>
      <c r="Y52" s="22"/>
      <c r="Z52" s="22"/>
    </row>
    <row ht="15" customHeight="1" r="53">
      <c r="A53" s="16">
        <v>5222</v>
      </c>
      <c r="B53" s="47" t="s">
        <v>1021</v>
      </c>
      <c r="C53" s="47">
        <v>2020</v>
      </c>
      <c r="D53" s="18">
        <v>44004</v>
      </c>
      <c r="E53" s="48" t="s">
        <v>1022</v>
      </c>
      <c r="F53" s="49" t="s">
        <v>1023</v>
      </c>
      <c r="G53" s="48" t="s">
        <v>850</v>
      </c>
      <c r="H53" s="49" t="s">
        <v>1024</v>
      </c>
      <c r="I53" s="18">
        <v>44631</v>
      </c>
      <c r="J53" s="48">
        <v>3</v>
      </c>
      <c r="K53" s="161" t="s">
        <v>319</v>
      </c>
      <c r="L53" s="162" t="s">
        <v>376</v>
      </c>
      <c r="M53" s="163">
        <f>I53-D53</f>
        <v>627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ht="15" customHeight="1" r="54">
      <c r="A54" s="8">
        <v>5322</v>
      </c>
      <c r="B54" s="41" t="s">
        <v>1025</v>
      </c>
      <c r="C54" s="41">
        <v>2021</v>
      </c>
      <c r="D54" s="10">
        <v>44429</v>
      </c>
      <c r="E54" s="43" t="s">
        <v>1026</v>
      </c>
      <c r="F54" s="42" t="s">
        <v>1027</v>
      </c>
      <c r="G54" s="43" t="s">
        <v>865</v>
      </c>
      <c r="H54" s="42" t="s">
        <v>1028</v>
      </c>
      <c r="I54" s="10">
        <v>44631</v>
      </c>
      <c r="J54" s="43">
        <v>3</v>
      </c>
      <c r="K54" s="172" t="s">
        <v>880</v>
      </c>
      <c r="L54" s="156" t="s">
        <v>380</v>
      </c>
      <c r="M54" s="157">
        <f>I54-D54</f>
        <v>202</v>
      </c>
      <c r="N54" s="22"/>
      <c r="O54" s="27" t="s">
        <v>262</v>
      </c>
      <c r="P54" s="28"/>
      <c r="Q54" s="28"/>
      <c r="R54" s="28"/>
      <c r="S54" s="28"/>
      <c r="T54" s="29"/>
      <c r="U54" s="22"/>
      <c r="V54" s="22"/>
      <c r="W54" s="22"/>
      <c r="X54" s="22"/>
      <c r="Y54" s="22"/>
      <c r="Z54" s="22"/>
    </row>
    <row ht="15" customHeight="1" r="55">
      <c r="A55" s="16">
        <v>5422</v>
      </c>
      <c r="B55" s="47" t="s">
        <v>1029</v>
      </c>
      <c r="C55" s="47">
        <v>2012</v>
      </c>
      <c r="D55" s="18">
        <v>41227</v>
      </c>
      <c r="E55" s="48" t="s">
        <v>1030</v>
      </c>
      <c r="F55" s="49" t="s">
        <v>1031</v>
      </c>
      <c r="G55" s="48" t="s">
        <v>860</v>
      </c>
      <c r="H55" s="49" t="s">
        <v>55</v>
      </c>
      <c r="I55" s="18">
        <v>44631</v>
      </c>
      <c r="J55" s="48">
        <v>3</v>
      </c>
      <c r="K55" s="161" t="s">
        <v>319</v>
      </c>
      <c r="L55" s="162" t="s">
        <v>376</v>
      </c>
      <c r="M55" s="163">
        <f>I55-D55</f>
        <v>3404</v>
      </c>
      <c r="N55" s="22"/>
      <c r="O55" s="50"/>
      <c r="P55" s="51"/>
      <c r="Q55" s="51"/>
      <c r="R55" s="51"/>
      <c r="S55" s="51"/>
      <c r="T55" s="52"/>
      <c r="U55" s="22"/>
      <c r="V55" s="22"/>
      <c r="W55" s="22"/>
      <c r="X55" s="22"/>
      <c r="Y55" s="22"/>
      <c r="Z55" s="22"/>
    </row>
    <row ht="15" customHeight="1" r="56">
      <c r="A56" s="8">
        <v>5522</v>
      </c>
      <c r="B56" s="41" t="s">
        <v>1032</v>
      </c>
      <c r="C56" s="41">
        <v>2015</v>
      </c>
      <c r="D56" s="10">
        <v>42324</v>
      </c>
      <c r="E56" s="43" t="s">
        <v>1033</v>
      </c>
      <c r="F56" s="42" t="s">
        <v>1034</v>
      </c>
      <c r="G56" s="43" t="s">
        <v>860</v>
      </c>
      <c r="H56" s="42" t="s">
        <v>25</v>
      </c>
      <c r="I56" s="10">
        <v>44631</v>
      </c>
      <c r="J56" s="43">
        <v>3</v>
      </c>
      <c r="K56" s="161" t="s">
        <v>319</v>
      </c>
      <c r="L56" s="156" t="s">
        <v>376</v>
      </c>
      <c r="M56" s="157">
        <f>I56-D56</f>
        <v>2307</v>
      </c>
      <c r="N56" s="22"/>
      <c r="O56" s="192" t="s">
        <v>270</v>
      </c>
      <c r="P56" s="128"/>
      <c r="Q56" s="128"/>
      <c r="R56" s="193"/>
      <c r="S56" s="82" t="s">
        <v>271</v>
      </c>
      <c r="T56" s="83" t="s">
        <v>107</v>
      </c>
      <c r="U56" s="22"/>
      <c r="V56" s="22"/>
      <c r="W56" s="22"/>
      <c r="X56" s="22"/>
      <c r="Y56" s="22"/>
      <c r="Z56" s="22"/>
    </row>
    <row ht="15" customHeight="1" r="57">
      <c r="A57" s="16">
        <v>5622</v>
      </c>
      <c r="B57" s="47" t="s">
        <v>1035</v>
      </c>
      <c r="C57" s="47">
        <v>2017</v>
      </c>
      <c r="D57" s="18">
        <v>42907</v>
      </c>
      <c r="E57" s="48" t="s">
        <v>1036</v>
      </c>
      <c r="F57" s="49" t="s">
        <v>1037</v>
      </c>
      <c r="G57" s="48" t="s">
        <v>850</v>
      </c>
      <c r="H57" s="49" t="s">
        <v>55</v>
      </c>
      <c r="I57" s="18">
        <v>44631</v>
      </c>
      <c r="J57" s="48">
        <v>3</v>
      </c>
      <c r="K57" s="172" t="s">
        <v>880</v>
      </c>
      <c r="L57" s="162" t="s">
        <v>376</v>
      </c>
      <c r="M57" s="163">
        <f>I57-D57</f>
        <v>1724</v>
      </c>
      <c r="N57" s="22"/>
      <c r="O57" s="194" t="s">
        <v>278</v>
      </c>
      <c r="P57" s="34"/>
      <c r="Q57" s="34"/>
      <c r="R57" s="35"/>
      <c r="S57" s="87">
        <f>COUNTIF($K$2:$K$601,"I - Extremamente tóxico")</f>
        <v>1</v>
      </c>
      <c r="T57" s="195">
        <f>(S57/S67)</f>
        <v>0.0053475935828877</v>
      </c>
      <c r="U57" s="22"/>
      <c r="V57" s="22"/>
      <c r="W57" s="22"/>
      <c r="X57" s="22"/>
      <c r="Y57" s="22"/>
      <c r="Z57" s="22"/>
    </row>
    <row ht="15" customHeight="1" r="58">
      <c r="A58" s="8">
        <v>5722</v>
      </c>
      <c r="B58" s="41" t="s">
        <v>1038</v>
      </c>
      <c r="C58" s="41">
        <v>2018</v>
      </c>
      <c r="D58" s="10">
        <v>43298</v>
      </c>
      <c r="E58" s="43" t="s">
        <v>1039</v>
      </c>
      <c r="F58" s="42" t="s">
        <v>1040</v>
      </c>
      <c r="G58" s="43" t="s">
        <v>860</v>
      </c>
      <c r="H58" s="42" t="s">
        <v>345</v>
      </c>
      <c r="I58" s="10">
        <v>44631</v>
      </c>
      <c r="J58" s="43">
        <v>3</v>
      </c>
      <c r="K58" s="196" t="s">
        <v>278</v>
      </c>
      <c r="L58" s="156" t="s">
        <v>376</v>
      </c>
      <c r="M58" s="157">
        <f>I58-D58</f>
        <v>1333</v>
      </c>
      <c r="N58" s="22"/>
      <c r="O58" s="194" t="s">
        <v>284</v>
      </c>
      <c r="P58" s="34"/>
      <c r="Q58" s="34"/>
      <c r="R58" s="35"/>
      <c r="S58" s="87">
        <f>COUNTIF($K$2:$K$601,"Categoria 1 - Produto Extremamente Tóxico")</f>
        <v>1</v>
      </c>
      <c r="T58" s="195">
        <f>(S58/S67)</f>
        <v>0.0053475935828877</v>
      </c>
      <c r="U58" s="22"/>
      <c r="V58" s="22"/>
      <c r="W58" s="22"/>
      <c r="X58" s="22"/>
      <c r="Y58" s="22"/>
      <c r="Z58" s="22"/>
    </row>
    <row ht="15" customHeight="1" r="59">
      <c r="A59" s="16">
        <v>5822</v>
      </c>
      <c r="B59" s="47" t="s">
        <v>1041</v>
      </c>
      <c r="C59" s="47">
        <v>2012</v>
      </c>
      <c r="D59" s="18">
        <v>41053</v>
      </c>
      <c r="E59" s="48" t="s">
        <v>1042</v>
      </c>
      <c r="F59" s="49" t="s">
        <v>88</v>
      </c>
      <c r="G59" s="48" t="s">
        <v>860</v>
      </c>
      <c r="H59" s="49" t="s">
        <v>55</v>
      </c>
      <c r="I59" s="18">
        <v>44631</v>
      </c>
      <c r="J59" s="48">
        <v>3</v>
      </c>
      <c r="K59" s="161" t="s">
        <v>319</v>
      </c>
      <c r="L59" s="162" t="s">
        <v>376</v>
      </c>
      <c r="M59" s="163">
        <f>I59-D59</f>
        <v>3578</v>
      </c>
      <c r="N59" s="22"/>
      <c r="O59" s="194" t="s">
        <v>289</v>
      </c>
      <c r="P59" s="34"/>
      <c r="Q59" s="34"/>
      <c r="R59" s="35"/>
      <c r="S59" s="87">
        <f>COUNTIF($K$2:$K$601,"Categoria 2 - Produto Altamente Tóxico")</f>
        <v>5</v>
      </c>
      <c r="T59" s="195">
        <f>(S59/S67)</f>
        <v>0.0267379679144385</v>
      </c>
      <c r="U59" s="22"/>
      <c r="V59" s="22"/>
      <c r="W59" s="22"/>
      <c r="X59" s="22"/>
      <c r="Y59" s="22"/>
      <c r="Z59" s="22"/>
    </row>
    <row ht="15" customHeight="1" r="60">
      <c r="A60" s="8">
        <v>5922</v>
      </c>
      <c r="B60" s="41" t="s">
        <v>1043</v>
      </c>
      <c r="C60" s="41">
        <v>2019</v>
      </c>
      <c r="D60" s="10">
        <v>43543</v>
      </c>
      <c r="E60" s="43" t="s">
        <v>1044</v>
      </c>
      <c r="F60" s="42" t="s">
        <v>1045</v>
      </c>
      <c r="G60" s="43" t="s">
        <v>860</v>
      </c>
      <c r="H60" s="42" t="s">
        <v>71</v>
      </c>
      <c r="I60" s="10">
        <v>44648</v>
      </c>
      <c r="J60" s="43">
        <v>3</v>
      </c>
      <c r="K60" s="161" t="s">
        <v>313</v>
      </c>
      <c r="L60" s="156" t="s">
        <v>371</v>
      </c>
      <c r="M60" s="157">
        <f>I60-D60</f>
        <v>1105</v>
      </c>
      <c r="N60" s="22"/>
      <c r="O60" s="197" t="s">
        <v>295</v>
      </c>
      <c r="P60" s="34"/>
      <c r="Q60" s="34"/>
      <c r="R60" s="35"/>
      <c r="S60" s="97">
        <f>COUNTIF($K$2:$K$601,"II - Altamente tóxico")</f>
        <v>0</v>
      </c>
      <c r="T60" s="198">
        <f>(S60/S67)</f>
        <v>0</v>
      </c>
      <c r="U60" s="22"/>
      <c r="V60" s="22"/>
      <c r="W60" s="22"/>
      <c r="X60" s="22"/>
      <c r="Y60" s="22"/>
      <c r="Z60" s="22"/>
    </row>
    <row ht="15" customHeight="1" r="61">
      <c r="A61" s="16">
        <v>6022</v>
      </c>
      <c r="B61" s="47" t="s">
        <v>1046</v>
      </c>
      <c r="C61" s="47">
        <v>2015</v>
      </c>
      <c r="D61" s="18">
        <v>42072</v>
      </c>
      <c r="E61" s="48" t="s">
        <v>1047</v>
      </c>
      <c r="F61" s="49" t="s">
        <v>442</v>
      </c>
      <c r="G61" s="48" t="s">
        <v>860</v>
      </c>
      <c r="H61" s="49" t="s">
        <v>71</v>
      </c>
      <c r="I61" s="18">
        <v>44648</v>
      </c>
      <c r="J61" s="48">
        <v>3</v>
      </c>
      <c r="K61" s="161" t="s">
        <v>319</v>
      </c>
      <c r="L61" s="162" t="s">
        <v>376</v>
      </c>
      <c r="M61" s="163">
        <f>I61-D61</f>
        <v>2576</v>
      </c>
      <c r="N61" s="22"/>
      <c r="O61" s="197" t="s">
        <v>301</v>
      </c>
      <c r="P61" s="34"/>
      <c r="Q61" s="34"/>
      <c r="R61" s="35"/>
      <c r="S61" s="97">
        <f>COUNTIF($K$2:$K$601,"Categoria 3 - Produto Moderadamente Tóxico")</f>
        <v>7</v>
      </c>
      <c r="T61" s="198">
        <f>(S61/S67)</f>
        <v>0.0374331550802139</v>
      </c>
      <c r="U61" s="22"/>
      <c r="V61" s="22"/>
      <c r="W61" s="22"/>
      <c r="X61" s="22"/>
      <c r="Y61" s="22"/>
      <c r="Z61" s="22"/>
    </row>
    <row ht="15" customHeight="1" r="62">
      <c r="A62" s="8">
        <v>6122</v>
      </c>
      <c r="B62" s="41" t="s">
        <v>1048</v>
      </c>
      <c r="C62" s="41">
        <v>2014</v>
      </c>
      <c r="D62" s="10">
        <v>41718</v>
      </c>
      <c r="E62" s="43" t="s">
        <v>1049</v>
      </c>
      <c r="F62" s="42" t="s">
        <v>1050</v>
      </c>
      <c r="G62" s="43" t="s">
        <v>860</v>
      </c>
      <c r="H62" s="42" t="s">
        <v>363</v>
      </c>
      <c r="I62" s="10">
        <v>44648</v>
      </c>
      <c r="J62" s="43">
        <v>3</v>
      </c>
      <c r="K62" s="161" t="s">
        <v>313</v>
      </c>
      <c r="L62" s="156" t="s">
        <v>371</v>
      </c>
      <c r="M62" s="157">
        <f>I62-D62</f>
        <v>2930</v>
      </c>
      <c r="N62" s="22"/>
      <c r="O62" s="199" t="s">
        <v>308</v>
      </c>
      <c r="P62" s="34"/>
      <c r="Q62" s="34"/>
      <c r="R62" s="35"/>
      <c r="S62" s="103">
        <f>COUNTIF($K$2:$K$601,"III - Medianamente tóxico")</f>
        <v>2</v>
      </c>
      <c r="T62" s="200">
        <f>(S62/S67)</f>
        <v>0.0106951871657754</v>
      </c>
      <c r="U62" s="22"/>
      <c r="V62" s="22"/>
      <c r="W62" s="22"/>
      <c r="X62" s="22"/>
      <c r="Y62" s="22"/>
      <c r="Z62" s="22"/>
    </row>
    <row ht="15" customHeight="1" r="63">
      <c r="A63" s="16">
        <v>6222</v>
      </c>
      <c r="B63" s="47" t="s">
        <v>1051</v>
      </c>
      <c r="C63" s="47">
        <v>2017</v>
      </c>
      <c r="D63" s="18">
        <v>43059</v>
      </c>
      <c r="E63" s="48" t="s">
        <v>1052</v>
      </c>
      <c r="F63" s="49" t="s">
        <v>276</v>
      </c>
      <c r="G63" s="48" t="s">
        <v>860</v>
      </c>
      <c r="H63" s="49" t="s">
        <v>25</v>
      </c>
      <c r="I63" s="18">
        <v>44648</v>
      </c>
      <c r="J63" s="48">
        <v>3</v>
      </c>
      <c r="K63" s="161" t="s">
        <v>313</v>
      </c>
      <c r="L63" s="162" t="s">
        <v>376</v>
      </c>
      <c r="M63" s="163">
        <f>I63-D63</f>
        <v>1589</v>
      </c>
      <c r="N63" s="22"/>
      <c r="O63" s="199" t="s">
        <v>313</v>
      </c>
      <c r="P63" s="34"/>
      <c r="Q63" s="34"/>
      <c r="R63" s="35"/>
      <c r="S63" s="103">
        <f>COUNTIF($K$2:$K$601,"Categoria 4 - Produto Pouco Tóxico")</f>
        <v>47</v>
      </c>
      <c r="T63" s="200">
        <f>(S63/S67)</f>
        <v>0.251336898395722</v>
      </c>
      <c r="U63" s="22"/>
      <c r="V63" s="22"/>
      <c r="W63" s="22"/>
      <c r="X63" s="22"/>
      <c r="Y63" s="22"/>
      <c r="Z63" s="22"/>
    </row>
    <row ht="15" customHeight="1" r="64">
      <c r="A64" s="8">
        <v>6322</v>
      </c>
      <c r="B64" s="41" t="s">
        <v>1053</v>
      </c>
      <c r="C64" s="41">
        <v>2017</v>
      </c>
      <c r="D64" s="10">
        <v>43021</v>
      </c>
      <c r="E64" s="43" t="s">
        <v>1054</v>
      </c>
      <c r="F64" s="42" t="s">
        <v>1055</v>
      </c>
      <c r="G64" s="43" t="s">
        <v>860</v>
      </c>
      <c r="H64" s="42" t="s">
        <v>1056</v>
      </c>
      <c r="I64" s="10">
        <v>44648</v>
      </c>
      <c r="J64" s="43">
        <v>3</v>
      </c>
      <c r="K64" s="161" t="s">
        <v>319</v>
      </c>
      <c r="L64" s="156" t="s">
        <v>371</v>
      </c>
      <c r="M64" s="157">
        <f>I64-D64</f>
        <v>1627</v>
      </c>
      <c r="N64" s="22"/>
      <c r="O64" s="199" t="s">
        <v>319</v>
      </c>
      <c r="P64" s="34"/>
      <c r="Q64" s="34"/>
      <c r="R64" s="35"/>
      <c r="S64" s="103">
        <f>COUNTIF($K$2:$K$601,"Categoria 5 - Produto Improvável de Causar Dano Agudo")</f>
        <v>100</v>
      </c>
      <c r="T64" s="200">
        <f>(S64/S67)</f>
        <v>0.53475935828877</v>
      </c>
      <c r="U64" s="22"/>
      <c r="V64" s="22"/>
      <c r="W64" s="22"/>
      <c r="X64" s="22"/>
      <c r="Y64" s="22"/>
      <c r="Z64" s="22"/>
    </row>
    <row ht="15" customHeight="1" r="65">
      <c r="A65" s="16">
        <v>6422</v>
      </c>
      <c r="B65" s="47" t="s">
        <v>1057</v>
      </c>
      <c r="C65" s="47">
        <v>2021</v>
      </c>
      <c r="D65" s="18">
        <v>44433</v>
      </c>
      <c r="E65" s="48" t="s">
        <v>1058</v>
      </c>
      <c r="F65" s="188" t="s">
        <v>949</v>
      </c>
      <c r="G65" s="48" t="s">
        <v>871</v>
      </c>
      <c r="H65" s="49" t="s">
        <v>1059</v>
      </c>
      <c r="I65" s="18">
        <v>44648</v>
      </c>
      <c r="J65" s="48">
        <v>3</v>
      </c>
      <c r="K65" s="172" t="s">
        <v>880</v>
      </c>
      <c r="L65" s="173" t="s">
        <v>380</v>
      </c>
      <c r="M65" s="163">
        <f>I65-D65</f>
        <v>215</v>
      </c>
      <c r="N65" s="22"/>
      <c r="O65" s="201" t="s">
        <v>324</v>
      </c>
      <c r="P65" s="34"/>
      <c r="Q65" s="34"/>
      <c r="R65" s="35"/>
      <c r="S65" s="106">
        <f>COUNTIF($K$2:$K$601,"IV - Pouco tóxico")</f>
        <v>0</v>
      </c>
      <c r="T65" s="202">
        <f>(S65/S67)</f>
        <v>0</v>
      </c>
      <c r="U65" s="22"/>
      <c r="V65" s="22"/>
      <c r="W65" s="22"/>
      <c r="X65" s="22"/>
      <c r="Y65" s="22"/>
      <c r="Z65" s="22"/>
    </row>
    <row ht="15" customHeight="1" r="66">
      <c r="A66" s="8">
        <v>6522</v>
      </c>
      <c r="B66" s="41" t="s">
        <v>1060</v>
      </c>
      <c r="C66" s="41">
        <v>2016</v>
      </c>
      <c r="D66" s="10">
        <v>42430</v>
      </c>
      <c r="E66" s="43" t="s">
        <v>1061</v>
      </c>
      <c r="F66" s="42" t="s">
        <v>1062</v>
      </c>
      <c r="G66" s="43" t="s">
        <v>850</v>
      </c>
      <c r="H66" s="42" t="s">
        <v>851</v>
      </c>
      <c r="I66" s="10">
        <v>44648</v>
      </c>
      <c r="J66" s="43">
        <v>3</v>
      </c>
      <c r="K66" s="172" t="s">
        <v>880</v>
      </c>
      <c r="L66" s="156" t="s">
        <v>376</v>
      </c>
      <c r="M66" s="157">
        <f>I66-D66</f>
        <v>2218</v>
      </c>
      <c r="N66" s="22"/>
      <c r="O66" s="201" t="s">
        <v>880</v>
      </c>
      <c r="P66" s="34"/>
      <c r="Q66" s="34"/>
      <c r="R66" s="35"/>
      <c r="S66" s="106">
        <f>COUNTIF($K$2:$K$601,"Não Classificado - Produto Não Classificado")</f>
        <v>24</v>
      </c>
      <c r="T66" s="202">
        <f>(S66/S67)</f>
        <v>0.128342245989305</v>
      </c>
      <c r="U66" s="22"/>
      <c r="V66" s="22"/>
      <c r="W66" s="22"/>
      <c r="X66" s="22"/>
      <c r="Y66" s="22"/>
      <c r="Z66" s="22"/>
    </row>
    <row ht="15" customHeight="1" r="67">
      <c r="A67" s="16">
        <v>6622</v>
      </c>
      <c r="B67" s="47" t="s">
        <v>1063</v>
      </c>
      <c r="C67" s="47">
        <v>2018</v>
      </c>
      <c r="D67" s="18">
        <v>43131</v>
      </c>
      <c r="E67" s="48" t="s">
        <v>1064</v>
      </c>
      <c r="F67" s="49" t="s">
        <v>1065</v>
      </c>
      <c r="G67" s="48" t="s">
        <v>844</v>
      </c>
      <c r="H67" s="49" t="s">
        <v>104</v>
      </c>
      <c r="I67" s="18">
        <v>44648</v>
      </c>
      <c r="J67" s="48">
        <v>3</v>
      </c>
      <c r="K67" s="161" t="s">
        <v>319</v>
      </c>
      <c r="L67" s="162" t="s">
        <v>371</v>
      </c>
      <c r="M67" s="163">
        <f>I67-D67</f>
        <v>1517</v>
      </c>
      <c r="N67" s="22"/>
      <c r="O67" s="203" t="s">
        <v>253</v>
      </c>
      <c r="P67" s="39"/>
      <c r="Q67" s="39"/>
      <c r="R67" s="204"/>
      <c r="S67" s="205">
        <f>SUM(S57:S66)</f>
        <v>187</v>
      </c>
      <c r="T67" s="206">
        <f>(S67/S67)</f>
        <v>1</v>
      </c>
      <c r="U67" s="22"/>
      <c r="V67" s="22"/>
      <c r="W67" s="22"/>
      <c r="X67" s="22"/>
      <c r="Y67" s="22"/>
      <c r="Z67" s="22"/>
    </row>
    <row ht="15" customHeight="1" r="68">
      <c r="A68" s="8">
        <v>6722</v>
      </c>
      <c r="B68" s="41" t="s">
        <v>1066</v>
      </c>
      <c r="C68" s="41">
        <v>2021</v>
      </c>
      <c r="D68" s="10">
        <v>44439</v>
      </c>
      <c r="E68" s="43" t="s">
        <v>1067</v>
      </c>
      <c r="F68" s="42" t="s">
        <v>1027</v>
      </c>
      <c r="G68" s="43" t="s">
        <v>865</v>
      </c>
      <c r="H68" s="42" t="s">
        <v>1028</v>
      </c>
      <c r="I68" s="10">
        <v>44648</v>
      </c>
      <c r="J68" s="43">
        <v>3</v>
      </c>
      <c r="K68" s="172" t="s">
        <v>880</v>
      </c>
      <c r="L68" s="156" t="s">
        <v>380</v>
      </c>
      <c r="M68" s="157">
        <f>I68-D68</f>
        <v>209</v>
      </c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ht="15" customHeight="1" r="69">
      <c r="A69" s="16">
        <v>6822</v>
      </c>
      <c r="B69" s="47" t="s">
        <v>1068</v>
      </c>
      <c r="C69" s="47">
        <v>2015</v>
      </c>
      <c r="D69" s="18">
        <v>42255</v>
      </c>
      <c r="E69" s="48" t="s">
        <v>1069</v>
      </c>
      <c r="F69" s="49" t="s">
        <v>1070</v>
      </c>
      <c r="G69" s="48" t="s">
        <v>860</v>
      </c>
      <c r="H69" s="49" t="s">
        <v>886</v>
      </c>
      <c r="I69" s="18">
        <v>44648</v>
      </c>
      <c r="J69" s="48">
        <v>3</v>
      </c>
      <c r="K69" s="161" t="s">
        <v>313</v>
      </c>
      <c r="L69" s="162" t="s">
        <v>371</v>
      </c>
      <c r="M69" s="163">
        <f>I69-D69</f>
        <v>2393</v>
      </c>
      <c r="N69" s="22"/>
      <c r="O69" s="27" t="s">
        <v>11</v>
      </c>
      <c r="P69" s="28"/>
      <c r="Q69" s="28"/>
      <c r="R69" s="28"/>
      <c r="S69" s="28"/>
      <c r="T69" s="29"/>
      <c r="U69" s="22"/>
      <c r="V69" s="22"/>
      <c r="W69" s="22"/>
      <c r="X69" s="22"/>
      <c r="Y69" s="22"/>
      <c r="Z69" s="22"/>
    </row>
    <row ht="15" customHeight="1" r="70">
      <c r="A70" s="8">
        <v>6922</v>
      </c>
      <c r="B70" s="41" t="s">
        <v>1071</v>
      </c>
      <c r="C70" s="41">
        <v>2019</v>
      </c>
      <c r="D70" s="10">
        <v>43584</v>
      </c>
      <c r="E70" s="43" t="s">
        <v>1072</v>
      </c>
      <c r="F70" s="42" t="s">
        <v>49</v>
      </c>
      <c r="G70" s="43" t="s">
        <v>860</v>
      </c>
      <c r="H70" s="42" t="s">
        <v>71</v>
      </c>
      <c r="I70" s="10">
        <v>44648</v>
      </c>
      <c r="J70" s="43">
        <v>3</v>
      </c>
      <c r="K70" s="207" t="s">
        <v>301</v>
      </c>
      <c r="L70" s="156" t="s">
        <v>371</v>
      </c>
      <c r="M70" s="157">
        <f>I70-D70</f>
        <v>1064</v>
      </c>
      <c r="N70" s="22"/>
      <c r="O70" s="50"/>
      <c r="P70" s="51"/>
      <c r="Q70" s="51"/>
      <c r="R70" s="51"/>
      <c r="S70" s="51"/>
      <c r="T70" s="52"/>
      <c r="U70" s="22"/>
      <c r="V70" s="22"/>
      <c r="W70" s="22"/>
      <c r="X70" s="22"/>
      <c r="Y70" s="22"/>
      <c r="Z70" s="22"/>
    </row>
    <row ht="15" customHeight="1" r="71">
      <c r="A71" s="16">
        <v>7022</v>
      </c>
      <c r="B71" s="47" t="s">
        <v>1073</v>
      </c>
      <c r="C71" s="47">
        <v>2010</v>
      </c>
      <c r="D71" s="18">
        <v>40323</v>
      </c>
      <c r="E71" s="48" t="s">
        <v>1074</v>
      </c>
      <c r="F71" s="49" t="s">
        <v>1075</v>
      </c>
      <c r="G71" s="48" t="s">
        <v>844</v>
      </c>
      <c r="H71" s="49" t="s">
        <v>856</v>
      </c>
      <c r="I71" s="18">
        <v>44649</v>
      </c>
      <c r="J71" s="48">
        <v>3</v>
      </c>
      <c r="K71" s="161" t="s">
        <v>319</v>
      </c>
      <c r="L71" s="173" t="s">
        <v>380</v>
      </c>
      <c r="M71" s="208">
        <f>I71-D71</f>
        <v>4326</v>
      </c>
      <c r="N71" s="22"/>
      <c r="O71" s="81" t="s">
        <v>270</v>
      </c>
      <c r="P71" s="55"/>
      <c r="Q71" s="55"/>
      <c r="R71" s="56"/>
      <c r="S71" s="82" t="s">
        <v>271</v>
      </c>
      <c r="T71" s="83" t="s">
        <v>107</v>
      </c>
      <c r="U71" s="22"/>
      <c r="V71" s="22"/>
      <c r="W71" s="22"/>
      <c r="X71" s="22"/>
      <c r="Y71" s="22"/>
      <c r="Z71" s="22"/>
    </row>
    <row ht="15" customHeight="1" r="72">
      <c r="A72" s="8">
        <v>7122</v>
      </c>
      <c r="B72" s="41" t="s">
        <v>1076</v>
      </c>
      <c r="C72" s="41">
        <v>2016</v>
      </c>
      <c r="D72" s="10">
        <v>42649</v>
      </c>
      <c r="E72" s="43" t="s">
        <v>1077</v>
      </c>
      <c r="F72" s="42" t="s">
        <v>1078</v>
      </c>
      <c r="G72" s="43" t="s">
        <v>860</v>
      </c>
      <c r="H72" s="42" t="s">
        <v>132</v>
      </c>
      <c r="I72" s="10">
        <v>44652</v>
      </c>
      <c r="J72" s="43">
        <v>4</v>
      </c>
      <c r="K72" s="161" t="s">
        <v>319</v>
      </c>
      <c r="L72" s="156" t="s">
        <v>376</v>
      </c>
      <c r="M72" s="157">
        <f>I72-D72</f>
        <v>2003</v>
      </c>
      <c r="N72" s="22"/>
      <c r="O72" s="209" t="s">
        <v>365</v>
      </c>
      <c r="P72" s="34"/>
      <c r="Q72" s="34"/>
      <c r="R72" s="35"/>
      <c r="S72" s="210">
        <f>COUNTIF($L$2:$L$493,"I - Produto altamente perigoso ao meio ambiente")</f>
        <v>5</v>
      </c>
      <c r="T72" s="211">
        <f>(S72/S76)</f>
        <v>0.0268817204301075</v>
      </c>
      <c r="U72" s="22"/>
      <c r="V72" s="22"/>
      <c r="W72" s="22"/>
      <c r="X72" s="22"/>
      <c r="Y72" s="22"/>
      <c r="Z72" s="22"/>
    </row>
    <row ht="15" customHeight="1" r="73">
      <c r="A73" s="16">
        <v>7222</v>
      </c>
      <c r="B73" s="47" t="s">
        <v>1079</v>
      </c>
      <c r="C73" s="47">
        <v>2015</v>
      </c>
      <c r="D73" s="18">
        <v>42153</v>
      </c>
      <c r="E73" s="48" t="s">
        <v>1080</v>
      </c>
      <c r="F73" s="49" t="s">
        <v>1081</v>
      </c>
      <c r="G73" s="48" t="s">
        <v>860</v>
      </c>
      <c r="H73" s="49" t="s">
        <v>277</v>
      </c>
      <c r="I73" s="18">
        <v>44652</v>
      </c>
      <c r="J73" s="48">
        <v>4</v>
      </c>
      <c r="K73" s="161" t="s">
        <v>313</v>
      </c>
      <c r="L73" s="162" t="s">
        <v>371</v>
      </c>
      <c r="M73" s="163">
        <f>I73-D73</f>
        <v>2499</v>
      </c>
      <c r="N73" s="22"/>
      <c r="O73" s="212" t="s">
        <v>371</v>
      </c>
      <c r="P73" s="34"/>
      <c r="Q73" s="34"/>
      <c r="R73" s="35"/>
      <c r="S73" s="213">
        <f>COUNTIF($L$2:$L$493,"II - Produto muito perigoso ao meio ambiente")</f>
        <v>82</v>
      </c>
      <c r="T73" s="214">
        <f>(S73/S76)</f>
        <v>0.440860215053763</v>
      </c>
      <c r="U73" s="22"/>
      <c r="V73" s="22"/>
      <c r="W73" s="22"/>
      <c r="X73" s="22"/>
      <c r="Y73" s="22"/>
      <c r="Z73" s="22"/>
    </row>
    <row ht="15" customHeight="1" r="74">
      <c r="A74" s="8">
        <v>7322</v>
      </c>
      <c r="B74" s="41" t="s">
        <v>1082</v>
      </c>
      <c r="C74" s="41">
        <v>2015</v>
      </c>
      <c r="D74" s="10">
        <v>42241</v>
      </c>
      <c r="E74" s="43" t="s">
        <v>1083</v>
      </c>
      <c r="F74" s="42" t="s">
        <v>953</v>
      </c>
      <c r="G74" s="43" t="s">
        <v>860</v>
      </c>
      <c r="H74" s="42" t="s">
        <v>886</v>
      </c>
      <c r="I74" s="10">
        <v>44652</v>
      </c>
      <c r="J74" s="43">
        <v>4</v>
      </c>
      <c r="K74" s="161" t="s">
        <v>313</v>
      </c>
      <c r="L74" s="156" t="s">
        <v>371</v>
      </c>
      <c r="M74" s="157">
        <f>I74-D74</f>
        <v>2411</v>
      </c>
      <c r="N74" s="22"/>
      <c r="O74" s="209" t="s">
        <v>376</v>
      </c>
      <c r="P74" s="34"/>
      <c r="Q74" s="34"/>
      <c r="R74" s="35"/>
      <c r="S74" s="210">
        <f>COUNTIF($L$2:$L$493,"III - Produto perigoso ao meio ambiente")</f>
        <v>48</v>
      </c>
      <c r="T74" s="211">
        <f>(S74/S76)</f>
        <v>0.258064516129032</v>
      </c>
      <c r="U74" s="22"/>
      <c r="V74" s="22"/>
      <c r="W74" s="22"/>
      <c r="X74" s="22"/>
      <c r="Y74" s="22"/>
      <c r="Z74" s="22"/>
    </row>
    <row ht="15" customHeight="1" r="75">
      <c r="A75" s="16">
        <v>7422</v>
      </c>
      <c r="B75" s="47" t="s">
        <v>1084</v>
      </c>
      <c r="C75" s="47">
        <v>2009</v>
      </c>
      <c r="D75" s="18">
        <v>39860</v>
      </c>
      <c r="E75" s="48" t="s">
        <v>1085</v>
      </c>
      <c r="F75" s="49" t="s">
        <v>236</v>
      </c>
      <c r="G75" s="48" t="s">
        <v>860</v>
      </c>
      <c r="H75" s="49" t="s">
        <v>1056</v>
      </c>
      <c r="I75" s="18">
        <v>44652</v>
      </c>
      <c r="J75" s="48">
        <v>4</v>
      </c>
      <c r="K75" s="161" t="s">
        <v>1086</v>
      </c>
      <c r="L75" s="162" t="s">
        <v>376</v>
      </c>
      <c r="M75" s="163">
        <f>I75-D75</f>
        <v>4792</v>
      </c>
      <c r="N75" s="22"/>
      <c r="O75" s="212" t="s">
        <v>380</v>
      </c>
      <c r="P75" s="34"/>
      <c r="Q75" s="34"/>
      <c r="R75" s="35"/>
      <c r="S75" s="213">
        <f>COUNTIF($L$2:$L$493,"IV - Produto pouco perigoso ao meio ambiente")</f>
        <v>51</v>
      </c>
      <c r="T75" s="214">
        <f>(S75/S76)</f>
        <v>0.274193548387097</v>
      </c>
      <c r="U75" s="22"/>
      <c r="V75" s="22"/>
      <c r="W75" s="22"/>
      <c r="X75" s="22"/>
      <c r="Y75" s="22"/>
      <c r="Z75" s="22"/>
    </row>
    <row ht="15" customHeight="1" r="76">
      <c r="A76" s="8">
        <v>7522</v>
      </c>
      <c r="B76" s="41" t="s">
        <v>1087</v>
      </c>
      <c r="C76" s="41">
        <v>2021</v>
      </c>
      <c r="D76" s="10">
        <v>44427</v>
      </c>
      <c r="E76" s="43" t="s">
        <v>1088</v>
      </c>
      <c r="F76" s="182" t="s">
        <v>1089</v>
      </c>
      <c r="G76" s="43" t="s">
        <v>871</v>
      </c>
      <c r="H76" s="42" t="s">
        <v>1059</v>
      </c>
      <c r="I76" s="10">
        <v>44652</v>
      </c>
      <c r="J76" s="43">
        <v>4</v>
      </c>
      <c r="K76" s="172" t="s">
        <v>880</v>
      </c>
      <c r="L76" s="156" t="s">
        <v>380</v>
      </c>
      <c r="M76" s="157">
        <f>I76-D76</f>
        <v>225</v>
      </c>
      <c r="N76" s="22"/>
      <c r="O76" s="203" t="s">
        <v>253</v>
      </c>
      <c r="P76" s="39"/>
      <c r="Q76" s="39"/>
      <c r="R76" s="204"/>
      <c r="S76" s="118">
        <f>SUM(S72:S75)</f>
        <v>186</v>
      </c>
      <c r="T76" s="119">
        <f>(S76/S76)</f>
        <v>1</v>
      </c>
      <c r="U76" s="22"/>
      <c r="V76" s="22"/>
      <c r="W76" s="22"/>
      <c r="X76" s="22"/>
      <c r="Y76" s="22"/>
      <c r="Z76" s="22"/>
    </row>
    <row ht="15" customHeight="1" r="77">
      <c r="A77" s="16">
        <v>7622</v>
      </c>
      <c r="B77" s="47" t="s">
        <v>1090</v>
      </c>
      <c r="C77" s="47">
        <v>2021</v>
      </c>
      <c r="D77" s="18">
        <v>44396</v>
      </c>
      <c r="E77" s="48" t="s">
        <v>1091</v>
      </c>
      <c r="F77" s="49" t="s">
        <v>1092</v>
      </c>
      <c r="G77" s="48" t="s">
        <v>871</v>
      </c>
      <c r="H77" s="49" t="s">
        <v>1093</v>
      </c>
      <c r="I77" s="18">
        <v>44652</v>
      </c>
      <c r="J77" s="48">
        <v>4</v>
      </c>
      <c r="K77" s="161" t="s">
        <v>319</v>
      </c>
      <c r="L77" s="173" t="s">
        <v>380</v>
      </c>
      <c r="M77" s="163">
        <f>I77-D77</f>
        <v>256</v>
      </c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ht="15" customHeight="1" r="78">
      <c r="A78" s="8">
        <v>7722</v>
      </c>
      <c r="B78" s="41" t="s">
        <v>1094</v>
      </c>
      <c r="C78" s="41">
        <v>2021</v>
      </c>
      <c r="D78" s="10">
        <v>44397</v>
      </c>
      <c r="E78" s="43" t="s">
        <v>1095</v>
      </c>
      <c r="F78" s="42" t="s">
        <v>1096</v>
      </c>
      <c r="G78" s="43" t="s">
        <v>871</v>
      </c>
      <c r="H78" s="42" t="s">
        <v>1093</v>
      </c>
      <c r="I78" s="10">
        <v>44652</v>
      </c>
      <c r="J78" s="43">
        <v>4</v>
      </c>
      <c r="K78" s="161" t="s">
        <v>319</v>
      </c>
      <c r="L78" s="156" t="s">
        <v>380</v>
      </c>
      <c r="M78" s="157">
        <f>I78-D78</f>
        <v>255</v>
      </c>
      <c r="N78" s="22"/>
      <c r="O78" s="44" t="s">
        <v>393</v>
      </c>
      <c r="P78" s="45"/>
      <c r="Q78" s="45"/>
      <c r="R78" s="45"/>
      <c r="S78" s="215"/>
      <c r="T78" s="22"/>
      <c r="U78" s="22"/>
      <c r="V78" s="22"/>
      <c r="W78" s="22"/>
      <c r="X78" s="22"/>
      <c r="Y78" s="22"/>
      <c r="Z78" s="22"/>
    </row>
    <row ht="15" customHeight="1" r="79">
      <c r="A79" s="16">
        <v>7822</v>
      </c>
      <c r="B79" s="47" t="s">
        <v>1097</v>
      </c>
      <c r="C79" s="47">
        <v>2015</v>
      </c>
      <c r="D79" s="18">
        <v>42058</v>
      </c>
      <c r="E79" s="48" t="s">
        <v>1098</v>
      </c>
      <c r="F79" s="49" t="s">
        <v>1099</v>
      </c>
      <c r="G79" s="48" t="s">
        <v>860</v>
      </c>
      <c r="H79" s="49" t="s">
        <v>209</v>
      </c>
      <c r="I79" s="18">
        <v>44652</v>
      </c>
      <c r="J79" s="48">
        <v>4</v>
      </c>
      <c r="K79" s="161" t="s">
        <v>319</v>
      </c>
      <c r="L79" s="162" t="s">
        <v>376</v>
      </c>
      <c r="M79" s="163">
        <f>I79-D79</f>
        <v>2594</v>
      </c>
      <c r="N79" s="22"/>
      <c r="O79" s="216"/>
      <c r="P79" s="217"/>
      <c r="Q79" s="217"/>
      <c r="R79" s="217"/>
      <c r="S79" s="218"/>
      <c r="T79" s="22"/>
      <c r="U79" s="22"/>
      <c r="V79" s="22"/>
      <c r="W79" s="22"/>
      <c r="X79" s="22"/>
      <c r="Y79" s="22"/>
      <c r="Z79" s="22"/>
    </row>
    <row ht="15" customHeight="1" r="80">
      <c r="A80" s="8">
        <v>7922</v>
      </c>
      <c r="B80" s="41" t="s">
        <v>1100</v>
      </c>
      <c r="C80" s="41">
        <v>2014</v>
      </c>
      <c r="D80" s="10">
        <v>42002</v>
      </c>
      <c r="E80" s="43" t="s">
        <v>1101</v>
      </c>
      <c r="F80" s="42" t="s">
        <v>1099</v>
      </c>
      <c r="G80" s="43" t="s">
        <v>860</v>
      </c>
      <c r="H80" s="42" t="s">
        <v>209</v>
      </c>
      <c r="I80" s="10">
        <v>44652</v>
      </c>
      <c r="J80" s="43">
        <v>4</v>
      </c>
      <c r="K80" s="161" t="s">
        <v>319</v>
      </c>
      <c r="L80" s="156" t="s">
        <v>376</v>
      </c>
      <c r="M80" s="157">
        <f>I80-D80</f>
        <v>2650</v>
      </c>
      <c r="N80" s="22"/>
      <c r="O80" s="126" t="s">
        <v>402</v>
      </c>
      <c r="P80" s="127" t="s">
        <v>403</v>
      </c>
      <c r="Q80" s="128"/>
      <c r="R80" s="128"/>
      <c r="S80" s="219"/>
      <c r="T80" s="22"/>
      <c r="U80" s="22"/>
      <c r="V80" s="22"/>
      <c r="W80" s="22"/>
      <c r="X80" s="22"/>
      <c r="Y80" s="22"/>
      <c r="Z80" s="22"/>
    </row>
    <row ht="15" customHeight="1" r="81">
      <c r="A81" s="16">
        <v>8022</v>
      </c>
      <c r="B81" s="47" t="s">
        <v>1102</v>
      </c>
      <c r="C81" s="47">
        <v>2021</v>
      </c>
      <c r="D81" s="18">
        <v>44454</v>
      </c>
      <c r="E81" s="48" t="s">
        <v>1103</v>
      </c>
      <c r="F81" s="49" t="s">
        <v>1104</v>
      </c>
      <c r="G81" s="48" t="s">
        <v>871</v>
      </c>
      <c r="H81" s="49" t="s">
        <v>1105</v>
      </c>
      <c r="I81" s="18">
        <v>44676</v>
      </c>
      <c r="J81" s="48">
        <v>4</v>
      </c>
      <c r="K81" s="220" t="s">
        <v>319</v>
      </c>
      <c r="L81" s="173" t="s">
        <v>380</v>
      </c>
      <c r="M81" s="163">
        <f>I81-D81</f>
        <v>222</v>
      </c>
      <c r="N81" s="22"/>
      <c r="O81" s="213" t="s">
        <v>850</v>
      </c>
      <c r="P81" s="221">
        <f>AVERAGEIF(G2:G601,"PF",M2:M601)</f>
        <v>1788.58823529412</v>
      </c>
      <c r="Q81" s="34"/>
      <c r="R81" s="34"/>
      <c r="S81" s="35"/>
      <c r="T81" s="22"/>
      <c r="U81" s="22"/>
      <c r="V81" s="22"/>
      <c r="W81" s="22"/>
      <c r="X81" s="22"/>
      <c r="Y81" s="22"/>
      <c r="Z81" s="22"/>
    </row>
    <row ht="15" customHeight="1" r="82">
      <c r="A82" s="8">
        <v>8122</v>
      </c>
      <c r="B82" s="41" t="s">
        <v>1106</v>
      </c>
      <c r="C82" s="41">
        <v>2021</v>
      </c>
      <c r="D82" s="10">
        <v>44454</v>
      </c>
      <c r="E82" s="43" t="s">
        <v>1107</v>
      </c>
      <c r="F82" s="42" t="s">
        <v>1108</v>
      </c>
      <c r="G82" s="43" t="s">
        <v>871</v>
      </c>
      <c r="H82" s="42" t="s">
        <v>1105</v>
      </c>
      <c r="I82" s="10">
        <v>44676</v>
      </c>
      <c r="J82" s="43">
        <v>4</v>
      </c>
      <c r="K82" s="161" t="s">
        <v>319</v>
      </c>
      <c r="L82" s="156" t="s">
        <v>380</v>
      </c>
      <c r="M82" s="157">
        <f>I82-D82</f>
        <v>222</v>
      </c>
      <c r="N82" s="22"/>
      <c r="O82" s="210" t="s">
        <v>844</v>
      </c>
      <c r="P82" s="222">
        <f>AVERAGEIF(G2:G601,"PFN",M2:M601)</f>
        <v>2421.73684210526</v>
      </c>
      <c r="Q82" s="34"/>
      <c r="R82" s="34"/>
      <c r="S82" s="35"/>
      <c r="T82" s="22"/>
      <c r="U82" s="22"/>
      <c r="V82" s="22"/>
      <c r="W82" s="22"/>
      <c r="X82" s="22"/>
      <c r="Y82" s="22"/>
      <c r="Z82" s="22"/>
    </row>
    <row ht="15" customHeight="1" r="83">
      <c r="A83" s="16">
        <v>8222</v>
      </c>
      <c r="B83" s="47" t="s">
        <v>1109</v>
      </c>
      <c r="C83" s="47">
        <v>2021</v>
      </c>
      <c r="D83" s="18">
        <v>44385</v>
      </c>
      <c r="E83" s="48" t="s">
        <v>1110</v>
      </c>
      <c r="F83" s="49" t="s">
        <v>1111</v>
      </c>
      <c r="G83" s="48" t="s">
        <v>871</v>
      </c>
      <c r="H83" s="49" t="s">
        <v>1112</v>
      </c>
      <c r="I83" s="18">
        <v>44676</v>
      </c>
      <c r="J83" s="48">
        <v>4</v>
      </c>
      <c r="K83" s="220" t="s">
        <v>319</v>
      </c>
      <c r="L83" s="173" t="s">
        <v>380</v>
      </c>
      <c r="M83" s="163">
        <f>I83-D83</f>
        <v>291</v>
      </c>
      <c r="N83" s="22"/>
      <c r="O83" s="213" t="s">
        <v>860</v>
      </c>
      <c r="P83" s="221">
        <f>AVERAGEIF(G2:G601,"PF/PTE",M2:M601)</f>
        <v>2091.35632183908</v>
      </c>
      <c r="Q83" s="34"/>
      <c r="R83" s="34"/>
      <c r="S83" s="35"/>
      <c r="T83" s="22"/>
      <c r="U83" s="22"/>
      <c r="V83" s="22"/>
      <c r="W83" s="22"/>
      <c r="X83" s="22"/>
      <c r="Y83" s="22"/>
      <c r="Z83" s="22"/>
    </row>
    <row ht="15" customHeight="1" r="84">
      <c r="A84" s="8">
        <v>8322</v>
      </c>
      <c r="B84" s="41" t="s">
        <v>1113</v>
      </c>
      <c r="C84" s="41">
        <v>2021</v>
      </c>
      <c r="D84" s="10">
        <v>44385</v>
      </c>
      <c r="E84" s="43" t="s">
        <v>1114</v>
      </c>
      <c r="F84" s="42" t="s">
        <v>1104</v>
      </c>
      <c r="G84" s="43" t="s">
        <v>871</v>
      </c>
      <c r="H84" s="42" t="s">
        <v>1112</v>
      </c>
      <c r="I84" s="10">
        <v>44676</v>
      </c>
      <c r="J84" s="43">
        <v>4</v>
      </c>
      <c r="K84" s="161" t="s">
        <v>319</v>
      </c>
      <c r="L84" s="156" t="s">
        <v>380</v>
      </c>
      <c r="M84" s="157">
        <f>I84-D84</f>
        <v>291</v>
      </c>
      <c r="N84" s="22"/>
      <c r="O84" s="210" t="s">
        <v>865</v>
      </c>
      <c r="P84" s="222">
        <f>AVERAGEIF(G2:G601,"Bio",M2:M601)</f>
        <v>264.375</v>
      </c>
      <c r="Q84" s="34"/>
      <c r="R84" s="34"/>
      <c r="S84" s="35"/>
      <c r="T84" s="22"/>
      <c r="U84" s="22"/>
      <c r="V84" s="22"/>
      <c r="W84" s="22"/>
      <c r="X84" s="22"/>
      <c r="Y84" s="22"/>
      <c r="Z84" s="22"/>
    </row>
    <row ht="15" customHeight="1" r="85">
      <c r="A85" s="16">
        <v>8422</v>
      </c>
      <c r="B85" s="47" t="s">
        <v>1115</v>
      </c>
      <c r="C85" s="47">
        <v>2010</v>
      </c>
      <c r="D85" s="18">
        <v>40207</v>
      </c>
      <c r="E85" s="48" t="s">
        <v>1116</v>
      </c>
      <c r="F85" s="49" t="s">
        <v>1117</v>
      </c>
      <c r="G85" s="48" t="s">
        <v>844</v>
      </c>
      <c r="H85" s="49" t="s">
        <v>851</v>
      </c>
      <c r="I85" s="18">
        <v>44676</v>
      </c>
      <c r="J85" s="48">
        <v>4</v>
      </c>
      <c r="K85" s="220" t="s">
        <v>319</v>
      </c>
      <c r="L85" s="162" t="s">
        <v>371</v>
      </c>
      <c r="M85" s="163">
        <f>I85-D85</f>
        <v>4469</v>
      </c>
      <c r="N85" s="22"/>
      <c r="O85" s="213" t="s">
        <v>871</v>
      </c>
      <c r="P85" s="221">
        <f>AVERAGEIF(G2:G601,"Bio/Org",M2:M601)</f>
        <v>243.516129032258</v>
      </c>
      <c r="Q85" s="34"/>
      <c r="R85" s="34"/>
      <c r="S85" s="35"/>
      <c r="T85" s="22"/>
      <c r="U85" s="22"/>
      <c r="V85" s="22"/>
      <c r="W85" s="22"/>
      <c r="X85" s="22"/>
      <c r="Y85" s="22"/>
      <c r="Z85" s="22"/>
    </row>
    <row ht="15" customHeight="1" r="86">
      <c r="A86" s="8">
        <v>8522</v>
      </c>
      <c r="B86" s="41" t="s">
        <v>1118</v>
      </c>
      <c r="C86" s="41">
        <v>2018</v>
      </c>
      <c r="D86" s="10">
        <v>43392</v>
      </c>
      <c r="E86" s="43" t="s">
        <v>1119</v>
      </c>
      <c r="F86" s="42" t="s">
        <v>1120</v>
      </c>
      <c r="G86" s="43" t="s">
        <v>860</v>
      </c>
      <c r="H86" s="42" t="s">
        <v>137</v>
      </c>
      <c r="I86" s="10">
        <v>44676</v>
      </c>
      <c r="J86" s="43">
        <v>4</v>
      </c>
      <c r="K86" s="161" t="s">
        <v>319</v>
      </c>
      <c r="L86" s="156" t="s">
        <v>371</v>
      </c>
      <c r="M86" s="157">
        <f>I86-D86</f>
        <v>1284</v>
      </c>
      <c r="N86" s="22"/>
      <c r="O86" s="223" t="s">
        <v>426</v>
      </c>
      <c r="P86" s="224">
        <f>AVERAGEIF(M2:M601,"&gt;0",M2:M601)</f>
        <v>1607.22994652406</v>
      </c>
      <c r="Q86" s="45"/>
      <c r="R86" s="45"/>
      <c r="S86" s="215"/>
      <c r="T86" s="22"/>
      <c r="U86" s="22"/>
      <c r="V86" s="22"/>
      <c r="W86" s="22"/>
      <c r="X86" s="22"/>
      <c r="Y86" s="22"/>
      <c r="Z86" s="22"/>
    </row>
    <row ht="15" customHeight="1" r="87">
      <c r="A87" s="16">
        <v>8622</v>
      </c>
      <c r="B87" s="47" t="s">
        <v>1121</v>
      </c>
      <c r="C87" s="47">
        <v>2019</v>
      </c>
      <c r="D87" s="18">
        <v>43739</v>
      </c>
      <c r="E87" s="48" t="s">
        <v>1122</v>
      </c>
      <c r="F87" s="49" t="s">
        <v>1123</v>
      </c>
      <c r="G87" s="48" t="s">
        <v>860</v>
      </c>
      <c r="H87" s="49" t="s">
        <v>137</v>
      </c>
      <c r="I87" s="18">
        <v>44676</v>
      </c>
      <c r="J87" s="48">
        <v>4</v>
      </c>
      <c r="K87" s="161" t="s">
        <v>313</v>
      </c>
      <c r="L87" s="162" t="s">
        <v>371</v>
      </c>
      <c r="M87" s="163">
        <f>I87-D87</f>
        <v>937</v>
      </c>
      <c r="N87" s="22"/>
      <c r="O87" s="225"/>
      <c r="P87" s="226"/>
      <c r="Q87" s="217"/>
      <c r="R87" s="217"/>
      <c r="S87" s="218"/>
      <c r="T87" s="22"/>
      <c r="U87" s="22"/>
      <c r="V87" s="22"/>
      <c r="W87" s="22"/>
      <c r="X87" s="22"/>
      <c r="Y87" s="22"/>
      <c r="Z87" s="22"/>
    </row>
    <row ht="15" customHeight="1" r="88">
      <c r="A88" s="8">
        <v>8722</v>
      </c>
      <c r="B88" s="41" t="s">
        <v>1124</v>
      </c>
      <c r="C88" s="41">
        <v>2014</v>
      </c>
      <c r="D88" s="10">
        <v>43259</v>
      </c>
      <c r="E88" s="43" t="s">
        <v>1125</v>
      </c>
      <c r="F88" s="42" t="s">
        <v>1126</v>
      </c>
      <c r="G88" s="43" t="s">
        <v>860</v>
      </c>
      <c r="H88" s="42" t="s">
        <v>137</v>
      </c>
      <c r="I88" s="10">
        <v>44676</v>
      </c>
      <c r="J88" s="43">
        <v>4</v>
      </c>
      <c r="K88" s="161" t="s">
        <v>319</v>
      </c>
      <c r="L88" s="156" t="s">
        <v>376</v>
      </c>
      <c r="M88" s="157">
        <f>I88-D88</f>
        <v>1417</v>
      </c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ht="15" customHeight="1" r="89">
      <c r="A89" s="16">
        <v>8822</v>
      </c>
      <c r="B89" s="47" t="s">
        <v>1127</v>
      </c>
      <c r="C89" s="47">
        <v>2021</v>
      </c>
      <c r="D89" s="18">
        <v>44250</v>
      </c>
      <c r="E89" s="48" t="s">
        <v>1128</v>
      </c>
      <c r="F89" s="49" t="s">
        <v>1129</v>
      </c>
      <c r="G89" s="48" t="s">
        <v>860</v>
      </c>
      <c r="H89" s="49" t="s">
        <v>1056</v>
      </c>
      <c r="I89" s="18">
        <v>44676</v>
      </c>
      <c r="J89" s="48">
        <v>4</v>
      </c>
      <c r="K89" s="161" t="s">
        <v>313</v>
      </c>
      <c r="L89" s="162" t="s">
        <v>371</v>
      </c>
      <c r="M89" s="163">
        <f>I89-D89</f>
        <v>426</v>
      </c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ht="15" customHeight="1" r="90">
      <c r="A90" s="8">
        <v>8922</v>
      </c>
      <c r="B90" s="41" t="s">
        <v>1130</v>
      </c>
      <c r="C90" s="41">
        <v>2021</v>
      </c>
      <c r="D90" s="10">
        <v>44498</v>
      </c>
      <c r="E90" s="43" t="s">
        <v>1131</v>
      </c>
      <c r="F90" s="42" t="s">
        <v>1108</v>
      </c>
      <c r="G90" s="43" t="s">
        <v>871</v>
      </c>
      <c r="H90" s="42" t="s">
        <v>1132</v>
      </c>
      <c r="I90" s="10">
        <v>44677</v>
      </c>
      <c r="J90" s="43">
        <v>4</v>
      </c>
      <c r="K90" s="161" t="s">
        <v>319</v>
      </c>
      <c r="L90" s="156" t="s">
        <v>380</v>
      </c>
      <c r="M90" s="157">
        <f>I90-D90</f>
        <v>179</v>
      </c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ht="15" customHeight="1" r="91">
      <c r="A91" s="16">
        <v>9022</v>
      </c>
      <c r="B91" s="47" t="s">
        <v>1133</v>
      </c>
      <c r="C91" s="47">
        <v>2013</v>
      </c>
      <c r="D91" s="18">
        <v>43311</v>
      </c>
      <c r="E91" s="48" t="s">
        <v>1134</v>
      </c>
      <c r="F91" s="49" t="s">
        <v>1099</v>
      </c>
      <c r="G91" s="48" t="s">
        <v>860</v>
      </c>
      <c r="H91" s="49" t="s">
        <v>100</v>
      </c>
      <c r="I91" s="18">
        <v>44677</v>
      </c>
      <c r="J91" s="48">
        <v>4</v>
      </c>
      <c r="K91" s="161" t="s">
        <v>319</v>
      </c>
      <c r="L91" s="162" t="s">
        <v>376</v>
      </c>
      <c r="M91" s="163">
        <f>I91-D91</f>
        <v>1366</v>
      </c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ht="15" customHeight="1" r="92">
      <c r="A92" s="8">
        <v>9122</v>
      </c>
      <c r="B92" s="41" t="s">
        <v>1135</v>
      </c>
      <c r="C92" s="41">
        <v>2014</v>
      </c>
      <c r="D92" s="10">
        <v>41704</v>
      </c>
      <c r="E92" s="43" t="s">
        <v>1136</v>
      </c>
      <c r="F92" s="42" t="s">
        <v>1137</v>
      </c>
      <c r="G92" s="43" t="s">
        <v>860</v>
      </c>
      <c r="H92" s="42" t="s">
        <v>1138</v>
      </c>
      <c r="I92" s="10">
        <v>44677</v>
      </c>
      <c r="J92" s="43">
        <v>4</v>
      </c>
      <c r="K92" s="161" t="s">
        <v>319</v>
      </c>
      <c r="L92" s="156" t="s">
        <v>371</v>
      </c>
      <c r="M92" s="157">
        <f>I92-D92</f>
        <v>2973</v>
      </c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ht="15" customHeight="1" r="93">
      <c r="A93" s="16">
        <v>9222</v>
      </c>
      <c r="B93" s="47" t="s">
        <v>1139</v>
      </c>
      <c r="C93" s="47">
        <v>2017</v>
      </c>
      <c r="D93" s="18">
        <v>42895</v>
      </c>
      <c r="E93" s="48" t="s">
        <v>1140</v>
      </c>
      <c r="F93" s="49" t="s">
        <v>869</v>
      </c>
      <c r="G93" s="48" t="s">
        <v>850</v>
      </c>
      <c r="H93" s="49" t="s">
        <v>870</v>
      </c>
      <c r="I93" s="18">
        <v>44677</v>
      </c>
      <c r="J93" s="48">
        <v>4</v>
      </c>
      <c r="K93" s="161" t="s">
        <v>319</v>
      </c>
      <c r="L93" s="162" t="s">
        <v>376</v>
      </c>
      <c r="M93" s="163">
        <f>I93-D93</f>
        <v>1782</v>
      </c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ht="15" customHeight="1" r="94">
      <c r="A94" s="8">
        <v>9322</v>
      </c>
      <c r="B94" s="41" t="s">
        <v>1141</v>
      </c>
      <c r="C94" s="41">
        <v>2015</v>
      </c>
      <c r="D94" s="10">
        <v>42762</v>
      </c>
      <c r="E94" s="43" t="s">
        <v>1142</v>
      </c>
      <c r="F94" s="42" t="s">
        <v>1143</v>
      </c>
      <c r="G94" s="43" t="s">
        <v>860</v>
      </c>
      <c r="H94" s="42" t="s">
        <v>100</v>
      </c>
      <c r="I94" s="10">
        <v>44677</v>
      </c>
      <c r="J94" s="43">
        <v>4</v>
      </c>
      <c r="K94" s="161" t="s">
        <v>319</v>
      </c>
      <c r="L94" s="42" t="s">
        <v>371</v>
      </c>
      <c r="M94" s="157">
        <f>I94-D94</f>
        <v>1915</v>
      </c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ht="19.5" customHeight="1" r="95">
      <c r="A95" s="16">
        <v>9422</v>
      </c>
      <c r="B95" s="47" t="s">
        <v>1144</v>
      </c>
      <c r="C95" s="47">
        <v>2015</v>
      </c>
      <c r="D95" s="18">
        <v>42174</v>
      </c>
      <c r="E95" s="48" t="s">
        <v>1145</v>
      </c>
      <c r="F95" s="49" t="s">
        <v>1146</v>
      </c>
      <c r="G95" s="48" t="s">
        <v>860</v>
      </c>
      <c r="H95" s="49" t="s">
        <v>277</v>
      </c>
      <c r="I95" s="18">
        <v>44677</v>
      </c>
      <c r="J95" s="48">
        <v>4</v>
      </c>
      <c r="K95" s="161" t="s">
        <v>313</v>
      </c>
      <c r="L95" s="162" t="s">
        <v>371</v>
      </c>
      <c r="M95" s="163">
        <f>I95-D95</f>
        <v>2503</v>
      </c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ht="15" customHeight="1" r="96">
      <c r="A96" s="8">
        <v>9522</v>
      </c>
      <c r="B96" s="41" t="s">
        <v>1147</v>
      </c>
      <c r="C96" s="41">
        <v>2015</v>
      </c>
      <c r="D96" s="10">
        <v>42339</v>
      </c>
      <c r="E96" s="43" t="s">
        <v>1148</v>
      </c>
      <c r="F96" s="42" t="s">
        <v>1081</v>
      </c>
      <c r="G96" s="43" t="s">
        <v>860</v>
      </c>
      <c r="H96" s="42" t="s">
        <v>100</v>
      </c>
      <c r="I96" s="10">
        <v>44678</v>
      </c>
      <c r="J96" s="43">
        <v>4</v>
      </c>
      <c r="K96" s="207" t="s">
        <v>301</v>
      </c>
      <c r="L96" s="42" t="s">
        <v>371</v>
      </c>
      <c r="M96" s="157">
        <f>I96-D96</f>
        <v>2339</v>
      </c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ht="15" customHeight="1" r="97">
      <c r="A97" s="16">
        <v>9622</v>
      </c>
      <c r="B97" s="47" t="s">
        <v>1149</v>
      </c>
      <c r="C97" s="47">
        <v>2020</v>
      </c>
      <c r="D97" s="18">
        <v>44160</v>
      </c>
      <c r="E97" s="48" t="s">
        <v>1150</v>
      </c>
      <c r="F97" s="49" t="s">
        <v>1151</v>
      </c>
      <c r="G97" s="48" t="s">
        <v>860</v>
      </c>
      <c r="H97" s="49" t="s">
        <v>307</v>
      </c>
      <c r="I97" s="18">
        <v>44678</v>
      </c>
      <c r="J97" s="48">
        <v>4</v>
      </c>
      <c r="K97" s="161" t="s">
        <v>319</v>
      </c>
      <c r="L97" s="162" t="s">
        <v>376</v>
      </c>
      <c r="M97" s="163">
        <f>I97-D97</f>
        <v>518</v>
      </c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ht="15" customHeight="1" r="98">
      <c r="A98" s="8">
        <v>9722</v>
      </c>
      <c r="B98" s="41" t="s">
        <v>1152</v>
      </c>
      <c r="C98" s="41">
        <v>2013</v>
      </c>
      <c r="D98" s="10">
        <v>41635</v>
      </c>
      <c r="E98" s="43" t="s">
        <v>1153</v>
      </c>
      <c r="F98" s="42" t="s">
        <v>1154</v>
      </c>
      <c r="G98" s="43" t="s">
        <v>860</v>
      </c>
      <c r="H98" s="42" t="s">
        <v>132</v>
      </c>
      <c r="I98" s="10">
        <v>44678</v>
      </c>
      <c r="J98" s="43">
        <v>4</v>
      </c>
      <c r="K98" s="161" t="s">
        <v>319</v>
      </c>
      <c r="L98" s="156" t="s">
        <v>376</v>
      </c>
      <c r="M98" s="157">
        <f>I98-D98</f>
        <v>3043</v>
      </c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ht="18" customHeight="1" r="99">
      <c r="A99" s="16">
        <v>9822</v>
      </c>
      <c r="B99" s="47" t="s">
        <v>1155</v>
      </c>
      <c r="C99" s="47">
        <v>2013</v>
      </c>
      <c r="D99" s="18">
        <v>41488</v>
      </c>
      <c r="E99" s="48" t="s">
        <v>1156</v>
      </c>
      <c r="F99" s="49" t="s">
        <v>1157</v>
      </c>
      <c r="G99" s="48" t="s">
        <v>850</v>
      </c>
      <c r="H99" s="49" t="s">
        <v>965</v>
      </c>
      <c r="I99" s="18">
        <v>44678</v>
      </c>
      <c r="J99" s="48">
        <v>4</v>
      </c>
      <c r="K99" s="172" t="s">
        <v>880</v>
      </c>
      <c r="L99" s="162" t="s">
        <v>376</v>
      </c>
      <c r="M99" s="163">
        <f>I99-D99</f>
        <v>3190</v>
      </c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ht="18.75" customHeight="1" r="100">
      <c r="A100" s="8">
        <v>9922</v>
      </c>
      <c r="B100" s="41" t="s">
        <v>1158</v>
      </c>
      <c r="C100" s="41">
        <v>2015</v>
      </c>
      <c r="D100" s="10">
        <v>42027</v>
      </c>
      <c r="E100" s="43" t="s">
        <v>1159</v>
      </c>
      <c r="F100" s="42" t="s">
        <v>1160</v>
      </c>
      <c r="G100" s="43" t="s">
        <v>860</v>
      </c>
      <c r="H100" s="42" t="s">
        <v>1161</v>
      </c>
      <c r="I100" s="10">
        <v>44678</v>
      </c>
      <c r="J100" s="43">
        <v>4</v>
      </c>
      <c r="K100" s="161" t="s">
        <v>313</v>
      </c>
      <c r="L100" s="156" t="s">
        <v>376</v>
      </c>
      <c r="M100" s="157">
        <f>I100-D100</f>
        <v>2651</v>
      </c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ht="15" customHeight="1" r="101">
      <c r="A101" s="16">
        <v>10022</v>
      </c>
      <c r="B101" s="47" t="s">
        <v>1162</v>
      </c>
      <c r="C101" s="47">
        <v>2018</v>
      </c>
      <c r="D101" s="18">
        <v>43256</v>
      </c>
      <c r="E101" s="48" t="s">
        <v>1163</v>
      </c>
      <c r="F101" s="49" t="s">
        <v>1164</v>
      </c>
      <c r="G101" s="48" t="s">
        <v>850</v>
      </c>
      <c r="H101" s="49" t="s">
        <v>965</v>
      </c>
      <c r="I101" s="18">
        <v>44678</v>
      </c>
      <c r="J101" s="48">
        <v>4</v>
      </c>
      <c r="K101" s="161" t="s">
        <v>319</v>
      </c>
      <c r="L101" s="162" t="s">
        <v>371</v>
      </c>
      <c r="M101" s="163">
        <f>I101-D101</f>
        <v>1422</v>
      </c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ht="15" customHeight="1" r="102">
      <c r="A102" s="8">
        <v>10122</v>
      </c>
      <c r="B102" s="41" t="s">
        <v>1165</v>
      </c>
      <c r="C102" s="41">
        <v>2019</v>
      </c>
      <c r="D102" s="10">
        <v>43818</v>
      </c>
      <c r="E102" s="43" t="s">
        <v>1166</v>
      </c>
      <c r="F102" s="42" t="s">
        <v>893</v>
      </c>
      <c r="G102" s="43" t="s">
        <v>860</v>
      </c>
      <c r="H102" s="42" t="s">
        <v>856</v>
      </c>
      <c r="I102" s="10">
        <v>44678</v>
      </c>
      <c r="J102" s="43">
        <v>4</v>
      </c>
      <c r="K102" s="161" t="s">
        <v>313</v>
      </c>
      <c r="L102" s="156" t="s">
        <v>376</v>
      </c>
      <c r="M102" s="157">
        <f>I102-D102</f>
        <v>860</v>
      </c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ht="15" customHeight="1" r="103">
      <c r="A103" s="16">
        <v>10222</v>
      </c>
      <c r="B103" s="47" t="s">
        <v>1167</v>
      </c>
      <c r="C103" s="47">
        <v>2019</v>
      </c>
      <c r="D103" s="18">
        <v>43818</v>
      </c>
      <c r="E103" s="48" t="s">
        <v>1168</v>
      </c>
      <c r="F103" s="49" t="s">
        <v>1169</v>
      </c>
      <c r="G103" s="48" t="s">
        <v>850</v>
      </c>
      <c r="H103" s="49" t="s">
        <v>856</v>
      </c>
      <c r="I103" s="18">
        <v>44678</v>
      </c>
      <c r="J103" s="48">
        <v>4</v>
      </c>
      <c r="K103" s="161" t="s">
        <v>319</v>
      </c>
      <c r="L103" s="162" t="s">
        <v>371</v>
      </c>
      <c r="M103" s="163">
        <f>I103-D103</f>
        <v>860</v>
      </c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ht="15" customHeight="1" r="104">
      <c r="A104" s="8">
        <v>10322</v>
      </c>
      <c r="B104" s="41" t="s">
        <v>1170</v>
      </c>
      <c r="C104" s="41">
        <v>2021</v>
      </c>
      <c r="D104" s="10">
        <v>44496</v>
      </c>
      <c r="E104" s="43" t="s">
        <v>1171</v>
      </c>
      <c r="F104" s="42" t="s">
        <v>1172</v>
      </c>
      <c r="G104" s="43" t="s">
        <v>871</v>
      </c>
      <c r="H104" s="42" t="s">
        <v>1173</v>
      </c>
      <c r="I104" s="10">
        <v>44686</v>
      </c>
      <c r="J104" s="43">
        <v>5</v>
      </c>
      <c r="K104" s="172" t="s">
        <v>880</v>
      </c>
      <c r="L104" s="156" t="s">
        <v>380</v>
      </c>
      <c r="M104" s="157">
        <f>I104-D104</f>
        <v>190</v>
      </c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ht="15" customHeight="1" r="105">
      <c r="A105" s="16">
        <v>10422</v>
      </c>
      <c r="B105" s="47" t="s">
        <v>1174</v>
      </c>
      <c r="C105" s="47">
        <v>2021</v>
      </c>
      <c r="D105" s="18">
        <v>44413</v>
      </c>
      <c r="E105" s="48" t="s">
        <v>1175</v>
      </c>
      <c r="F105" s="49" t="s">
        <v>1176</v>
      </c>
      <c r="G105" s="48" t="s">
        <v>865</v>
      </c>
      <c r="H105" s="49" t="s">
        <v>1177</v>
      </c>
      <c r="I105" s="18">
        <v>44686</v>
      </c>
      <c r="J105" s="48">
        <v>5</v>
      </c>
      <c r="K105" s="161" t="s">
        <v>319</v>
      </c>
      <c r="L105" s="173" t="s">
        <v>380</v>
      </c>
      <c r="M105" s="163">
        <f>I105-D105</f>
        <v>273</v>
      </c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ht="15" customHeight="1" r="106">
      <c r="A106" s="8">
        <v>10522</v>
      </c>
      <c r="B106" s="41" t="s">
        <v>1178</v>
      </c>
      <c r="C106" s="41">
        <v>2021</v>
      </c>
      <c r="D106" s="10">
        <v>44328</v>
      </c>
      <c r="E106" s="43" t="s">
        <v>1179</v>
      </c>
      <c r="F106" s="42" t="s">
        <v>1180</v>
      </c>
      <c r="G106" s="43" t="s">
        <v>871</v>
      </c>
      <c r="H106" s="42" t="s">
        <v>1177</v>
      </c>
      <c r="I106" s="10">
        <v>44686</v>
      </c>
      <c r="J106" s="43">
        <v>5</v>
      </c>
      <c r="K106" s="172" t="s">
        <v>880</v>
      </c>
      <c r="L106" s="156" t="s">
        <v>380</v>
      </c>
      <c r="M106" s="157">
        <f>I106-D106</f>
        <v>358</v>
      </c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ht="15" customHeight="1" r="107">
      <c r="A107" s="16">
        <v>10622</v>
      </c>
      <c r="B107" s="47" t="s">
        <v>1181</v>
      </c>
      <c r="C107" s="47">
        <v>2017</v>
      </c>
      <c r="D107" s="18">
        <v>43066</v>
      </c>
      <c r="E107" s="48" t="s">
        <v>1182</v>
      </c>
      <c r="F107" s="49" t="s">
        <v>1183</v>
      </c>
      <c r="G107" s="48" t="s">
        <v>860</v>
      </c>
      <c r="H107" s="49" t="s">
        <v>18</v>
      </c>
      <c r="I107" s="18">
        <v>44686</v>
      </c>
      <c r="J107" s="48">
        <v>5</v>
      </c>
      <c r="K107" s="161" t="s">
        <v>319</v>
      </c>
      <c r="L107" s="49" t="s">
        <v>371</v>
      </c>
      <c r="M107" s="163">
        <f>I107-D107</f>
        <v>1620</v>
      </c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ht="15" customHeight="1" r="108">
      <c r="A108" s="8">
        <v>10722</v>
      </c>
      <c r="B108" s="41" t="s">
        <v>1184</v>
      </c>
      <c r="C108" s="41">
        <v>2018</v>
      </c>
      <c r="D108" s="10">
        <v>43423</v>
      </c>
      <c r="E108" s="43" t="s">
        <v>1185</v>
      </c>
      <c r="F108" s="42" t="s">
        <v>1186</v>
      </c>
      <c r="G108" s="43" t="s">
        <v>860</v>
      </c>
      <c r="H108" s="42" t="s">
        <v>18</v>
      </c>
      <c r="I108" s="10">
        <v>44686</v>
      </c>
      <c r="J108" s="43">
        <v>5</v>
      </c>
      <c r="K108" s="161" t="s">
        <v>313</v>
      </c>
      <c r="L108" s="42" t="s">
        <v>371</v>
      </c>
      <c r="M108" s="157">
        <f>I108-D108</f>
        <v>1263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ht="15" customHeight="1" r="109">
      <c r="A109" s="16">
        <v>10822</v>
      </c>
      <c r="B109" s="47" t="s">
        <v>1187</v>
      </c>
      <c r="C109" s="47">
        <v>2020</v>
      </c>
      <c r="D109" s="18">
        <v>44012</v>
      </c>
      <c r="E109" s="48" t="s">
        <v>1188</v>
      </c>
      <c r="F109" s="49" t="s">
        <v>1189</v>
      </c>
      <c r="G109" s="48" t="s">
        <v>865</v>
      </c>
      <c r="H109" s="49" t="s">
        <v>1190</v>
      </c>
      <c r="I109" s="18">
        <v>44686</v>
      </c>
      <c r="J109" s="48">
        <v>5</v>
      </c>
      <c r="K109" s="161" t="s">
        <v>319</v>
      </c>
      <c r="L109" s="173" t="s">
        <v>380</v>
      </c>
      <c r="M109" s="163">
        <f>I109-D109</f>
        <v>674</v>
      </c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ht="15" customHeight="1" r="110">
      <c r="A110" s="8">
        <v>10922</v>
      </c>
      <c r="B110" s="41" t="s">
        <v>1191</v>
      </c>
      <c r="C110" s="41">
        <v>2022</v>
      </c>
      <c r="D110" s="10">
        <v>44581</v>
      </c>
      <c r="E110" s="43" t="s">
        <v>1192</v>
      </c>
      <c r="F110" s="42" t="s">
        <v>1193</v>
      </c>
      <c r="G110" s="43" t="s">
        <v>871</v>
      </c>
      <c r="H110" s="42" t="s">
        <v>1112</v>
      </c>
      <c r="I110" s="10">
        <v>44686</v>
      </c>
      <c r="J110" s="43">
        <v>5</v>
      </c>
      <c r="K110" s="161" t="s">
        <v>319</v>
      </c>
      <c r="L110" s="156" t="s">
        <v>380</v>
      </c>
      <c r="M110" s="157">
        <f>I110-D110</f>
        <v>105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ht="15" customHeight="1" r="111">
      <c r="A111" s="16">
        <v>11022</v>
      </c>
      <c r="B111" s="47" t="s">
        <v>1194</v>
      </c>
      <c r="C111" s="47">
        <v>2016</v>
      </c>
      <c r="D111" s="18">
        <v>42433</v>
      </c>
      <c r="E111" s="48" t="s">
        <v>1195</v>
      </c>
      <c r="F111" s="49" t="s">
        <v>1196</v>
      </c>
      <c r="G111" s="48" t="s">
        <v>860</v>
      </c>
      <c r="H111" s="49" t="s">
        <v>25</v>
      </c>
      <c r="I111" s="18">
        <v>44686</v>
      </c>
      <c r="J111" s="48">
        <v>5</v>
      </c>
      <c r="K111" s="161" t="s">
        <v>313</v>
      </c>
      <c r="L111" s="49" t="s">
        <v>371</v>
      </c>
      <c r="M111" s="163">
        <f>I111-D111</f>
        <v>2253</v>
      </c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ht="15" customHeight="1" r="112">
      <c r="A112" s="8">
        <v>11122</v>
      </c>
      <c r="B112" s="41" t="s">
        <v>1197</v>
      </c>
      <c r="C112" s="41">
        <v>2021</v>
      </c>
      <c r="D112" s="10">
        <v>44239</v>
      </c>
      <c r="E112" s="43" t="s">
        <v>1198</v>
      </c>
      <c r="F112" s="42" t="s">
        <v>1199</v>
      </c>
      <c r="G112" s="43" t="s">
        <v>871</v>
      </c>
      <c r="H112" s="42" t="s">
        <v>946</v>
      </c>
      <c r="I112" s="10">
        <v>44686</v>
      </c>
      <c r="J112" s="43">
        <v>5</v>
      </c>
      <c r="K112" s="161" t="s">
        <v>319</v>
      </c>
      <c r="L112" s="156" t="s">
        <v>380</v>
      </c>
      <c r="M112" s="157">
        <f>I112-D112</f>
        <v>447</v>
      </c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ht="15" customHeight="1" r="113">
      <c r="A113" s="16">
        <v>11222</v>
      </c>
      <c r="B113" s="47" t="s">
        <v>1200</v>
      </c>
      <c r="C113" s="47">
        <v>2021</v>
      </c>
      <c r="D113" s="18">
        <v>44378</v>
      </c>
      <c r="E113" s="48" t="s">
        <v>1201</v>
      </c>
      <c r="F113" s="49" t="s">
        <v>1202</v>
      </c>
      <c r="G113" s="48" t="s">
        <v>865</v>
      </c>
      <c r="H113" s="49" t="s">
        <v>950</v>
      </c>
      <c r="I113" s="18">
        <v>44686</v>
      </c>
      <c r="J113" s="48">
        <v>5</v>
      </c>
      <c r="K113" s="172" t="s">
        <v>880</v>
      </c>
      <c r="L113" s="173" t="s">
        <v>380</v>
      </c>
      <c r="M113" s="163">
        <f>I113-D113</f>
        <v>308</v>
      </c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ht="15" customHeight="1" r="114">
      <c r="A114" s="8">
        <v>11322</v>
      </c>
      <c r="B114" s="41" t="s">
        <v>1203</v>
      </c>
      <c r="C114" s="41">
        <v>2021</v>
      </c>
      <c r="D114" s="10">
        <v>44491</v>
      </c>
      <c r="E114" s="43" t="s">
        <v>1204</v>
      </c>
      <c r="F114" s="182" t="s">
        <v>1205</v>
      </c>
      <c r="G114" s="43" t="s">
        <v>865</v>
      </c>
      <c r="H114" s="42" t="s">
        <v>1206</v>
      </c>
      <c r="I114" s="10">
        <v>44690</v>
      </c>
      <c r="J114" s="43">
        <v>5</v>
      </c>
      <c r="K114" s="161" t="s">
        <v>319</v>
      </c>
      <c r="L114" s="156" t="s">
        <v>380</v>
      </c>
      <c r="M114" s="157">
        <f>I114-D114</f>
        <v>199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ht="15" customHeight="1" r="115">
      <c r="A115" s="16">
        <v>11422</v>
      </c>
      <c r="B115" s="47" t="s">
        <v>1207</v>
      </c>
      <c r="C115" s="47">
        <v>2020</v>
      </c>
      <c r="D115" s="18">
        <v>44372</v>
      </c>
      <c r="E115" s="48" t="s">
        <v>1208</v>
      </c>
      <c r="F115" s="49" t="s">
        <v>1189</v>
      </c>
      <c r="G115" s="48" t="s">
        <v>865</v>
      </c>
      <c r="H115" s="49" t="s">
        <v>1209</v>
      </c>
      <c r="I115" s="18">
        <v>44690</v>
      </c>
      <c r="J115" s="48">
        <v>5</v>
      </c>
      <c r="K115" s="161" t="s">
        <v>319</v>
      </c>
      <c r="L115" s="173" t="s">
        <v>380</v>
      </c>
      <c r="M115" s="163">
        <f>I115-D115</f>
        <v>318</v>
      </c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ht="15" customHeight="1" r="116">
      <c r="A116" s="8">
        <v>11522</v>
      </c>
      <c r="B116" s="41" t="s">
        <v>1210</v>
      </c>
      <c r="C116" s="41">
        <v>2022</v>
      </c>
      <c r="D116" s="10">
        <v>44568</v>
      </c>
      <c r="E116" s="43" t="s">
        <v>1211</v>
      </c>
      <c r="F116" s="42" t="s">
        <v>1212</v>
      </c>
      <c r="G116" s="43" t="s">
        <v>871</v>
      </c>
      <c r="H116" s="42" t="s">
        <v>1213</v>
      </c>
      <c r="I116" s="10">
        <v>44691</v>
      </c>
      <c r="J116" s="43">
        <v>5</v>
      </c>
      <c r="K116" s="161" t="s">
        <v>319</v>
      </c>
      <c r="L116" s="156" t="s">
        <v>380</v>
      </c>
      <c r="M116" s="157">
        <f>I116-D116</f>
        <v>123</v>
      </c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ht="15" customHeight="1" r="117">
      <c r="A117" s="16">
        <v>11622</v>
      </c>
      <c r="B117" s="47" t="s">
        <v>1214</v>
      </c>
      <c r="C117" s="47">
        <v>2021</v>
      </c>
      <c r="D117" s="18">
        <v>44498</v>
      </c>
      <c r="E117" s="48" t="s">
        <v>1215</v>
      </c>
      <c r="F117" s="49" t="s">
        <v>945</v>
      </c>
      <c r="G117" s="48" t="s">
        <v>871</v>
      </c>
      <c r="H117" s="49" t="s">
        <v>1132</v>
      </c>
      <c r="I117" s="18">
        <v>44691</v>
      </c>
      <c r="J117" s="48">
        <v>5</v>
      </c>
      <c r="K117" s="161" t="s">
        <v>319</v>
      </c>
      <c r="L117" s="173" t="s">
        <v>380</v>
      </c>
      <c r="M117" s="163">
        <f>I117-D117</f>
        <v>193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ht="15" customHeight="1" r="118">
      <c r="A118" s="8">
        <v>11722</v>
      </c>
      <c r="B118" s="41" t="s">
        <v>1216</v>
      </c>
      <c r="C118" s="41">
        <v>2018</v>
      </c>
      <c r="D118" s="10">
        <v>43371</v>
      </c>
      <c r="E118" s="43" t="s">
        <v>1217</v>
      </c>
      <c r="F118" s="42" t="s">
        <v>1218</v>
      </c>
      <c r="G118" s="43" t="s">
        <v>850</v>
      </c>
      <c r="H118" s="42" t="s">
        <v>856</v>
      </c>
      <c r="I118" s="10">
        <v>44691</v>
      </c>
      <c r="J118" s="43">
        <v>5</v>
      </c>
      <c r="K118" s="207" t="s">
        <v>301</v>
      </c>
      <c r="L118" s="156" t="s">
        <v>875</v>
      </c>
      <c r="M118" s="157">
        <f>I118-D118</f>
        <v>1320</v>
      </c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ht="15" customHeight="1" r="119">
      <c r="A119" s="16">
        <v>11822</v>
      </c>
      <c r="B119" s="47" t="s">
        <v>1219</v>
      </c>
      <c r="C119" s="47">
        <v>2011</v>
      </c>
      <c r="D119" s="18">
        <v>40674</v>
      </c>
      <c r="E119" s="48" t="s">
        <v>1220</v>
      </c>
      <c r="F119" s="49" t="s">
        <v>1221</v>
      </c>
      <c r="G119" s="48" t="s">
        <v>850</v>
      </c>
      <c r="H119" s="49" t="s">
        <v>870</v>
      </c>
      <c r="I119" s="18">
        <v>44691</v>
      </c>
      <c r="J119" s="48">
        <v>5</v>
      </c>
      <c r="K119" s="161" t="s">
        <v>313</v>
      </c>
      <c r="L119" s="49" t="s">
        <v>371</v>
      </c>
      <c r="M119" s="163">
        <f>I119-D119</f>
        <v>4017</v>
      </c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ht="15" customHeight="1" r="120">
      <c r="A120" s="8">
        <v>11922</v>
      </c>
      <c r="B120" s="41" t="s">
        <v>1222</v>
      </c>
      <c r="C120" s="41">
        <v>2020</v>
      </c>
      <c r="D120" s="10">
        <v>44147</v>
      </c>
      <c r="E120" s="43" t="s">
        <v>1223</v>
      </c>
      <c r="F120" s="42" t="s">
        <v>1129</v>
      </c>
      <c r="G120" s="43" t="s">
        <v>860</v>
      </c>
      <c r="H120" s="42" t="s">
        <v>307</v>
      </c>
      <c r="I120" s="10">
        <v>44692</v>
      </c>
      <c r="J120" s="43">
        <v>5</v>
      </c>
      <c r="K120" s="161" t="s">
        <v>313</v>
      </c>
      <c r="L120" s="42" t="s">
        <v>371</v>
      </c>
      <c r="M120" s="157">
        <f>I120-D120</f>
        <v>545</v>
      </c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ht="15" customHeight="1" r="121">
      <c r="A121" s="16">
        <v>12022</v>
      </c>
      <c r="B121" s="47" t="s">
        <v>1224</v>
      </c>
      <c r="C121" s="47">
        <v>2014</v>
      </c>
      <c r="D121" s="18">
        <v>41711</v>
      </c>
      <c r="E121" s="48" t="s">
        <v>1225</v>
      </c>
      <c r="F121" s="49" t="s">
        <v>869</v>
      </c>
      <c r="G121" s="48" t="s">
        <v>860</v>
      </c>
      <c r="H121" s="49" t="s">
        <v>1226</v>
      </c>
      <c r="I121" s="18">
        <v>44692</v>
      </c>
      <c r="J121" s="48">
        <v>5</v>
      </c>
      <c r="K121" s="161" t="s">
        <v>319</v>
      </c>
      <c r="L121" s="162" t="s">
        <v>376</v>
      </c>
      <c r="M121" s="163">
        <f>I121-D121</f>
        <v>2981</v>
      </c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ht="15" customHeight="1" r="122">
      <c r="A122" s="8">
        <v>12122</v>
      </c>
      <c r="B122" s="41" t="s">
        <v>1227</v>
      </c>
      <c r="C122" s="41">
        <v>2021</v>
      </c>
      <c r="D122" s="10">
        <v>44461</v>
      </c>
      <c r="E122" s="43" t="s">
        <v>1228</v>
      </c>
      <c r="F122" s="42" t="s">
        <v>1229</v>
      </c>
      <c r="G122" s="43" t="s">
        <v>865</v>
      </c>
      <c r="H122" s="42" t="s">
        <v>1230</v>
      </c>
      <c r="I122" s="10">
        <v>44692</v>
      </c>
      <c r="J122" s="43">
        <v>5</v>
      </c>
      <c r="K122" s="161" t="s">
        <v>319</v>
      </c>
      <c r="L122" s="156" t="s">
        <v>380</v>
      </c>
      <c r="M122" s="157">
        <f>I122-D122</f>
        <v>231</v>
      </c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ht="12.75" customHeight="1" r="123">
      <c r="A123" s="16">
        <v>12222</v>
      </c>
      <c r="B123" s="47" t="s">
        <v>1231</v>
      </c>
      <c r="C123" s="47">
        <v>2019</v>
      </c>
      <c r="D123" s="18">
        <v>43573</v>
      </c>
      <c r="E123" s="48" t="s">
        <v>1232</v>
      </c>
      <c r="F123" s="49" t="s">
        <v>93</v>
      </c>
      <c r="G123" s="48" t="s">
        <v>860</v>
      </c>
      <c r="H123" s="49" t="s">
        <v>71</v>
      </c>
      <c r="I123" s="18">
        <v>44692</v>
      </c>
      <c r="J123" s="48">
        <v>5</v>
      </c>
      <c r="K123" s="161" t="s">
        <v>319</v>
      </c>
      <c r="L123" s="162" t="s">
        <v>376</v>
      </c>
      <c r="M123" s="163">
        <f>I123-D123</f>
        <v>1119</v>
      </c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ht="15" customHeight="1" r="124">
      <c r="A124" s="8">
        <v>12322</v>
      </c>
      <c r="B124" s="41" t="s">
        <v>1233</v>
      </c>
      <c r="C124" s="41">
        <v>2021</v>
      </c>
      <c r="D124" s="10">
        <v>44503</v>
      </c>
      <c r="E124" s="43" t="s">
        <v>1234</v>
      </c>
      <c r="F124" s="42" t="s">
        <v>1235</v>
      </c>
      <c r="G124" s="43" t="s">
        <v>871</v>
      </c>
      <c r="H124" s="42" t="s">
        <v>1230</v>
      </c>
      <c r="I124" s="10">
        <v>44692</v>
      </c>
      <c r="J124" s="43">
        <v>5</v>
      </c>
      <c r="K124" s="161" t="s">
        <v>319</v>
      </c>
      <c r="L124" s="156" t="s">
        <v>380</v>
      </c>
      <c r="M124" s="157">
        <f>I124-D124</f>
        <v>189</v>
      </c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ht="15" customHeight="1" r="125">
      <c r="A125" s="16">
        <v>12422</v>
      </c>
      <c r="B125" s="47" t="s">
        <v>1236</v>
      </c>
      <c r="C125" s="47">
        <v>2021</v>
      </c>
      <c r="D125" s="18">
        <v>44517</v>
      </c>
      <c r="E125" s="48" t="s">
        <v>1237</v>
      </c>
      <c r="F125" s="49" t="s">
        <v>1235</v>
      </c>
      <c r="G125" s="48" t="s">
        <v>871</v>
      </c>
      <c r="H125" s="49" t="s">
        <v>1238</v>
      </c>
      <c r="I125" s="18">
        <v>44692</v>
      </c>
      <c r="J125" s="48">
        <v>5</v>
      </c>
      <c r="K125" s="161" t="s">
        <v>319</v>
      </c>
      <c r="L125" s="173" t="s">
        <v>380</v>
      </c>
      <c r="M125" s="163">
        <f>I125-D125</f>
        <v>175</v>
      </c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ht="15" customHeight="1" r="126">
      <c r="A126" s="8">
        <v>12522</v>
      </c>
      <c r="B126" s="41" t="s">
        <v>1239</v>
      </c>
      <c r="C126" s="41">
        <v>2015</v>
      </c>
      <c r="D126" s="10">
        <v>42291</v>
      </c>
      <c r="E126" s="43" t="s">
        <v>1240</v>
      </c>
      <c r="F126" s="42" t="s">
        <v>564</v>
      </c>
      <c r="G126" s="43" t="s">
        <v>860</v>
      </c>
      <c r="H126" s="42" t="s">
        <v>1241</v>
      </c>
      <c r="I126" s="10">
        <v>44692</v>
      </c>
      <c r="J126" s="43">
        <v>5</v>
      </c>
      <c r="K126" s="161" t="s">
        <v>319</v>
      </c>
      <c r="L126" s="42" t="s">
        <v>371</v>
      </c>
      <c r="M126" s="157">
        <f>I126-D126</f>
        <v>2401</v>
      </c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ht="15" customHeight="1" r="127">
      <c r="A127" s="16">
        <v>12622</v>
      </c>
      <c r="B127" s="47" t="s">
        <v>1242</v>
      </c>
      <c r="C127" s="47">
        <v>2014</v>
      </c>
      <c r="D127" s="18">
        <v>41969</v>
      </c>
      <c r="E127" s="48" t="s">
        <v>1243</v>
      </c>
      <c r="F127" s="49" t="s">
        <v>1244</v>
      </c>
      <c r="G127" s="48" t="s">
        <v>860</v>
      </c>
      <c r="H127" s="49" t="s">
        <v>870</v>
      </c>
      <c r="I127" s="18">
        <v>44692</v>
      </c>
      <c r="J127" s="48">
        <v>5</v>
      </c>
      <c r="K127" s="161" t="s">
        <v>319</v>
      </c>
      <c r="L127" s="49" t="s">
        <v>371</v>
      </c>
      <c r="M127" s="163">
        <f>I127-D127</f>
        <v>2723</v>
      </c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ht="15" customHeight="1" r="128">
      <c r="A128" s="8">
        <v>12722</v>
      </c>
      <c r="B128" s="41" t="s">
        <v>1245</v>
      </c>
      <c r="C128" s="41">
        <v>2020</v>
      </c>
      <c r="D128" s="10">
        <v>43957</v>
      </c>
      <c r="E128" s="43" t="s">
        <v>1246</v>
      </c>
      <c r="F128" s="42" t="s">
        <v>908</v>
      </c>
      <c r="G128" s="43" t="s">
        <v>860</v>
      </c>
      <c r="H128" s="42" t="s">
        <v>137</v>
      </c>
      <c r="I128" s="10">
        <v>44692</v>
      </c>
      <c r="J128" s="43">
        <v>5</v>
      </c>
      <c r="K128" s="161" t="s">
        <v>319</v>
      </c>
      <c r="L128" s="42" t="s">
        <v>371</v>
      </c>
      <c r="M128" s="157">
        <f>I128-D128</f>
        <v>735</v>
      </c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ht="15" customHeight="1" r="129">
      <c r="A129" s="16">
        <v>12822</v>
      </c>
      <c r="B129" s="47" t="s">
        <v>1247</v>
      </c>
      <c r="C129" s="47">
        <v>2020</v>
      </c>
      <c r="D129" s="18">
        <v>44162</v>
      </c>
      <c r="E129" s="48" t="s">
        <v>1248</v>
      </c>
      <c r="F129" s="49" t="s">
        <v>1249</v>
      </c>
      <c r="G129" s="48" t="s">
        <v>850</v>
      </c>
      <c r="H129" s="49" t="s">
        <v>856</v>
      </c>
      <c r="I129" s="18">
        <v>44692</v>
      </c>
      <c r="J129" s="48">
        <v>5</v>
      </c>
      <c r="K129" s="161" t="s">
        <v>319</v>
      </c>
      <c r="L129" s="162" t="s">
        <v>376</v>
      </c>
      <c r="M129" s="163">
        <f>I129-D129</f>
        <v>530</v>
      </c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ht="15" customHeight="1" r="130">
      <c r="A130" s="8">
        <v>12922</v>
      </c>
      <c r="B130" s="41" t="s">
        <v>1250</v>
      </c>
      <c r="C130" s="41">
        <v>2018</v>
      </c>
      <c r="D130" s="10">
        <v>43185</v>
      </c>
      <c r="E130" s="43" t="s">
        <v>1251</v>
      </c>
      <c r="F130" s="42" t="s">
        <v>93</v>
      </c>
      <c r="G130" s="43" t="s">
        <v>860</v>
      </c>
      <c r="H130" s="42" t="s">
        <v>1252</v>
      </c>
      <c r="I130" s="10">
        <v>44692</v>
      </c>
      <c r="J130" s="43">
        <v>5</v>
      </c>
      <c r="K130" s="161" t="s">
        <v>319</v>
      </c>
      <c r="L130" s="156" t="s">
        <v>380</v>
      </c>
      <c r="M130" s="157">
        <f>I130-D130</f>
        <v>1507</v>
      </c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ht="15" customHeight="1" r="131">
      <c r="A131" s="16">
        <v>13022</v>
      </c>
      <c r="B131" s="47" t="s">
        <v>1253</v>
      </c>
      <c r="C131" s="47">
        <v>2021</v>
      </c>
      <c r="D131" s="18">
        <v>44508</v>
      </c>
      <c r="E131" s="48" t="s">
        <v>1254</v>
      </c>
      <c r="F131" s="49" t="s">
        <v>1255</v>
      </c>
      <c r="G131" s="48" t="s">
        <v>865</v>
      </c>
      <c r="H131" s="49" t="s">
        <v>1209</v>
      </c>
      <c r="I131" s="18">
        <v>44692</v>
      </c>
      <c r="J131" s="48">
        <v>5</v>
      </c>
      <c r="K131" s="161" t="s">
        <v>319</v>
      </c>
      <c r="L131" s="173" t="s">
        <v>380</v>
      </c>
      <c r="M131" s="163">
        <f>I131-D131</f>
        <v>184</v>
      </c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ht="15" customHeight="1" r="132">
      <c r="A132" s="8">
        <v>13122</v>
      </c>
      <c r="B132" s="41" t="s">
        <v>1256</v>
      </c>
      <c r="C132" s="41">
        <v>2013</v>
      </c>
      <c r="D132" s="10">
        <v>41376</v>
      </c>
      <c r="E132" s="43" t="s">
        <v>1257</v>
      </c>
      <c r="F132" s="42" t="s">
        <v>1045</v>
      </c>
      <c r="G132" s="43" t="s">
        <v>860</v>
      </c>
      <c r="H132" s="42" t="s">
        <v>1258</v>
      </c>
      <c r="I132" s="10">
        <v>44693</v>
      </c>
      <c r="J132" s="43">
        <v>5</v>
      </c>
      <c r="K132" s="161" t="s">
        <v>319</v>
      </c>
      <c r="L132" s="42" t="s">
        <v>371</v>
      </c>
      <c r="M132" s="157">
        <f>I132-D132</f>
        <v>3317</v>
      </c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ht="15" customHeight="1" r="133">
      <c r="A133" s="16">
        <v>13222</v>
      </c>
      <c r="B133" s="47" t="s">
        <v>1259</v>
      </c>
      <c r="C133" s="47">
        <v>2019</v>
      </c>
      <c r="D133" s="18">
        <v>43560</v>
      </c>
      <c r="E133" s="48" t="s">
        <v>1260</v>
      </c>
      <c r="F133" s="49" t="s">
        <v>1261</v>
      </c>
      <c r="G133" s="622" t="s">
        <v>860</v>
      </c>
      <c r="H133" s="49" t="s">
        <v>132</v>
      </c>
      <c r="I133" s="18">
        <v>44705</v>
      </c>
      <c r="J133" s="48">
        <v>5</v>
      </c>
      <c r="K133" s="161" t="s">
        <v>319</v>
      </c>
      <c r="L133" s="162" t="s">
        <v>376</v>
      </c>
      <c r="M133" s="163">
        <f>I133-D133</f>
        <v>1145</v>
      </c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ht="15" customHeight="1" r="134">
      <c r="A134" s="8">
        <v>13322</v>
      </c>
      <c r="B134" s="41" t="s">
        <v>1262</v>
      </c>
      <c r="C134" s="41">
        <v>2018</v>
      </c>
      <c r="D134" s="10">
        <v>43277</v>
      </c>
      <c r="E134" s="43" t="s">
        <v>1263</v>
      </c>
      <c r="F134" s="42" t="s">
        <v>1264</v>
      </c>
      <c r="G134" s="43" t="s">
        <v>860</v>
      </c>
      <c r="H134" s="42" t="s">
        <v>104</v>
      </c>
      <c r="I134" s="10">
        <v>44705</v>
      </c>
      <c r="J134" s="43">
        <v>5</v>
      </c>
      <c r="K134" s="161" t="s">
        <v>313</v>
      </c>
      <c r="L134" s="42" t="s">
        <v>371</v>
      </c>
      <c r="M134" s="157">
        <f>I134-D134</f>
        <v>1428</v>
      </c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ht="15" customHeight="1" r="135">
      <c r="A135" s="16">
        <v>13422</v>
      </c>
      <c r="B135" s="47" t="s">
        <v>1265</v>
      </c>
      <c r="C135" s="47">
        <v>2015</v>
      </c>
      <c r="D135" s="18">
        <v>42255</v>
      </c>
      <c r="E135" s="48" t="s">
        <v>1266</v>
      </c>
      <c r="F135" s="49" t="s">
        <v>1005</v>
      </c>
      <c r="G135" s="48" t="s">
        <v>860</v>
      </c>
      <c r="H135" s="49" t="s">
        <v>1006</v>
      </c>
      <c r="I135" s="18">
        <v>44705</v>
      </c>
      <c r="J135" s="48">
        <v>5</v>
      </c>
      <c r="K135" s="161" t="s">
        <v>319</v>
      </c>
      <c r="L135" s="49" t="s">
        <v>371</v>
      </c>
      <c r="M135" s="163">
        <f>I135-D135</f>
        <v>2450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ht="15" customHeight="1" r="136">
      <c r="A136" s="8">
        <v>13522</v>
      </c>
      <c r="B136" s="41" t="s">
        <v>1267</v>
      </c>
      <c r="C136" s="41">
        <v>2015</v>
      </c>
      <c r="D136" s="10">
        <v>42348</v>
      </c>
      <c r="E136" s="43" t="s">
        <v>1268</v>
      </c>
      <c r="F136" s="42" t="s">
        <v>1269</v>
      </c>
      <c r="G136" s="12" t="s">
        <v>16814</v>
      </c>
      <c r="H136" s="11">
        <v>13222</v>
      </c>
      <c r="I136" s="10">
        <v>44705</v>
      </c>
      <c r="J136" s="43">
        <v>5</v>
      </c>
      <c r="K136" s="172" t="s">
        <v>880</v>
      </c>
      <c r="L136" s="42" t="s">
        <v>371</v>
      </c>
      <c r="M136" s="157">
        <f>I136-D136</f>
        <v>2357</v>
      </c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ht="15" customHeight="1" r="137">
      <c r="A137" s="16">
        <v>13622</v>
      </c>
      <c r="B137" s="47" t="s">
        <v>1271</v>
      </c>
      <c r="C137" s="47">
        <v>2016</v>
      </c>
      <c r="D137" s="18">
        <v>42720</v>
      </c>
      <c r="E137" s="48" t="s">
        <v>1272</v>
      </c>
      <c r="F137" s="49" t="s">
        <v>1273</v>
      </c>
      <c r="G137" s="48" t="s">
        <v>860</v>
      </c>
      <c r="H137" s="49" t="s">
        <v>345</v>
      </c>
      <c r="I137" s="18">
        <v>44705</v>
      </c>
      <c r="J137" s="48">
        <v>5</v>
      </c>
      <c r="K137" s="161" t="s">
        <v>313</v>
      </c>
      <c r="L137" s="162" t="s">
        <v>376</v>
      </c>
      <c r="M137" s="163">
        <f>I137-D137</f>
        <v>1985</v>
      </c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ht="15" customHeight="1" r="138">
      <c r="A138" s="8">
        <v>13722</v>
      </c>
      <c r="B138" s="41" t="s">
        <v>1274</v>
      </c>
      <c r="C138" s="41">
        <v>2014</v>
      </c>
      <c r="D138" s="10">
        <v>41656</v>
      </c>
      <c r="E138" s="43" t="s">
        <v>1275</v>
      </c>
      <c r="F138" s="42" t="s">
        <v>1276</v>
      </c>
      <c r="G138" s="12" t="s">
        <v>26716</v>
      </c>
      <c r="H138" s="42" t="s">
        <v>1277</v>
      </c>
      <c r="I138" s="10">
        <v>44705</v>
      </c>
      <c r="J138" s="43">
        <v>5</v>
      </c>
      <c r="K138" s="161" t="s">
        <v>319</v>
      </c>
      <c r="L138" s="42" t="s">
        <v>371</v>
      </c>
      <c r="M138" s="157">
        <f>I138-D138</f>
        <v>3049</v>
      </c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ht="15" customHeight="1" r="139">
      <c r="A139" s="16">
        <v>13822</v>
      </c>
      <c r="B139" s="47" t="s">
        <v>1278</v>
      </c>
      <c r="C139" s="47">
        <v>2014</v>
      </c>
      <c r="D139" s="18">
        <v>41669</v>
      </c>
      <c r="E139" s="48" t="s">
        <v>1279</v>
      </c>
      <c r="F139" s="49" t="s">
        <v>1276</v>
      </c>
      <c r="G139" s="19" t="s">
        <v>26716</v>
      </c>
      <c r="H139" s="49" t="s">
        <v>1277</v>
      </c>
      <c r="I139" s="18">
        <v>44705</v>
      </c>
      <c r="J139" s="48">
        <v>5</v>
      </c>
      <c r="K139" s="161" t="s">
        <v>319</v>
      </c>
      <c r="L139" s="49" t="s">
        <v>371</v>
      </c>
      <c r="M139" s="163">
        <f>I139-D139</f>
        <v>3036</v>
      </c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ht="15" customHeight="1" r="140">
      <c r="A140" s="8">
        <v>13922</v>
      </c>
      <c r="B140" s="41" t="s">
        <v>1280</v>
      </c>
      <c r="C140" s="41">
        <v>2014</v>
      </c>
      <c r="D140" s="10">
        <v>41997</v>
      </c>
      <c r="E140" s="43" t="s">
        <v>1281</v>
      </c>
      <c r="F140" s="42" t="s">
        <v>1282</v>
      </c>
      <c r="G140" s="43" t="s">
        <v>850</v>
      </c>
      <c r="H140" s="42" t="s">
        <v>1283</v>
      </c>
      <c r="I140" s="10">
        <v>44705</v>
      </c>
      <c r="J140" s="43">
        <v>5</v>
      </c>
      <c r="K140" s="161" t="s">
        <v>319</v>
      </c>
      <c r="L140" s="156" t="s">
        <v>376</v>
      </c>
      <c r="M140" s="157">
        <f>I140-D140</f>
        <v>2708</v>
      </c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ht="15" customHeight="1" r="141">
      <c r="A141" s="16">
        <v>14022</v>
      </c>
      <c r="B141" s="47" t="s">
        <v>1284</v>
      </c>
      <c r="C141" s="47">
        <v>2018</v>
      </c>
      <c r="D141" s="18">
        <v>43208</v>
      </c>
      <c r="E141" s="48" t="s">
        <v>1285</v>
      </c>
      <c r="F141" s="49" t="s">
        <v>1286</v>
      </c>
      <c r="G141" s="48" t="s">
        <v>860</v>
      </c>
      <c r="H141" s="49" t="s">
        <v>870</v>
      </c>
      <c r="I141" s="18">
        <v>44705</v>
      </c>
      <c r="J141" s="48">
        <v>5</v>
      </c>
      <c r="K141" s="161" t="s">
        <v>319</v>
      </c>
      <c r="L141" s="49" t="s">
        <v>371</v>
      </c>
      <c r="M141" s="163">
        <f>I141-D141</f>
        <v>1497</v>
      </c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ht="15" customHeight="1" r="142">
      <c r="A142" s="8">
        <v>14122</v>
      </c>
      <c r="B142" s="41" t="s">
        <v>1287</v>
      </c>
      <c r="C142" s="41">
        <v>2015</v>
      </c>
      <c r="D142" s="10">
        <v>42080</v>
      </c>
      <c r="E142" s="43" t="s">
        <v>1288</v>
      </c>
      <c r="F142" s="42" t="s">
        <v>916</v>
      </c>
      <c r="G142" s="43" t="s">
        <v>860</v>
      </c>
      <c r="H142" s="42" t="s">
        <v>1289</v>
      </c>
      <c r="I142" s="10">
        <v>44705</v>
      </c>
      <c r="J142" s="43">
        <v>5</v>
      </c>
      <c r="K142" s="161" t="s">
        <v>319</v>
      </c>
      <c r="L142" s="156" t="s">
        <v>376</v>
      </c>
      <c r="M142" s="157">
        <f>I142-D142</f>
        <v>2625</v>
      </c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ht="15" customHeight="1" r="143">
      <c r="A143" s="16">
        <v>14222</v>
      </c>
      <c r="B143" s="47" t="s">
        <v>1290</v>
      </c>
      <c r="C143" s="47">
        <v>2016</v>
      </c>
      <c r="D143" s="18">
        <v>42723</v>
      </c>
      <c r="E143" s="48" t="s">
        <v>1291</v>
      </c>
      <c r="F143" s="49" t="s">
        <v>1292</v>
      </c>
      <c r="G143" s="48" t="s">
        <v>844</v>
      </c>
      <c r="H143" s="49" t="s">
        <v>870</v>
      </c>
      <c r="I143" s="18">
        <v>44711</v>
      </c>
      <c r="J143" s="48">
        <v>5</v>
      </c>
      <c r="K143" s="161" t="s">
        <v>313</v>
      </c>
      <c r="L143" s="49" t="s">
        <v>371</v>
      </c>
      <c r="M143" s="163">
        <f>I143-D143</f>
        <v>1988</v>
      </c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ht="15" customHeight="1" r="144">
      <c r="A144" s="8">
        <v>14322</v>
      </c>
      <c r="B144" s="41" t="s">
        <v>1293</v>
      </c>
      <c r="C144" s="41">
        <v>2021</v>
      </c>
      <c r="D144" s="10">
        <v>44533</v>
      </c>
      <c r="E144" s="43" t="s">
        <v>1294</v>
      </c>
      <c r="F144" s="42" t="s">
        <v>1295</v>
      </c>
      <c r="G144" s="43" t="s">
        <v>871</v>
      </c>
      <c r="H144" s="42" t="s">
        <v>1296</v>
      </c>
      <c r="I144" s="10">
        <v>44711</v>
      </c>
      <c r="J144" s="43">
        <v>5</v>
      </c>
      <c r="K144" s="161" t="s">
        <v>319</v>
      </c>
      <c r="L144" s="156" t="s">
        <v>380</v>
      </c>
      <c r="M144" s="157">
        <f>I144-D144</f>
        <v>178</v>
      </c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ht="15" customHeight="1" r="145">
      <c r="A145" s="16">
        <v>14422</v>
      </c>
      <c r="B145" s="47" t="s">
        <v>1297</v>
      </c>
      <c r="C145" s="47">
        <v>2021</v>
      </c>
      <c r="D145" s="18">
        <v>44508</v>
      </c>
      <c r="E145" s="48" t="s">
        <v>1298</v>
      </c>
      <c r="F145" s="49" t="s">
        <v>1199</v>
      </c>
      <c r="G145" s="48" t="s">
        <v>871</v>
      </c>
      <c r="H145" s="49" t="s">
        <v>1299</v>
      </c>
      <c r="I145" s="18">
        <v>44711</v>
      </c>
      <c r="J145" s="48">
        <v>5</v>
      </c>
      <c r="K145" s="161" t="s">
        <v>319</v>
      </c>
      <c r="L145" s="173" t="s">
        <v>380</v>
      </c>
      <c r="M145" s="163">
        <f>I145-D145</f>
        <v>203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ht="15" customHeight="1" r="146">
      <c r="A146" s="8">
        <v>14522</v>
      </c>
      <c r="B146" s="41" t="s">
        <v>1300</v>
      </c>
      <c r="C146" s="41">
        <v>2021</v>
      </c>
      <c r="D146" s="10">
        <v>44512</v>
      </c>
      <c r="E146" s="43" t="s">
        <v>1301</v>
      </c>
      <c r="F146" s="42" t="s">
        <v>1199</v>
      </c>
      <c r="G146" s="43" t="s">
        <v>871</v>
      </c>
      <c r="H146" s="42" t="s">
        <v>1299</v>
      </c>
      <c r="I146" s="10">
        <v>44711</v>
      </c>
      <c r="J146" s="43">
        <v>5</v>
      </c>
      <c r="K146" s="161" t="s">
        <v>319</v>
      </c>
      <c r="L146" s="156" t="s">
        <v>380</v>
      </c>
      <c r="M146" s="157">
        <f>I146-D146</f>
        <v>199</v>
      </c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ht="15" customHeight="1" r="147">
      <c r="A147" s="16">
        <v>14622</v>
      </c>
      <c r="B147" s="47" t="s">
        <v>1302</v>
      </c>
      <c r="C147" s="47">
        <v>2021</v>
      </c>
      <c r="D147" s="18">
        <v>44469</v>
      </c>
      <c r="E147" s="48" t="s">
        <v>1303</v>
      </c>
      <c r="F147" s="49" t="s">
        <v>1304</v>
      </c>
      <c r="G147" s="48" t="s">
        <v>871</v>
      </c>
      <c r="H147" s="49" t="s">
        <v>1299</v>
      </c>
      <c r="I147" s="18">
        <v>44711</v>
      </c>
      <c r="J147" s="48">
        <v>5</v>
      </c>
      <c r="K147" s="161" t="s">
        <v>319</v>
      </c>
      <c r="L147" s="173" t="s">
        <v>380</v>
      </c>
      <c r="M147" s="163">
        <f>I147-D147</f>
        <v>242</v>
      </c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ht="15" customHeight="1" r="148">
      <c r="A148" s="8">
        <v>14722</v>
      </c>
      <c r="B148" s="41" t="s">
        <v>1305</v>
      </c>
      <c r="C148" s="41">
        <v>2015</v>
      </c>
      <c r="D148" s="10">
        <v>43832</v>
      </c>
      <c r="E148" s="43" t="s">
        <v>1306</v>
      </c>
      <c r="F148" s="42" t="s">
        <v>1292</v>
      </c>
      <c r="G148" s="43" t="s">
        <v>844</v>
      </c>
      <c r="H148" s="42" t="s">
        <v>870</v>
      </c>
      <c r="I148" s="10">
        <v>44711</v>
      </c>
      <c r="J148" s="43">
        <v>5</v>
      </c>
      <c r="K148" s="161" t="s">
        <v>313</v>
      </c>
      <c r="L148" s="42" t="s">
        <v>371</v>
      </c>
      <c r="M148" s="157">
        <f>I148-D148</f>
        <v>879</v>
      </c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ht="15" customHeight="1" r="149">
      <c r="A149" s="16">
        <v>14822</v>
      </c>
      <c r="B149" s="47" t="s">
        <v>1307</v>
      </c>
      <c r="C149" s="47">
        <v>2017</v>
      </c>
      <c r="D149" s="18">
        <v>42895</v>
      </c>
      <c r="E149" s="48" t="s">
        <v>1308</v>
      </c>
      <c r="F149" s="49" t="s">
        <v>1292</v>
      </c>
      <c r="G149" s="48" t="s">
        <v>844</v>
      </c>
      <c r="H149" s="49" t="s">
        <v>870</v>
      </c>
      <c r="I149" s="18">
        <v>44711</v>
      </c>
      <c r="J149" s="48">
        <v>5</v>
      </c>
      <c r="K149" s="161" t="s">
        <v>313</v>
      </c>
      <c r="L149" s="49" t="s">
        <v>371</v>
      </c>
      <c r="M149" s="163">
        <f>I149-D149</f>
        <v>1816</v>
      </c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ht="15" customHeight="1" r="150">
      <c r="A150" s="8">
        <v>14922</v>
      </c>
      <c r="B150" s="41" t="s">
        <v>1309</v>
      </c>
      <c r="C150" s="41">
        <v>2016</v>
      </c>
      <c r="D150" s="10">
        <v>42727</v>
      </c>
      <c r="E150" s="43" t="s">
        <v>1310</v>
      </c>
      <c r="F150" s="42" t="s">
        <v>1292</v>
      </c>
      <c r="G150" s="43" t="s">
        <v>844</v>
      </c>
      <c r="H150" s="42" t="s">
        <v>870</v>
      </c>
      <c r="I150" s="10">
        <v>44711</v>
      </c>
      <c r="J150" s="43">
        <v>5</v>
      </c>
      <c r="K150" s="161" t="s">
        <v>313</v>
      </c>
      <c r="L150" s="42" t="s">
        <v>371</v>
      </c>
      <c r="M150" s="157">
        <f>I150-D150</f>
        <v>1984</v>
      </c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ht="15" customHeight="1" r="151">
      <c r="A151" s="16">
        <v>15022</v>
      </c>
      <c r="B151" s="47" t="s">
        <v>1311</v>
      </c>
      <c r="C151" s="47">
        <v>2014</v>
      </c>
      <c r="D151" s="18">
        <v>41971</v>
      </c>
      <c r="E151" s="48" t="s">
        <v>1312</v>
      </c>
      <c r="F151" s="49" t="s">
        <v>1313</v>
      </c>
      <c r="G151" s="48" t="s">
        <v>860</v>
      </c>
      <c r="H151" s="49" t="s">
        <v>18</v>
      </c>
      <c r="I151" s="18">
        <v>44711</v>
      </c>
      <c r="J151" s="48">
        <v>5</v>
      </c>
      <c r="K151" s="161" t="s">
        <v>313</v>
      </c>
      <c r="L151" s="162" t="s">
        <v>376</v>
      </c>
      <c r="M151" s="163">
        <f>I151-D151</f>
        <v>2740</v>
      </c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ht="15" customHeight="1" r="152">
      <c r="A152" s="8">
        <v>15122</v>
      </c>
      <c r="B152" s="41" t="s">
        <v>1314</v>
      </c>
      <c r="C152" s="41">
        <v>2015</v>
      </c>
      <c r="D152" s="10">
        <v>42361</v>
      </c>
      <c r="E152" s="43" t="s">
        <v>1315</v>
      </c>
      <c r="F152" s="42" t="s">
        <v>1316</v>
      </c>
      <c r="G152" s="43" t="s">
        <v>860</v>
      </c>
      <c r="H152" s="42" t="s">
        <v>18</v>
      </c>
      <c r="I152" s="10">
        <v>44711</v>
      </c>
      <c r="J152" s="43">
        <v>5</v>
      </c>
      <c r="K152" s="161" t="s">
        <v>313</v>
      </c>
      <c r="L152" s="42" t="s">
        <v>371</v>
      </c>
      <c r="M152" s="157">
        <f>I152-D152</f>
        <v>2350</v>
      </c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ht="15" customHeight="1" r="153">
      <c r="A153" s="16">
        <v>15222</v>
      </c>
      <c r="B153" s="47" t="s">
        <v>1317</v>
      </c>
      <c r="C153" s="47">
        <v>2015</v>
      </c>
      <c r="D153" s="18">
        <v>41588</v>
      </c>
      <c r="E153" s="48" t="s">
        <v>1318</v>
      </c>
      <c r="F153" s="49" t="s">
        <v>1319</v>
      </c>
      <c r="G153" s="48" t="s">
        <v>860</v>
      </c>
      <c r="H153" s="49" t="s">
        <v>18</v>
      </c>
      <c r="I153" s="18">
        <v>44711</v>
      </c>
      <c r="J153" s="48">
        <v>5</v>
      </c>
      <c r="K153" s="161" t="s">
        <v>319</v>
      </c>
      <c r="L153" s="49" t="s">
        <v>371</v>
      </c>
      <c r="M153" s="163">
        <f>I153-D153</f>
        <v>3123</v>
      </c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ht="15" customHeight="1" r="154">
      <c r="A154" s="8">
        <v>15322</v>
      </c>
      <c r="B154" s="41" t="s">
        <v>1320</v>
      </c>
      <c r="C154" s="41">
        <v>2021</v>
      </c>
      <c r="D154" s="10">
        <v>44491</v>
      </c>
      <c r="E154" s="43" t="s">
        <v>1321</v>
      </c>
      <c r="F154" s="42" t="s">
        <v>1322</v>
      </c>
      <c r="G154" s="43" t="s">
        <v>865</v>
      </c>
      <c r="H154" s="42" t="s">
        <v>1028</v>
      </c>
      <c r="I154" s="10">
        <v>44711</v>
      </c>
      <c r="J154" s="43">
        <v>5</v>
      </c>
      <c r="K154" s="172" t="s">
        <v>880</v>
      </c>
      <c r="L154" s="156" t="s">
        <v>380</v>
      </c>
      <c r="M154" s="157">
        <f>I154-D154</f>
        <v>220</v>
      </c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ht="15" customHeight="1" r="155">
      <c r="A155" s="16">
        <v>15422</v>
      </c>
      <c r="B155" s="47" t="s">
        <v>1323</v>
      </c>
      <c r="C155" s="47">
        <v>2015</v>
      </c>
      <c r="D155" s="18">
        <v>42129</v>
      </c>
      <c r="E155" s="48" t="s">
        <v>1324</v>
      </c>
      <c r="F155" s="49" t="s">
        <v>1325</v>
      </c>
      <c r="G155" s="48" t="s">
        <v>860</v>
      </c>
      <c r="H155" s="49" t="s">
        <v>209</v>
      </c>
      <c r="I155" s="18">
        <v>44711</v>
      </c>
      <c r="J155" s="48">
        <v>5</v>
      </c>
      <c r="K155" s="161" t="s">
        <v>313</v>
      </c>
      <c r="L155" s="162" t="s">
        <v>376</v>
      </c>
      <c r="M155" s="163">
        <f>I155-D155</f>
        <v>2582</v>
      </c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ht="15" customHeight="1" r="156">
      <c r="A156" s="8">
        <v>15522</v>
      </c>
      <c r="B156" s="41" t="s">
        <v>1326</v>
      </c>
      <c r="C156" s="41">
        <v>2021</v>
      </c>
      <c r="D156" s="10">
        <v>44541</v>
      </c>
      <c r="E156" s="43" t="s">
        <v>1327</v>
      </c>
      <c r="F156" s="42" t="s">
        <v>1255</v>
      </c>
      <c r="G156" s="43" t="s">
        <v>865</v>
      </c>
      <c r="H156" s="42" t="s">
        <v>1328</v>
      </c>
      <c r="I156" s="10">
        <v>44718</v>
      </c>
      <c r="J156" s="43">
        <v>6</v>
      </c>
      <c r="K156" s="161" t="s">
        <v>319</v>
      </c>
      <c r="L156" s="156" t="s">
        <v>380</v>
      </c>
      <c r="M156" s="157">
        <f>I156-D156</f>
        <v>177</v>
      </c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ht="15" customHeight="1" r="157">
      <c r="A157" s="16">
        <v>15622</v>
      </c>
      <c r="B157" s="47" t="s">
        <v>1329</v>
      </c>
      <c r="C157" s="47">
        <v>2016</v>
      </c>
      <c r="D157" s="18">
        <v>42723</v>
      </c>
      <c r="E157" s="48" t="s">
        <v>1330</v>
      </c>
      <c r="F157" s="49" t="s">
        <v>114</v>
      </c>
      <c r="G157" s="48" t="s">
        <v>850</v>
      </c>
      <c r="H157" s="49" t="s">
        <v>870</v>
      </c>
      <c r="I157" s="18">
        <v>44718</v>
      </c>
      <c r="J157" s="48">
        <v>6</v>
      </c>
      <c r="K157" s="161" t="s">
        <v>319</v>
      </c>
      <c r="L157" s="49" t="s">
        <v>371</v>
      </c>
      <c r="M157" s="163">
        <f>I157-D157</f>
        <v>1995</v>
      </c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ht="15" customHeight="1" r="158">
      <c r="A158" s="8">
        <v>15722</v>
      </c>
      <c r="B158" s="41" t="s">
        <v>1331</v>
      </c>
      <c r="C158" s="41">
        <v>2021</v>
      </c>
      <c r="D158" s="10">
        <v>44410</v>
      </c>
      <c r="E158" s="43" t="s">
        <v>1332</v>
      </c>
      <c r="F158" s="42" t="s">
        <v>1333</v>
      </c>
      <c r="G158" s="43" t="s">
        <v>865</v>
      </c>
      <c r="H158" s="42" t="s">
        <v>1177</v>
      </c>
      <c r="I158" s="10">
        <v>44718</v>
      </c>
      <c r="J158" s="43">
        <v>6</v>
      </c>
      <c r="K158" s="161" t="s">
        <v>319</v>
      </c>
      <c r="L158" s="156" t="s">
        <v>380</v>
      </c>
      <c r="M158" s="157">
        <f>I158-D158</f>
        <v>308</v>
      </c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ht="15" customHeight="1" r="159">
      <c r="A159" s="16">
        <v>15822</v>
      </c>
      <c r="B159" s="47" t="s">
        <v>1334</v>
      </c>
      <c r="C159" s="47">
        <v>2021</v>
      </c>
      <c r="D159" s="18">
        <v>44453</v>
      </c>
      <c r="E159" s="48" t="s">
        <v>1335</v>
      </c>
      <c r="F159" s="49" t="s">
        <v>1336</v>
      </c>
      <c r="G159" s="48" t="s">
        <v>871</v>
      </c>
      <c r="H159" s="49" t="s">
        <v>1337</v>
      </c>
      <c r="I159" s="18">
        <v>44718</v>
      </c>
      <c r="J159" s="48">
        <v>6</v>
      </c>
      <c r="K159" s="172" t="s">
        <v>880</v>
      </c>
      <c r="L159" s="49" t="s">
        <v>380</v>
      </c>
      <c r="M159" s="163">
        <f>I159-D159</f>
        <v>265</v>
      </c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ht="15" customHeight="1" r="160">
      <c r="A160" s="8">
        <v>15922</v>
      </c>
      <c r="B160" s="41" t="s">
        <v>1338</v>
      </c>
      <c r="C160" s="41">
        <v>2021</v>
      </c>
      <c r="D160" s="10">
        <v>44532</v>
      </c>
      <c r="E160" s="43" t="s">
        <v>1339</v>
      </c>
      <c r="F160" s="42" t="s">
        <v>1340</v>
      </c>
      <c r="G160" s="43" t="s">
        <v>871</v>
      </c>
      <c r="H160" s="42" t="s">
        <v>946</v>
      </c>
      <c r="I160" s="10">
        <v>44718</v>
      </c>
      <c r="J160" s="43">
        <v>6</v>
      </c>
      <c r="K160" s="172" t="s">
        <v>880</v>
      </c>
      <c r="L160" s="156" t="s">
        <v>380</v>
      </c>
      <c r="M160" s="157">
        <f>I160-D160</f>
        <v>186</v>
      </c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ht="15" customHeight="1" r="161">
      <c r="A161" s="16">
        <v>16022</v>
      </c>
      <c r="B161" s="47" t="s">
        <v>1341</v>
      </c>
      <c r="C161" s="47">
        <v>2017</v>
      </c>
      <c r="D161" s="18">
        <v>43091</v>
      </c>
      <c r="E161" s="48" t="s">
        <v>1342</v>
      </c>
      <c r="F161" s="49" t="s">
        <v>1343</v>
      </c>
      <c r="G161" s="48" t="s">
        <v>850</v>
      </c>
      <c r="H161" s="49" t="s">
        <v>856</v>
      </c>
      <c r="I161" s="18">
        <v>44718</v>
      </c>
      <c r="J161" s="48">
        <v>6</v>
      </c>
      <c r="K161" s="161" t="s">
        <v>313</v>
      </c>
      <c r="L161" s="49" t="s">
        <v>371</v>
      </c>
      <c r="M161" s="163">
        <f>I161-D161</f>
        <v>1627</v>
      </c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ht="15" customHeight="1" r="162">
      <c r="A162" s="8">
        <v>16122</v>
      </c>
      <c r="B162" s="41" t="s">
        <v>1344</v>
      </c>
      <c r="C162" s="41">
        <v>2021</v>
      </c>
      <c r="D162" s="10">
        <v>44512</v>
      </c>
      <c r="E162" s="43" t="s">
        <v>1345</v>
      </c>
      <c r="F162" s="42" t="s">
        <v>1255</v>
      </c>
      <c r="G162" s="43" t="s">
        <v>865</v>
      </c>
      <c r="H162" s="42" t="s">
        <v>1328</v>
      </c>
      <c r="I162" s="10">
        <v>44718</v>
      </c>
      <c r="J162" s="43">
        <v>6</v>
      </c>
      <c r="K162" s="161" t="s">
        <v>319</v>
      </c>
      <c r="L162" s="156" t="s">
        <v>380</v>
      </c>
      <c r="M162" s="157">
        <f>I162-D162</f>
        <v>206</v>
      </c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ht="15" customHeight="1" r="163">
      <c r="A163" s="16">
        <v>16222</v>
      </c>
      <c r="B163" s="47" t="s">
        <v>1346</v>
      </c>
      <c r="C163" s="47">
        <v>2018</v>
      </c>
      <c r="D163" s="18">
        <v>43208</v>
      </c>
      <c r="E163" s="48" t="s">
        <v>1347</v>
      </c>
      <c r="F163" s="49" t="s">
        <v>564</v>
      </c>
      <c r="G163" s="48" t="s">
        <v>860</v>
      </c>
      <c r="H163" s="49" t="s">
        <v>100</v>
      </c>
      <c r="I163" s="18">
        <v>44719</v>
      </c>
      <c r="J163" s="48">
        <v>6</v>
      </c>
      <c r="K163" s="161" t="s">
        <v>319</v>
      </c>
      <c r="L163" s="49" t="s">
        <v>371</v>
      </c>
      <c r="M163" s="163">
        <f>I163-D163</f>
        <v>1511</v>
      </c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ht="15" customHeight="1" r="164">
      <c r="A164" s="8">
        <v>16322</v>
      </c>
      <c r="B164" s="41" t="s">
        <v>1348</v>
      </c>
      <c r="C164" s="41">
        <v>2017</v>
      </c>
      <c r="D164" s="10">
        <v>42919</v>
      </c>
      <c r="E164" s="43" t="s">
        <v>1349</v>
      </c>
      <c r="F164" s="42" t="s">
        <v>874</v>
      </c>
      <c r="G164" s="43" t="s">
        <v>860</v>
      </c>
      <c r="H164" s="42" t="s">
        <v>25</v>
      </c>
      <c r="I164" s="10">
        <v>44722</v>
      </c>
      <c r="J164" s="43">
        <v>6</v>
      </c>
      <c r="K164" s="161" t="s">
        <v>313</v>
      </c>
      <c r="L164" s="156" t="s">
        <v>875</v>
      </c>
      <c r="M164" s="157">
        <f>I164-D164</f>
        <v>1803</v>
      </c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ht="15" customHeight="1" r="165">
      <c r="A165" s="16">
        <v>16422</v>
      </c>
      <c r="B165" s="47" t="s">
        <v>1350</v>
      </c>
      <c r="C165" s="47">
        <v>2015</v>
      </c>
      <c r="D165" s="18">
        <v>43641</v>
      </c>
      <c r="E165" s="48" t="s">
        <v>1351</v>
      </c>
      <c r="F165" s="49" t="s">
        <v>1352</v>
      </c>
      <c r="G165" s="48" t="s">
        <v>860</v>
      </c>
      <c r="H165" s="49" t="s">
        <v>71</v>
      </c>
      <c r="I165" s="18">
        <v>44722</v>
      </c>
      <c r="J165" s="48">
        <v>6</v>
      </c>
      <c r="K165" s="161" t="s">
        <v>319</v>
      </c>
      <c r="L165" s="49" t="s">
        <v>371</v>
      </c>
      <c r="M165" s="163">
        <f>I165-D165</f>
        <v>1081</v>
      </c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ht="15" customHeight="1" r="166">
      <c r="A166" s="8">
        <v>16522</v>
      </c>
      <c r="B166" s="41" t="s">
        <v>1353</v>
      </c>
      <c r="C166" s="41">
        <v>2016</v>
      </c>
      <c r="D166" s="10">
        <v>42429</v>
      </c>
      <c r="E166" s="43" t="s">
        <v>1354</v>
      </c>
      <c r="F166" s="42" t="s">
        <v>953</v>
      </c>
      <c r="G166" s="43" t="s">
        <v>860</v>
      </c>
      <c r="H166" s="42" t="s">
        <v>65</v>
      </c>
      <c r="I166" s="10">
        <v>44727</v>
      </c>
      <c r="J166" s="43">
        <v>6</v>
      </c>
      <c r="K166" s="161" t="s">
        <v>319</v>
      </c>
      <c r="L166" s="156" t="s">
        <v>376</v>
      </c>
      <c r="M166" s="157">
        <f>I166-D166</f>
        <v>2298</v>
      </c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ht="15" customHeight="1" r="167">
      <c r="A167" s="16">
        <v>16622</v>
      </c>
      <c r="B167" s="47" t="s">
        <v>1355</v>
      </c>
      <c r="C167" s="47">
        <v>2016</v>
      </c>
      <c r="D167" s="18">
        <v>42726</v>
      </c>
      <c r="E167" s="48" t="s">
        <v>1356</v>
      </c>
      <c r="F167" s="49" t="s">
        <v>1357</v>
      </c>
      <c r="G167" s="48" t="s">
        <v>850</v>
      </c>
      <c r="H167" s="49" t="s">
        <v>1358</v>
      </c>
      <c r="I167" s="18">
        <v>44727</v>
      </c>
      <c r="J167" s="48">
        <v>6</v>
      </c>
      <c r="K167" s="172" t="s">
        <v>880</v>
      </c>
      <c r="L167" s="49" t="s">
        <v>371</v>
      </c>
      <c r="M167" s="163">
        <f>I167-D167</f>
        <v>2001</v>
      </c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ht="15" customHeight="1" r="168">
      <c r="A168" s="8">
        <v>16722</v>
      </c>
      <c r="B168" s="41" t="s">
        <v>1359</v>
      </c>
      <c r="C168" s="41">
        <v>2015</v>
      </c>
      <c r="D168" s="10">
        <v>43066</v>
      </c>
      <c r="E168" s="43" t="s">
        <v>1360</v>
      </c>
      <c r="F168" s="42" t="s">
        <v>1361</v>
      </c>
      <c r="G168" s="43" t="s">
        <v>860</v>
      </c>
      <c r="H168" s="42" t="s">
        <v>65</v>
      </c>
      <c r="I168" s="10">
        <v>44727</v>
      </c>
      <c r="J168" s="43">
        <v>6</v>
      </c>
      <c r="K168" s="161" t="s">
        <v>319</v>
      </c>
      <c r="L168" s="156" t="s">
        <v>376</v>
      </c>
      <c r="M168" s="157">
        <f>I168-D168</f>
        <v>1661</v>
      </c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ht="15" customHeight="1" r="169">
      <c r="A169" s="16">
        <v>16822</v>
      </c>
      <c r="B169" s="47" t="s">
        <v>1362</v>
      </c>
      <c r="C169" s="47">
        <v>2017</v>
      </c>
      <c r="D169" s="18">
        <v>42936</v>
      </c>
      <c r="E169" s="48" t="s">
        <v>1363</v>
      </c>
      <c r="F169" s="20" t="s">
        <v>20965</v>
      </c>
      <c r="G169" s="19" t="s">
        <v>19614</v>
      </c>
      <c r="H169" s="49" t="s">
        <v>1365</v>
      </c>
      <c r="I169" s="18">
        <v>44727</v>
      </c>
      <c r="J169" s="48">
        <v>6</v>
      </c>
      <c r="K169" s="207" t="s">
        <v>301</v>
      </c>
      <c r="L169" s="49" t="s">
        <v>875</v>
      </c>
      <c r="M169" s="163">
        <f>I169-D169</f>
        <v>1791</v>
      </c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ht="15" customHeight="1" r="170">
      <c r="A170" s="8">
        <v>16922</v>
      </c>
      <c r="B170" s="41" t="s">
        <v>1366</v>
      </c>
      <c r="C170" s="41">
        <v>2015</v>
      </c>
      <c r="D170" s="10">
        <v>42300</v>
      </c>
      <c r="E170" s="43" t="s">
        <v>1367</v>
      </c>
      <c r="F170" s="42" t="s">
        <v>1361</v>
      </c>
      <c r="G170" s="43" t="s">
        <v>860</v>
      </c>
      <c r="H170" s="42" t="s">
        <v>209</v>
      </c>
      <c r="I170" s="10">
        <v>44727</v>
      </c>
      <c r="J170" s="43">
        <v>6</v>
      </c>
      <c r="K170" s="161" t="s">
        <v>313</v>
      </c>
      <c r="L170" s="156" t="s">
        <v>376</v>
      </c>
      <c r="M170" s="157">
        <f>I170-D170</f>
        <v>2427</v>
      </c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ht="15" customHeight="1" r="171">
      <c r="A171" s="16">
        <v>17022</v>
      </c>
      <c r="B171" s="17" t="s">
        <v>13933</v>
      </c>
      <c r="C171" s="17">
        <v>2013</v>
      </c>
      <c r="D171" s="159">
        <v>41354</v>
      </c>
      <c r="E171" s="19" t="s">
        <v>13934</v>
      </c>
      <c r="F171" s="20" t="s">
        <v>13935</v>
      </c>
      <c r="G171" s="48" t="s">
        <v>860</v>
      </c>
      <c r="H171" s="621" t="s">
        <v>209</v>
      </c>
      <c r="I171" s="159">
        <v>44735</v>
      </c>
      <c r="J171" s="19">
        <v>6</v>
      </c>
      <c r="K171" s="207" t="s">
        <v>301</v>
      </c>
      <c r="L171" s="49" t="s">
        <v>371</v>
      </c>
      <c r="M171" s="163">
        <f>I171-D171</f>
        <v>3381</v>
      </c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ht="15" customHeight="1" r="172">
      <c r="A172" s="8">
        <v>17122</v>
      </c>
      <c r="B172" s="9" t="s">
        <v>13937</v>
      </c>
      <c r="C172" s="9">
        <v>2017</v>
      </c>
      <c r="D172" s="152">
        <v>42863</v>
      </c>
      <c r="E172" s="12" t="s">
        <v>13938</v>
      </c>
      <c r="F172" s="11" t="s">
        <v>13939</v>
      </c>
      <c r="G172" s="12" t="s">
        <v>12583</v>
      </c>
      <c r="H172" s="11" t="s">
        <v>13940</v>
      </c>
      <c r="I172" s="152">
        <v>44735</v>
      </c>
      <c r="J172" s="12">
        <v>6</v>
      </c>
      <c r="K172" s="161" t="s">
        <v>319</v>
      </c>
      <c r="L172" s="156" t="s">
        <v>376</v>
      </c>
      <c r="M172" s="157">
        <f>I172-D172</f>
        <v>1872</v>
      </c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ht="15" customHeight="1" r="173">
      <c r="A173" s="16">
        <v>17222</v>
      </c>
      <c r="B173" s="17" t="s">
        <v>13941</v>
      </c>
      <c r="C173" s="17">
        <v>2008</v>
      </c>
      <c r="D173" s="159">
        <v>39668</v>
      </c>
      <c r="E173" s="19" t="s">
        <v>13942</v>
      </c>
      <c r="F173" s="20" t="s">
        <v>13943</v>
      </c>
      <c r="G173" s="19" t="s">
        <v>12585</v>
      </c>
      <c r="H173" s="49" t="s">
        <v>1365</v>
      </c>
      <c r="I173" s="159">
        <v>44735</v>
      </c>
      <c r="J173" s="19">
        <v>6</v>
      </c>
      <c r="K173" s="161" t="s">
        <v>319</v>
      </c>
      <c r="L173" s="49" t="s">
        <v>371</v>
      </c>
      <c r="M173" s="163">
        <f>I173-D173</f>
        <v>5067</v>
      </c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ht="15" customHeight="1" r="174">
      <c r="A174" s="8">
        <v>17322</v>
      </c>
      <c r="B174" s="9" t="s">
        <v>13944</v>
      </c>
      <c r="C174" s="9">
        <v>2010</v>
      </c>
      <c r="D174" s="152">
        <v>40470</v>
      </c>
      <c r="E174" s="12" t="s">
        <v>13945</v>
      </c>
      <c r="F174" s="11" t="s">
        <v>13946</v>
      </c>
      <c r="G174" s="12" t="s">
        <v>12585</v>
      </c>
      <c r="H174" s="11" t="s">
        <v>13947</v>
      </c>
      <c r="I174" s="152">
        <v>44735</v>
      </c>
      <c r="J174" s="12">
        <v>6</v>
      </c>
      <c r="K174" s="207" t="s">
        <v>301</v>
      </c>
      <c r="L174" s="42" t="s">
        <v>371</v>
      </c>
      <c r="M174" s="157">
        <f>I174-D174</f>
        <v>4265</v>
      </c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ht="15" customHeight="1" r="175">
      <c r="A175" s="16">
        <v>17422</v>
      </c>
      <c r="B175" s="17" t="s">
        <v>13948</v>
      </c>
      <c r="C175" s="17">
        <v>2016</v>
      </c>
      <c r="D175" s="159">
        <v>42584</v>
      </c>
      <c r="E175" s="19" t="s">
        <v>13949</v>
      </c>
      <c r="F175" s="20" t="s">
        <v>13950</v>
      </c>
      <c r="G175" s="19" t="s">
        <v>19616</v>
      </c>
      <c r="H175" s="20" t="s">
        <v>13951</v>
      </c>
      <c r="I175" s="159">
        <v>44735</v>
      </c>
      <c r="J175" s="19">
        <v>6</v>
      </c>
      <c r="K175" s="161" t="s">
        <v>319</v>
      </c>
      <c r="L175" s="162" t="s">
        <v>376</v>
      </c>
      <c r="M175" s="163">
        <f>I175-D175</f>
        <v>2151</v>
      </c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ht="15" customHeight="1" r="176">
      <c r="A176" s="8">
        <v>17522</v>
      </c>
      <c r="B176" s="9" t="s">
        <v>13952</v>
      </c>
      <c r="C176" s="9">
        <v>2015</v>
      </c>
      <c r="D176" s="152">
        <v>42195</v>
      </c>
      <c r="E176" s="12" t="s">
        <v>13953</v>
      </c>
      <c r="F176" s="11" t="s">
        <v>13954</v>
      </c>
      <c r="G176" s="12" t="s">
        <v>12585</v>
      </c>
      <c r="H176" s="11" t="s">
        <v>13955</v>
      </c>
      <c r="I176" s="152">
        <v>44735</v>
      </c>
      <c r="J176" s="12">
        <v>6</v>
      </c>
      <c r="K176" s="161" t="s">
        <v>319</v>
      </c>
      <c r="L176" s="42" t="s">
        <v>371</v>
      </c>
      <c r="M176" s="157">
        <f>I176-D176</f>
        <v>2540</v>
      </c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ht="15" customHeight="1" r="177">
      <c r="A177" s="16">
        <v>17622</v>
      </c>
      <c r="B177" s="17" t="s">
        <v>13956</v>
      </c>
      <c r="C177" s="17">
        <v>2021</v>
      </c>
      <c r="D177" s="159">
        <v>44503</v>
      </c>
      <c r="E177" s="19" t="s">
        <v>13957</v>
      </c>
      <c r="F177" s="20" t="s">
        <v>13958</v>
      </c>
      <c r="G177" s="19" t="s">
        <v>12586</v>
      </c>
      <c r="H177" s="20" t="s">
        <v>13959</v>
      </c>
      <c r="I177" s="159">
        <v>44735</v>
      </c>
      <c r="J177" s="19">
        <v>6</v>
      </c>
      <c r="K177" s="161" t="s">
        <v>313</v>
      </c>
      <c r="L177" s="49" t="s">
        <v>380</v>
      </c>
      <c r="M177" s="163">
        <f>I177-D177</f>
        <v>232</v>
      </c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ht="15" customHeight="1" r="178">
      <c r="A178" s="8">
        <v>17722</v>
      </c>
      <c r="B178" s="9" t="s">
        <v>15360</v>
      </c>
      <c r="C178" s="9">
        <v>2017</v>
      </c>
      <c r="D178" s="152">
        <v>42915</v>
      </c>
      <c r="E178" s="12" t="s">
        <v>15361</v>
      </c>
      <c r="F178" s="11" t="s">
        <v>15362</v>
      </c>
      <c r="G178" s="12" t="s">
        <v>14011</v>
      </c>
      <c r="H178" s="11" t="s">
        <v>15363</v>
      </c>
      <c r="I178" s="152">
        <v>44736</v>
      </c>
      <c r="J178" s="12">
        <v>6</v>
      </c>
      <c r="K178" s="161" t="s">
        <v>319</v>
      </c>
      <c r="L178" s="156" t="s">
        <v>376</v>
      </c>
      <c r="M178" s="157">
        <f>I178-D178</f>
        <v>1821</v>
      </c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ht="15" customHeight="1" r="179">
      <c r="A179" s="16">
        <v>17822</v>
      </c>
      <c r="B179" s="17" t="s">
        <v>23826</v>
      </c>
      <c r="C179" s="17">
        <v>2020</v>
      </c>
      <c r="D179" s="159">
        <v>44102</v>
      </c>
      <c r="E179" s="19" t="s">
        <v>23828</v>
      </c>
      <c r="F179" s="20" t="s">
        <v>23827</v>
      </c>
      <c r="G179" s="19" t="s">
        <v>22476</v>
      </c>
      <c r="H179" s="49" t="s">
        <v>856</v>
      </c>
      <c r="I179" s="159">
        <v>44749</v>
      </c>
      <c r="J179" s="19">
        <v>7</v>
      </c>
      <c r="K179" s="207" t="s">
        <v>22460</v>
      </c>
      <c r="L179" s="49" t="s">
        <v>371</v>
      </c>
      <c r="M179" s="163">
        <f>I179-D179</f>
        <v>647</v>
      </c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ht="15" customHeight="1" r="180">
      <c r="A180" s="8">
        <v>17922</v>
      </c>
      <c r="B180" s="9" t="s">
        <v>28065</v>
      </c>
      <c r="C180" s="9">
        <v>2015</v>
      </c>
      <c r="D180" s="152">
        <v>42359</v>
      </c>
      <c r="E180" s="12" t="s">
        <v>28066</v>
      </c>
      <c r="F180" s="11" t="s">
        <v>28068</v>
      </c>
      <c r="G180" s="12" t="s">
        <v>23883</v>
      </c>
      <c r="H180" s="11" t="s">
        <v>25</v>
      </c>
      <c r="I180" s="152">
        <v>44754</v>
      </c>
      <c r="J180" s="12">
        <v>7</v>
      </c>
      <c r="K180" s="161" t="s">
        <v>313</v>
      </c>
      <c r="L180" s="42" t="s">
        <v>371</v>
      </c>
      <c r="M180" s="157">
        <f>I180-D180</f>
        <v>2395</v>
      </c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ht="15" customHeight="1" r="181">
      <c r="A181" s="16">
        <v>18022</v>
      </c>
      <c r="B181" s="17" t="s">
        <v>25239</v>
      </c>
      <c r="C181" s="17">
        <v>2020</v>
      </c>
      <c r="D181" s="159">
        <v>44042</v>
      </c>
      <c r="E181" s="19" t="s">
        <v>25240</v>
      </c>
      <c r="F181" s="20" t="s">
        <v>25241</v>
      </c>
      <c r="G181" s="19" t="s">
        <v>23883</v>
      </c>
      <c r="H181" s="20" t="s">
        <v>44</v>
      </c>
      <c r="I181" s="159">
        <v>44749</v>
      </c>
      <c r="J181" s="19">
        <v>7</v>
      </c>
      <c r="K181" s="161" t="s">
        <v>313</v>
      </c>
      <c r="L181" s="20" t="s">
        <v>25242</v>
      </c>
      <c r="M181" s="163">
        <f>I181-D181</f>
        <v>707</v>
      </c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ht="15" customHeight="1" r="182">
      <c r="A182" s="8">
        <v>18122</v>
      </c>
      <c r="B182" s="9" t="s">
        <v>25243</v>
      </c>
      <c r="C182" s="9">
        <v>2017</v>
      </c>
      <c r="D182" s="152">
        <v>42768</v>
      </c>
      <c r="E182" s="12" t="s">
        <v>25244</v>
      </c>
      <c r="F182" s="11" t="s">
        <v>25245</v>
      </c>
      <c r="G182" s="12" t="s">
        <v>23883</v>
      </c>
      <c r="H182" s="11" t="s">
        <v>25246</v>
      </c>
      <c r="I182" s="152">
        <v>44749</v>
      </c>
      <c r="J182" s="12">
        <v>7</v>
      </c>
      <c r="K182" s="161" t="s">
        <v>313</v>
      </c>
      <c r="L182" s="42" t="s">
        <v>371</v>
      </c>
      <c r="M182" s="157">
        <f>I182-D182</f>
        <v>1981</v>
      </c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ht="15" customHeight="1" r="183">
      <c r="A183" s="16">
        <v>18222</v>
      </c>
      <c r="B183" s="17" t="s">
        <v>25248</v>
      </c>
      <c r="C183" s="17">
        <v>2015</v>
      </c>
      <c r="D183" s="159">
        <v>42324</v>
      </c>
      <c r="E183" s="19" t="s">
        <v>25249</v>
      </c>
      <c r="F183" s="20" t="s">
        <v>25250</v>
      </c>
      <c r="G183" s="19" t="s">
        <v>23883</v>
      </c>
      <c r="H183" s="20" t="s">
        <v>25251</v>
      </c>
      <c r="I183" s="159">
        <v>44749</v>
      </c>
      <c r="J183" s="19">
        <v>7</v>
      </c>
      <c r="K183" s="161" t="s">
        <v>313</v>
      </c>
      <c r="L183" s="49" t="s">
        <v>371</v>
      </c>
      <c r="M183" s="163">
        <f>I183-D183</f>
        <v>2425</v>
      </c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ht="15" customHeight="1" r="184">
      <c r="A184" s="8">
        <v>18322</v>
      </c>
      <c r="B184" s="9" t="s">
        <v>25252</v>
      </c>
      <c r="C184" s="9">
        <v>2015</v>
      </c>
      <c r="D184" s="152">
        <v>42227</v>
      </c>
      <c r="E184" s="12" t="s">
        <v>25253</v>
      </c>
      <c r="F184" s="11" t="s">
        <v>25254</v>
      </c>
      <c r="G184" s="12" t="s">
        <v>23883</v>
      </c>
      <c r="H184" s="11" t="s">
        <v>25255</v>
      </c>
      <c r="I184" s="152">
        <v>44749</v>
      </c>
      <c r="J184" s="12">
        <v>7</v>
      </c>
      <c r="K184" s="161" t="s">
        <v>319</v>
      </c>
      <c r="L184" s="156" t="s">
        <v>376</v>
      </c>
      <c r="M184" s="157">
        <f>I184-D184</f>
        <v>2522</v>
      </c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ht="15" customHeight="1" r="185">
      <c r="A185" s="16">
        <v>18422</v>
      </c>
      <c r="B185" s="17" t="s">
        <v>25256</v>
      </c>
      <c r="C185" s="17">
        <v>2011</v>
      </c>
      <c r="D185" s="159">
        <v>40777</v>
      </c>
      <c r="E185" s="19" t="s">
        <v>25257</v>
      </c>
      <c r="F185" s="20" t="s">
        <v>25258</v>
      </c>
      <c r="G185" s="19" t="s">
        <v>23881</v>
      </c>
      <c r="H185" s="20" t="s">
        <v>25259</v>
      </c>
      <c r="I185" s="159">
        <v>44749</v>
      </c>
      <c r="J185" s="19">
        <v>7</v>
      </c>
      <c r="K185" s="161" t="s">
        <v>319</v>
      </c>
      <c r="L185" s="49" t="s">
        <v>371</v>
      </c>
      <c r="M185" s="163">
        <f>I185-D185</f>
        <v>3972</v>
      </c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ht="15" customHeight="1" r="186">
      <c r="A186" s="8">
        <v>18522</v>
      </c>
      <c r="B186" s="9" t="s">
        <v>26660</v>
      </c>
      <c r="C186" s="9">
        <v>2017</v>
      </c>
      <c r="D186" s="152">
        <v>42899</v>
      </c>
      <c r="E186" s="12" t="s">
        <v>26661</v>
      </c>
      <c r="F186" s="11" t="s">
        <v>26662</v>
      </c>
      <c r="G186" s="12" t="s">
        <v>25311</v>
      </c>
      <c r="H186" s="11" t="s">
        <v>26664</v>
      </c>
      <c r="I186" s="152">
        <v>44749</v>
      </c>
      <c r="J186" s="12">
        <v>7</v>
      </c>
      <c r="K186" s="172" t="s">
        <v>880</v>
      </c>
      <c r="L186" s="42" t="s">
        <v>371</v>
      </c>
      <c r="M186" s="157">
        <f>I186-D186</f>
        <v>1850</v>
      </c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ht="15" customHeight="1" r="187">
      <c r="A187" s="16">
        <v>18622</v>
      </c>
      <c r="B187" s="17" t="s">
        <v>28069</v>
      </c>
      <c r="C187" s="17">
        <v>2015</v>
      </c>
      <c r="D187" s="159">
        <v>42216</v>
      </c>
      <c r="E187" s="19" t="s">
        <v>28070</v>
      </c>
      <c r="F187" s="20" t="s">
        <v>28071</v>
      </c>
      <c r="G187" s="19" t="s">
        <v>26715</v>
      </c>
      <c r="H187" s="20" t="s">
        <v>28072</v>
      </c>
      <c r="I187" s="159">
        <v>44754</v>
      </c>
      <c r="J187" s="19">
        <v>7</v>
      </c>
      <c r="K187" s="161" t="s">
        <v>319</v>
      </c>
      <c r="L187" s="49" t="s">
        <v>371</v>
      </c>
      <c r="M187" s="163">
        <f>I187-D187</f>
        <v>2538</v>
      </c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ht="15" customHeight="1" r="188">
      <c r="A188" s="8">
        <v>18722</v>
      </c>
      <c r="B188" s="9" t="s">
        <v>28073</v>
      </c>
      <c r="C188" s="9">
        <v>2015</v>
      </c>
      <c r="D188" s="152">
        <v>42335</v>
      </c>
      <c r="E188" s="12" t="s">
        <v>28074</v>
      </c>
      <c r="F188" s="11" t="s">
        <v>28075</v>
      </c>
      <c r="G188" s="12" t="s">
        <v>26716</v>
      </c>
      <c r="H188" s="11" t="s">
        <v>28076</v>
      </c>
      <c r="I188" s="152">
        <v>44754</v>
      </c>
      <c r="J188" s="12">
        <v>7</v>
      </c>
      <c r="K188" s="161" t="s">
        <v>319</v>
      </c>
      <c r="L188" s="42" t="s">
        <v>371</v>
      </c>
      <c r="M188" s="157">
        <f>I188-D188</f>
        <v>2419</v>
      </c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ht="15" customHeight="1" r="189">
      <c r="A189" s="16">
        <v>18822</v>
      </c>
      <c r="B189" s="17"/>
      <c r="C189" s="17"/>
      <c r="D189" s="159"/>
      <c r="E189" s="19"/>
      <c r="F189" s="20"/>
      <c r="G189" s="19"/>
      <c r="H189" s="20"/>
      <c r="I189" s="159"/>
      <c r="J189" s="19"/>
      <c r="K189" s="20"/>
      <c r="L189" s="20"/>
      <c r="M189" s="163">
        <f>I189-D189</f>
        <v>0</v>
      </c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ht="15" customHeight="1" r="190">
      <c r="A190" s="8">
        <v>18922</v>
      </c>
      <c r="B190" s="9"/>
      <c r="C190" s="9"/>
      <c r="D190" s="152"/>
      <c r="E190" s="12"/>
      <c r="F190" s="11"/>
      <c r="G190" s="12"/>
      <c r="H190" s="11"/>
      <c r="I190" s="152"/>
      <c r="J190" s="12"/>
      <c r="K190" s="11"/>
      <c r="L190" s="11"/>
      <c r="M190" s="157">
        <f>I190-D190</f>
        <v>0</v>
      </c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ht="15" customHeight="1" r="191">
      <c r="A191" s="16">
        <v>19022</v>
      </c>
      <c r="B191" s="17"/>
      <c r="C191" s="17"/>
      <c r="D191" s="159"/>
      <c r="E191" s="19"/>
      <c r="F191" s="20"/>
      <c r="G191" s="19"/>
      <c r="H191" s="20"/>
      <c r="I191" s="159"/>
      <c r="J191" s="19"/>
      <c r="K191" s="20"/>
      <c r="L191" s="20"/>
      <c r="M191" s="163">
        <f>I191-D191</f>
        <v>0</v>
      </c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ht="15" customHeight="1" r="192">
      <c r="A192" s="8">
        <v>19122</v>
      </c>
      <c r="B192" s="9"/>
      <c r="C192" s="9"/>
      <c r="D192" s="152"/>
      <c r="E192" s="12"/>
      <c r="F192" s="11"/>
      <c r="G192" s="12"/>
      <c r="H192" s="11"/>
      <c r="I192" s="152"/>
      <c r="J192" s="12"/>
      <c r="K192" s="11"/>
      <c r="L192" s="11"/>
      <c r="M192" s="157">
        <f>I192-D192</f>
        <v>0</v>
      </c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ht="15" customHeight="1" r="193">
      <c r="A193" s="16">
        <v>19222</v>
      </c>
      <c r="B193" s="17"/>
      <c r="C193" s="17"/>
      <c r="D193" s="159"/>
      <c r="E193" s="19"/>
      <c r="F193" s="20"/>
      <c r="G193" s="19"/>
      <c r="H193" s="20"/>
      <c r="I193" s="159"/>
      <c r="J193" s="19"/>
      <c r="K193" s="20"/>
      <c r="L193" s="20"/>
      <c r="M193" s="163">
        <f>I193-D193</f>
        <v>0</v>
      </c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ht="15" customHeight="1" r="194">
      <c r="A194" s="8">
        <v>19322</v>
      </c>
      <c r="B194" s="9"/>
      <c r="C194" s="9"/>
      <c r="D194" s="152"/>
      <c r="E194" s="12"/>
      <c r="F194" s="11"/>
      <c r="G194" s="12"/>
      <c r="H194" s="11"/>
      <c r="I194" s="152"/>
      <c r="J194" s="12"/>
      <c r="K194" s="11"/>
      <c r="L194" s="11"/>
      <c r="M194" s="157">
        <f>I194-D194</f>
        <v>0</v>
      </c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ht="15" customHeight="1" r="195">
      <c r="A195" s="16">
        <v>19422</v>
      </c>
      <c r="B195" s="17"/>
      <c r="C195" s="17"/>
      <c r="D195" s="159"/>
      <c r="E195" s="19"/>
      <c r="F195" s="20"/>
      <c r="G195" s="19"/>
      <c r="H195" s="20"/>
      <c r="I195" s="159"/>
      <c r="J195" s="19"/>
      <c r="K195" s="20"/>
      <c r="L195" s="20"/>
      <c r="M195" s="163">
        <f>I195-D195</f>
        <v>0</v>
      </c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ht="15" customHeight="1" r="196">
      <c r="A196" s="8">
        <v>19522</v>
      </c>
      <c r="B196" s="9"/>
      <c r="C196" s="9"/>
      <c r="D196" s="152"/>
      <c r="E196" s="12"/>
      <c r="F196" s="11"/>
      <c r="G196" s="12"/>
      <c r="H196" s="11"/>
      <c r="I196" s="152"/>
      <c r="J196" s="12"/>
      <c r="K196" s="11"/>
      <c r="L196" s="11"/>
      <c r="M196" s="157">
        <f>I196-D196</f>
        <v>0</v>
      </c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ht="15" customHeight="1" r="197">
      <c r="A197" s="16">
        <v>19622</v>
      </c>
      <c r="B197" s="17"/>
      <c r="C197" s="17"/>
      <c r="D197" s="159"/>
      <c r="E197" s="19"/>
      <c r="F197" s="20"/>
      <c r="G197" s="19"/>
      <c r="H197" s="20"/>
      <c r="I197" s="159"/>
      <c r="J197" s="19"/>
      <c r="K197" s="20"/>
      <c r="L197" s="20"/>
      <c r="M197" s="163">
        <f>I197-D197</f>
        <v>0</v>
      </c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ht="15" customHeight="1" r="198">
      <c r="A198" s="8">
        <v>19722</v>
      </c>
      <c r="B198" s="9"/>
      <c r="C198" s="9"/>
      <c r="D198" s="152"/>
      <c r="E198" s="12"/>
      <c r="F198" s="11"/>
      <c r="G198" s="12"/>
      <c r="H198" s="11"/>
      <c r="I198" s="152"/>
      <c r="J198" s="12"/>
      <c r="K198" s="11"/>
      <c r="L198" s="11"/>
      <c r="M198" s="157">
        <f>I198-D198</f>
        <v>0</v>
      </c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ht="15" customHeight="1" r="199">
      <c r="A199" s="16">
        <v>19822</v>
      </c>
      <c r="B199" s="17"/>
      <c r="C199" s="17"/>
      <c r="D199" s="159"/>
      <c r="E199" s="19"/>
      <c r="F199" s="20"/>
      <c r="G199" s="19"/>
      <c r="H199" s="20"/>
      <c r="I199" s="159"/>
      <c r="J199" s="19"/>
      <c r="K199" s="20"/>
      <c r="L199" s="20"/>
      <c r="M199" s="163">
        <f>I199-D199</f>
        <v>0</v>
      </c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ht="15" customHeight="1" r="200">
      <c r="A200" s="8">
        <v>19922</v>
      </c>
      <c r="B200" s="9"/>
      <c r="C200" s="9"/>
      <c r="D200" s="152"/>
      <c r="E200" s="12"/>
      <c r="F200" s="11"/>
      <c r="G200" s="12"/>
      <c r="H200" s="11"/>
      <c r="I200" s="152"/>
      <c r="J200" s="12"/>
      <c r="K200" s="11"/>
      <c r="L200" s="11"/>
      <c r="M200" s="157">
        <f>I200-D200</f>
        <v>0</v>
      </c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ht="15" customHeight="1" r="201">
      <c r="A201" s="16">
        <v>20022</v>
      </c>
      <c r="B201" s="17"/>
      <c r="C201" s="17"/>
      <c r="D201" s="159"/>
      <c r="E201" s="19"/>
      <c r="F201" s="20"/>
      <c r="G201" s="19"/>
      <c r="H201" s="20"/>
      <c r="I201" s="159"/>
      <c r="J201" s="19"/>
      <c r="K201" s="20"/>
      <c r="L201" s="20"/>
      <c r="M201" s="163">
        <f>I201-D201</f>
        <v>0</v>
      </c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ht="15" customHeight="1" r="202">
      <c r="A202" s="8">
        <v>20122</v>
      </c>
      <c r="B202" s="9"/>
      <c r="C202" s="9"/>
      <c r="D202" s="152"/>
      <c r="E202" s="12"/>
      <c r="F202" s="11"/>
      <c r="G202" s="12"/>
      <c r="H202" s="11"/>
      <c r="I202" s="152"/>
      <c r="J202" s="12"/>
      <c r="K202" s="11"/>
      <c r="L202" s="11"/>
      <c r="M202" s="157">
        <f>I202-D202</f>
        <v>0</v>
      </c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ht="15" customHeight="1" r="203">
      <c r="A203" s="16">
        <v>20222</v>
      </c>
      <c r="B203" s="17"/>
      <c r="C203" s="17"/>
      <c r="D203" s="159"/>
      <c r="E203" s="19"/>
      <c r="F203" s="20"/>
      <c r="G203" s="19"/>
      <c r="H203" s="20"/>
      <c r="I203" s="159"/>
      <c r="J203" s="19"/>
      <c r="K203" s="20"/>
      <c r="L203" s="20"/>
      <c r="M203" s="163">
        <f>I203-D203</f>
        <v>0</v>
      </c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ht="15" customHeight="1" r="204">
      <c r="A204" s="8">
        <v>20322</v>
      </c>
      <c r="B204" s="9"/>
      <c r="C204" s="9"/>
      <c r="D204" s="152"/>
      <c r="E204" s="12"/>
      <c r="F204" s="11"/>
      <c r="G204" s="12"/>
      <c r="H204" s="11"/>
      <c r="I204" s="152"/>
      <c r="J204" s="12"/>
      <c r="K204" s="11"/>
      <c r="L204" s="11"/>
      <c r="M204" s="157">
        <f>I204-D204</f>
        <v>0</v>
      </c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ht="15" customHeight="1" r="205">
      <c r="A205" s="16">
        <v>20422</v>
      </c>
      <c r="B205" s="17"/>
      <c r="C205" s="17"/>
      <c r="D205" s="159"/>
      <c r="E205" s="19"/>
      <c r="F205" s="20"/>
      <c r="G205" s="19"/>
      <c r="H205" s="20"/>
      <c r="I205" s="159"/>
      <c r="J205" s="19"/>
      <c r="K205" s="20"/>
      <c r="L205" s="20"/>
      <c r="M205" s="163">
        <f>I205-D205</f>
        <v>0</v>
      </c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ht="15" customHeight="1" r="206">
      <c r="A206" s="8">
        <v>20522</v>
      </c>
      <c r="B206" s="9"/>
      <c r="C206" s="9"/>
      <c r="D206" s="152"/>
      <c r="E206" s="12"/>
      <c r="F206" s="11"/>
      <c r="G206" s="12"/>
      <c r="H206" s="11"/>
      <c r="I206" s="152"/>
      <c r="J206" s="12"/>
      <c r="K206" s="11"/>
      <c r="L206" s="11"/>
      <c r="M206" s="157">
        <f>I206-D206</f>
        <v>0</v>
      </c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ht="15" customHeight="1" r="207">
      <c r="A207" s="16">
        <v>20622</v>
      </c>
      <c r="B207" s="17"/>
      <c r="C207" s="17"/>
      <c r="D207" s="159"/>
      <c r="E207" s="19"/>
      <c r="F207" s="20"/>
      <c r="G207" s="19"/>
      <c r="H207" s="20"/>
      <c r="I207" s="159"/>
      <c r="J207" s="19"/>
      <c r="K207" s="20"/>
      <c r="L207" s="20"/>
      <c r="M207" s="163">
        <f>I207-D207</f>
        <v>0</v>
      </c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ht="15" customHeight="1" r="208">
      <c r="A208" s="8">
        <v>20722</v>
      </c>
      <c r="B208" s="9"/>
      <c r="C208" s="9"/>
      <c r="D208" s="152"/>
      <c r="E208" s="12"/>
      <c r="F208" s="11"/>
      <c r="G208" s="12"/>
      <c r="H208" s="11"/>
      <c r="I208" s="152"/>
      <c r="J208" s="12"/>
      <c r="K208" s="11"/>
      <c r="L208" s="11"/>
      <c r="M208" s="157">
        <f>I208-D208</f>
        <v>0</v>
      </c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ht="15" customHeight="1" r="209">
      <c r="A209" s="16">
        <v>20822</v>
      </c>
      <c r="B209" s="17"/>
      <c r="C209" s="17"/>
      <c r="D209" s="159"/>
      <c r="E209" s="19"/>
      <c r="F209" s="20"/>
      <c r="G209" s="19"/>
      <c r="H209" s="20"/>
      <c r="I209" s="159"/>
      <c r="J209" s="19"/>
      <c r="K209" s="20"/>
      <c r="L209" s="20"/>
      <c r="M209" s="163">
        <f>I209-D209</f>
        <v>0</v>
      </c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ht="15" customHeight="1" r="210">
      <c r="A210" s="8">
        <v>20922</v>
      </c>
      <c r="B210" s="9"/>
      <c r="C210" s="9"/>
      <c r="D210" s="152"/>
      <c r="E210" s="12"/>
      <c r="F210" s="11"/>
      <c r="G210" s="12"/>
      <c r="H210" s="11"/>
      <c r="I210" s="152"/>
      <c r="J210" s="12"/>
      <c r="K210" s="11"/>
      <c r="L210" s="11"/>
      <c r="M210" s="157">
        <f>I210-D210</f>
        <v>0</v>
      </c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ht="15" customHeight="1" r="211">
      <c r="A211" s="16">
        <v>21022</v>
      </c>
      <c r="B211" s="17"/>
      <c r="C211" s="17"/>
      <c r="D211" s="159"/>
      <c r="E211" s="19"/>
      <c r="F211" s="20"/>
      <c r="G211" s="19"/>
      <c r="H211" s="20"/>
      <c r="I211" s="159"/>
      <c r="J211" s="19"/>
      <c r="K211" s="20"/>
      <c r="L211" s="20"/>
      <c r="M211" s="163">
        <f>I211-D211</f>
        <v>0</v>
      </c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ht="15" customHeight="1" r="212">
      <c r="A212" s="8">
        <v>21122</v>
      </c>
      <c r="B212" s="9"/>
      <c r="C212" s="9"/>
      <c r="D212" s="152"/>
      <c r="E212" s="12"/>
      <c r="F212" s="11"/>
      <c r="G212" s="12"/>
      <c r="H212" s="11"/>
      <c r="I212" s="152"/>
      <c r="J212" s="12"/>
      <c r="K212" s="11"/>
      <c r="L212" s="11"/>
      <c r="M212" s="157">
        <f>I212-D212</f>
        <v>0</v>
      </c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ht="15" customHeight="1" r="213">
      <c r="A213" s="16">
        <v>21222</v>
      </c>
      <c r="B213" s="17"/>
      <c r="C213" s="17"/>
      <c r="D213" s="159"/>
      <c r="E213" s="19"/>
      <c r="F213" s="20"/>
      <c r="G213" s="19"/>
      <c r="H213" s="20"/>
      <c r="I213" s="159"/>
      <c r="J213" s="19"/>
      <c r="K213" s="20"/>
      <c r="L213" s="20"/>
      <c r="M213" s="163">
        <f>I213-D213</f>
        <v>0</v>
      </c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ht="15" customHeight="1" r="214">
      <c r="A214" s="8">
        <v>21322</v>
      </c>
      <c r="B214" s="9"/>
      <c r="C214" s="9"/>
      <c r="D214" s="152"/>
      <c r="E214" s="12"/>
      <c r="F214" s="11"/>
      <c r="G214" s="12"/>
      <c r="H214" s="11"/>
      <c r="I214" s="152"/>
      <c r="J214" s="12"/>
      <c r="K214" s="11"/>
      <c r="L214" s="11"/>
      <c r="M214" s="157">
        <f>I214-D214</f>
        <v>0</v>
      </c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ht="15" customHeight="1" r="215">
      <c r="A215" s="16">
        <v>21422</v>
      </c>
      <c r="B215" s="17"/>
      <c r="C215" s="17"/>
      <c r="D215" s="159"/>
      <c r="E215" s="19"/>
      <c r="F215" s="20"/>
      <c r="G215" s="19"/>
      <c r="H215" s="20"/>
      <c r="I215" s="159"/>
      <c r="J215" s="19"/>
      <c r="K215" s="20"/>
      <c r="L215" s="20"/>
      <c r="M215" s="163">
        <f>I215-D215</f>
        <v>0</v>
      </c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ht="15" customHeight="1" r="216">
      <c r="A216" s="8">
        <v>21522</v>
      </c>
      <c r="B216" s="9"/>
      <c r="C216" s="9"/>
      <c r="D216" s="152"/>
      <c r="E216" s="12"/>
      <c r="F216" s="11"/>
      <c r="G216" s="12"/>
      <c r="H216" s="11"/>
      <c r="I216" s="152"/>
      <c r="J216" s="12"/>
      <c r="K216" s="11"/>
      <c r="L216" s="11"/>
      <c r="M216" s="157">
        <f>I216-D216</f>
        <v>0</v>
      </c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ht="15" customHeight="1" r="217">
      <c r="A217" s="16">
        <v>21622</v>
      </c>
      <c r="B217" s="17"/>
      <c r="C217" s="17"/>
      <c r="D217" s="159"/>
      <c r="E217" s="19"/>
      <c r="F217" s="20"/>
      <c r="G217" s="19"/>
      <c r="H217" s="20"/>
      <c r="I217" s="159"/>
      <c r="J217" s="19"/>
      <c r="K217" s="20"/>
      <c r="L217" s="20"/>
      <c r="M217" s="163">
        <f>I217-D217</f>
        <v>0</v>
      </c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ht="15" customHeight="1" r="218">
      <c r="A218" s="8">
        <v>21722</v>
      </c>
      <c r="B218" s="9"/>
      <c r="C218" s="9"/>
      <c r="D218" s="152"/>
      <c r="E218" s="12"/>
      <c r="F218" s="11"/>
      <c r="G218" s="12"/>
      <c r="H218" s="11"/>
      <c r="I218" s="152"/>
      <c r="J218" s="12"/>
      <c r="K218" s="11"/>
      <c r="L218" s="11"/>
      <c r="M218" s="157">
        <f>I218-D218</f>
        <v>0</v>
      </c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ht="15" customHeight="1" r="219">
      <c r="A219" s="16">
        <v>21822</v>
      </c>
      <c r="B219" s="17"/>
      <c r="C219" s="17"/>
      <c r="D219" s="159"/>
      <c r="E219" s="19"/>
      <c r="F219" s="20"/>
      <c r="G219" s="19"/>
      <c r="H219" s="20"/>
      <c r="I219" s="159"/>
      <c r="J219" s="19"/>
      <c r="K219" s="20"/>
      <c r="L219" s="20"/>
      <c r="M219" s="163">
        <f>I219-D219</f>
        <v>0</v>
      </c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ht="15" customHeight="1" r="220">
      <c r="A220" s="8">
        <v>21922</v>
      </c>
      <c r="B220" s="9"/>
      <c r="C220" s="9"/>
      <c r="D220" s="152"/>
      <c r="E220" s="12"/>
      <c r="F220" s="11"/>
      <c r="G220" s="12"/>
      <c r="H220" s="11"/>
      <c r="I220" s="152"/>
      <c r="J220" s="12"/>
      <c r="K220" s="11"/>
      <c r="L220" s="11"/>
      <c r="M220" s="157">
        <f>I220-D220</f>
        <v>0</v>
      </c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ht="15" customHeight="1" r="221">
      <c r="A221" s="16">
        <v>22022</v>
      </c>
      <c r="B221" s="17"/>
      <c r="C221" s="17"/>
      <c r="D221" s="159"/>
      <c r="E221" s="19"/>
      <c r="F221" s="20"/>
      <c r="G221" s="19"/>
      <c r="H221" s="20"/>
      <c r="I221" s="159"/>
      <c r="J221" s="19"/>
      <c r="K221" s="20"/>
      <c r="L221" s="20"/>
      <c r="M221" s="163">
        <f>I221-D221</f>
        <v>0</v>
      </c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ht="15" customHeight="1" r="222">
      <c r="A222" s="8">
        <v>22122</v>
      </c>
      <c r="B222" s="9"/>
      <c r="C222" s="9"/>
      <c r="D222" s="152"/>
      <c r="E222" s="12"/>
      <c r="F222" s="11"/>
      <c r="G222" s="12"/>
      <c r="H222" s="11"/>
      <c r="I222" s="152"/>
      <c r="J222" s="12"/>
      <c r="K222" s="11"/>
      <c r="L222" s="11"/>
      <c r="M222" s="157">
        <f>I222-D222</f>
        <v>0</v>
      </c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ht="15" customHeight="1" r="223">
      <c r="A223" s="16">
        <v>22222</v>
      </c>
      <c r="B223" s="17"/>
      <c r="C223" s="17"/>
      <c r="D223" s="159"/>
      <c r="E223" s="19"/>
      <c r="F223" s="20"/>
      <c r="G223" s="19"/>
      <c r="H223" s="20"/>
      <c r="I223" s="159"/>
      <c r="J223" s="19"/>
      <c r="K223" s="20"/>
      <c r="L223" s="20"/>
      <c r="M223" s="163">
        <f>I223-D223</f>
        <v>0</v>
      </c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ht="15" customHeight="1" r="224">
      <c r="A224" s="8">
        <v>22322</v>
      </c>
      <c r="B224" s="9"/>
      <c r="C224" s="9"/>
      <c r="D224" s="152"/>
      <c r="E224" s="12"/>
      <c r="F224" s="11"/>
      <c r="G224" s="12"/>
      <c r="H224" s="11"/>
      <c r="I224" s="152"/>
      <c r="J224" s="12"/>
      <c r="K224" s="11"/>
      <c r="L224" s="11"/>
      <c r="M224" s="157">
        <f>I224-D224</f>
        <v>0</v>
      </c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ht="15" customHeight="1" r="225">
      <c r="A225" s="16">
        <v>22422</v>
      </c>
      <c r="B225" s="17"/>
      <c r="C225" s="17"/>
      <c r="D225" s="159"/>
      <c r="E225" s="19"/>
      <c r="F225" s="20"/>
      <c r="G225" s="19"/>
      <c r="H225" s="20"/>
      <c r="I225" s="159"/>
      <c r="J225" s="19"/>
      <c r="K225" s="20"/>
      <c r="L225" s="20"/>
      <c r="M225" s="163">
        <f>I225-D225</f>
        <v>0</v>
      </c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ht="15" customHeight="1" r="226">
      <c r="A226" s="8">
        <v>22522</v>
      </c>
      <c r="B226" s="9"/>
      <c r="C226" s="9"/>
      <c r="D226" s="152"/>
      <c r="E226" s="12"/>
      <c r="F226" s="11"/>
      <c r="G226" s="12"/>
      <c r="H226" s="11"/>
      <c r="I226" s="152"/>
      <c r="J226" s="12"/>
      <c r="K226" s="11"/>
      <c r="L226" s="11"/>
      <c r="M226" s="157">
        <f>I226-D226</f>
        <v>0</v>
      </c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ht="15" customHeight="1" r="227">
      <c r="A227" s="16">
        <v>22622</v>
      </c>
      <c r="B227" s="17"/>
      <c r="C227" s="17"/>
      <c r="D227" s="159"/>
      <c r="E227" s="19"/>
      <c r="F227" s="20"/>
      <c r="G227" s="19"/>
      <c r="H227" s="20"/>
      <c r="I227" s="159"/>
      <c r="J227" s="19"/>
      <c r="K227" s="20"/>
      <c r="L227" s="20"/>
      <c r="M227" s="163">
        <f>I227-D227</f>
        <v>0</v>
      </c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ht="15" customHeight="1" r="228">
      <c r="A228" s="8">
        <v>22722</v>
      </c>
      <c r="B228" s="9"/>
      <c r="C228" s="9"/>
      <c r="D228" s="152"/>
      <c r="E228" s="12"/>
      <c r="F228" s="11"/>
      <c r="G228" s="12"/>
      <c r="H228" s="11"/>
      <c r="I228" s="152"/>
      <c r="J228" s="12"/>
      <c r="K228" s="11"/>
      <c r="L228" s="11"/>
      <c r="M228" s="157">
        <f>I228-D228</f>
        <v>0</v>
      </c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ht="15" customHeight="1" r="229">
      <c r="A229" s="16">
        <v>22822</v>
      </c>
      <c r="B229" s="17"/>
      <c r="C229" s="17"/>
      <c r="D229" s="159"/>
      <c r="E229" s="19"/>
      <c r="F229" s="20"/>
      <c r="G229" s="19"/>
      <c r="H229" s="20"/>
      <c r="I229" s="159"/>
      <c r="J229" s="19"/>
      <c r="K229" s="20"/>
      <c r="L229" s="20"/>
      <c r="M229" s="163">
        <f>I229-D229</f>
        <v>0</v>
      </c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ht="15" customHeight="1" r="230">
      <c r="A230" s="8">
        <v>22922</v>
      </c>
      <c r="B230" s="9"/>
      <c r="C230" s="9"/>
      <c r="D230" s="152"/>
      <c r="E230" s="12"/>
      <c r="F230" s="11"/>
      <c r="G230" s="12"/>
      <c r="H230" s="11"/>
      <c r="I230" s="152"/>
      <c r="J230" s="12"/>
      <c r="K230" s="11"/>
      <c r="L230" s="11"/>
      <c r="M230" s="157">
        <f>I230-D230</f>
        <v>0</v>
      </c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ht="15" customHeight="1" r="231">
      <c r="A231" s="16">
        <v>23022</v>
      </c>
      <c r="B231" s="17"/>
      <c r="C231" s="17"/>
      <c r="D231" s="159"/>
      <c r="E231" s="19"/>
      <c r="F231" s="20"/>
      <c r="G231" s="19"/>
      <c r="H231" s="20"/>
      <c r="I231" s="159"/>
      <c r="J231" s="19"/>
      <c r="K231" s="20"/>
      <c r="L231" s="20"/>
      <c r="M231" s="163">
        <f>I231-D231</f>
        <v>0</v>
      </c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ht="15" customHeight="1" r="232">
      <c r="A232" s="8">
        <v>23122</v>
      </c>
      <c r="B232" s="9"/>
      <c r="C232" s="9"/>
      <c r="D232" s="152"/>
      <c r="E232" s="12"/>
      <c r="F232" s="11"/>
      <c r="G232" s="12"/>
      <c r="H232" s="11"/>
      <c r="I232" s="152"/>
      <c r="J232" s="12"/>
      <c r="K232" s="11"/>
      <c r="L232" s="11"/>
      <c r="M232" s="157">
        <f>I232-D232</f>
        <v>0</v>
      </c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ht="15" customHeight="1" r="233">
      <c r="A233" s="16">
        <v>23222</v>
      </c>
      <c r="B233" s="17"/>
      <c r="C233" s="17"/>
      <c r="D233" s="159"/>
      <c r="E233" s="19"/>
      <c r="F233" s="20"/>
      <c r="G233" s="19"/>
      <c r="H233" s="20"/>
      <c r="I233" s="159"/>
      <c r="J233" s="19"/>
      <c r="K233" s="20"/>
      <c r="L233" s="20"/>
      <c r="M233" s="163">
        <f>I233-D233</f>
        <v>0</v>
      </c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ht="15" customHeight="1" r="234">
      <c r="A234" s="8">
        <v>23322</v>
      </c>
      <c r="B234" s="9"/>
      <c r="C234" s="9"/>
      <c r="D234" s="152"/>
      <c r="E234" s="12"/>
      <c r="F234" s="11"/>
      <c r="G234" s="12"/>
      <c r="H234" s="11"/>
      <c r="I234" s="152"/>
      <c r="J234" s="12"/>
      <c r="K234" s="11"/>
      <c r="L234" s="11"/>
      <c r="M234" s="157">
        <f>I234-D234</f>
        <v>0</v>
      </c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ht="15" customHeight="1" r="235">
      <c r="A235" s="16">
        <v>23422</v>
      </c>
      <c r="B235" s="17"/>
      <c r="C235" s="17"/>
      <c r="D235" s="159"/>
      <c r="E235" s="19"/>
      <c r="F235" s="20"/>
      <c r="G235" s="19"/>
      <c r="H235" s="20"/>
      <c r="I235" s="159"/>
      <c r="J235" s="19"/>
      <c r="K235" s="20"/>
      <c r="L235" s="20"/>
      <c r="M235" s="163">
        <f>I235-D235</f>
        <v>0</v>
      </c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ht="15" customHeight="1" r="236">
      <c r="A236" s="8">
        <v>23522</v>
      </c>
      <c r="B236" s="9"/>
      <c r="C236" s="9"/>
      <c r="D236" s="152"/>
      <c r="E236" s="12"/>
      <c r="F236" s="11"/>
      <c r="G236" s="12"/>
      <c r="H236" s="11"/>
      <c r="I236" s="152"/>
      <c r="J236" s="12"/>
      <c r="K236" s="11"/>
      <c r="L236" s="11"/>
      <c r="M236" s="157">
        <f>I236-D236</f>
        <v>0</v>
      </c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ht="15" customHeight="1" r="237">
      <c r="A237" s="16">
        <v>23622</v>
      </c>
      <c r="B237" s="17"/>
      <c r="C237" s="17"/>
      <c r="D237" s="159"/>
      <c r="E237" s="19"/>
      <c r="F237" s="20"/>
      <c r="G237" s="19"/>
      <c r="H237" s="20"/>
      <c r="I237" s="159"/>
      <c r="J237" s="19"/>
      <c r="K237" s="20"/>
      <c r="L237" s="20"/>
      <c r="M237" s="163">
        <f>I237-D237</f>
        <v>0</v>
      </c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ht="15" customHeight="1" r="238">
      <c r="A238" s="8">
        <v>23722</v>
      </c>
      <c r="B238" s="9"/>
      <c r="C238" s="9"/>
      <c r="D238" s="152"/>
      <c r="E238" s="12"/>
      <c r="F238" s="11"/>
      <c r="G238" s="12"/>
      <c r="H238" s="11"/>
      <c r="I238" s="152"/>
      <c r="J238" s="12"/>
      <c r="K238" s="11"/>
      <c r="L238" s="11"/>
      <c r="M238" s="157">
        <f>I238-D238</f>
        <v>0</v>
      </c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ht="15" customHeight="1" r="239">
      <c r="A239" s="16">
        <v>23822</v>
      </c>
      <c r="B239" s="17"/>
      <c r="C239" s="17"/>
      <c r="D239" s="159"/>
      <c r="E239" s="19"/>
      <c r="F239" s="20"/>
      <c r="G239" s="19"/>
      <c r="H239" s="20"/>
      <c r="I239" s="159"/>
      <c r="J239" s="19"/>
      <c r="K239" s="20"/>
      <c r="L239" s="20"/>
      <c r="M239" s="163">
        <f>I239-D239</f>
        <v>0</v>
      </c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ht="15" customHeight="1" r="240">
      <c r="A240" s="8">
        <v>23922</v>
      </c>
      <c r="B240" s="9"/>
      <c r="C240" s="9"/>
      <c r="D240" s="152"/>
      <c r="E240" s="12"/>
      <c r="F240" s="11"/>
      <c r="G240" s="12"/>
      <c r="H240" s="11"/>
      <c r="I240" s="152"/>
      <c r="J240" s="12"/>
      <c r="K240" s="11"/>
      <c r="L240" s="11"/>
      <c r="M240" s="157">
        <f>I240-D240</f>
        <v>0</v>
      </c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ht="15" customHeight="1" r="241">
      <c r="A241" s="16">
        <v>24022</v>
      </c>
      <c r="B241" s="17"/>
      <c r="C241" s="17"/>
      <c r="D241" s="159"/>
      <c r="E241" s="19"/>
      <c r="F241" s="20"/>
      <c r="G241" s="19"/>
      <c r="H241" s="20"/>
      <c r="I241" s="159"/>
      <c r="J241" s="19"/>
      <c r="K241" s="20"/>
      <c r="L241" s="20"/>
      <c r="M241" s="163">
        <f>I241-D241</f>
        <v>0</v>
      </c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ht="15" customHeight="1" r="242">
      <c r="A242" s="8">
        <v>24122</v>
      </c>
      <c r="B242" s="9"/>
      <c r="C242" s="9"/>
      <c r="D242" s="152"/>
      <c r="E242" s="12"/>
      <c r="F242" s="11"/>
      <c r="G242" s="12"/>
      <c r="H242" s="11"/>
      <c r="I242" s="152"/>
      <c r="J242" s="12"/>
      <c r="K242" s="11"/>
      <c r="L242" s="11"/>
      <c r="M242" s="157">
        <f>I242-D242</f>
        <v>0</v>
      </c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ht="15" customHeight="1" r="243">
      <c r="A243" s="16">
        <v>24222</v>
      </c>
      <c r="B243" s="17"/>
      <c r="C243" s="17"/>
      <c r="D243" s="159"/>
      <c r="E243" s="19"/>
      <c r="F243" s="20"/>
      <c r="G243" s="19"/>
      <c r="H243" s="20"/>
      <c r="I243" s="159"/>
      <c r="J243" s="19"/>
      <c r="K243" s="20"/>
      <c r="L243" s="20"/>
      <c r="M243" s="163">
        <f>I243-D243</f>
        <v>0</v>
      </c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ht="15" customHeight="1" r="244">
      <c r="A244" s="8">
        <v>24322</v>
      </c>
      <c r="B244" s="9"/>
      <c r="C244" s="9"/>
      <c r="D244" s="152"/>
      <c r="E244" s="12"/>
      <c r="F244" s="11"/>
      <c r="G244" s="12"/>
      <c r="H244" s="11"/>
      <c r="I244" s="152"/>
      <c r="J244" s="12"/>
      <c r="K244" s="11"/>
      <c r="L244" s="11"/>
      <c r="M244" s="157">
        <f>I244-D244</f>
        <v>0</v>
      </c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ht="15" customHeight="1" r="245">
      <c r="A245" s="16">
        <v>24422</v>
      </c>
      <c r="B245" s="17"/>
      <c r="C245" s="17"/>
      <c r="D245" s="159"/>
      <c r="E245" s="19"/>
      <c r="F245" s="20"/>
      <c r="G245" s="19"/>
      <c r="H245" s="20"/>
      <c r="I245" s="159"/>
      <c r="J245" s="19"/>
      <c r="K245" s="20"/>
      <c r="L245" s="20"/>
      <c r="M245" s="163">
        <f>I245-D245</f>
        <v>0</v>
      </c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ht="15" customHeight="1" r="246">
      <c r="A246" s="8">
        <v>24522</v>
      </c>
      <c r="B246" s="9"/>
      <c r="C246" s="9"/>
      <c r="D246" s="152"/>
      <c r="E246" s="12"/>
      <c r="F246" s="11"/>
      <c r="G246" s="12"/>
      <c r="H246" s="11"/>
      <c r="I246" s="152"/>
      <c r="J246" s="12"/>
      <c r="K246" s="11"/>
      <c r="L246" s="11"/>
      <c r="M246" s="157">
        <f>I246-D246</f>
        <v>0</v>
      </c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ht="15" customHeight="1" r="247">
      <c r="A247" s="16">
        <v>24622</v>
      </c>
      <c r="B247" s="17"/>
      <c r="C247" s="17"/>
      <c r="D247" s="159"/>
      <c r="E247" s="19"/>
      <c r="F247" s="20"/>
      <c r="G247" s="19"/>
      <c r="H247" s="20"/>
      <c r="I247" s="159"/>
      <c r="J247" s="19"/>
      <c r="K247" s="20"/>
      <c r="L247" s="20"/>
      <c r="M247" s="163">
        <f>I247-D247</f>
        <v>0</v>
      </c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ht="15" customHeight="1" r="248">
      <c r="A248" s="8">
        <v>24722</v>
      </c>
      <c r="B248" s="9"/>
      <c r="C248" s="9"/>
      <c r="D248" s="152"/>
      <c r="E248" s="12"/>
      <c r="F248" s="11"/>
      <c r="G248" s="12"/>
      <c r="H248" s="11"/>
      <c r="I248" s="152"/>
      <c r="J248" s="12"/>
      <c r="K248" s="11"/>
      <c r="L248" s="11"/>
      <c r="M248" s="157">
        <f>I248-D248</f>
        <v>0</v>
      </c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ht="15" customHeight="1" r="249">
      <c r="A249" s="16">
        <v>24822</v>
      </c>
      <c r="B249" s="17"/>
      <c r="C249" s="17"/>
      <c r="D249" s="159"/>
      <c r="E249" s="19"/>
      <c r="F249" s="20"/>
      <c r="G249" s="19"/>
      <c r="H249" s="20"/>
      <c r="I249" s="159"/>
      <c r="J249" s="19"/>
      <c r="K249" s="20"/>
      <c r="L249" s="20"/>
      <c r="M249" s="163">
        <f>I249-D249</f>
        <v>0</v>
      </c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ht="15" customHeight="1" r="250">
      <c r="A250" s="8">
        <v>24922</v>
      </c>
      <c r="B250" s="9"/>
      <c r="C250" s="9"/>
      <c r="D250" s="152"/>
      <c r="E250" s="12"/>
      <c r="F250" s="11"/>
      <c r="G250" s="12"/>
      <c r="H250" s="11"/>
      <c r="I250" s="152"/>
      <c r="J250" s="12"/>
      <c r="K250" s="11"/>
      <c r="L250" s="11"/>
      <c r="M250" s="157">
        <f>I250-D250</f>
        <v>0</v>
      </c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ht="15" customHeight="1" r="251">
      <c r="A251" s="16">
        <v>25022</v>
      </c>
      <c r="B251" s="17"/>
      <c r="C251" s="17"/>
      <c r="D251" s="159"/>
      <c r="E251" s="19"/>
      <c r="F251" s="20"/>
      <c r="G251" s="19"/>
      <c r="H251" s="20"/>
      <c r="I251" s="159"/>
      <c r="J251" s="19"/>
      <c r="K251" s="20"/>
      <c r="L251" s="20"/>
      <c r="M251" s="163">
        <f>I251-D251</f>
        <v>0</v>
      </c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ht="12.75" customHeight="1" r="252">
      <c r="A252" s="8">
        <v>25122</v>
      </c>
      <c r="B252" s="9"/>
      <c r="C252" s="9"/>
      <c r="D252" s="152"/>
      <c r="E252" s="12"/>
      <c r="F252" s="11"/>
      <c r="G252" s="12"/>
      <c r="H252" s="11"/>
      <c r="I252" s="152"/>
      <c r="J252" s="12"/>
      <c r="K252" s="11"/>
      <c r="L252" s="11"/>
      <c r="M252" s="157">
        <f>I252-D252</f>
        <v>0</v>
      </c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ht="15" customHeight="1" r="253">
      <c r="A253" s="16">
        <v>25222</v>
      </c>
      <c r="B253" s="17"/>
      <c r="C253" s="17"/>
      <c r="D253" s="159"/>
      <c r="E253" s="19"/>
      <c r="F253" s="20"/>
      <c r="G253" s="19"/>
      <c r="H253" s="20"/>
      <c r="I253" s="159"/>
      <c r="J253" s="19"/>
      <c r="K253" s="20"/>
      <c r="L253" s="20"/>
      <c r="M253" s="163">
        <f>I253-D253</f>
        <v>0</v>
      </c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ht="15" customHeight="1" r="254">
      <c r="A254" s="8">
        <v>25322</v>
      </c>
      <c r="B254" s="9"/>
      <c r="C254" s="9"/>
      <c r="D254" s="152"/>
      <c r="E254" s="12"/>
      <c r="F254" s="11"/>
      <c r="G254" s="12"/>
      <c r="H254" s="11"/>
      <c r="I254" s="152"/>
      <c r="J254" s="12"/>
      <c r="K254" s="11"/>
      <c r="L254" s="11"/>
      <c r="M254" s="157">
        <f>I254-D254</f>
        <v>0</v>
      </c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ht="15" customHeight="1" r="255">
      <c r="A255" s="16">
        <v>25422</v>
      </c>
      <c r="B255" s="17"/>
      <c r="C255" s="17"/>
      <c r="D255" s="159"/>
      <c r="E255" s="19"/>
      <c r="F255" s="20"/>
      <c r="G255" s="19"/>
      <c r="H255" s="20"/>
      <c r="I255" s="159"/>
      <c r="J255" s="19"/>
      <c r="K255" s="20"/>
      <c r="L255" s="20"/>
      <c r="M255" s="163">
        <f>I255-D255</f>
        <v>0</v>
      </c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ht="15" customHeight="1" r="256">
      <c r="A256" s="8">
        <v>25522</v>
      </c>
      <c r="B256" s="9"/>
      <c r="C256" s="9"/>
      <c r="D256" s="152"/>
      <c r="E256" s="12"/>
      <c r="F256" s="11"/>
      <c r="G256" s="12"/>
      <c r="H256" s="11"/>
      <c r="I256" s="152"/>
      <c r="J256" s="12"/>
      <c r="K256" s="11"/>
      <c r="L256" s="11"/>
      <c r="M256" s="157">
        <f>I256-D256</f>
        <v>0</v>
      </c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ht="15" customHeight="1" r="257">
      <c r="A257" s="16">
        <v>25622</v>
      </c>
      <c r="B257" s="17"/>
      <c r="C257" s="17"/>
      <c r="D257" s="159"/>
      <c r="E257" s="19"/>
      <c r="F257" s="20"/>
      <c r="G257" s="19"/>
      <c r="H257" s="20"/>
      <c r="I257" s="159"/>
      <c r="J257" s="19"/>
      <c r="K257" s="20"/>
      <c r="L257" s="20"/>
      <c r="M257" s="163">
        <f>I257-D257</f>
        <v>0</v>
      </c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ht="15" customHeight="1" r="258">
      <c r="A258" s="8">
        <v>25722</v>
      </c>
      <c r="B258" s="9"/>
      <c r="C258" s="9"/>
      <c r="D258" s="152"/>
      <c r="E258" s="12"/>
      <c r="F258" s="11"/>
      <c r="G258" s="12"/>
      <c r="H258" s="11"/>
      <c r="I258" s="152"/>
      <c r="J258" s="12"/>
      <c r="K258" s="11"/>
      <c r="L258" s="11"/>
      <c r="M258" s="157">
        <f>I258-D258</f>
        <v>0</v>
      </c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ht="15" customHeight="1" r="259">
      <c r="A259" s="16">
        <v>25822</v>
      </c>
      <c r="B259" s="17"/>
      <c r="C259" s="17"/>
      <c r="D259" s="159"/>
      <c r="E259" s="19"/>
      <c r="F259" s="20"/>
      <c r="G259" s="19"/>
      <c r="H259" s="20"/>
      <c r="I259" s="159"/>
      <c r="J259" s="19"/>
      <c r="K259" s="20"/>
      <c r="L259" s="20"/>
      <c r="M259" s="163">
        <f>I259-D259</f>
        <v>0</v>
      </c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ht="15" customHeight="1" r="260">
      <c r="A260" s="8">
        <v>25922</v>
      </c>
      <c r="B260" s="9"/>
      <c r="C260" s="9"/>
      <c r="D260" s="152"/>
      <c r="E260" s="12"/>
      <c r="F260" s="11"/>
      <c r="G260" s="12"/>
      <c r="H260" s="11"/>
      <c r="I260" s="152"/>
      <c r="J260" s="12"/>
      <c r="K260" s="11"/>
      <c r="L260" s="11"/>
      <c r="M260" s="157">
        <f>I260-D260</f>
        <v>0</v>
      </c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ht="15" customHeight="1" r="261">
      <c r="A261" s="16">
        <v>26022</v>
      </c>
      <c r="B261" s="17"/>
      <c r="C261" s="17"/>
      <c r="D261" s="159"/>
      <c r="E261" s="19"/>
      <c r="F261" s="20"/>
      <c r="G261" s="19"/>
      <c r="H261" s="20"/>
      <c r="I261" s="159"/>
      <c r="J261" s="19"/>
      <c r="K261" s="20"/>
      <c r="L261" s="20"/>
      <c r="M261" s="163">
        <f>I261-D261</f>
        <v>0</v>
      </c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ht="15" customHeight="1" r="262">
      <c r="A262" s="8">
        <v>26122</v>
      </c>
      <c r="B262" s="9"/>
      <c r="C262" s="9"/>
      <c r="D262" s="152"/>
      <c r="E262" s="12"/>
      <c r="F262" s="11"/>
      <c r="G262" s="12"/>
      <c r="H262" s="11"/>
      <c r="I262" s="152"/>
      <c r="J262" s="12"/>
      <c r="K262" s="11"/>
      <c r="L262" s="11"/>
      <c r="M262" s="157">
        <f>I262-D262</f>
        <v>0</v>
      </c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ht="15" customHeight="1" r="263">
      <c r="A263" s="16">
        <v>26222</v>
      </c>
      <c r="B263" s="17"/>
      <c r="C263" s="17"/>
      <c r="D263" s="159"/>
      <c r="E263" s="19"/>
      <c r="F263" s="20"/>
      <c r="G263" s="19"/>
      <c r="H263" s="20"/>
      <c r="I263" s="159"/>
      <c r="J263" s="19"/>
      <c r="K263" s="20"/>
      <c r="L263" s="20"/>
      <c r="M263" s="163">
        <f>I263-D263</f>
        <v>0</v>
      </c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ht="15" customHeight="1" r="264">
      <c r="A264" s="8">
        <v>26322</v>
      </c>
      <c r="B264" s="9"/>
      <c r="C264" s="9"/>
      <c r="D264" s="152"/>
      <c r="E264" s="12"/>
      <c r="F264" s="11"/>
      <c r="G264" s="12"/>
      <c r="H264" s="11"/>
      <c r="I264" s="152"/>
      <c r="J264" s="12"/>
      <c r="K264" s="11"/>
      <c r="L264" s="11"/>
      <c r="M264" s="157">
        <f>I264-D264</f>
        <v>0</v>
      </c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ht="15" customHeight="1" r="265">
      <c r="A265" s="16">
        <v>26422</v>
      </c>
      <c r="B265" s="17"/>
      <c r="C265" s="17"/>
      <c r="D265" s="159"/>
      <c r="E265" s="19"/>
      <c r="F265" s="20"/>
      <c r="G265" s="19"/>
      <c r="H265" s="20"/>
      <c r="I265" s="159"/>
      <c r="J265" s="19"/>
      <c r="K265" s="20"/>
      <c r="L265" s="20"/>
      <c r="M265" s="163">
        <f>I265-D265</f>
        <v>0</v>
      </c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ht="15" customHeight="1" r="266">
      <c r="A266" s="8">
        <v>26522</v>
      </c>
      <c r="B266" s="9"/>
      <c r="C266" s="9"/>
      <c r="D266" s="152"/>
      <c r="E266" s="12"/>
      <c r="F266" s="11"/>
      <c r="G266" s="12"/>
      <c r="H266" s="11"/>
      <c r="I266" s="152"/>
      <c r="J266" s="12"/>
      <c r="K266" s="11"/>
      <c r="L266" s="11"/>
      <c r="M266" s="157">
        <f>I266-D266</f>
        <v>0</v>
      </c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ht="15" customHeight="1" r="267">
      <c r="A267" s="16">
        <v>26622</v>
      </c>
      <c r="B267" s="17"/>
      <c r="C267" s="17"/>
      <c r="D267" s="159"/>
      <c r="E267" s="19"/>
      <c r="F267" s="20"/>
      <c r="G267" s="19"/>
      <c r="H267" s="20"/>
      <c r="I267" s="159"/>
      <c r="J267" s="19"/>
      <c r="K267" s="20"/>
      <c r="L267" s="20"/>
      <c r="M267" s="163">
        <f>I267-D267</f>
        <v>0</v>
      </c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ht="15" customHeight="1" r="268">
      <c r="A268" s="8">
        <v>26722</v>
      </c>
      <c r="B268" s="9"/>
      <c r="C268" s="9"/>
      <c r="D268" s="152"/>
      <c r="E268" s="12"/>
      <c r="F268" s="11"/>
      <c r="G268" s="12"/>
      <c r="H268" s="11"/>
      <c r="I268" s="152"/>
      <c r="J268" s="12"/>
      <c r="K268" s="11"/>
      <c r="L268" s="11"/>
      <c r="M268" s="157">
        <f>I268-D268</f>
        <v>0</v>
      </c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ht="15" customHeight="1" r="269">
      <c r="A269" s="16">
        <v>26822</v>
      </c>
      <c r="B269" s="17"/>
      <c r="C269" s="17"/>
      <c r="D269" s="159"/>
      <c r="E269" s="19"/>
      <c r="F269" s="20"/>
      <c r="G269" s="19"/>
      <c r="H269" s="20"/>
      <c r="I269" s="159"/>
      <c r="J269" s="19"/>
      <c r="K269" s="20"/>
      <c r="L269" s="20"/>
      <c r="M269" s="163">
        <f>I269-D269</f>
        <v>0</v>
      </c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ht="15" customHeight="1" r="270">
      <c r="A270" s="8">
        <v>26922</v>
      </c>
      <c r="B270" s="9"/>
      <c r="C270" s="9"/>
      <c r="D270" s="152"/>
      <c r="E270" s="12"/>
      <c r="F270" s="11"/>
      <c r="G270" s="12"/>
      <c r="H270" s="11"/>
      <c r="I270" s="152"/>
      <c r="J270" s="12"/>
      <c r="K270" s="11"/>
      <c r="L270" s="11"/>
      <c r="M270" s="157">
        <f>I270-D270</f>
        <v>0</v>
      </c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ht="15" customHeight="1" r="271">
      <c r="A271" s="16">
        <v>27022</v>
      </c>
      <c r="B271" s="17"/>
      <c r="C271" s="17"/>
      <c r="D271" s="159"/>
      <c r="E271" s="19"/>
      <c r="F271" s="20"/>
      <c r="G271" s="19"/>
      <c r="H271" s="20"/>
      <c r="I271" s="159"/>
      <c r="J271" s="19"/>
      <c r="K271" s="20"/>
      <c r="L271" s="20"/>
      <c r="M271" s="163">
        <f>I271-D271</f>
        <v>0</v>
      </c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ht="15" customHeight="1" r="272">
      <c r="A272" s="8">
        <v>27122</v>
      </c>
      <c r="B272" s="9"/>
      <c r="C272" s="9"/>
      <c r="D272" s="152"/>
      <c r="E272" s="12"/>
      <c r="F272" s="11"/>
      <c r="G272" s="12"/>
      <c r="H272" s="11"/>
      <c r="I272" s="152"/>
      <c r="J272" s="12"/>
      <c r="K272" s="11"/>
      <c r="L272" s="11"/>
      <c r="M272" s="157">
        <f>I272-D272</f>
        <v>0</v>
      </c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ht="15" customHeight="1" r="273">
      <c r="A273" s="16">
        <v>27222</v>
      </c>
      <c r="B273" s="17"/>
      <c r="C273" s="17"/>
      <c r="D273" s="159"/>
      <c r="E273" s="19"/>
      <c r="F273" s="20"/>
      <c r="G273" s="19"/>
      <c r="H273" s="20"/>
      <c r="I273" s="159"/>
      <c r="J273" s="19"/>
      <c r="K273" s="20"/>
      <c r="L273" s="20"/>
      <c r="M273" s="163">
        <f>I273-D273</f>
        <v>0</v>
      </c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ht="15" customHeight="1" r="274">
      <c r="A274" s="8">
        <v>27322</v>
      </c>
      <c r="B274" s="9"/>
      <c r="C274" s="9"/>
      <c r="D274" s="152"/>
      <c r="E274" s="12"/>
      <c r="F274" s="11"/>
      <c r="G274" s="12"/>
      <c r="H274" s="11"/>
      <c r="I274" s="152"/>
      <c r="J274" s="12"/>
      <c r="K274" s="11"/>
      <c r="L274" s="11"/>
      <c r="M274" s="157">
        <f>I274-D274</f>
        <v>0</v>
      </c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ht="15" customHeight="1" r="275">
      <c r="A275" s="16">
        <v>27422</v>
      </c>
      <c r="B275" s="17"/>
      <c r="C275" s="17"/>
      <c r="D275" s="159"/>
      <c r="E275" s="19"/>
      <c r="F275" s="20"/>
      <c r="G275" s="19"/>
      <c r="H275" s="20"/>
      <c r="I275" s="159"/>
      <c r="J275" s="19"/>
      <c r="K275" s="20"/>
      <c r="L275" s="20"/>
      <c r="M275" s="163">
        <f>I275-D275</f>
        <v>0</v>
      </c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ht="15" customHeight="1" r="276">
      <c r="A276" s="8">
        <v>27522</v>
      </c>
      <c r="B276" s="9"/>
      <c r="C276" s="9"/>
      <c r="D276" s="152"/>
      <c r="E276" s="12"/>
      <c r="F276" s="11"/>
      <c r="G276" s="12"/>
      <c r="H276" s="11"/>
      <c r="I276" s="152"/>
      <c r="J276" s="12"/>
      <c r="K276" s="11"/>
      <c r="L276" s="11"/>
      <c r="M276" s="157">
        <f>I276-D276</f>
        <v>0</v>
      </c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ht="15" customHeight="1" r="277">
      <c r="A277" s="16">
        <v>27622</v>
      </c>
      <c r="B277" s="17"/>
      <c r="C277" s="17"/>
      <c r="D277" s="159"/>
      <c r="E277" s="19"/>
      <c r="F277" s="20"/>
      <c r="G277" s="19"/>
      <c r="H277" s="20"/>
      <c r="I277" s="159"/>
      <c r="J277" s="19"/>
      <c r="K277" s="20"/>
      <c r="L277" s="20"/>
      <c r="M277" s="163">
        <f>I277-D277</f>
        <v>0</v>
      </c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ht="15" customHeight="1" r="278">
      <c r="A278" s="8">
        <v>27722</v>
      </c>
      <c r="B278" s="9"/>
      <c r="C278" s="9"/>
      <c r="D278" s="152"/>
      <c r="E278" s="12"/>
      <c r="F278" s="11"/>
      <c r="G278" s="12"/>
      <c r="H278" s="11"/>
      <c r="I278" s="152"/>
      <c r="J278" s="12"/>
      <c r="K278" s="11"/>
      <c r="L278" s="11"/>
      <c r="M278" s="157">
        <f>I278-D278</f>
        <v>0</v>
      </c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ht="15" customHeight="1" r="279">
      <c r="A279" s="16">
        <v>27822</v>
      </c>
      <c r="B279" s="17"/>
      <c r="C279" s="17"/>
      <c r="D279" s="159"/>
      <c r="E279" s="19"/>
      <c r="F279" s="20"/>
      <c r="G279" s="19"/>
      <c r="H279" s="20"/>
      <c r="I279" s="159"/>
      <c r="J279" s="19"/>
      <c r="K279" s="20"/>
      <c r="L279" s="20"/>
      <c r="M279" s="163">
        <f>I279-D279</f>
        <v>0</v>
      </c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ht="12.75" customHeight="1" r="280">
      <c r="A280" s="8">
        <v>27922</v>
      </c>
      <c r="B280" s="9"/>
      <c r="C280" s="9"/>
      <c r="D280" s="152"/>
      <c r="E280" s="12"/>
      <c r="F280" s="11"/>
      <c r="G280" s="12"/>
      <c r="H280" s="11"/>
      <c r="I280" s="152"/>
      <c r="J280" s="12"/>
      <c r="K280" s="11"/>
      <c r="L280" s="11"/>
      <c r="M280" s="157">
        <f>I280-D280</f>
        <v>0</v>
      </c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ht="15" customHeight="1" r="281">
      <c r="A281" s="16">
        <v>28022</v>
      </c>
      <c r="B281" s="17"/>
      <c r="C281" s="17"/>
      <c r="D281" s="159"/>
      <c r="E281" s="19"/>
      <c r="F281" s="20"/>
      <c r="G281" s="19"/>
      <c r="H281" s="20"/>
      <c r="I281" s="159"/>
      <c r="J281" s="19"/>
      <c r="K281" s="20"/>
      <c r="L281" s="20"/>
      <c r="M281" s="163">
        <f>I281-D281</f>
        <v>0</v>
      </c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ht="15" customHeight="1" r="282">
      <c r="A282" s="8">
        <v>28122</v>
      </c>
      <c r="B282" s="9"/>
      <c r="C282" s="9"/>
      <c r="D282" s="152"/>
      <c r="E282" s="12"/>
      <c r="F282" s="11"/>
      <c r="G282" s="12"/>
      <c r="H282" s="11"/>
      <c r="I282" s="152"/>
      <c r="J282" s="12"/>
      <c r="K282" s="11"/>
      <c r="L282" s="11"/>
      <c r="M282" s="157">
        <f>I282-D282</f>
        <v>0</v>
      </c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ht="15" customHeight="1" r="283">
      <c r="A283" s="16">
        <v>28222</v>
      </c>
      <c r="B283" s="17"/>
      <c r="C283" s="17"/>
      <c r="D283" s="159"/>
      <c r="E283" s="19"/>
      <c r="F283" s="20"/>
      <c r="G283" s="19"/>
      <c r="H283" s="20"/>
      <c r="I283" s="159"/>
      <c r="J283" s="19"/>
      <c r="K283" s="20"/>
      <c r="L283" s="20"/>
      <c r="M283" s="163">
        <f>I283-D283</f>
        <v>0</v>
      </c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ht="15" customHeight="1" r="284">
      <c r="A284" s="8">
        <v>28322</v>
      </c>
      <c r="B284" s="9"/>
      <c r="C284" s="9"/>
      <c r="D284" s="152"/>
      <c r="E284" s="12"/>
      <c r="F284" s="11"/>
      <c r="G284" s="12"/>
      <c r="H284" s="11"/>
      <c r="I284" s="152"/>
      <c r="J284" s="12"/>
      <c r="K284" s="11"/>
      <c r="L284" s="11"/>
      <c r="M284" s="157">
        <f>I284-D284</f>
        <v>0</v>
      </c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ht="15" customHeight="1" r="285">
      <c r="A285" s="16">
        <v>28422</v>
      </c>
      <c r="B285" s="17"/>
      <c r="C285" s="17"/>
      <c r="D285" s="159"/>
      <c r="E285" s="19"/>
      <c r="F285" s="20"/>
      <c r="G285" s="19"/>
      <c r="H285" s="20"/>
      <c r="I285" s="159"/>
      <c r="J285" s="19"/>
      <c r="K285" s="20"/>
      <c r="L285" s="20"/>
      <c r="M285" s="163">
        <f>I285-D285</f>
        <v>0</v>
      </c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ht="15" customHeight="1" r="286">
      <c r="A286" s="8">
        <v>28522</v>
      </c>
      <c r="B286" s="9"/>
      <c r="C286" s="9"/>
      <c r="D286" s="152"/>
      <c r="E286" s="12"/>
      <c r="F286" s="11"/>
      <c r="G286" s="12"/>
      <c r="H286" s="11"/>
      <c r="I286" s="152"/>
      <c r="J286" s="12"/>
      <c r="K286" s="11"/>
      <c r="L286" s="11"/>
      <c r="M286" s="157">
        <f>I286-D286</f>
        <v>0</v>
      </c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ht="15" customHeight="1" r="287">
      <c r="A287" s="16">
        <v>28622</v>
      </c>
      <c r="B287" s="17"/>
      <c r="C287" s="17"/>
      <c r="D287" s="159"/>
      <c r="E287" s="19"/>
      <c r="F287" s="20"/>
      <c r="G287" s="19"/>
      <c r="H287" s="20"/>
      <c r="I287" s="159"/>
      <c r="J287" s="19"/>
      <c r="K287" s="20"/>
      <c r="L287" s="20"/>
      <c r="M287" s="163">
        <f>I287-D287</f>
        <v>0</v>
      </c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ht="15" customHeight="1" r="288">
      <c r="A288" s="8">
        <v>28722</v>
      </c>
      <c r="B288" s="9"/>
      <c r="C288" s="9"/>
      <c r="D288" s="152"/>
      <c r="E288" s="12"/>
      <c r="F288" s="11"/>
      <c r="G288" s="12"/>
      <c r="H288" s="11"/>
      <c r="I288" s="152"/>
      <c r="J288" s="12"/>
      <c r="K288" s="11"/>
      <c r="L288" s="11"/>
      <c r="M288" s="157">
        <f>I288-D288</f>
        <v>0</v>
      </c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ht="15" customHeight="1" r="289">
      <c r="A289" s="16">
        <v>28822</v>
      </c>
      <c r="B289" s="17"/>
      <c r="C289" s="17"/>
      <c r="D289" s="159"/>
      <c r="E289" s="19"/>
      <c r="F289" s="20"/>
      <c r="G289" s="19"/>
      <c r="H289" s="20"/>
      <c r="I289" s="159"/>
      <c r="J289" s="19"/>
      <c r="K289" s="20"/>
      <c r="L289" s="20"/>
      <c r="M289" s="163">
        <f>I289-D289</f>
        <v>0</v>
      </c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ht="15" customHeight="1" r="290">
      <c r="A290" s="8">
        <v>28922</v>
      </c>
      <c r="B290" s="9"/>
      <c r="C290" s="9"/>
      <c r="D290" s="152"/>
      <c r="E290" s="12"/>
      <c r="F290" s="11"/>
      <c r="G290" s="12"/>
      <c r="H290" s="11"/>
      <c r="I290" s="152"/>
      <c r="J290" s="12"/>
      <c r="K290" s="11"/>
      <c r="L290" s="11"/>
      <c r="M290" s="157">
        <f>I290-D290</f>
        <v>0</v>
      </c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ht="15" customHeight="1" r="291">
      <c r="A291" s="16">
        <v>29022</v>
      </c>
      <c r="B291" s="17"/>
      <c r="C291" s="17"/>
      <c r="D291" s="159"/>
      <c r="E291" s="19"/>
      <c r="F291" s="20"/>
      <c r="G291" s="19"/>
      <c r="H291" s="20"/>
      <c r="I291" s="159"/>
      <c r="J291" s="19"/>
      <c r="K291" s="20"/>
      <c r="L291" s="20"/>
      <c r="M291" s="163">
        <f>I291-D291</f>
        <v>0</v>
      </c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ht="15" customHeight="1" r="292">
      <c r="A292" s="8">
        <v>29122</v>
      </c>
      <c r="B292" s="9"/>
      <c r="C292" s="9"/>
      <c r="D292" s="152"/>
      <c r="E292" s="12"/>
      <c r="F292" s="11"/>
      <c r="G292" s="12"/>
      <c r="H292" s="11"/>
      <c r="I292" s="152"/>
      <c r="J292" s="12"/>
      <c r="K292" s="11"/>
      <c r="L292" s="11"/>
      <c r="M292" s="157">
        <f>I292-D292</f>
        <v>0</v>
      </c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ht="15" customHeight="1" r="293">
      <c r="A293" s="16">
        <v>29222</v>
      </c>
      <c r="B293" s="17"/>
      <c r="C293" s="17"/>
      <c r="D293" s="159"/>
      <c r="E293" s="19"/>
      <c r="F293" s="20"/>
      <c r="G293" s="19"/>
      <c r="H293" s="20"/>
      <c r="I293" s="159"/>
      <c r="J293" s="19"/>
      <c r="K293" s="20"/>
      <c r="L293" s="20"/>
      <c r="M293" s="163">
        <f>I293-D293</f>
        <v>0</v>
      </c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ht="15" customHeight="1" r="294">
      <c r="A294" s="8">
        <v>29322</v>
      </c>
      <c r="B294" s="9"/>
      <c r="C294" s="9"/>
      <c r="D294" s="152"/>
      <c r="E294" s="12"/>
      <c r="F294" s="11"/>
      <c r="G294" s="12"/>
      <c r="H294" s="11"/>
      <c r="I294" s="152"/>
      <c r="J294" s="12"/>
      <c r="K294" s="11"/>
      <c r="L294" s="11"/>
      <c r="M294" s="157">
        <f>I294-D294</f>
        <v>0</v>
      </c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ht="15" customHeight="1" r="295">
      <c r="A295" s="16">
        <v>29422</v>
      </c>
      <c r="B295" s="17"/>
      <c r="C295" s="17"/>
      <c r="D295" s="159"/>
      <c r="E295" s="19"/>
      <c r="F295" s="20"/>
      <c r="G295" s="19"/>
      <c r="H295" s="20"/>
      <c r="I295" s="159"/>
      <c r="J295" s="19"/>
      <c r="K295" s="20"/>
      <c r="L295" s="20"/>
      <c r="M295" s="163">
        <f>I295-D295</f>
        <v>0</v>
      </c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ht="15" customHeight="1" r="296">
      <c r="A296" s="8">
        <v>29522</v>
      </c>
      <c r="B296" s="9"/>
      <c r="C296" s="9"/>
      <c r="D296" s="152"/>
      <c r="E296" s="12"/>
      <c r="F296" s="11"/>
      <c r="G296" s="12"/>
      <c r="H296" s="11"/>
      <c r="I296" s="152"/>
      <c r="J296" s="12"/>
      <c r="K296" s="11"/>
      <c r="L296" s="11"/>
      <c r="M296" s="157">
        <f>I296-D296</f>
        <v>0</v>
      </c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ht="15" customHeight="1" r="297">
      <c r="A297" s="16">
        <v>29622</v>
      </c>
      <c r="B297" s="17"/>
      <c r="C297" s="17"/>
      <c r="D297" s="159"/>
      <c r="E297" s="19"/>
      <c r="F297" s="20"/>
      <c r="G297" s="19"/>
      <c r="H297" s="20"/>
      <c r="I297" s="159"/>
      <c r="J297" s="19"/>
      <c r="K297" s="20"/>
      <c r="L297" s="20"/>
      <c r="M297" s="163">
        <f>I297-D297</f>
        <v>0</v>
      </c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ht="15" customHeight="1" r="298">
      <c r="A298" s="8">
        <v>29722</v>
      </c>
      <c r="B298" s="9"/>
      <c r="C298" s="9"/>
      <c r="D298" s="152"/>
      <c r="E298" s="12"/>
      <c r="F298" s="11"/>
      <c r="G298" s="12"/>
      <c r="H298" s="11"/>
      <c r="I298" s="152"/>
      <c r="J298" s="12"/>
      <c r="K298" s="11"/>
      <c r="L298" s="11"/>
      <c r="M298" s="157">
        <f>I298-D298</f>
        <v>0</v>
      </c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ht="15" customHeight="1" r="299">
      <c r="A299" s="16">
        <v>29822</v>
      </c>
      <c r="B299" s="17"/>
      <c r="C299" s="17"/>
      <c r="D299" s="159"/>
      <c r="E299" s="19"/>
      <c r="F299" s="20"/>
      <c r="G299" s="19"/>
      <c r="H299" s="20"/>
      <c r="I299" s="159"/>
      <c r="J299" s="19"/>
      <c r="K299" s="20"/>
      <c r="L299" s="20"/>
      <c r="M299" s="163">
        <f>I299-D299</f>
        <v>0</v>
      </c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ht="15" customHeight="1" r="300">
      <c r="A300" s="8">
        <v>29922</v>
      </c>
      <c r="B300" s="9"/>
      <c r="C300" s="9"/>
      <c r="D300" s="152"/>
      <c r="E300" s="12"/>
      <c r="F300" s="11"/>
      <c r="G300" s="12"/>
      <c r="H300" s="11"/>
      <c r="I300" s="152"/>
      <c r="J300" s="12"/>
      <c r="K300" s="11"/>
      <c r="L300" s="11"/>
      <c r="M300" s="157">
        <f>I300-D300</f>
        <v>0</v>
      </c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ht="15" customHeight="1" r="301">
      <c r="A301" s="16">
        <v>30022</v>
      </c>
      <c r="B301" s="17"/>
      <c r="C301" s="17"/>
      <c r="D301" s="159"/>
      <c r="E301" s="19"/>
      <c r="F301" s="20"/>
      <c r="G301" s="19"/>
      <c r="H301" s="20"/>
      <c r="I301" s="159"/>
      <c r="J301" s="19"/>
      <c r="K301" s="20"/>
      <c r="L301" s="20"/>
      <c r="M301" s="163">
        <f>I301-D301</f>
        <v>0</v>
      </c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ht="12.75" customHeight="1" r="302">
      <c r="A302" s="8">
        <v>30122</v>
      </c>
      <c r="B302" s="9"/>
      <c r="C302" s="9"/>
      <c r="D302" s="152"/>
      <c r="E302" s="12"/>
      <c r="F302" s="11"/>
      <c r="G302" s="12"/>
      <c r="H302" s="11"/>
      <c r="I302" s="152"/>
      <c r="J302" s="12"/>
      <c r="K302" s="11"/>
      <c r="L302" s="11"/>
      <c r="M302" s="157">
        <f>I302-D302</f>
        <v>0</v>
      </c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ht="12.75" customHeight="1" r="303">
      <c r="A303" s="16">
        <v>30222</v>
      </c>
      <c r="B303" s="17"/>
      <c r="C303" s="17"/>
      <c r="D303" s="159"/>
      <c r="E303" s="19"/>
      <c r="F303" s="20"/>
      <c r="G303" s="19"/>
      <c r="H303" s="20"/>
      <c r="I303" s="159"/>
      <c r="J303" s="19"/>
      <c r="K303" s="20"/>
      <c r="L303" s="20"/>
      <c r="M303" s="163">
        <f>I303-D303</f>
        <v>0</v>
      </c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ht="12.75" customHeight="1" r="304">
      <c r="A304" s="8">
        <v>30322</v>
      </c>
      <c r="B304" s="9"/>
      <c r="C304" s="9"/>
      <c r="D304" s="152"/>
      <c r="E304" s="12"/>
      <c r="F304" s="11"/>
      <c r="G304" s="12"/>
      <c r="H304" s="11"/>
      <c r="I304" s="152"/>
      <c r="J304" s="12"/>
      <c r="K304" s="11"/>
      <c r="L304" s="11"/>
      <c r="M304" s="157">
        <f>I304-D304</f>
        <v>0</v>
      </c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ht="12.75" customHeight="1" r="305">
      <c r="A305" s="16">
        <v>30422</v>
      </c>
      <c r="B305" s="17"/>
      <c r="C305" s="17"/>
      <c r="D305" s="159"/>
      <c r="E305" s="19"/>
      <c r="F305" s="20"/>
      <c r="G305" s="19"/>
      <c r="H305" s="20"/>
      <c r="I305" s="159"/>
      <c r="J305" s="19"/>
      <c r="K305" s="20"/>
      <c r="L305" s="20"/>
      <c r="M305" s="163" t="s">
        <v>1368</v>
      </c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ht="12.75" customHeight="1" r="306">
      <c r="A306" s="8">
        <v>30522</v>
      </c>
      <c r="B306" s="9"/>
      <c r="C306" s="9"/>
      <c r="D306" s="152"/>
      <c r="E306" s="12"/>
      <c r="F306" s="11"/>
      <c r="G306" s="12"/>
      <c r="H306" s="11"/>
      <c r="I306" s="152"/>
      <c r="J306" s="12"/>
      <c r="K306" s="11"/>
      <c r="L306" s="11"/>
      <c r="M306" s="157">
        <f>I306-D306</f>
        <v>0</v>
      </c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ht="12.75" customHeight="1" r="307">
      <c r="A307" s="16">
        <v>30622</v>
      </c>
      <c r="B307" s="17"/>
      <c r="C307" s="17"/>
      <c r="D307" s="159"/>
      <c r="E307" s="19"/>
      <c r="F307" s="20"/>
      <c r="G307" s="19"/>
      <c r="H307" s="20"/>
      <c r="I307" s="159"/>
      <c r="J307" s="19"/>
      <c r="K307" s="20"/>
      <c r="L307" s="20"/>
      <c r="M307" s="163">
        <f>I307-D307</f>
        <v>0</v>
      </c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</row>
    <row ht="12.75" customHeight="1" r="308">
      <c r="A308" s="8">
        <v>30722</v>
      </c>
      <c r="B308" s="9"/>
      <c r="C308" s="9"/>
      <c r="D308" s="152"/>
      <c r="E308" s="12"/>
      <c r="F308" s="11"/>
      <c r="G308" s="12"/>
      <c r="H308" s="11"/>
      <c r="I308" s="152"/>
      <c r="J308" s="12"/>
      <c r="K308" s="11"/>
      <c r="L308" s="11"/>
      <c r="M308" s="157">
        <f>I308-D308</f>
        <v>0</v>
      </c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</row>
    <row ht="12.75" customHeight="1" r="309">
      <c r="A309" s="16">
        <v>30822</v>
      </c>
      <c r="B309" s="17"/>
      <c r="C309" s="17"/>
      <c r="D309" s="159"/>
      <c r="E309" s="19"/>
      <c r="F309" s="20"/>
      <c r="G309" s="19"/>
      <c r="H309" s="20"/>
      <c r="I309" s="159"/>
      <c r="J309" s="19"/>
      <c r="K309" s="20"/>
      <c r="L309" s="20"/>
      <c r="M309" s="163">
        <f>I309-D309</f>
        <v>0</v>
      </c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</row>
    <row ht="12.75" customHeight="1" r="310">
      <c r="A310" s="8">
        <v>30922</v>
      </c>
      <c r="B310" s="9"/>
      <c r="C310" s="9"/>
      <c r="D310" s="152"/>
      <c r="E310" s="12"/>
      <c r="F310" s="11"/>
      <c r="G310" s="12"/>
      <c r="H310" s="11"/>
      <c r="I310" s="152"/>
      <c r="J310" s="12"/>
      <c r="K310" s="11"/>
      <c r="L310" s="11"/>
      <c r="M310" s="157">
        <f>I310-D310</f>
        <v>0</v>
      </c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</row>
    <row ht="12.75" customHeight="1" r="311">
      <c r="A311" s="16">
        <v>31022</v>
      </c>
      <c r="B311" s="17"/>
      <c r="C311" s="17"/>
      <c r="D311" s="159"/>
      <c r="E311" s="19"/>
      <c r="F311" s="20"/>
      <c r="G311" s="19"/>
      <c r="H311" s="20"/>
      <c r="I311" s="159"/>
      <c r="J311" s="19"/>
      <c r="K311" s="20"/>
      <c r="L311" s="20"/>
      <c r="M311" s="163">
        <f>I311-D311</f>
        <v>0</v>
      </c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</row>
    <row ht="12.75" customHeight="1" r="312">
      <c r="A312" s="8">
        <v>31122</v>
      </c>
      <c r="B312" s="9"/>
      <c r="C312" s="9"/>
      <c r="D312" s="152"/>
      <c r="E312" s="12"/>
      <c r="F312" s="11"/>
      <c r="G312" s="12"/>
      <c r="H312" s="11"/>
      <c r="I312" s="152"/>
      <c r="J312" s="12"/>
      <c r="K312" s="11"/>
      <c r="L312" s="11"/>
      <c r="M312" s="157">
        <f>I312-D312</f>
        <v>0</v>
      </c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</row>
    <row ht="12.75" customHeight="1" r="313">
      <c r="A313" s="16">
        <v>31222</v>
      </c>
      <c r="B313" s="17"/>
      <c r="C313" s="17"/>
      <c r="D313" s="159"/>
      <c r="E313" s="19"/>
      <c r="F313" s="20"/>
      <c r="G313" s="19"/>
      <c r="H313" s="20"/>
      <c r="I313" s="159"/>
      <c r="J313" s="19"/>
      <c r="K313" s="20"/>
      <c r="L313" s="20"/>
      <c r="M313" s="163">
        <f>I313-D313</f>
        <v>0</v>
      </c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</row>
    <row ht="12.75" customHeight="1" r="314">
      <c r="A314" s="8">
        <v>31322</v>
      </c>
      <c r="B314" s="9"/>
      <c r="C314" s="9"/>
      <c r="D314" s="152"/>
      <c r="E314" s="12"/>
      <c r="F314" s="11"/>
      <c r="G314" s="12"/>
      <c r="H314" s="11"/>
      <c r="I314" s="152"/>
      <c r="J314" s="12"/>
      <c r="K314" s="11"/>
      <c r="L314" s="11"/>
      <c r="M314" s="157">
        <f>I314-D314</f>
        <v>0</v>
      </c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</row>
    <row ht="12.75" customHeight="1" r="315">
      <c r="A315" s="16">
        <v>31422</v>
      </c>
      <c r="B315" s="17"/>
      <c r="C315" s="17"/>
      <c r="D315" s="159"/>
      <c r="E315" s="19"/>
      <c r="F315" s="20"/>
      <c r="G315" s="19"/>
      <c r="H315" s="20"/>
      <c r="I315" s="159"/>
      <c r="J315" s="19"/>
      <c r="K315" s="20"/>
      <c r="L315" s="20"/>
      <c r="M315" s="163">
        <f>I315-D315</f>
        <v>0</v>
      </c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</row>
    <row ht="12.75" customHeight="1" r="316">
      <c r="A316" s="8">
        <v>31522</v>
      </c>
      <c r="B316" s="9"/>
      <c r="C316" s="9"/>
      <c r="D316" s="152"/>
      <c r="E316" s="12"/>
      <c r="F316" s="11"/>
      <c r="G316" s="12"/>
      <c r="H316" s="11"/>
      <c r="I316" s="152"/>
      <c r="J316" s="12"/>
      <c r="K316" s="11"/>
      <c r="L316" s="11"/>
      <c r="M316" s="157">
        <f>I316-D316</f>
        <v>0</v>
      </c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</row>
    <row ht="12.75" customHeight="1" r="317">
      <c r="A317" s="16">
        <v>31622</v>
      </c>
      <c r="B317" s="17"/>
      <c r="C317" s="17"/>
      <c r="D317" s="159"/>
      <c r="E317" s="19"/>
      <c r="F317" s="20"/>
      <c r="G317" s="19"/>
      <c r="H317" s="20"/>
      <c r="I317" s="159"/>
      <c r="J317" s="19"/>
      <c r="K317" s="20"/>
      <c r="L317" s="20"/>
      <c r="M317" s="163">
        <f>I317-D317</f>
        <v>0</v>
      </c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</row>
    <row ht="12.75" customHeight="1" r="318">
      <c r="A318" s="8">
        <v>31722</v>
      </c>
      <c r="B318" s="9"/>
      <c r="C318" s="9"/>
      <c r="D318" s="152"/>
      <c r="E318" s="12"/>
      <c r="F318" s="11"/>
      <c r="G318" s="12"/>
      <c r="H318" s="11"/>
      <c r="I318" s="152"/>
      <c r="J318" s="12"/>
      <c r="K318" s="11"/>
      <c r="L318" s="11"/>
      <c r="M318" s="157">
        <f>I318-D318</f>
        <v>0</v>
      </c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</row>
    <row ht="12.75" customHeight="1" r="319">
      <c r="A319" s="16">
        <v>31822</v>
      </c>
      <c r="B319" s="17"/>
      <c r="C319" s="17"/>
      <c r="D319" s="159"/>
      <c r="E319" s="19"/>
      <c r="F319" s="20"/>
      <c r="G319" s="19"/>
      <c r="H319" s="20"/>
      <c r="I319" s="159"/>
      <c r="J319" s="19"/>
      <c r="K319" s="20"/>
      <c r="L319" s="20"/>
      <c r="M319" s="163">
        <f>I319-D319</f>
        <v>0</v>
      </c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</row>
    <row ht="12.75" customHeight="1" r="320">
      <c r="A320" s="8">
        <v>31922</v>
      </c>
      <c r="B320" s="9"/>
      <c r="C320" s="9"/>
      <c r="D320" s="152"/>
      <c r="E320" s="12"/>
      <c r="F320" s="11"/>
      <c r="G320" s="12"/>
      <c r="H320" s="11"/>
      <c r="I320" s="152"/>
      <c r="J320" s="12"/>
      <c r="K320" s="11"/>
      <c r="L320" s="11"/>
      <c r="M320" s="157">
        <f>I320-D320</f>
        <v>0</v>
      </c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</row>
    <row ht="12.75" customHeight="1" r="321">
      <c r="A321" s="16">
        <v>32022</v>
      </c>
      <c r="B321" s="17"/>
      <c r="C321" s="17"/>
      <c r="D321" s="159"/>
      <c r="E321" s="19"/>
      <c r="F321" s="20"/>
      <c r="G321" s="19"/>
      <c r="H321" s="20"/>
      <c r="I321" s="159"/>
      <c r="J321" s="19"/>
      <c r="K321" s="20"/>
      <c r="L321" s="20"/>
      <c r="M321" s="163">
        <f>I321-D321</f>
        <v>0</v>
      </c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</row>
    <row ht="12.75" customHeight="1" r="322">
      <c r="A322" s="8">
        <v>32122</v>
      </c>
      <c r="B322" s="9"/>
      <c r="C322" s="9"/>
      <c r="D322" s="152"/>
      <c r="E322" s="12"/>
      <c r="F322" s="11"/>
      <c r="G322" s="12"/>
      <c r="H322" s="11"/>
      <c r="I322" s="152"/>
      <c r="J322" s="12"/>
      <c r="K322" s="11"/>
      <c r="L322" s="11"/>
      <c r="M322" s="157">
        <f>I322-D322</f>
        <v>0</v>
      </c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</row>
    <row ht="12.75" customHeight="1" r="323">
      <c r="A323" s="16">
        <v>32222</v>
      </c>
      <c r="B323" s="17"/>
      <c r="C323" s="17"/>
      <c r="D323" s="159"/>
      <c r="E323" s="19"/>
      <c r="F323" s="20"/>
      <c r="G323" s="19"/>
      <c r="H323" s="20"/>
      <c r="I323" s="159"/>
      <c r="J323" s="19"/>
      <c r="K323" s="20"/>
      <c r="L323" s="20"/>
      <c r="M323" s="163">
        <f>I323-D323</f>
        <v>0</v>
      </c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</row>
    <row ht="12.75" customHeight="1" r="324">
      <c r="A324" s="8">
        <v>32322</v>
      </c>
      <c r="B324" s="9"/>
      <c r="C324" s="9"/>
      <c r="D324" s="152"/>
      <c r="E324" s="12"/>
      <c r="F324" s="11"/>
      <c r="G324" s="12"/>
      <c r="H324" s="11"/>
      <c r="I324" s="152"/>
      <c r="J324" s="12"/>
      <c r="K324" s="11"/>
      <c r="L324" s="11"/>
      <c r="M324" s="157">
        <f>I324-D324</f>
        <v>0</v>
      </c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</row>
    <row ht="12.75" customHeight="1" r="325">
      <c r="A325" s="16">
        <v>32422</v>
      </c>
      <c r="B325" s="17"/>
      <c r="C325" s="17"/>
      <c r="D325" s="159"/>
      <c r="E325" s="19"/>
      <c r="F325" s="20"/>
      <c r="G325" s="19"/>
      <c r="H325" s="20"/>
      <c r="I325" s="159"/>
      <c r="J325" s="19"/>
      <c r="K325" s="20"/>
      <c r="L325" s="20"/>
      <c r="M325" s="163">
        <f>I325-D325</f>
        <v>0</v>
      </c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</row>
    <row ht="12.75" customHeight="1" r="326">
      <c r="A326" s="8">
        <v>32522</v>
      </c>
      <c r="B326" s="9"/>
      <c r="C326" s="9"/>
      <c r="D326" s="152"/>
      <c r="E326" s="12"/>
      <c r="F326" s="11"/>
      <c r="G326" s="12"/>
      <c r="H326" s="11"/>
      <c r="I326" s="152"/>
      <c r="J326" s="12"/>
      <c r="K326" s="11"/>
      <c r="L326" s="11"/>
      <c r="M326" s="157">
        <f>I326-D326</f>
        <v>0</v>
      </c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</row>
    <row ht="12.75" customHeight="1" r="327">
      <c r="A327" s="16">
        <v>32622</v>
      </c>
      <c r="B327" s="17"/>
      <c r="C327" s="17"/>
      <c r="D327" s="159"/>
      <c r="E327" s="19"/>
      <c r="F327" s="20"/>
      <c r="G327" s="19"/>
      <c r="H327" s="20"/>
      <c r="I327" s="159"/>
      <c r="J327" s="19"/>
      <c r="K327" s="20"/>
      <c r="L327" s="20"/>
      <c r="M327" s="163">
        <f>I327-D327</f>
        <v>0</v>
      </c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</row>
    <row ht="12.75" customHeight="1" r="328">
      <c r="A328" s="8">
        <v>32722</v>
      </c>
      <c r="B328" s="9"/>
      <c r="C328" s="9"/>
      <c r="D328" s="152"/>
      <c r="E328" s="12"/>
      <c r="F328" s="11"/>
      <c r="G328" s="12"/>
      <c r="H328" s="11"/>
      <c r="I328" s="152"/>
      <c r="J328" s="12"/>
      <c r="K328" s="11"/>
      <c r="L328" s="11"/>
      <c r="M328" s="157">
        <f>I328-D328</f>
        <v>0</v>
      </c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</row>
    <row ht="12.75" customHeight="1" r="329">
      <c r="A329" s="16">
        <v>32822</v>
      </c>
      <c r="B329" s="17"/>
      <c r="C329" s="17"/>
      <c r="D329" s="159"/>
      <c r="E329" s="19"/>
      <c r="F329" s="20"/>
      <c r="G329" s="19"/>
      <c r="H329" s="20"/>
      <c r="I329" s="159"/>
      <c r="J329" s="19"/>
      <c r="K329" s="20"/>
      <c r="L329" s="20"/>
      <c r="M329" s="163">
        <f>I329-D329</f>
        <v>0</v>
      </c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</row>
    <row ht="12.75" customHeight="1" r="330">
      <c r="A330" s="8">
        <v>32922</v>
      </c>
      <c r="B330" s="9"/>
      <c r="C330" s="9"/>
      <c r="D330" s="152"/>
      <c r="E330" s="12"/>
      <c r="F330" s="11"/>
      <c r="G330" s="12"/>
      <c r="H330" s="11"/>
      <c r="I330" s="152"/>
      <c r="J330" s="12"/>
      <c r="K330" s="11"/>
      <c r="L330" s="11"/>
      <c r="M330" s="157">
        <f>I330-D330</f>
        <v>0</v>
      </c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</row>
    <row ht="12.75" customHeight="1" r="331">
      <c r="A331" s="16">
        <v>33022</v>
      </c>
      <c r="B331" s="17"/>
      <c r="C331" s="17"/>
      <c r="D331" s="159"/>
      <c r="E331" s="19"/>
      <c r="F331" s="20"/>
      <c r="G331" s="19"/>
      <c r="H331" s="20"/>
      <c r="I331" s="159"/>
      <c r="J331" s="19"/>
      <c r="K331" s="20"/>
      <c r="L331" s="20"/>
      <c r="M331" s="163">
        <f>I331-D331</f>
        <v>0</v>
      </c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</row>
    <row ht="12.75" customHeight="1" r="332">
      <c r="A332" s="8">
        <v>33122</v>
      </c>
      <c r="B332" s="9"/>
      <c r="C332" s="9"/>
      <c r="D332" s="152"/>
      <c r="E332" s="12"/>
      <c r="F332" s="11"/>
      <c r="G332" s="12"/>
      <c r="H332" s="11"/>
      <c r="I332" s="152"/>
      <c r="J332" s="12"/>
      <c r="K332" s="11"/>
      <c r="L332" s="11"/>
      <c r="M332" s="157">
        <f>I332-D332</f>
        <v>0</v>
      </c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</row>
    <row ht="12.75" customHeight="1" r="333">
      <c r="A333" s="16">
        <v>33222</v>
      </c>
      <c r="B333" s="17"/>
      <c r="C333" s="17"/>
      <c r="D333" s="159"/>
      <c r="E333" s="19"/>
      <c r="F333" s="20"/>
      <c r="G333" s="19"/>
      <c r="H333" s="20"/>
      <c r="I333" s="159"/>
      <c r="J333" s="19"/>
      <c r="K333" s="20"/>
      <c r="L333" s="20"/>
      <c r="M333" s="163">
        <f>I333-D333</f>
        <v>0</v>
      </c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</row>
    <row ht="12.75" customHeight="1" r="334">
      <c r="A334" s="8">
        <v>33322</v>
      </c>
      <c r="B334" s="9"/>
      <c r="C334" s="9"/>
      <c r="D334" s="152"/>
      <c r="E334" s="12"/>
      <c r="F334" s="11"/>
      <c r="G334" s="12"/>
      <c r="H334" s="11"/>
      <c r="I334" s="152"/>
      <c r="J334" s="12"/>
      <c r="K334" s="11"/>
      <c r="L334" s="11"/>
      <c r="M334" s="157">
        <f>I334-D334</f>
        <v>0</v>
      </c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</row>
    <row ht="12.75" customHeight="1" r="335">
      <c r="A335" s="16">
        <v>33422</v>
      </c>
      <c r="B335" s="17"/>
      <c r="C335" s="17"/>
      <c r="D335" s="159"/>
      <c r="E335" s="19"/>
      <c r="F335" s="20"/>
      <c r="G335" s="19"/>
      <c r="H335" s="20"/>
      <c r="I335" s="159"/>
      <c r="J335" s="19"/>
      <c r="K335" s="20"/>
      <c r="L335" s="20"/>
      <c r="M335" s="163">
        <f>I335-D335</f>
        <v>0</v>
      </c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</row>
    <row ht="12.75" customHeight="1" r="336">
      <c r="A336" s="8">
        <v>33522</v>
      </c>
      <c r="B336" s="9"/>
      <c r="C336" s="9"/>
      <c r="D336" s="152"/>
      <c r="E336" s="12"/>
      <c r="F336" s="11"/>
      <c r="G336" s="12"/>
      <c r="H336" s="11"/>
      <c r="I336" s="152"/>
      <c r="J336" s="12"/>
      <c r="K336" s="11"/>
      <c r="L336" s="11"/>
      <c r="M336" s="157">
        <f>I336-D336</f>
        <v>0</v>
      </c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</row>
    <row ht="12.75" customHeight="1" r="337">
      <c r="A337" s="16">
        <v>33622</v>
      </c>
      <c r="B337" s="17"/>
      <c r="C337" s="17"/>
      <c r="D337" s="159"/>
      <c r="E337" s="19"/>
      <c r="F337" s="20"/>
      <c r="G337" s="19"/>
      <c r="H337" s="20"/>
      <c r="I337" s="159"/>
      <c r="J337" s="19"/>
      <c r="K337" s="20"/>
      <c r="L337" s="20"/>
      <c r="M337" s="163">
        <f>I337-D337</f>
        <v>0</v>
      </c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</row>
    <row ht="12.75" customHeight="1" r="338">
      <c r="A338" s="8">
        <v>33722</v>
      </c>
      <c r="B338" s="9"/>
      <c r="C338" s="9"/>
      <c r="D338" s="152"/>
      <c r="E338" s="12"/>
      <c r="F338" s="11"/>
      <c r="G338" s="12"/>
      <c r="H338" s="11"/>
      <c r="I338" s="152"/>
      <c r="J338" s="12"/>
      <c r="K338" s="11"/>
      <c r="L338" s="11"/>
      <c r="M338" s="157">
        <f>I338-D338</f>
        <v>0</v>
      </c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</row>
    <row ht="12.75" customHeight="1" r="339">
      <c r="A339" s="16">
        <v>33822</v>
      </c>
      <c r="B339" s="17"/>
      <c r="C339" s="17"/>
      <c r="D339" s="159"/>
      <c r="E339" s="19"/>
      <c r="F339" s="20"/>
      <c r="G339" s="19"/>
      <c r="H339" s="20"/>
      <c r="I339" s="159"/>
      <c r="J339" s="19"/>
      <c r="K339" s="20"/>
      <c r="L339" s="20"/>
      <c r="M339" s="163">
        <f>I339-D339</f>
        <v>0</v>
      </c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</row>
    <row ht="12.75" customHeight="1" r="340">
      <c r="A340" s="8">
        <v>33922</v>
      </c>
      <c r="B340" s="9"/>
      <c r="C340" s="9"/>
      <c r="D340" s="152"/>
      <c r="E340" s="12"/>
      <c r="F340" s="11"/>
      <c r="G340" s="12"/>
      <c r="H340" s="11"/>
      <c r="I340" s="152"/>
      <c r="J340" s="12"/>
      <c r="K340" s="11"/>
      <c r="L340" s="11"/>
      <c r="M340" s="157">
        <f>I340-D340</f>
        <v>0</v>
      </c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</row>
    <row ht="12.75" customHeight="1" r="341">
      <c r="A341" s="16">
        <v>34022</v>
      </c>
      <c r="B341" s="17"/>
      <c r="C341" s="17"/>
      <c r="D341" s="159"/>
      <c r="E341" s="19"/>
      <c r="F341" s="20"/>
      <c r="G341" s="19"/>
      <c r="H341" s="20"/>
      <c r="I341" s="159"/>
      <c r="J341" s="19"/>
      <c r="K341" s="20"/>
      <c r="L341" s="20"/>
      <c r="M341" s="163">
        <f>I341-D341</f>
        <v>0</v>
      </c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</row>
    <row ht="12.75" customHeight="1" r="342">
      <c r="A342" s="8">
        <v>34122</v>
      </c>
      <c r="B342" s="9"/>
      <c r="C342" s="9"/>
      <c r="D342" s="152"/>
      <c r="E342" s="12"/>
      <c r="F342" s="11"/>
      <c r="G342" s="12"/>
      <c r="H342" s="11"/>
      <c r="I342" s="152"/>
      <c r="J342" s="12"/>
      <c r="K342" s="11"/>
      <c r="L342" s="11"/>
      <c r="M342" s="157">
        <f>I342-D342</f>
        <v>0</v>
      </c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</row>
    <row ht="12.75" customHeight="1" r="343">
      <c r="A343" s="16">
        <v>34222</v>
      </c>
      <c r="B343" s="17"/>
      <c r="C343" s="17"/>
      <c r="D343" s="159"/>
      <c r="E343" s="19"/>
      <c r="F343" s="20"/>
      <c r="G343" s="19"/>
      <c r="H343" s="20"/>
      <c r="I343" s="159"/>
      <c r="J343" s="19"/>
      <c r="K343" s="20"/>
      <c r="L343" s="20"/>
      <c r="M343" s="163">
        <f>I343-D343</f>
        <v>0</v>
      </c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</row>
    <row ht="12.75" customHeight="1" r="344">
      <c r="A344" s="8">
        <v>34322</v>
      </c>
      <c r="B344" s="9"/>
      <c r="C344" s="9"/>
      <c r="D344" s="152"/>
      <c r="E344" s="12"/>
      <c r="F344" s="11"/>
      <c r="G344" s="12"/>
      <c r="H344" s="11"/>
      <c r="I344" s="152"/>
      <c r="J344" s="12"/>
      <c r="K344" s="11"/>
      <c r="L344" s="11"/>
      <c r="M344" s="157">
        <f>I344-D344</f>
        <v>0</v>
      </c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</row>
    <row ht="12.75" customHeight="1" r="345">
      <c r="A345" s="16">
        <v>34422</v>
      </c>
      <c r="B345" s="17"/>
      <c r="C345" s="17"/>
      <c r="D345" s="159"/>
      <c r="E345" s="19"/>
      <c r="F345" s="20"/>
      <c r="G345" s="19"/>
      <c r="H345" s="20"/>
      <c r="I345" s="159"/>
      <c r="J345" s="19"/>
      <c r="K345" s="20"/>
      <c r="L345" s="20"/>
      <c r="M345" s="163">
        <f>I345-D345</f>
        <v>0</v>
      </c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</row>
    <row ht="12.75" customHeight="1" r="346">
      <c r="A346" s="8">
        <v>34522</v>
      </c>
      <c r="B346" s="9"/>
      <c r="C346" s="9"/>
      <c r="D346" s="152"/>
      <c r="E346" s="12"/>
      <c r="F346" s="11"/>
      <c r="G346" s="12"/>
      <c r="H346" s="11"/>
      <c r="I346" s="152"/>
      <c r="J346" s="12"/>
      <c r="K346" s="11"/>
      <c r="L346" s="11"/>
      <c r="M346" s="157">
        <f>I346-D346</f>
        <v>0</v>
      </c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</row>
    <row ht="12.75" customHeight="1" r="347">
      <c r="A347" s="16">
        <v>34622</v>
      </c>
      <c r="B347" s="17"/>
      <c r="C347" s="17"/>
      <c r="D347" s="159"/>
      <c r="E347" s="19"/>
      <c r="F347" s="20"/>
      <c r="G347" s="19"/>
      <c r="H347" s="20"/>
      <c r="I347" s="159"/>
      <c r="J347" s="19"/>
      <c r="K347" s="20"/>
      <c r="L347" s="20"/>
      <c r="M347" s="163">
        <f>I347-D347</f>
        <v>0</v>
      </c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</row>
    <row ht="12.75" customHeight="1" r="348">
      <c r="A348" s="8">
        <v>34722</v>
      </c>
      <c r="B348" s="9"/>
      <c r="C348" s="9"/>
      <c r="D348" s="152"/>
      <c r="E348" s="12"/>
      <c r="F348" s="11"/>
      <c r="G348" s="12"/>
      <c r="H348" s="11"/>
      <c r="I348" s="152"/>
      <c r="J348" s="12"/>
      <c r="K348" s="11"/>
      <c r="L348" s="11"/>
      <c r="M348" s="157">
        <f>I348-D348</f>
        <v>0</v>
      </c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</row>
    <row ht="12.75" customHeight="1" r="349">
      <c r="A349" s="16">
        <v>34822</v>
      </c>
      <c r="B349" s="17"/>
      <c r="C349" s="17"/>
      <c r="D349" s="159"/>
      <c r="E349" s="19"/>
      <c r="F349" s="20"/>
      <c r="G349" s="19"/>
      <c r="H349" s="20"/>
      <c r="I349" s="159"/>
      <c r="J349" s="19"/>
      <c r="K349" s="20"/>
      <c r="L349" s="20"/>
      <c r="M349" s="163">
        <f>I349-D349</f>
        <v>0</v>
      </c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</row>
    <row ht="12.75" customHeight="1" r="350">
      <c r="A350" s="8">
        <v>34922</v>
      </c>
      <c r="B350" s="9"/>
      <c r="C350" s="9"/>
      <c r="D350" s="152"/>
      <c r="E350" s="12"/>
      <c r="F350" s="11"/>
      <c r="G350" s="12"/>
      <c r="H350" s="11"/>
      <c r="I350" s="152"/>
      <c r="J350" s="12"/>
      <c r="K350" s="11"/>
      <c r="L350" s="11"/>
      <c r="M350" s="157">
        <f>I350-D350</f>
        <v>0</v>
      </c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</row>
    <row ht="12.75" customHeight="1" r="351">
      <c r="A351" s="16">
        <v>35022</v>
      </c>
      <c r="B351" s="17"/>
      <c r="C351" s="17"/>
      <c r="D351" s="159"/>
      <c r="E351" s="19"/>
      <c r="F351" s="20"/>
      <c r="G351" s="19"/>
      <c r="H351" s="20"/>
      <c r="I351" s="159"/>
      <c r="J351" s="19"/>
      <c r="K351" s="20"/>
      <c r="L351" s="20"/>
      <c r="M351" s="163">
        <f>I351-D351</f>
        <v>0</v>
      </c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</row>
    <row ht="12.75" customHeight="1" r="352">
      <c r="A352" s="8">
        <v>35122</v>
      </c>
      <c r="B352" s="9"/>
      <c r="C352" s="9"/>
      <c r="D352" s="152"/>
      <c r="E352" s="12"/>
      <c r="F352" s="11"/>
      <c r="G352" s="12"/>
      <c r="H352" s="11"/>
      <c r="I352" s="152"/>
      <c r="J352" s="12"/>
      <c r="K352" s="11"/>
      <c r="L352" s="11"/>
      <c r="M352" s="157">
        <f>I352-D352</f>
        <v>0</v>
      </c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</row>
    <row ht="12.75" customHeight="1" r="353">
      <c r="A353" s="16">
        <v>35222</v>
      </c>
      <c r="B353" s="17"/>
      <c r="C353" s="17"/>
      <c r="D353" s="159"/>
      <c r="E353" s="19"/>
      <c r="F353" s="20"/>
      <c r="G353" s="19"/>
      <c r="H353" s="20"/>
      <c r="I353" s="159"/>
      <c r="J353" s="19"/>
      <c r="K353" s="20"/>
      <c r="L353" s="20"/>
      <c r="M353" s="163">
        <f>I353-D353</f>
        <v>0</v>
      </c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</row>
    <row ht="12.75" customHeight="1" r="354">
      <c r="A354" s="8">
        <v>35322</v>
      </c>
      <c r="B354" s="9"/>
      <c r="C354" s="9"/>
      <c r="D354" s="152"/>
      <c r="E354" s="12"/>
      <c r="F354" s="11"/>
      <c r="G354" s="12"/>
      <c r="H354" s="11"/>
      <c r="I354" s="152"/>
      <c r="J354" s="12"/>
      <c r="K354" s="11"/>
      <c r="L354" s="11"/>
      <c r="M354" s="157">
        <f>I354-D354</f>
        <v>0</v>
      </c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</row>
    <row ht="12.75" customHeight="1" r="355">
      <c r="A355" s="16">
        <v>35422</v>
      </c>
      <c r="B355" s="17"/>
      <c r="C355" s="17"/>
      <c r="D355" s="159"/>
      <c r="E355" s="19"/>
      <c r="F355" s="20"/>
      <c r="G355" s="19"/>
      <c r="H355" s="20"/>
      <c r="I355" s="159"/>
      <c r="J355" s="19"/>
      <c r="K355" s="20"/>
      <c r="L355" s="20"/>
      <c r="M355" s="163">
        <f>I355-D355</f>
        <v>0</v>
      </c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</row>
    <row ht="12.75" customHeight="1" r="356">
      <c r="A356" s="8">
        <v>35522</v>
      </c>
      <c r="B356" s="9"/>
      <c r="C356" s="9"/>
      <c r="D356" s="152"/>
      <c r="E356" s="12"/>
      <c r="F356" s="11"/>
      <c r="G356" s="12"/>
      <c r="H356" s="11"/>
      <c r="I356" s="152"/>
      <c r="J356" s="12"/>
      <c r="K356" s="11"/>
      <c r="L356" s="11"/>
      <c r="M356" s="157">
        <f>I356-D356</f>
        <v>0</v>
      </c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</row>
    <row ht="12.75" customHeight="1" r="357">
      <c r="A357" s="16">
        <v>35622</v>
      </c>
      <c r="B357" s="17"/>
      <c r="C357" s="17"/>
      <c r="D357" s="159"/>
      <c r="E357" s="19"/>
      <c r="F357" s="20"/>
      <c r="G357" s="19"/>
      <c r="H357" s="20"/>
      <c r="I357" s="159"/>
      <c r="J357" s="19"/>
      <c r="K357" s="20"/>
      <c r="L357" s="20"/>
      <c r="M357" s="163">
        <f>I357-D357</f>
        <v>0</v>
      </c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</row>
    <row ht="12.75" customHeight="1" r="358">
      <c r="A358" s="8">
        <v>35722</v>
      </c>
      <c r="B358" s="9"/>
      <c r="C358" s="9"/>
      <c r="D358" s="152"/>
      <c r="E358" s="12"/>
      <c r="F358" s="11"/>
      <c r="G358" s="12"/>
      <c r="H358" s="11"/>
      <c r="I358" s="152"/>
      <c r="J358" s="12"/>
      <c r="K358" s="11"/>
      <c r="L358" s="11"/>
      <c r="M358" s="157">
        <f>I358-D358</f>
        <v>0</v>
      </c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</row>
    <row ht="12.75" customHeight="1" r="359">
      <c r="A359" s="16">
        <v>35822</v>
      </c>
      <c r="B359" s="17"/>
      <c r="C359" s="17"/>
      <c r="D359" s="159"/>
      <c r="E359" s="19"/>
      <c r="F359" s="20"/>
      <c r="G359" s="19"/>
      <c r="H359" s="20"/>
      <c r="I359" s="159"/>
      <c r="J359" s="19"/>
      <c r="K359" s="20"/>
      <c r="L359" s="20"/>
      <c r="M359" s="163">
        <f>I359-D359</f>
        <v>0</v>
      </c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</row>
    <row ht="12.75" customHeight="1" r="360">
      <c r="A360" s="8">
        <v>35922</v>
      </c>
      <c r="B360" s="9"/>
      <c r="C360" s="9"/>
      <c r="D360" s="152"/>
      <c r="E360" s="12"/>
      <c r="F360" s="11"/>
      <c r="G360" s="12"/>
      <c r="H360" s="11"/>
      <c r="I360" s="152"/>
      <c r="J360" s="12"/>
      <c r="K360" s="11"/>
      <c r="L360" s="11"/>
      <c r="M360" s="157">
        <f>I360-D360</f>
        <v>0</v>
      </c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</row>
    <row ht="12.75" customHeight="1" r="361">
      <c r="A361" s="16">
        <v>36022</v>
      </c>
      <c r="B361" s="17"/>
      <c r="C361" s="17"/>
      <c r="D361" s="159"/>
      <c r="E361" s="19"/>
      <c r="F361" s="20"/>
      <c r="G361" s="19"/>
      <c r="H361" s="20"/>
      <c r="I361" s="159"/>
      <c r="J361" s="19"/>
      <c r="K361" s="20"/>
      <c r="L361" s="20"/>
      <c r="M361" s="163">
        <f>I361-D361</f>
        <v>0</v>
      </c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</row>
    <row ht="12.75" customHeight="1" r="362">
      <c r="A362" s="8">
        <v>36122</v>
      </c>
      <c r="B362" s="9"/>
      <c r="C362" s="9"/>
      <c r="D362" s="152"/>
      <c r="E362" s="12"/>
      <c r="F362" s="11"/>
      <c r="G362" s="12"/>
      <c r="H362" s="11"/>
      <c r="I362" s="152"/>
      <c r="J362" s="12"/>
      <c r="K362" s="11"/>
      <c r="L362" s="11"/>
      <c r="M362" s="157">
        <f>I362-D362</f>
        <v>0</v>
      </c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</row>
    <row ht="12.75" customHeight="1" r="363">
      <c r="A363" s="16">
        <v>36222</v>
      </c>
      <c r="B363" s="17"/>
      <c r="C363" s="17"/>
      <c r="D363" s="159"/>
      <c r="E363" s="19"/>
      <c r="F363" s="20"/>
      <c r="G363" s="19"/>
      <c r="H363" s="20"/>
      <c r="I363" s="159"/>
      <c r="J363" s="19"/>
      <c r="K363" s="20"/>
      <c r="L363" s="20"/>
      <c r="M363" s="163">
        <f>I363-D363</f>
        <v>0</v>
      </c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</row>
    <row ht="12.75" customHeight="1" r="364">
      <c r="A364" s="8">
        <v>36322</v>
      </c>
      <c r="B364" s="9"/>
      <c r="C364" s="9"/>
      <c r="D364" s="152"/>
      <c r="E364" s="12"/>
      <c r="F364" s="11"/>
      <c r="G364" s="12"/>
      <c r="H364" s="11"/>
      <c r="I364" s="152"/>
      <c r="J364" s="12"/>
      <c r="K364" s="11"/>
      <c r="L364" s="11"/>
      <c r="M364" s="157">
        <f>I364-D364</f>
        <v>0</v>
      </c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</row>
    <row ht="12.75" customHeight="1" r="365">
      <c r="A365" s="16">
        <v>36422</v>
      </c>
      <c r="B365" s="17"/>
      <c r="C365" s="17"/>
      <c r="D365" s="159"/>
      <c r="E365" s="19"/>
      <c r="F365" s="20"/>
      <c r="G365" s="19"/>
      <c r="H365" s="20"/>
      <c r="I365" s="159"/>
      <c r="J365" s="19"/>
      <c r="K365" s="20"/>
      <c r="L365" s="20"/>
      <c r="M365" s="163">
        <f>I365-D365</f>
        <v>0</v>
      </c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</row>
    <row ht="12.75" customHeight="1" r="366">
      <c r="A366" s="8">
        <v>36522</v>
      </c>
      <c r="B366" s="9"/>
      <c r="C366" s="9"/>
      <c r="D366" s="152"/>
      <c r="E366" s="12"/>
      <c r="F366" s="11"/>
      <c r="G366" s="12"/>
      <c r="H366" s="11"/>
      <c r="I366" s="152"/>
      <c r="J366" s="12"/>
      <c r="K366" s="11"/>
      <c r="L366" s="11"/>
      <c r="M366" s="157">
        <f>I366-D366</f>
        <v>0</v>
      </c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</row>
    <row ht="12.75" customHeight="1" r="367">
      <c r="A367" s="16">
        <v>36622</v>
      </c>
      <c r="B367" s="17"/>
      <c r="C367" s="17"/>
      <c r="D367" s="159"/>
      <c r="E367" s="19"/>
      <c r="F367" s="20"/>
      <c r="G367" s="19"/>
      <c r="H367" s="20"/>
      <c r="I367" s="159"/>
      <c r="J367" s="19"/>
      <c r="K367" s="20"/>
      <c r="L367" s="20"/>
      <c r="M367" s="163">
        <f>I367-D367</f>
        <v>0</v>
      </c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</row>
    <row ht="12.75" customHeight="1" r="368">
      <c r="A368" s="8">
        <v>36722</v>
      </c>
      <c r="B368" s="9"/>
      <c r="C368" s="9"/>
      <c r="D368" s="152"/>
      <c r="E368" s="12"/>
      <c r="F368" s="11"/>
      <c r="G368" s="12"/>
      <c r="H368" s="11"/>
      <c r="I368" s="152"/>
      <c r="J368" s="12"/>
      <c r="K368" s="11"/>
      <c r="L368" s="11"/>
      <c r="M368" s="157">
        <f>I368-D368</f>
        <v>0</v>
      </c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</row>
    <row ht="12.75" customHeight="1" r="369">
      <c r="A369" s="16">
        <v>36822</v>
      </c>
      <c r="B369" s="17"/>
      <c r="C369" s="17"/>
      <c r="D369" s="159"/>
      <c r="E369" s="19"/>
      <c r="F369" s="20"/>
      <c r="G369" s="19"/>
      <c r="H369" s="20"/>
      <c r="I369" s="159"/>
      <c r="J369" s="19"/>
      <c r="K369" s="20"/>
      <c r="L369" s="20"/>
      <c r="M369" s="163">
        <f>I369-D369</f>
        <v>0</v>
      </c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</row>
    <row ht="12.75" customHeight="1" r="370">
      <c r="A370" s="8">
        <v>36922</v>
      </c>
      <c r="B370" s="9"/>
      <c r="C370" s="9"/>
      <c r="D370" s="152"/>
      <c r="E370" s="12"/>
      <c r="F370" s="11"/>
      <c r="G370" s="12"/>
      <c r="H370" s="11"/>
      <c r="I370" s="152"/>
      <c r="J370" s="12"/>
      <c r="K370" s="11"/>
      <c r="L370" s="11"/>
      <c r="M370" s="157">
        <f>I370-D370</f>
        <v>0</v>
      </c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</row>
    <row ht="12.75" customHeight="1" r="371">
      <c r="A371" s="16">
        <v>37022</v>
      </c>
      <c r="B371" s="17"/>
      <c r="C371" s="17"/>
      <c r="D371" s="159"/>
      <c r="E371" s="19"/>
      <c r="F371" s="20"/>
      <c r="G371" s="19"/>
      <c r="H371" s="20"/>
      <c r="I371" s="159"/>
      <c r="J371" s="19"/>
      <c r="K371" s="20"/>
      <c r="L371" s="20"/>
      <c r="M371" s="163">
        <f>I371-D371</f>
        <v>0</v>
      </c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</row>
    <row ht="12.75" customHeight="1" r="372">
      <c r="A372" s="8">
        <v>37122</v>
      </c>
      <c r="B372" s="9"/>
      <c r="C372" s="9"/>
      <c r="D372" s="152"/>
      <c r="E372" s="12"/>
      <c r="F372" s="11"/>
      <c r="G372" s="12"/>
      <c r="H372" s="11"/>
      <c r="I372" s="152"/>
      <c r="J372" s="12"/>
      <c r="K372" s="11"/>
      <c r="L372" s="11"/>
      <c r="M372" s="157">
        <f>I372-D372</f>
        <v>0</v>
      </c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</row>
    <row ht="12.75" customHeight="1" r="373">
      <c r="A373" s="16">
        <v>37222</v>
      </c>
      <c r="B373" s="17"/>
      <c r="C373" s="17"/>
      <c r="D373" s="159"/>
      <c r="E373" s="19"/>
      <c r="F373" s="20"/>
      <c r="G373" s="19"/>
      <c r="H373" s="20"/>
      <c r="I373" s="159"/>
      <c r="J373" s="19"/>
      <c r="K373" s="20"/>
      <c r="L373" s="20"/>
      <c r="M373" s="163">
        <f>I373-D373</f>
        <v>0</v>
      </c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</row>
    <row ht="12.75" customHeight="1" r="374">
      <c r="A374" s="8">
        <v>37322</v>
      </c>
      <c r="B374" s="9"/>
      <c r="C374" s="9"/>
      <c r="D374" s="152"/>
      <c r="E374" s="12"/>
      <c r="F374" s="11"/>
      <c r="G374" s="12"/>
      <c r="H374" s="11"/>
      <c r="I374" s="152"/>
      <c r="J374" s="12"/>
      <c r="K374" s="11"/>
      <c r="L374" s="11"/>
      <c r="M374" s="157">
        <f>I374-D374</f>
        <v>0</v>
      </c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</row>
    <row ht="12.75" customHeight="1" r="375">
      <c r="A375" s="16">
        <v>37422</v>
      </c>
      <c r="B375" s="17"/>
      <c r="C375" s="17"/>
      <c r="D375" s="159"/>
      <c r="E375" s="19"/>
      <c r="F375" s="20"/>
      <c r="G375" s="19"/>
      <c r="H375" s="20"/>
      <c r="I375" s="159"/>
      <c r="J375" s="19"/>
      <c r="K375" s="20"/>
      <c r="L375" s="20"/>
      <c r="M375" s="163">
        <f>I375-D375</f>
        <v>0</v>
      </c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</row>
    <row ht="12.75" customHeight="1" r="376">
      <c r="A376" s="8">
        <v>37522</v>
      </c>
      <c r="B376" s="9"/>
      <c r="C376" s="9"/>
      <c r="D376" s="152"/>
      <c r="E376" s="12"/>
      <c r="F376" s="11"/>
      <c r="G376" s="12"/>
      <c r="H376" s="11"/>
      <c r="I376" s="152"/>
      <c r="J376" s="12"/>
      <c r="K376" s="11"/>
      <c r="L376" s="11"/>
      <c r="M376" s="157">
        <f>I376-D376</f>
        <v>0</v>
      </c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</row>
    <row ht="12.75" customHeight="1" r="377">
      <c r="A377" s="16">
        <v>37622</v>
      </c>
      <c r="B377" s="17"/>
      <c r="C377" s="17"/>
      <c r="D377" s="159"/>
      <c r="E377" s="19"/>
      <c r="F377" s="20"/>
      <c r="G377" s="19"/>
      <c r="H377" s="20"/>
      <c r="I377" s="159"/>
      <c r="J377" s="19"/>
      <c r="K377" s="20"/>
      <c r="L377" s="20"/>
      <c r="M377" s="163">
        <f>I377-D377</f>
        <v>0</v>
      </c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</row>
    <row ht="12.75" customHeight="1" r="378">
      <c r="A378" s="8">
        <v>37722</v>
      </c>
      <c r="B378" s="9"/>
      <c r="C378" s="9"/>
      <c r="D378" s="152"/>
      <c r="E378" s="12"/>
      <c r="F378" s="11"/>
      <c r="G378" s="12"/>
      <c r="H378" s="11"/>
      <c r="I378" s="152"/>
      <c r="J378" s="12"/>
      <c r="K378" s="11"/>
      <c r="L378" s="11"/>
      <c r="M378" s="157">
        <f>I378-D378</f>
        <v>0</v>
      </c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</row>
    <row ht="12.75" customHeight="1" r="379">
      <c r="A379" s="16">
        <v>37822</v>
      </c>
      <c r="B379" s="17"/>
      <c r="C379" s="17"/>
      <c r="D379" s="159"/>
      <c r="E379" s="19"/>
      <c r="F379" s="20"/>
      <c r="G379" s="19"/>
      <c r="H379" s="20"/>
      <c r="I379" s="159"/>
      <c r="J379" s="19"/>
      <c r="K379" s="20"/>
      <c r="L379" s="20"/>
      <c r="M379" s="163">
        <f>I379-D379</f>
        <v>0</v>
      </c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</row>
    <row ht="12.75" customHeight="1" r="380">
      <c r="A380" s="8">
        <v>37922</v>
      </c>
      <c r="B380" s="9"/>
      <c r="C380" s="9"/>
      <c r="D380" s="152"/>
      <c r="E380" s="12"/>
      <c r="F380" s="11"/>
      <c r="G380" s="12"/>
      <c r="H380" s="11"/>
      <c r="I380" s="152"/>
      <c r="J380" s="12"/>
      <c r="K380" s="11"/>
      <c r="L380" s="11"/>
      <c r="M380" s="157">
        <f>I380-D380</f>
        <v>0</v>
      </c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</row>
    <row ht="12.75" customHeight="1" r="381">
      <c r="A381" s="16">
        <v>38022</v>
      </c>
      <c r="B381" s="17"/>
      <c r="C381" s="17"/>
      <c r="D381" s="159"/>
      <c r="E381" s="19"/>
      <c r="F381" s="20"/>
      <c r="G381" s="19"/>
      <c r="H381" s="20"/>
      <c r="I381" s="159"/>
      <c r="J381" s="19"/>
      <c r="K381" s="20"/>
      <c r="L381" s="20"/>
      <c r="M381" s="163">
        <f>I381-D381</f>
        <v>0</v>
      </c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</row>
    <row ht="12.75" customHeight="1" r="382">
      <c r="A382" s="8">
        <v>38122</v>
      </c>
      <c r="B382" s="9"/>
      <c r="C382" s="9"/>
      <c r="D382" s="152"/>
      <c r="E382" s="12"/>
      <c r="F382" s="11"/>
      <c r="G382" s="12"/>
      <c r="H382" s="11"/>
      <c r="I382" s="152"/>
      <c r="J382" s="12"/>
      <c r="K382" s="11"/>
      <c r="L382" s="11"/>
      <c r="M382" s="157">
        <f>I382-D382</f>
        <v>0</v>
      </c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</row>
    <row ht="12.75" customHeight="1" r="383">
      <c r="A383" s="16">
        <v>38222</v>
      </c>
      <c r="B383" s="17"/>
      <c r="C383" s="17"/>
      <c r="D383" s="159"/>
      <c r="E383" s="19"/>
      <c r="F383" s="20"/>
      <c r="G383" s="19"/>
      <c r="H383" s="20"/>
      <c r="I383" s="159"/>
      <c r="J383" s="19"/>
      <c r="K383" s="20"/>
      <c r="L383" s="20"/>
      <c r="M383" s="163">
        <f>I383-D383</f>
        <v>0</v>
      </c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</row>
    <row ht="12.75" customHeight="1" r="384">
      <c r="A384" s="8">
        <v>38322</v>
      </c>
      <c r="B384" s="9"/>
      <c r="C384" s="9"/>
      <c r="D384" s="152"/>
      <c r="E384" s="12"/>
      <c r="F384" s="11"/>
      <c r="G384" s="12"/>
      <c r="H384" s="11"/>
      <c r="I384" s="152"/>
      <c r="J384" s="12"/>
      <c r="K384" s="11"/>
      <c r="L384" s="11"/>
      <c r="M384" s="157">
        <f>I384-D384</f>
        <v>0</v>
      </c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</row>
    <row ht="12.75" customHeight="1" r="385">
      <c r="A385" s="16">
        <v>38422</v>
      </c>
      <c r="B385" s="17"/>
      <c r="C385" s="17"/>
      <c r="D385" s="159"/>
      <c r="E385" s="19"/>
      <c r="F385" s="20"/>
      <c r="G385" s="19"/>
      <c r="H385" s="20"/>
      <c r="I385" s="159"/>
      <c r="J385" s="19"/>
      <c r="K385" s="20"/>
      <c r="L385" s="20"/>
      <c r="M385" s="163">
        <f>I385-D385</f>
        <v>0</v>
      </c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</row>
    <row ht="12.75" customHeight="1" r="386">
      <c r="A386" s="8">
        <v>38522</v>
      </c>
      <c r="B386" s="9"/>
      <c r="C386" s="9"/>
      <c r="D386" s="152"/>
      <c r="E386" s="12"/>
      <c r="F386" s="11"/>
      <c r="G386" s="12"/>
      <c r="H386" s="11"/>
      <c r="I386" s="152"/>
      <c r="J386" s="12"/>
      <c r="K386" s="11"/>
      <c r="L386" s="11"/>
      <c r="M386" s="157">
        <f>I386-D386</f>
        <v>0</v>
      </c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</row>
    <row ht="12.75" customHeight="1" r="387">
      <c r="A387" s="16">
        <v>38622</v>
      </c>
      <c r="B387" s="17"/>
      <c r="C387" s="17"/>
      <c r="D387" s="159"/>
      <c r="E387" s="19"/>
      <c r="F387" s="20"/>
      <c r="G387" s="19"/>
      <c r="H387" s="20"/>
      <c r="I387" s="159"/>
      <c r="J387" s="19"/>
      <c r="K387" s="20"/>
      <c r="L387" s="20"/>
      <c r="M387" s="163">
        <f>I387-D387</f>
        <v>0</v>
      </c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</row>
    <row ht="12.75" customHeight="1" r="388">
      <c r="A388" s="8">
        <v>38722</v>
      </c>
      <c r="B388" s="9"/>
      <c r="C388" s="9"/>
      <c r="D388" s="152"/>
      <c r="E388" s="12"/>
      <c r="F388" s="11"/>
      <c r="G388" s="12"/>
      <c r="H388" s="11"/>
      <c r="I388" s="152"/>
      <c r="J388" s="12"/>
      <c r="K388" s="11"/>
      <c r="L388" s="11"/>
      <c r="M388" s="157">
        <f>I388-D388</f>
        <v>0</v>
      </c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</row>
    <row ht="12.75" customHeight="1" r="389">
      <c r="A389" s="16">
        <v>38822</v>
      </c>
      <c r="B389" s="17"/>
      <c r="C389" s="17"/>
      <c r="D389" s="159"/>
      <c r="E389" s="19"/>
      <c r="F389" s="20"/>
      <c r="G389" s="19"/>
      <c r="H389" s="20"/>
      <c r="I389" s="159"/>
      <c r="J389" s="19"/>
      <c r="K389" s="20"/>
      <c r="L389" s="20"/>
      <c r="M389" s="163">
        <f>I389-D389</f>
        <v>0</v>
      </c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</row>
    <row ht="12.75" customHeight="1" r="390">
      <c r="A390" s="8">
        <v>38922</v>
      </c>
      <c r="B390" s="9"/>
      <c r="C390" s="9"/>
      <c r="D390" s="152"/>
      <c r="E390" s="12"/>
      <c r="F390" s="11"/>
      <c r="G390" s="12"/>
      <c r="H390" s="11"/>
      <c r="I390" s="152"/>
      <c r="J390" s="12"/>
      <c r="K390" s="11"/>
      <c r="L390" s="11"/>
      <c r="M390" s="157">
        <f>I390-D390</f>
        <v>0</v>
      </c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</row>
    <row ht="12.75" customHeight="1" r="391">
      <c r="A391" s="16">
        <v>39022</v>
      </c>
      <c r="B391" s="17"/>
      <c r="C391" s="17"/>
      <c r="D391" s="159"/>
      <c r="E391" s="19"/>
      <c r="F391" s="20"/>
      <c r="G391" s="19"/>
      <c r="H391" s="20"/>
      <c r="I391" s="159"/>
      <c r="J391" s="19"/>
      <c r="K391" s="20"/>
      <c r="L391" s="20"/>
      <c r="M391" s="163">
        <f>I391-D391</f>
        <v>0</v>
      </c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</row>
    <row ht="12.75" customHeight="1" r="392">
      <c r="A392" s="8">
        <v>39122</v>
      </c>
      <c r="B392" s="9"/>
      <c r="C392" s="9"/>
      <c r="D392" s="152"/>
      <c r="E392" s="12"/>
      <c r="F392" s="11"/>
      <c r="G392" s="12"/>
      <c r="H392" s="11"/>
      <c r="I392" s="152"/>
      <c r="J392" s="12"/>
      <c r="K392" s="11"/>
      <c r="L392" s="11"/>
      <c r="M392" s="157">
        <f>I392-D392</f>
        <v>0</v>
      </c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</row>
    <row ht="12.75" customHeight="1" r="393">
      <c r="A393" s="16">
        <v>39222</v>
      </c>
      <c r="B393" s="17"/>
      <c r="C393" s="17"/>
      <c r="D393" s="159"/>
      <c r="E393" s="19"/>
      <c r="F393" s="20"/>
      <c r="G393" s="19"/>
      <c r="H393" s="20"/>
      <c r="I393" s="159"/>
      <c r="J393" s="19"/>
      <c r="K393" s="20"/>
      <c r="L393" s="20"/>
      <c r="M393" s="163">
        <f>I393-D393</f>
        <v>0</v>
      </c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</row>
    <row ht="12.75" customHeight="1" r="394">
      <c r="A394" s="8">
        <v>39322</v>
      </c>
      <c r="B394" s="9"/>
      <c r="C394" s="9"/>
      <c r="D394" s="152"/>
      <c r="E394" s="12"/>
      <c r="F394" s="11"/>
      <c r="G394" s="12"/>
      <c r="H394" s="11"/>
      <c r="I394" s="152"/>
      <c r="J394" s="12"/>
      <c r="K394" s="11"/>
      <c r="L394" s="11"/>
      <c r="M394" s="157">
        <f>I394-D394</f>
        <v>0</v>
      </c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</row>
    <row ht="12.75" customHeight="1" r="395">
      <c r="A395" s="16">
        <v>39422</v>
      </c>
      <c r="B395" s="17"/>
      <c r="C395" s="17"/>
      <c r="D395" s="159"/>
      <c r="E395" s="19"/>
      <c r="F395" s="20"/>
      <c r="G395" s="19"/>
      <c r="H395" s="20"/>
      <c r="I395" s="159"/>
      <c r="J395" s="19"/>
      <c r="K395" s="20"/>
      <c r="L395" s="20"/>
      <c r="M395" s="163">
        <f>I395-D395</f>
        <v>0</v>
      </c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</row>
    <row ht="12.75" customHeight="1" r="396">
      <c r="A396" s="8">
        <v>39522</v>
      </c>
      <c r="B396" s="9"/>
      <c r="C396" s="9"/>
      <c r="D396" s="152"/>
      <c r="E396" s="12"/>
      <c r="F396" s="11"/>
      <c r="G396" s="12"/>
      <c r="H396" s="11"/>
      <c r="I396" s="152"/>
      <c r="J396" s="12"/>
      <c r="K396" s="11"/>
      <c r="L396" s="11"/>
      <c r="M396" s="157">
        <f>I396-D396</f>
        <v>0</v>
      </c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</row>
    <row ht="12.75" customHeight="1" r="397">
      <c r="A397" s="16">
        <v>39622</v>
      </c>
      <c r="B397" s="17"/>
      <c r="C397" s="17"/>
      <c r="D397" s="159"/>
      <c r="E397" s="19"/>
      <c r="F397" s="20"/>
      <c r="G397" s="19"/>
      <c r="H397" s="20"/>
      <c r="I397" s="159"/>
      <c r="J397" s="19"/>
      <c r="K397" s="20"/>
      <c r="L397" s="20"/>
      <c r="M397" s="163">
        <f>I397-D397</f>
        <v>0</v>
      </c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</row>
    <row ht="12.75" customHeight="1" r="398">
      <c r="A398" s="8">
        <v>39722</v>
      </c>
      <c r="B398" s="9"/>
      <c r="C398" s="9"/>
      <c r="D398" s="152"/>
      <c r="E398" s="12"/>
      <c r="F398" s="11"/>
      <c r="G398" s="12"/>
      <c r="H398" s="11"/>
      <c r="I398" s="152"/>
      <c r="J398" s="12"/>
      <c r="K398" s="11"/>
      <c r="L398" s="11"/>
      <c r="M398" s="157">
        <f>I398-D398</f>
        <v>0</v>
      </c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</row>
    <row ht="12.75" customHeight="1" r="399">
      <c r="A399" s="16">
        <v>39822</v>
      </c>
      <c r="B399" s="17"/>
      <c r="C399" s="17"/>
      <c r="D399" s="159"/>
      <c r="E399" s="19"/>
      <c r="F399" s="20"/>
      <c r="G399" s="19"/>
      <c r="H399" s="20"/>
      <c r="I399" s="159"/>
      <c r="J399" s="19"/>
      <c r="K399" s="20"/>
      <c r="L399" s="20"/>
      <c r="M399" s="163">
        <f>I399-D399</f>
        <v>0</v>
      </c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</row>
    <row ht="12.75" customHeight="1" r="400">
      <c r="A400" s="8">
        <v>39922</v>
      </c>
      <c r="B400" s="9"/>
      <c r="C400" s="9"/>
      <c r="D400" s="152"/>
      <c r="E400" s="12"/>
      <c r="F400" s="11"/>
      <c r="G400" s="12"/>
      <c r="H400" s="11"/>
      <c r="I400" s="152"/>
      <c r="J400" s="12"/>
      <c r="K400" s="11"/>
      <c r="L400" s="11"/>
      <c r="M400" s="157">
        <f>I400-D400</f>
        <v>0</v>
      </c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</row>
    <row ht="12.75" customHeight="1" r="401">
      <c r="A401" s="16">
        <v>40022</v>
      </c>
      <c r="B401" s="17"/>
      <c r="C401" s="17"/>
      <c r="D401" s="159"/>
      <c r="E401" s="19"/>
      <c r="F401" s="20"/>
      <c r="G401" s="19"/>
      <c r="H401" s="20"/>
      <c r="I401" s="159"/>
      <c r="J401" s="19"/>
      <c r="K401" s="20"/>
      <c r="L401" s="20"/>
      <c r="M401" s="163">
        <f>I401-D401</f>
        <v>0</v>
      </c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</row>
    <row ht="12.75" customHeight="1" r="402">
      <c r="A402" s="8">
        <v>40122</v>
      </c>
      <c r="B402" s="9"/>
      <c r="C402" s="9"/>
      <c r="D402" s="152"/>
      <c r="E402" s="12"/>
      <c r="F402" s="11"/>
      <c r="G402" s="12"/>
      <c r="H402" s="11"/>
      <c r="I402" s="152"/>
      <c r="J402" s="12"/>
      <c r="K402" s="11"/>
      <c r="L402" s="11"/>
      <c r="M402" s="157">
        <f>I402-D402</f>
        <v>0</v>
      </c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</row>
    <row ht="12.75" customHeight="1" r="403">
      <c r="A403" s="16">
        <v>40222</v>
      </c>
      <c r="B403" s="17"/>
      <c r="C403" s="17"/>
      <c r="D403" s="159"/>
      <c r="E403" s="19"/>
      <c r="F403" s="20"/>
      <c r="G403" s="19"/>
      <c r="H403" s="20"/>
      <c r="I403" s="159"/>
      <c r="J403" s="19"/>
      <c r="K403" s="20"/>
      <c r="L403" s="20"/>
      <c r="M403" s="163">
        <f>I403-D403</f>
        <v>0</v>
      </c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</row>
    <row ht="12.75" customHeight="1" r="404">
      <c r="A404" s="8">
        <v>40322</v>
      </c>
      <c r="B404" s="9"/>
      <c r="C404" s="9"/>
      <c r="D404" s="152"/>
      <c r="E404" s="12"/>
      <c r="F404" s="11"/>
      <c r="G404" s="12"/>
      <c r="H404" s="11"/>
      <c r="I404" s="152"/>
      <c r="J404" s="12"/>
      <c r="K404" s="11"/>
      <c r="L404" s="11"/>
      <c r="M404" s="157">
        <f>I404-D404</f>
        <v>0</v>
      </c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</row>
    <row ht="12.75" customHeight="1" r="405">
      <c r="A405" s="16">
        <v>40422</v>
      </c>
      <c r="B405" s="17"/>
      <c r="C405" s="17"/>
      <c r="D405" s="159"/>
      <c r="E405" s="19"/>
      <c r="F405" s="20"/>
      <c r="G405" s="19"/>
      <c r="H405" s="20"/>
      <c r="I405" s="159"/>
      <c r="J405" s="19"/>
      <c r="K405" s="20"/>
      <c r="L405" s="20"/>
      <c r="M405" s="163">
        <f>I405-D405</f>
        <v>0</v>
      </c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</row>
    <row ht="12.75" customHeight="1" r="406">
      <c r="A406" s="8">
        <v>40522</v>
      </c>
      <c r="B406" s="9"/>
      <c r="C406" s="9"/>
      <c r="D406" s="152"/>
      <c r="E406" s="12"/>
      <c r="F406" s="11"/>
      <c r="G406" s="12"/>
      <c r="H406" s="11"/>
      <c r="I406" s="152"/>
      <c r="J406" s="12"/>
      <c r="K406" s="11"/>
      <c r="L406" s="11"/>
      <c r="M406" s="157">
        <f>I406-D406</f>
        <v>0</v>
      </c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</row>
    <row ht="12.75" customHeight="1" r="407">
      <c r="A407" s="16">
        <v>40622</v>
      </c>
      <c r="B407" s="17"/>
      <c r="C407" s="17"/>
      <c r="D407" s="159"/>
      <c r="E407" s="19"/>
      <c r="F407" s="20"/>
      <c r="G407" s="19"/>
      <c r="H407" s="20"/>
      <c r="I407" s="159"/>
      <c r="J407" s="19"/>
      <c r="K407" s="20"/>
      <c r="L407" s="20"/>
      <c r="M407" s="163">
        <f>I407-D407</f>
        <v>0</v>
      </c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</row>
    <row ht="12.75" customHeight="1" r="408">
      <c r="A408" s="8">
        <v>40722</v>
      </c>
      <c r="B408" s="9"/>
      <c r="C408" s="9"/>
      <c r="D408" s="152"/>
      <c r="E408" s="12"/>
      <c r="F408" s="11"/>
      <c r="G408" s="12"/>
      <c r="H408" s="11"/>
      <c r="I408" s="152"/>
      <c r="J408" s="12"/>
      <c r="K408" s="11"/>
      <c r="L408" s="11"/>
      <c r="M408" s="157">
        <f>I408-D408</f>
        <v>0</v>
      </c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</row>
    <row ht="12.75" customHeight="1" r="409">
      <c r="A409" s="16">
        <v>40822</v>
      </c>
      <c r="B409" s="17"/>
      <c r="C409" s="17"/>
      <c r="D409" s="159"/>
      <c r="E409" s="19"/>
      <c r="F409" s="20"/>
      <c r="G409" s="19"/>
      <c r="H409" s="20"/>
      <c r="I409" s="159"/>
      <c r="J409" s="19"/>
      <c r="K409" s="20"/>
      <c r="L409" s="20"/>
      <c r="M409" s="163">
        <f>I409-D409</f>
        <v>0</v>
      </c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</row>
    <row ht="12.75" customHeight="1" r="410">
      <c r="A410" s="8">
        <v>40922</v>
      </c>
      <c r="B410" s="9"/>
      <c r="C410" s="9"/>
      <c r="D410" s="152"/>
      <c r="E410" s="12"/>
      <c r="F410" s="11"/>
      <c r="G410" s="12"/>
      <c r="H410" s="11"/>
      <c r="I410" s="152"/>
      <c r="J410" s="12"/>
      <c r="K410" s="11"/>
      <c r="L410" s="11"/>
      <c r="M410" s="157">
        <f>I410-D410</f>
        <v>0</v>
      </c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</row>
    <row ht="12.75" customHeight="1" r="411">
      <c r="A411" s="16">
        <v>41022</v>
      </c>
      <c r="B411" s="17"/>
      <c r="C411" s="17"/>
      <c r="D411" s="159"/>
      <c r="E411" s="19"/>
      <c r="F411" s="20"/>
      <c r="G411" s="19"/>
      <c r="H411" s="20"/>
      <c r="I411" s="159"/>
      <c r="J411" s="19"/>
      <c r="K411" s="20"/>
      <c r="L411" s="20"/>
      <c r="M411" s="163">
        <f>I411-D411</f>
        <v>0</v>
      </c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</row>
    <row ht="12.75" customHeight="1" r="412">
      <c r="A412" s="8">
        <v>41122</v>
      </c>
      <c r="B412" s="9"/>
      <c r="C412" s="9"/>
      <c r="D412" s="152"/>
      <c r="E412" s="12"/>
      <c r="F412" s="11"/>
      <c r="G412" s="12"/>
      <c r="H412" s="11"/>
      <c r="I412" s="152"/>
      <c r="J412" s="12"/>
      <c r="K412" s="11"/>
      <c r="L412" s="11"/>
      <c r="M412" s="157">
        <f>I412-D412</f>
        <v>0</v>
      </c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</row>
    <row ht="12.75" customHeight="1" r="413">
      <c r="A413" s="16">
        <v>41222</v>
      </c>
      <c r="B413" s="17"/>
      <c r="C413" s="17"/>
      <c r="D413" s="159"/>
      <c r="E413" s="19"/>
      <c r="F413" s="20"/>
      <c r="G413" s="19"/>
      <c r="H413" s="20"/>
      <c r="I413" s="159"/>
      <c r="J413" s="19"/>
      <c r="K413" s="20"/>
      <c r="L413" s="20"/>
      <c r="M413" s="163">
        <f>I413-D413</f>
        <v>0</v>
      </c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</row>
    <row ht="12.75" customHeight="1" r="414">
      <c r="A414" s="8">
        <v>41322</v>
      </c>
      <c r="B414" s="9"/>
      <c r="C414" s="9"/>
      <c r="D414" s="152"/>
      <c r="E414" s="12"/>
      <c r="F414" s="11"/>
      <c r="G414" s="12"/>
      <c r="H414" s="11"/>
      <c r="I414" s="152"/>
      <c r="J414" s="12"/>
      <c r="K414" s="11"/>
      <c r="L414" s="11"/>
      <c r="M414" s="157">
        <f>I414-D414</f>
        <v>0</v>
      </c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</row>
    <row ht="12.75" customHeight="1" r="415">
      <c r="A415" s="16">
        <v>41422</v>
      </c>
      <c r="B415" s="17"/>
      <c r="C415" s="17"/>
      <c r="D415" s="159"/>
      <c r="E415" s="19"/>
      <c r="F415" s="20"/>
      <c r="G415" s="19"/>
      <c r="H415" s="20"/>
      <c r="I415" s="159"/>
      <c r="J415" s="19"/>
      <c r="K415" s="20"/>
      <c r="L415" s="20"/>
      <c r="M415" s="163">
        <f>I415-D415</f>
        <v>0</v>
      </c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</row>
    <row ht="12.75" customHeight="1" r="416">
      <c r="A416" s="8">
        <v>41522</v>
      </c>
      <c r="B416" s="9"/>
      <c r="C416" s="9"/>
      <c r="D416" s="152"/>
      <c r="E416" s="12"/>
      <c r="F416" s="11"/>
      <c r="G416" s="12"/>
      <c r="H416" s="11"/>
      <c r="I416" s="152"/>
      <c r="J416" s="12"/>
      <c r="K416" s="11"/>
      <c r="L416" s="11"/>
      <c r="M416" s="157">
        <f>I416-D416</f>
        <v>0</v>
      </c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</row>
    <row ht="12.75" customHeight="1" r="417">
      <c r="A417" s="16">
        <v>41622</v>
      </c>
      <c r="B417" s="17"/>
      <c r="C417" s="17"/>
      <c r="D417" s="159"/>
      <c r="E417" s="19"/>
      <c r="F417" s="20"/>
      <c r="G417" s="19"/>
      <c r="H417" s="20"/>
      <c r="I417" s="159"/>
      <c r="J417" s="19"/>
      <c r="K417" s="20"/>
      <c r="L417" s="20"/>
      <c r="M417" s="163">
        <f>I417-D417</f>
        <v>0</v>
      </c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</row>
    <row ht="12.75" customHeight="1" r="418">
      <c r="A418" s="8">
        <v>41722</v>
      </c>
      <c r="B418" s="9"/>
      <c r="C418" s="9"/>
      <c r="D418" s="152"/>
      <c r="E418" s="12"/>
      <c r="F418" s="11"/>
      <c r="G418" s="12"/>
      <c r="H418" s="11"/>
      <c r="I418" s="152"/>
      <c r="J418" s="12"/>
      <c r="K418" s="11"/>
      <c r="L418" s="11"/>
      <c r="M418" s="157">
        <f>I418-D418</f>
        <v>0</v>
      </c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</row>
    <row ht="12.75" customHeight="1" r="419">
      <c r="A419" s="16">
        <v>41822</v>
      </c>
      <c r="B419" s="17"/>
      <c r="C419" s="17"/>
      <c r="D419" s="159"/>
      <c r="E419" s="19"/>
      <c r="F419" s="20"/>
      <c r="G419" s="19"/>
      <c r="H419" s="20"/>
      <c r="I419" s="159"/>
      <c r="J419" s="19"/>
      <c r="K419" s="20"/>
      <c r="L419" s="20"/>
      <c r="M419" s="163">
        <f>I419-D419</f>
        <v>0</v>
      </c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</row>
    <row ht="12.75" customHeight="1" r="420">
      <c r="A420" s="8">
        <v>41922</v>
      </c>
      <c r="B420" s="9"/>
      <c r="C420" s="9"/>
      <c r="D420" s="152"/>
      <c r="E420" s="12"/>
      <c r="F420" s="11"/>
      <c r="G420" s="12"/>
      <c r="H420" s="11"/>
      <c r="I420" s="152"/>
      <c r="J420" s="12"/>
      <c r="K420" s="11"/>
      <c r="L420" s="11"/>
      <c r="M420" s="157">
        <f>I420-D420</f>
        <v>0</v>
      </c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</row>
    <row ht="12.75" customHeight="1" r="421">
      <c r="A421" s="16">
        <v>42022</v>
      </c>
      <c r="B421" s="17"/>
      <c r="C421" s="17"/>
      <c r="D421" s="159"/>
      <c r="E421" s="19"/>
      <c r="F421" s="20"/>
      <c r="G421" s="19"/>
      <c r="H421" s="20"/>
      <c r="I421" s="159"/>
      <c r="J421" s="19"/>
      <c r="K421" s="20"/>
      <c r="L421" s="20"/>
      <c r="M421" s="163">
        <f>I421-D421</f>
        <v>0</v>
      </c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</row>
    <row ht="12.75" customHeight="1" r="422">
      <c r="A422" s="8">
        <v>42122</v>
      </c>
      <c r="B422" s="9"/>
      <c r="C422" s="9"/>
      <c r="D422" s="152"/>
      <c r="E422" s="12"/>
      <c r="F422" s="11"/>
      <c r="G422" s="12"/>
      <c r="H422" s="11"/>
      <c r="I422" s="152"/>
      <c r="J422" s="12"/>
      <c r="K422" s="11"/>
      <c r="L422" s="11"/>
      <c r="M422" s="157">
        <f>I422-D422</f>
        <v>0</v>
      </c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</row>
    <row ht="12.75" customHeight="1" r="423">
      <c r="A423" s="16">
        <v>42222</v>
      </c>
      <c r="B423" s="17"/>
      <c r="C423" s="17"/>
      <c r="D423" s="159"/>
      <c r="E423" s="19"/>
      <c r="F423" s="20"/>
      <c r="G423" s="19"/>
      <c r="H423" s="20"/>
      <c r="I423" s="159"/>
      <c r="J423" s="19"/>
      <c r="K423" s="20"/>
      <c r="L423" s="20"/>
      <c r="M423" s="163">
        <f>I423-D423</f>
        <v>0</v>
      </c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</row>
    <row ht="12.75" customHeight="1" r="424">
      <c r="A424" s="8">
        <v>42322</v>
      </c>
      <c r="B424" s="9"/>
      <c r="C424" s="9"/>
      <c r="D424" s="152"/>
      <c r="E424" s="12"/>
      <c r="F424" s="11"/>
      <c r="G424" s="12"/>
      <c r="H424" s="11"/>
      <c r="I424" s="152"/>
      <c r="J424" s="12"/>
      <c r="K424" s="11"/>
      <c r="L424" s="11"/>
      <c r="M424" s="157">
        <f>I424-D424</f>
        <v>0</v>
      </c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</row>
    <row ht="12.75" customHeight="1" r="425">
      <c r="A425" s="16">
        <v>42422</v>
      </c>
      <c r="B425" s="17"/>
      <c r="C425" s="17"/>
      <c r="D425" s="159"/>
      <c r="E425" s="19"/>
      <c r="F425" s="20"/>
      <c r="G425" s="19"/>
      <c r="H425" s="20"/>
      <c r="I425" s="159"/>
      <c r="J425" s="19"/>
      <c r="K425" s="20"/>
      <c r="L425" s="20"/>
      <c r="M425" s="163">
        <f>I425-D425</f>
        <v>0</v>
      </c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</row>
    <row ht="12.75" customHeight="1" r="426">
      <c r="A426" s="8">
        <v>42522</v>
      </c>
      <c r="B426" s="9"/>
      <c r="C426" s="9"/>
      <c r="D426" s="152"/>
      <c r="E426" s="12"/>
      <c r="F426" s="11"/>
      <c r="G426" s="12"/>
      <c r="H426" s="11"/>
      <c r="I426" s="152"/>
      <c r="J426" s="12"/>
      <c r="K426" s="11"/>
      <c r="L426" s="11"/>
      <c r="M426" s="157">
        <f>I426-D426</f>
        <v>0</v>
      </c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</row>
    <row ht="12.75" customHeight="1" r="427">
      <c r="A427" s="16">
        <v>42622</v>
      </c>
      <c r="B427" s="17"/>
      <c r="C427" s="17"/>
      <c r="D427" s="159"/>
      <c r="E427" s="19"/>
      <c r="F427" s="20"/>
      <c r="G427" s="19"/>
      <c r="H427" s="20"/>
      <c r="I427" s="159"/>
      <c r="J427" s="19"/>
      <c r="K427" s="20"/>
      <c r="L427" s="20"/>
      <c r="M427" s="163">
        <f>I427-D427</f>
        <v>0</v>
      </c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</row>
    <row ht="12.75" customHeight="1" r="428">
      <c r="A428" s="8">
        <v>42722</v>
      </c>
      <c r="B428" s="9"/>
      <c r="C428" s="9"/>
      <c r="D428" s="152"/>
      <c r="E428" s="12"/>
      <c r="F428" s="11"/>
      <c r="G428" s="12"/>
      <c r="H428" s="11"/>
      <c r="I428" s="152"/>
      <c r="J428" s="12"/>
      <c r="K428" s="11"/>
      <c r="L428" s="11"/>
      <c r="M428" s="157">
        <f>I428-D428</f>
        <v>0</v>
      </c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</row>
    <row ht="12.75" customHeight="1" r="429">
      <c r="A429" s="16">
        <v>42822</v>
      </c>
      <c r="B429" s="17"/>
      <c r="C429" s="17"/>
      <c r="D429" s="159"/>
      <c r="E429" s="19"/>
      <c r="F429" s="20"/>
      <c r="G429" s="19"/>
      <c r="H429" s="20"/>
      <c r="I429" s="159"/>
      <c r="J429" s="19"/>
      <c r="K429" s="20"/>
      <c r="L429" s="20"/>
      <c r="M429" s="163">
        <f>I429-D429</f>
        <v>0</v>
      </c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</row>
    <row ht="12.75" customHeight="1" r="430">
      <c r="A430" s="8">
        <v>42922</v>
      </c>
      <c r="B430" s="9"/>
      <c r="C430" s="9"/>
      <c r="D430" s="152"/>
      <c r="E430" s="12"/>
      <c r="F430" s="11"/>
      <c r="G430" s="12"/>
      <c r="H430" s="11"/>
      <c r="I430" s="152"/>
      <c r="J430" s="12"/>
      <c r="K430" s="11"/>
      <c r="L430" s="11"/>
      <c r="M430" s="157">
        <f>I430-D430</f>
        <v>0</v>
      </c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</row>
    <row ht="12.75" customHeight="1" r="431">
      <c r="A431" s="16">
        <v>43022</v>
      </c>
      <c r="B431" s="17"/>
      <c r="C431" s="17"/>
      <c r="D431" s="159"/>
      <c r="E431" s="19"/>
      <c r="F431" s="20"/>
      <c r="G431" s="19"/>
      <c r="H431" s="20"/>
      <c r="I431" s="159"/>
      <c r="J431" s="19"/>
      <c r="K431" s="20"/>
      <c r="L431" s="20"/>
      <c r="M431" s="163">
        <f>I431-D431</f>
        <v>0</v>
      </c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</row>
    <row ht="12.75" customHeight="1" r="432">
      <c r="A432" s="8">
        <v>43122</v>
      </c>
      <c r="B432" s="9"/>
      <c r="C432" s="9"/>
      <c r="D432" s="152"/>
      <c r="E432" s="12"/>
      <c r="F432" s="11"/>
      <c r="G432" s="12"/>
      <c r="H432" s="11"/>
      <c r="I432" s="152"/>
      <c r="J432" s="12"/>
      <c r="K432" s="11"/>
      <c r="L432" s="11"/>
      <c r="M432" s="157">
        <f>I432-D432</f>
        <v>0</v>
      </c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</row>
    <row ht="12.75" customHeight="1" r="433">
      <c r="A433" s="16">
        <v>43222</v>
      </c>
      <c r="B433" s="17"/>
      <c r="C433" s="17"/>
      <c r="D433" s="159"/>
      <c r="E433" s="19"/>
      <c r="F433" s="20"/>
      <c r="G433" s="19"/>
      <c r="H433" s="20"/>
      <c r="I433" s="159"/>
      <c r="J433" s="19"/>
      <c r="K433" s="20"/>
      <c r="L433" s="20"/>
      <c r="M433" s="163">
        <f>I433-D433</f>
        <v>0</v>
      </c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</row>
    <row ht="12.75" customHeight="1" r="434">
      <c r="A434" s="8">
        <v>43322</v>
      </c>
      <c r="B434" s="9"/>
      <c r="C434" s="9"/>
      <c r="D434" s="152"/>
      <c r="E434" s="12"/>
      <c r="F434" s="11"/>
      <c r="G434" s="12"/>
      <c r="H434" s="11"/>
      <c r="I434" s="152"/>
      <c r="J434" s="12"/>
      <c r="K434" s="11"/>
      <c r="L434" s="11"/>
      <c r="M434" s="157">
        <f>I434-D434</f>
        <v>0</v>
      </c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</row>
    <row ht="12.75" customHeight="1" r="435">
      <c r="A435" s="16">
        <v>43422</v>
      </c>
      <c r="B435" s="17"/>
      <c r="C435" s="17"/>
      <c r="D435" s="159"/>
      <c r="E435" s="19"/>
      <c r="F435" s="20"/>
      <c r="G435" s="19"/>
      <c r="H435" s="20"/>
      <c r="I435" s="159"/>
      <c r="J435" s="19"/>
      <c r="K435" s="20"/>
      <c r="L435" s="20"/>
      <c r="M435" s="163">
        <f>I435-D435</f>
        <v>0</v>
      </c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</row>
    <row ht="12.75" customHeight="1" r="436">
      <c r="A436" s="8">
        <v>43522</v>
      </c>
      <c r="B436" s="9"/>
      <c r="C436" s="9"/>
      <c r="D436" s="152"/>
      <c r="E436" s="12"/>
      <c r="F436" s="11"/>
      <c r="G436" s="12"/>
      <c r="H436" s="11"/>
      <c r="I436" s="152"/>
      <c r="J436" s="12"/>
      <c r="K436" s="11"/>
      <c r="L436" s="11"/>
      <c r="M436" s="157">
        <f>I436-D436</f>
        <v>0</v>
      </c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</row>
    <row ht="12.75" customHeight="1" r="437">
      <c r="A437" s="16">
        <v>43622</v>
      </c>
      <c r="B437" s="17"/>
      <c r="C437" s="17"/>
      <c r="D437" s="159"/>
      <c r="E437" s="19"/>
      <c r="F437" s="20"/>
      <c r="G437" s="19"/>
      <c r="H437" s="20"/>
      <c r="I437" s="159"/>
      <c r="J437" s="19"/>
      <c r="K437" s="20"/>
      <c r="L437" s="20"/>
      <c r="M437" s="163">
        <f>I437-D437</f>
        <v>0</v>
      </c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</row>
    <row ht="12.75" customHeight="1" r="438">
      <c r="A438" s="8">
        <v>43722</v>
      </c>
      <c r="B438" s="9"/>
      <c r="C438" s="9"/>
      <c r="D438" s="152"/>
      <c r="E438" s="12"/>
      <c r="F438" s="11"/>
      <c r="G438" s="12"/>
      <c r="H438" s="11"/>
      <c r="I438" s="152"/>
      <c r="J438" s="12"/>
      <c r="K438" s="11"/>
      <c r="L438" s="11"/>
      <c r="M438" s="157">
        <f>I438-D438</f>
        <v>0</v>
      </c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</row>
    <row ht="12.75" customHeight="1" r="439">
      <c r="A439" s="16">
        <v>43822</v>
      </c>
      <c r="B439" s="17"/>
      <c r="C439" s="17"/>
      <c r="D439" s="159"/>
      <c r="E439" s="19"/>
      <c r="F439" s="20"/>
      <c r="G439" s="19"/>
      <c r="H439" s="20"/>
      <c r="I439" s="159"/>
      <c r="J439" s="19"/>
      <c r="K439" s="20"/>
      <c r="L439" s="20"/>
      <c r="M439" s="163">
        <f>I439-D439</f>
        <v>0</v>
      </c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</row>
    <row ht="12.75" customHeight="1" r="440">
      <c r="A440" s="8">
        <v>43922</v>
      </c>
      <c r="B440" s="9"/>
      <c r="C440" s="9"/>
      <c r="D440" s="152"/>
      <c r="E440" s="12"/>
      <c r="F440" s="11"/>
      <c r="G440" s="12"/>
      <c r="H440" s="11"/>
      <c r="I440" s="152"/>
      <c r="J440" s="12"/>
      <c r="K440" s="11"/>
      <c r="L440" s="11"/>
      <c r="M440" s="157">
        <f>I440-D440</f>
        <v>0</v>
      </c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</row>
    <row ht="12.75" customHeight="1" r="441">
      <c r="A441" s="16">
        <v>44022</v>
      </c>
      <c r="B441" s="17"/>
      <c r="C441" s="17"/>
      <c r="D441" s="159"/>
      <c r="E441" s="19"/>
      <c r="F441" s="20"/>
      <c r="G441" s="19"/>
      <c r="H441" s="20"/>
      <c r="I441" s="159"/>
      <c r="J441" s="19"/>
      <c r="K441" s="20"/>
      <c r="L441" s="20"/>
      <c r="M441" s="163">
        <f>I441-D441</f>
        <v>0</v>
      </c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</row>
    <row ht="12.75" customHeight="1" r="442">
      <c r="A442" s="8">
        <v>44122</v>
      </c>
      <c r="B442" s="9"/>
      <c r="C442" s="9"/>
      <c r="D442" s="152"/>
      <c r="E442" s="12"/>
      <c r="F442" s="11"/>
      <c r="G442" s="12"/>
      <c r="H442" s="11"/>
      <c r="I442" s="152"/>
      <c r="J442" s="12"/>
      <c r="K442" s="11"/>
      <c r="L442" s="11"/>
      <c r="M442" s="157">
        <f>I442-D442</f>
        <v>0</v>
      </c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</row>
    <row ht="12.75" customHeight="1" r="443">
      <c r="A443" s="16">
        <v>44222</v>
      </c>
      <c r="B443" s="17"/>
      <c r="C443" s="17"/>
      <c r="D443" s="159"/>
      <c r="E443" s="19"/>
      <c r="F443" s="20"/>
      <c r="G443" s="19"/>
      <c r="H443" s="20"/>
      <c r="I443" s="159"/>
      <c r="J443" s="19"/>
      <c r="K443" s="20"/>
      <c r="L443" s="20"/>
      <c r="M443" s="163">
        <f>I443-D443</f>
        <v>0</v>
      </c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</row>
    <row ht="12.75" customHeight="1" r="444">
      <c r="A444" s="8">
        <v>44322</v>
      </c>
      <c r="B444" s="9"/>
      <c r="C444" s="9"/>
      <c r="D444" s="152"/>
      <c r="E444" s="12"/>
      <c r="F444" s="11"/>
      <c r="G444" s="12"/>
      <c r="H444" s="11"/>
      <c r="I444" s="152"/>
      <c r="J444" s="12"/>
      <c r="K444" s="11"/>
      <c r="L444" s="11"/>
      <c r="M444" s="157">
        <f>I444-D444</f>
        <v>0</v>
      </c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</row>
    <row ht="12.75" customHeight="1" r="445">
      <c r="A445" s="16">
        <v>44422</v>
      </c>
      <c r="B445" s="17"/>
      <c r="C445" s="17"/>
      <c r="D445" s="159"/>
      <c r="E445" s="19"/>
      <c r="F445" s="20"/>
      <c r="G445" s="19"/>
      <c r="H445" s="20"/>
      <c r="I445" s="159"/>
      <c r="J445" s="19"/>
      <c r="K445" s="20"/>
      <c r="L445" s="20"/>
      <c r="M445" s="163">
        <f>I445-D445</f>
        <v>0</v>
      </c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</row>
    <row ht="12.75" customHeight="1" r="446">
      <c r="A446" s="8">
        <v>44522</v>
      </c>
      <c r="B446" s="9"/>
      <c r="C446" s="9"/>
      <c r="D446" s="152"/>
      <c r="E446" s="12"/>
      <c r="F446" s="11"/>
      <c r="G446" s="12"/>
      <c r="H446" s="11"/>
      <c r="I446" s="152"/>
      <c r="J446" s="12"/>
      <c r="K446" s="11"/>
      <c r="L446" s="11"/>
      <c r="M446" s="157">
        <f>I446-D446</f>
        <v>0</v>
      </c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</row>
    <row ht="12.75" customHeight="1" r="447">
      <c r="A447" s="16">
        <v>44622</v>
      </c>
      <c r="B447" s="17"/>
      <c r="C447" s="17"/>
      <c r="D447" s="159"/>
      <c r="E447" s="19"/>
      <c r="F447" s="20"/>
      <c r="G447" s="19"/>
      <c r="H447" s="20"/>
      <c r="I447" s="159"/>
      <c r="J447" s="19"/>
      <c r="K447" s="20"/>
      <c r="L447" s="20"/>
      <c r="M447" s="163">
        <f>I447-D447</f>
        <v>0</v>
      </c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</row>
    <row ht="12.75" customHeight="1" r="448">
      <c r="A448" s="8">
        <v>44722</v>
      </c>
      <c r="B448" s="9"/>
      <c r="C448" s="9"/>
      <c r="D448" s="152"/>
      <c r="E448" s="12"/>
      <c r="F448" s="11"/>
      <c r="G448" s="12"/>
      <c r="H448" s="11"/>
      <c r="I448" s="152"/>
      <c r="J448" s="12"/>
      <c r="K448" s="11"/>
      <c r="L448" s="11"/>
      <c r="M448" s="157">
        <f>I448-D448</f>
        <v>0</v>
      </c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</row>
    <row ht="12.75" customHeight="1" r="449">
      <c r="A449" s="16">
        <v>44822</v>
      </c>
      <c r="B449" s="17"/>
      <c r="C449" s="17"/>
      <c r="D449" s="159"/>
      <c r="E449" s="19"/>
      <c r="F449" s="20"/>
      <c r="G449" s="19"/>
      <c r="H449" s="20"/>
      <c r="I449" s="159"/>
      <c r="J449" s="19"/>
      <c r="K449" s="20"/>
      <c r="L449" s="20"/>
      <c r="M449" s="163">
        <f>I449-D449</f>
        <v>0</v>
      </c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</row>
    <row ht="12.75" customHeight="1" r="450">
      <c r="A450" s="8">
        <v>44922</v>
      </c>
      <c r="B450" s="9"/>
      <c r="C450" s="9"/>
      <c r="D450" s="152"/>
      <c r="E450" s="12"/>
      <c r="F450" s="11"/>
      <c r="G450" s="12"/>
      <c r="H450" s="11"/>
      <c r="I450" s="152"/>
      <c r="J450" s="12"/>
      <c r="K450" s="11"/>
      <c r="L450" s="11"/>
      <c r="M450" s="157">
        <f>I450-D450</f>
        <v>0</v>
      </c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</row>
    <row ht="12.75" customHeight="1" r="451">
      <c r="A451" s="16">
        <v>45022</v>
      </c>
      <c r="B451" s="17"/>
      <c r="C451" s="17"/>
      <c r="D451" s="159"/>
      <c r="E451" s="19"/>
      <c r="F451" s="20"/>
      <c r="G451" s="19"/>
      <c r="H451" s="20"/>
      <c r="I451" s="159"/>
      <c r="J451" s="19"/>
      <c r="K451" s="20"/>
      <c r="L451" s="20"/>
      <c r="M451" s="163">
        <f>I451-D451</f>
        <v>0</v>
      </c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</row>
    <row ht="12.75" customHeight="1" r="452">
      <c r="A452" s="8">
        <v>45122</v>
      </c>
      <c r="B452" s="9"/>
      <c r="C452" s="9"/>
      <c r="D452" s="152"/>
      <c r="E452" s="12"/>
      <c r="F452" s="11"/>
      <c r="G452" s="12"/>
      <c r="H452" s="11"/>
      <c r="I452" s="152"/>
      <c r="J452" s="12"/>
      <c r="K452" s="11"/>
      <c r="L452" s="11"/>
      <c r="M452" s="157">
        <f>I452-D452</f>
        <v>0</v>
      </c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</row>
    <row ht="12.75" customHeight="1" r="453">
      <c r="A453" s="16">
        <v>45222</v>
      </c>
      <c r="B453" s="17"/>
      <c r="C453" s="17"/>
      <c r="D453" s="159"/>
      <c r="E453" s="19"/>
      <c r="F453" s="20"/>
      <c r="G453" s="19"/>
      <c r="H453" s="20"/>
      <c r="I453" s="159"/>
      <c r="J453" s="19"/>
      <c r="K453" s="20"/>
      <c r="L453" s="20"/>
      <c r="M453" s="163">
        <f>I453-D453</f>
        <v>0</v>
      </c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</row>
    <row ht="12.75" customHeight="1" r="454">
      <c r="A454" s="8">
        <v>45322</v>
      </c>
      <c r="B454" s="9"/>
      <c r="C454" s="9"/>
      <c r="D454" s="152"/>
      <c r="E454" s="12"/>
      <c r="F454" s="11"/>
      <c r="G454" s="12"/>
      <c r="H454" s="11"/>
      <c r="I454" s="152"/>
      <c r="J454" s="12"/>
      <c r="K454" s="11"/>
      <c r="L454" s="11"/>
      <c r="M454" s="157">
        <f>I454-D454</f>
        <v>0</v>
      </c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</row>
    <row ht="12.75" customHeight="1" r="455">
      <c r="A455" s="16">
        <v>45422</v>
      </c>
      <c r="B455" s="17"/>
      <c r="C455" s="17"/>
      <c r="D455" s="159"/>
      <c r="E455" s="19"/>
      <c r="F455" s="20"/>
      <c r="G455" s="19"/>
      <c r="H455" s="20"/>
      <c r="I455" s="159"/>
      <c r="J455" s="19"/>
      <c r="K455" s="20"/>
      <c r="L455" s="20"/>
      <c r="M455" s="163">
        <f>I455-D455</f>
        <v>0</v>
      </c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</row>
    <row ht="12.75" customHeight="1" r="456">
      <c r="A456" s="8">
        <v>45522</v>
      </c>
      <c r="B456" s="9"/>
      <c r="C456" s="9"/>
      <c r="D456" s="152"/>
      <c r="E456" s="12"/>
      <c r="F456" s="11"/>
      <c r="G456" s="12"/>
      <c r="H456" s="11"/>
      <c r="I456" s="152"/>
      <c r="J456" s="12"/>
      <c r="K456" s="11"/>
      <c r="L456" s="11"/>
      <c r="M456" s="157">
        <f>I456-D456</f>
        <v>0</v>
      </c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</row>
    <row ht="12.75" customHeight="1" r="457">
      <c r="A457" s="16">
        <v>45622</v>
      </c>
      <c r="B457" s="17"/>
      <c r="C457" s="17"/>
      <c r="D457" s="159"/>
      <c r="E457" s="19"/>
      <c r="F457" s="20"/>
      <c r="G457" s="19"/>
      <c r="H457" s="20"/>
      <c r="I457" s="159"/>
      <c r="J457" s="19"/>
      <c r="K457" s="20"/>
      <c r="L457" s="20"/>
      <c r="M457" s="163">
        <f>I457-D457</f>
        <v>0</v>
      </c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</row>
    <row ht="12.75" customHeight="1" r="458">
      <c r="A458" s="8">
        <v>45722</v>
      </c>
      <c r="B458" s="9"/>
      <c r="C458" s="9"/>
      <c r="D458" s="152"/>
      <c r="E458" s="12"/>
      <c r="F458" s="11"/>
      <c r="G458" s="12"/>
      <c r="H458" s="11"/>
      <c r="I458" s="152"/>
      <c r="J458" s="12"/>
      <c r="K458" s="11"/>
      <c r="L458" s="11"/>
      <c r="M458" s="157">
        <f>I458-D458</f>
        <v>0</v>
      </c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</row>
    <row ht="12.75" customHeight="1" r="459">
      <c r="A459" s="16">
        <v>45822</v>
      </c>
      <c r="B459" s="17"/>
      <c r="C459" s="17"/>
      <c r="D459" s="159"/>
      <c r="E459" s="19"/>
      <c r="F459" s="20"/>
      <c r="G459" s="19"/>
      <c r="H459" s="20"/>
      <c r="I459" s="159"/>
      <c r="J459" s="19"/>
      <c r="K459" s="20"/>
      <c r="L459" s="20"/>
      <c r="M459" s="163">
        <f>I459-D459</f>
        <v>0</v>
      </c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</row>
    <row ht="12.75" customHeight="1" r="460">
      <c r="A460" s="8">
        <v>45922</v>
      </c>
      <c r="B460" s="9"/>
      <c r="C460" s="9"/>
      <c r="D460" s="152"/>
      <c r="E460" s="12"/>
      <c r="F460" s="11"/>
      <c r="G460" s="12"/>
      <c r="H460" s="11"/>
      <c r="I460" s="152"/>
      <c r="J460" s="12"/>
      <c r="K460" s="11"/>
      <c r="L460" s="11"/>
      <c r="M460" s="157">
        <f>I460-D460</f>
        <v>0</v>
      </c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</row>
    <row ht="12.75" customHeight="1" r="461">
      <c r="A461" s="16">
        <v>46022</v>
      </c>
      <c r="B461" s="17"/>
      <c r="C461" s="17"/>
      <c r="D461" s="159"/>
      <c r="E461" s="19"/>
      <c r="F461" s="20"/>
      <c r="G461" s="19"/>
      <c r="H461" s="20"/>
      <c r="I461" s="159"/>
      <c r="J461" s="19"/>
      <c r="K461" s="20"/>
      <c r="L461" s="20"/>
      <c r="M461" s="163">
        <f>I461-D461</f>
        <v>0</v>
      </c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</row>
    <row ht="12.75" customHeight="1" r="462">
      <c r="A462" s="8">
        <v>46122</v>
      </c>
      <c r="B462" s="9"/>
      <c r="C462" s="9"/>
      <c r="D462" s="152"/>
      <c r="E462" s="12"/>
      <c r="F462" s="11"/>
      <c r="G462" s="12"/>
      <c r="H462" s="11"/>
      <c r="I462" s="152"/>
      <c r="J462" s="12"/>
      <c r="K462" s="11"/>
      <c r="L462" s="11"/>
      <c r="M462" s="157">
        <f>I462-D462</f>
        <v>0</v>
      </c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</row>
    <row ht="12.75" customHeight="1" r="463">
      <c r="A463" s="16">
        <v>46222</v>
      </c>
      <c r="B463" s="17"/>
      <c r="C463" s="17"/>
      <c r="D463" s="159"/>
      <c r="E463" s="19"/>
      <c r="F463" s="20"/>
      <c r="G463" s="19"/>
      <c r="H463" s="20"/>
      <c r="I463" s="159"/>
      <c r="J463" s="19"/>
      <c r="K463" s="20"/>
      <c r="L463" s="20"/>
      <c r="M463" s="163">
        <f>I463-D463</f>
        <v>0</v>
      </c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</row>
    <row ht="12.75" customHeight="1" r="464">
      <c r="A464" s="8">
        <v>46322</v>
      </c>
      <c r="B464" s="9"/>
      <c r="C464" s="9"/>
      <c r="D464" s="152"/>
      <c r="E464" s="12"/>
      <c r="F464" s="11"/>
      <c r="G464" s="12"/>
      <c r="H464" s="11"/>
      <c r="I464" s="152"/>
      <c r="J464" s="12"/>
      <c r="K464" s="11"/>
      <c r="L464" s="11"/>
      <c r="M464" s="157">
        <f>I464-D464</f>
        <v>0</v>
      </c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</row>
    <row ht="12.75" customHeight="1" r="465">
      <c r="A465" s="16">
        <v>46422</v>
      </c>
      <c r="B465" s="17"/>
      <c r="C465" s="17"/>
      <c r="D465" s="159"/>
      <c r="E465" s="19"/>
      <c r="F465" s="20"/>
      <c r="G465" s="19"/>
      <c r="H465" s="20"/>
      <c r="I465" s="159"/>
      <c r="J465" s="19"/>
      <c r="K465" s="20"/>
      <c r="L465" s="20"/>
      <c r="M465" s="163">
        <f>I465-D465</f>
        <v>0</v>
      </c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</row>
    <row ht="12.75" customHeight="1" r="466">
      <c r="A466" s="8">
        <v>46522</v>
      </c>
      <c r="B466" s="9"/>
      <c r="C466" s="9"/>
      <c r="D466" s="152"/>
      <c r="E466" s="12"/>
      <c r="F466" s="11"/>
      <c r="G466" s="12"/>
      <c r="H466" s="11"/>
      <c r="I466" s="152"/>
      <c r="J466" s="12"/>
      <c r="K466" s="11"/>
      <c r="L466" s="11"/>
      <c r="M466" s="157">
        <f>I466-D466</f>
        <v>0</v>
      </c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</row>
    <row ht="12.75" customHeight="1" r="467">
      <c r="A467" s="16">
        <v>46622</v>
      </c>
      <c r="B467" s="17"/>
      <c r="C467" s="17"/>
      <c r="D467" s="159"/>
      <c r="E467" s="19"/>
      <c r="F467" s="20"/>
      <c r="G467" s="19"/>
      <c r="H467" s="20"/>
      <c r="I467" s="159"/>
      <c r="J467" s="19"/>
      <c r="K467" s="20"/>
      <c r="L467" s="20"/>
      <c r="M467" s="163">
        <f>I467-D467</f>
        <v>0</v>
      </c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</row>
    <row ht="12.75" customHeight="1" r="468">
      <c r="A468" s="8">
        <v>46722</v>
      </c>
      <c r="B468" s="9"/>
      <c r="C468" s="9"/>
      <c r="D468" s="152"/>
      <c r="E468" s="12"/>
      <c r="F468" s="11"/>
      <c r="G468" s="12"/>
      <c r="H468" s="11"/>
      <c r="I468" s="152"/>
      <c r="J468" s="12"/>
      <c r="K468" s="11"/>
      <c r="L468" s="11"/>
      <c r="M468" s="157">
        <f>I468-D468</f>
        <v>0</v>
      </c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</row>
    <row ht="12.75" customHeight="1" r="469">
      <c r="A469" s="16">
        <v>46822</v>
      </c>
      <c r="B469" s="17"/>
      <c r="C469" s="17"/>
      <c r="D469" s="159"/>
      <c r="E469" s="19"/>
      <c r="F469" s="20"/>
      <c r="G469" s="19"/>
      <c r="H469" s="20"/>
      <c r="I469" s="159"/>
      <c r="J469" s="19"/>
      <c r="K469" s="20"/>
      <c r="L469" s="20"/>
      <c r="M469" s="163">
        <f>I469-D469</f>
        <v>0</v>
      </c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</row>
    <row ht="12.75" customHeight="1" r="470">
      <c r="A470" s="8">
        <v>46922</v>
      </c>
      <c r="B470" s="9"/>
      <c r="C470" s="9"/>
      <c r="D470" s="152"/>
      <c r="E470" s="12"/>
      <c r="F470" s="11"/>
      <c r="G470" s="12"/>
      <c r="H470" s="11"/>
      <c r="I470" s="152"/>
      <c r="J470" s="12"/>
      <c r="K470" s="11"/>
      <c r="L470" s="11"/>
      <c r="M470" s="157">
        <f>I470-D470</f>
        <v>0</v>
      </c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</row>
    <row ht="12.75" customHeight="1" r="471">
      <c r="A471" s="16">
        <v>47022</v>
      </c>
      <c r="B471" s="17"/>
      <c r="C471" s="17"/>
      <c r="D471" s="159"/>
      <c r="E471" s="19"/>
      <c r="F471" s="20"/>
      <c r="G471" s="19"/>
      <c r="H471" s="20"/>
      <c r="I471" s="159"/>
      <c r="J471" s="19"/>
      <c r="K471" s="20"/>
      <c r="L471" s="20"/>
      <c r="M471" s="163">
        <f>I471-D471</f>
        <v>0</v>
      </c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</row>
    <row ht="12.75" customHeight="1" r="472">
      <c r="A472" s="8">
        <v>47122</v>
      </c>
      <c r="B472" s="9"/>
      <c r="C472" s="9"/>
      <c r="D472" s="152"/>
      <c r="E472" s="12"/>
      <c r="F472" s="11"/>
      <c r="G472" s="12"/>
      <c r="H472" s="11"/>
      <c r="I472" s="152"/>
      <c r="J472" s="12"/>
      <c r="K472" s="11"/>
      <c r="L472" s="11"/>
      <c r="M472" s="157">
        <f>I472-D472</f>
        <v>0</v>
      </c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</row>
    <row ht="12.75" customHeight="1" r="473">
      <c r="A473" s="16">
        <v>47222</v>
      </c>
      <c r="B473" s="17"/>
      <c r="C473" s="17"/>
      <c r="D473" s="159"/>
      <c r="E473" s="19"/>
      <c r="F473" s="20"/>
      <c r="G473" s="19"/>
      <c r="H473" s="20"/>
      <c r="I473" s="159"/>
      <c r="J473" s="19"/>
      <c r="K473" s="20"/>
      <c r="L473" s="20"/>
      <c r="M473" s="163">
        <f>I473-D473</f>
        <v>0</v>
      </c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</row>
    <row ht="12.75" customHeight="1" r="474">
      <c r="A474" s="8">
        <v>47322</v>
      </c>
      <c r="B474" s="9"/>
      <c r="C474" s="9"/>
      <c r="D474" s="152"/>
      <c r="E474" s="12"/>
      <c r="F474" s="11"/>
      <c r="G474" s="12"/>
      <c r="H474" s="11"/>
      <c r="I474" s="152"/>
      <c r="J474" s="12"/>
      <c r="K474" s="11"/>
      <c r="L474" s="11"/>
      <c r="M474" s="157">
        <f>I474-D474</f>
        <v>0</v>
      </c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</row>
    <row ht="12.75" customHeight="1" r="475">
      <c r="A475" s="16">
        <v>47422</v>
      </c>
      <c r="B475" s="17"/>
      <c r="C475" s="17"/>
      <c r="D475" s="159"/>
      <c r="E475" s="19"/>
      <c r="F475" s="20"/>
      <c r="G475" s="19"/>
      <c r="H475" s="20"/>
      <c r="I475" s="159"/>
      <c r="J475" s="19"/>
      <c r="K475" s="20"/>
      <c r="L475" s="20"/>
      <c r="M475" s="163">
        <f>I475-D475</f>
        <v>0</v>
      </c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</row>
    <row ht="12.75" customHeight="1" r="476">
      <c r="A476" s="8">
        <v>47522</v>
      </c>
      <c r="B476" s="9"/>
      <c r="C476" s="9"/>
      <c r="D476" s="152"/>
      <c r="E476" s="12"/>
      <c r="F476" s="11"/>
      <c r="G476" s="12"/>
      <c r="H476" s="11"/>
      <c r="I476" s="152"/>
      <c r="J476" s="12"/>
      <c r="K476" s="11"/>
      <c r="L476" s="11"/>
      <c r="M476" s="157">
        <f>I476-D476</f>
        <v>0</v>
      </c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</row>
    <row ht="12.75" customHeight="1" r="477">
      <c r="A477" s="16">
        <v>47622</v>
      </c>
      <c r="B477" s="17"/>
      <c r="C477" s="17"/>
      <c r="D477" s="159"/>
      <c r="E477" s="19"/>
      <c r="F477" s="20"/>
      <c r="G477" s="19"/>
      <c r="H477" s="20"/>
      <c r="I477" s="159"/>
      <c r="J477" s="19"/>
      <c r="K477" s="20"/>
      <c r="L477" s="20"/>
      <c r="M477" s="163">
        <f>I477-D477</f>
        <v>0</v>
      </c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</row>
    <row ht="12.75" customHeight="1" r="478">
      <c r="A478" s="8">
        <v>47722</v>
      </c>
      <c r="B478" s="9"/>
      <c r="C478" s="9"/>
      <c r="D478" s="152"/>
      <c r="E478" s="12"/>
      <c r="F478" s="11"/>
      <c r="G478" s="12"/>
      <c r="H478" s="11"/>
      <c r="I478" s="152"/>
      <c r="J478" s="12"/>
      <c r="K478" s="11"/>
      <c r="L478" s="11"/>
      <c r="M478" s="157">
        <f>I478-D478</f>
        <v>0</v>
      </c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</row>
    <row ht="12.75" customHeight="1" r="479">
      <c r="A479" s="16">
        <v>47822</v>
      </c>
      <c r="B479" s="17"/>
      <c r="C479" s="17"/>
      <c r="D479" s="159"/>
      <c r="E479" s="19"/>
      <c r="F479" s="20"/>
      <c r="G479" s="19"/>
      <c r="H479" s="20"/>
      <c r="I479" s="159"/>
      <c r="J479" s="19"/>
      <c r="K479" s="20"/>
      <c r="L479" s="20"/>
      <c r="M479" s="163">
        <f>I479-D479</f>
        <v>0</v>
      </c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</row>
    <row ht="12.75" customHeight="1" r="480">
      <c r="A480" s="8">
        <v>47922</v>
      </c>
      <c r="B480" s="9"/>
      <c r="C480" s="9"/>
      <c r="D480" s="152"/>
      <c r="E480" s="12"/>
      <c r="F480" s="11"/>
      <c r="G480" s="12"/>
      <c r="H480" s="11"/>
      <c r="I480" s="152"/>
      <c r="J480" s="12"/>
      <c r="K480" s="11"/>
      <c r="L480" s="11"/>
      <c r="M480" s="157">
        <f>I480-D480</f>
        <v>0</v>
      </c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</row>
    <row ht="12.75" customHeight="1" r="481">
      <c r="A481" s="16">
        <v>48022</v>
      </c>
      <c r="B481" s="17"/>
      <c r="C481" s="17"/>
      <c r="D481" s="159"/>
      <c r="E481" s="19"/>
      <c r="F481" s="20"/>
      <c r="G481" s="19"/>
      <c r="H481" s="20"/>
      <c r="I481" s="159"/>
      <c r="J481" s="19"/>
      <c r="K481" s="20"/>
      <c r="L481" s="20"/>
      <c r="M481" s="163">
        <f>I481-D481</f>
        <v>0</v>
      </c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</row>
    <row ht="12.75" customHeight="1" r="482">
      <c r="A482" s="8">
        <v>48122</v>
      </c>
      <c r="B482" s="9"/>
      <c r="C482" s="9"/>
      <c r="D482" s="152"/>
      <c r="E482" s="12"/>
      <c r="F482" s="11"/>
      <c r="G482" s="12"/>
      <c r="H482" s="11"/>
      <c r="I482" s="152"/>
      <c r="J482" s="12"/>
      <c r="K482" s="11"/>
      <c r="L482" s="11"/>
      <c r="M482" s="157">
        <f>I482-D482</f>
        <v>0</v>
      </c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</row>
    <row ht="12.75" customHeight="1" r="483">
      <c r="A483" s="16">
        <v>48222</v>
      </c>
      <c r="B483" s="17"/>
      <c r="C483" s="17"/>
      <c r="D483" s="159"/>
      <c r="E483" s="19"/>
      <c r="F483" s="20"/>
      <c r="G483" s="19"/>
      <c r="H483" s="20"/>
      <c r="I483" s="159"/>
      <c r="J483" s="19"/>
      <c r="K483" s="20"/>
      <c r="L483" s="20"/>
      <c r="M483" s="163">
        <f>I483-D483</f>
        <v>0</v>
      </c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</row>
    <row ht="12.75" customHeight="1" r="484">
      <c r="A484" s="8">
        <v>48322</v>
      </c>
      <c r="B484" s="9"/>
      <c r="C484" s="9"/>
      <c r="D484" s="152"/>
      <c r="E484" s="12"/>
      <c r="F484" s="11"/>
      <c r="G484" s="12"/>
      <c r="H484" s="11"/>
      <c r="I484" s="152"/>
      <c r="J484" s="12"/>
      <c r="K484" s="11"/>
      <c r="L484" s="11"/>
      <c r="M484" s="157">
        <f>I484-D484</f>
        <v>0</v>
      </c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</row>
    <row ht="12.75" customHeight="1" r="485">
      <c r="A485" s="16">
        <v>48422</v>
      </c>
      <c r="B485" s="17"/>
      <c r="C485" s="17"/>
      <c r="D485" s="159"/>
      <c r="E485" s="19"/>
      <c r="F485" s="20"/>
      <c r="G485" s="19"/>
      <c r="H485" s="20"/>
      <c r="I485" s="159"/>
      <c r="J485" s="19"/>
      <c r="K485" s="20"/>
      <c r="L485" s="20"/>
      <c r="M485" s="163">
        <f>I485-D485</f>
        <v>0</v>
      </c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</row>
    <row ht="12.75" customHeight="1" r="486">
      <c r="A486" s="8">
        <v>48522</v>
      </c>
      <c r="B486" s="9"/>
      <c r="C486" s="9"/>
      <c r="D486" s="152"/>
      <c r="E486" s="12"/>
      <c r="F486" s="11"/>
      <c r="G486" s="12"/>
      <c r="H486" s="11"/>
      <c r="I486" s="152"/>
      <c r="J486" s="12"/>
      <c r="K486" s="11"/>
      <c r="L486" s="11"/>
      <c r="M486" s="157">
        <f>I486-D486</f>
        <v>0</v>
      </c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</row>
    <row ht="12.75" customHeight="1" r="487">
      <c r="A487" s="16">
        <v>48622</v>
      </c>
      <c r="B487" s="17"/>
      <c r="C487" s="17"/>
      <c r="D487" s="159"/>
      <c r="E487" s="19"/>
      <c r="F487" s="20"/>
      <c r="G487" s="19"/>
      <c r="H487" s="20"/>
      <c r="I487" s="159"/>
      <c r="J487" s="19"/>
      <c r="K487" s="20"/>
      <c r="L487" s="20"/>
      <c r="M487" s="163">
        <f>I487-D487</f>
        <v>0</v>
      </c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</row>
    <row ht="12.75" customHeight="1" r="488">
      <c r="A488" s="8">
        <v>48722</v>
      </c>
      <c r="B488" s="9"/>
      <c r="C488" s="9"/>
      <c r="D488" s="152"/>
      <c r="E488" s="12"/>
      <c r="F488" s="11"/>
      <c r="G488" s="12"/>
      <c r="H488" s="11"/>
      <c r="I488" s="152"/>
      <c r="J488" s="12"/>
      <c r="K488" s="11"/>
      <c r="L488" s="11"/>
      <c r="M488" s="157">
        <f>I488-D488</f>
        <v>0</v>
      </c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</row>
    <row ht="12.75" customHeight="1" r="489">
      <c r="A489" s="16">
        <v>48822</v>
      </c>
      <c r="B489" s="17"/>
      <c r="C489" s="17"/>
      <c r="D489" s="159"/>
      <c r="E489" s="19"/>
      <c r="F489" s="20"/>
      <c r="G489" s="19"/>
      <c r="H489" s="20"/>
      <c r="I489" s="159"/>
      <c r="J489" s="19"/>
      <c r="K489" s="20"/>
      <c r="L489" s="20"/>
      <c r="M489" s="163">
        <f>I489-D489</f>
        <v>0</v>
      </c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</row>
    <row ht="12.75" customHeight="1" r="490">
      <c r="A490" s="8">
        <v>48922</v>
      </c>
      <c r="B490" s="9"/>
      <c r="C490" s="9"/>
      <c r="D490" s="152"/>
      <c r="E490" s="12"/>
      <c r="F490" s="11"/>
      <c r="G490" s="12"/>
      <c r="H490" s="11"/>
      <c r="I490" s="152"/>
      <c r="J490" s="12"/>
      <c r="K490" s="11"/>
      <c r="L490" s="11"/>
      <c r="M490" s="157">
        <f>I490-D490</f>
        <v>0</v>
      </c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</row>
    <row ht="12.75" customHeight="1" r="491">
      <c r="A491" s="16">
        <v>49022</v>
      </c>
      <c r="B491" s="17"/>
      <c r="C491" s="17"/>
      <c r="D491" s="159"/>
      <c r="E491" s="19"/>
      <c r="F491" s="20"/>
      <c r="G491" s="19"/>
      <c r="H491" s="20"/>
      <c r="I491" s="159"/>
      <c r="J491" s="19"/>
      <c r="K491" s="20"/>
      <c r="L491" s="20"/>
      <c r="M491" s="163">
        <f>I491-D491</f>
        <v>0</v>
      </c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</row>
    <row ht="12.75" customHeight="1" r="492">
      <c r="A492" s="8">
        <v>49122</v>
      </c>
      <c r="B492" s="9"/>
      <c r="C492" s="9"/>
      <c r="D492" s="152"/>
      <c r="E492" s="12"/>
      <c r="F492" s="11"/>
      <c r="G492" s="12"/>
      <c r="H492" s="11"/>
      <c r="I492" s="152"/>
      <c r="J492" s="12"/>
      <c r="K492" s="11"/>
      <c r="L492" s="11"/>
      <c r="M492" s="157">
        <f>I492-D492</f>
        <v>0</v>
      </c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</row>
    <row ht="12.75" customHeight="1" r="493">
      <c r="A493" s="16">
        <v>49222</v>
      </c>
      <c r="B493" s="17"/>
      <c r="C493" s="17"/>
      <c r="D493" s="159"/>
      <c r="E493" s="19"/>
      <c r="F493" s="20"/>
      <c r="G493" s="19"/>
      <c r="H493" s="20"/>
      <c r="I493" s="159"/>
      <c r="J493" s="19"/>
      <c r="K493" s="20"/>
      <c r="L493" s="20"/>
      <c r="M493" s="163">
        <f>I493-D493</f>
        <v>0</v>
      </c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</row>
    <row ht="12.75" customHeight="1" r="494">
      <c r="A494" s="8">
        <v>49322</v>
      </c>
      <c r="B494" s="9"/>
      <c r="C494" s="9"/>
      <c r="D494" s="152"/>
      <c r="E494" s="12"/>
      <c r="F494" s="11"/>
      <c r="G494" s="12"/>
      <c r="H494" s="11"/>
      <c r="I494" s="152"/>
      <c r="J494" s="12"/>
      <c r="K494" s="11"/>
      <c r="L494" s="11"/>
      <c r="M494" s="157">
        <f>I494-D494</f>
        <v>0</v>
      </c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</row>
    <row ht="12.75" customHeight="1" r="495">
      <c r="A495" s="16">
        <v>49422</v>
      </c>
      <c r="B495" s="17"/>
      <c r="C495" s="17"/>
      <c r="D495" s="159"/>
      <c r="E495" s="19"/>
      <c r="F495" s="20"/>
      <c r="G495" s="19"/>
      <c r="H495" s="20"/>
      <c r="I495" s="159"/>
      <c r="J495" s="19"/>
      <c r="K495" s="20"/>
      <c r="L495" s="20"/>
      <c r="M495" s="163">
        <f>I495-D495</f>
        <v>0</v>
      </c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</row>
    <row ht="12.75" customHeight="1" r="496">
      <c r="A496" s="8">
        <v>49522</v>
      </c>
      <c r="B496" s="9"/>
      <c r="C496" s="9"/>
      <c r="D496" s="152"/>
      <c r="E496" s="12"/>
      <c r="F496" s="11"/>
      <c r="G496" s="12"/>
      <c r="H496" s="11"/>
      <c r="I496" s="152"/>
      <c r="J496" s="12"/>
      <c r="K496" s="11"/>
      <c r="L496" s="11"/>
      <c r="M496" s="157">
        <f>I496-D496</f>
        <v>0</v>
      </c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</row>
    <row ht="12.75" customHeight="1" r="497">
      <c r="A497" s="16">
        <v>49622</v>
      </c>
      <c r="B497" s="17"/>
      <c r="C497" s="17"/>
      <c r="D497" s="159"/>
      <c r="E497" s="19"/>
      <c r="F497" s="20"/>
      <c r="G497" s="19"/>
      <c r="H497" s="20"/>
      <c r="I497" s="159"/>
      <c r="J497" s="19"/>
      <c r="K497" s="20"/>
      <c r="L497" s="20"/>
      <c r="M497" s="163">
        <f>I497-D497</f>
        <v>0</v>
      </c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</row>
    <row ht="12.75" customHeight="1" r="498">
      <c r="A498" s="8">
        <v>49722</v>
      </c>
      <c r="B498" s="9"/>
      <c r="C498" s="9"/>
      <c r="D498" s="152"/>
      <c r="E498" s="12"/>
      <c r="F498" s="11"/>
      <c r="G498" s="12"/>
      <c r="H498" s="11"/>
      <c r="I498" s="152"/>
      <c r="J498" s="12"/>
      <c r="K498" s="11"/>
      <c r="L498" s="11"/>
      <c r="M498" s="157">
        <f>I498-D498</f>
        <v>0</v>
      </c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</row>
    <row ht="12.75" customHeight="1" r="499">
      <c r="A499" s="16">
        <v>49822</v>
      </c>
      <c r="B499" s="17"/>
      <c r="C499" s="17"/>
      <c r="D499" s="159"/>
      <c r="E499" s="19"/>
      <c r="F499" s="20"/>
      <c r="G499" s="19"/>
      <c r="H499" s="20"/>
      <c r="I499" s="159"/>
      <c r="J499" s="19"/>
      <c r="K499" s="20"/>
      <c r="L499" s="20"/>
      <c r="M499" s="163">
        <f>I499-D499</f>
        <v>0</v>
      </c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</row>
    <row ht="12.75" customHeight="1" r="500">
      <c r="A500" s="8">
        <v>49922</v>
      </c>
      <c r="B500" s="9"/>
      <c r="C500" s="9"/>
      <c r="D500" s="152"/>
      <c r="E500" s="12"/>
      <c r="F500" s="11"/>
      <c r="G500" s="12"/>
      <c r="H500" s="11"/>
      <c r="I500" s="152"/>
      <c r="J500" s="12"/>
      <c r="K500" s="11"/>
      <c r="L500" s="11"/>
      <c r="M500" s="157">
        <f>I500-D500</f>
        <v>0</v>
      </c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</row>
    <row ht="12.75" customHeight="1" r="501">
      <c r="A501" s="16">
        <v>50022</v>
      </c>
      <c r="B501" s="17"/>
      <c r="C501" s="17"/>
      <c r="D501" s="159"/>
      <c r="E501" s="19"/>
      <c r="F501" s="20"/>
      <c r="G501" s="19"/>
      <c r="H501" s="20"/>
      <c r="I501" s="159"/>
      <c r="J501" s="19"/>
      <c r="K501" s="20"/>
      <c r="L501" s="20"/>
      <c r="M501" s="163">
        <f>I501-D501</f>
        <v>0</v>
      </c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</row>
    <row ht="12.75" customHeight="1" r="502">
      <c r="A502" s="8">
        <v>50122</v>
      </c>
      <c r="B502" s="9"/>
      <c r="C502" s="9"/>
      <c r="D502" s="152"/>
      <c r="E502" s="12"/>
      <c r="F502" s="11"/>
      <c r="G502" s="12"/>
      <c r="H502" s="11"/>
      <c r="I502" s="152"/>
      <c r="J502" s="12"/>
      <c r="K502" s="11"/>
      <c r="L502" s="11"/>
      <c r="M502" s="157">
        <f>I502-D502</f>
        <v>0</v>
      </c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</row>
    <row ht="12.75" customHeight="1" r="503">
      <c r="A503" s="16">
        <v>50222</v>
      </c>
      <c r="B503" s="17"/>
      <c r="C503" s="17"/>
      <c r="D503" s="159"/>
      <c r="E503" s="19"/>
      <c r="F503" s="20"/>
      <c r="G503" s="19"/>
      <c r="H503" s="20"/>
      <c r="I503" s="159"/>
      <c r="J503" s="19"/>
      <c r="K503" s="20"/>
      <c r="L503" s="20"/>
      <c r="M503" s="163">
        <f>I503-D503</f>
        <v>0</v>
      </c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</row>
    <row ht="12.75" customHeight="1" r="504">
      <c r="A504" s="8">
        <v>50322</v>
      </c>
      <c r="B504" s="9"/>
      <c r="C504" s="9"/>
      <c r="D504" s="152"/>
      <c r="E504" s="12"/>
      <c r="F504" s="11"/>
      <c r="G504" s="12"/>
      <c r="H504" s="11"/>
      <c r="I504" s="152"/>
      <c r="J504" s="12"/>
      <c r="K504" s="11"/>
      <c r="L504" s="11"/>
      <c r="M504" s="157">
        <f>I504-D504</f>
        <v>0</v>
      </c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</row>
    <row ht="12.75" customHeight="1" r="505">
      <c r="A505" s="16">
        <v>50422</v>
      </c>
      <c r="B505" s="17"/>
      <c r="C505" s="17"/>
      <c r="D505" s="159"/>
      <c r="E505" s="19"/>
      <c r="F505" s="20"/>
      <c r="G505" s="19"/>
      <c r="H505" s="20"/>
      <c r="I505" s="159"/>
      <c r="J505" s="19"/>
      <c r="K505" s="20"/>
      <c r="L505" s="20"/>
      <c r="M505" s="163">
        <f>I505-D505</f>
        <v>0</v>
      </c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</row>
    <row ht="12.75" customHeight="1" r="506">
      <c r="A506" s="8">
        <v>50522</v>
      </c>
      <c r="B506" s="9"/>
      <c r="C506" s="9"/>
      <c r="D506" s="152"/>
      <c r="E506" s="12"/>
      <c r="F506" s="11"/>
      <c r="G506" s="12"/>
      <c r="H506" s="11"/>
      <c r="I506" s="152"/>
      <c r="J506" s="12"/>
      <c r="K506" s="11"/>
      <c r="L506" s="11"/>
      <c r="M506" s="157">
        <f>I506-D506</f>
        <v>0</v>
      </c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</row>
    <row ht="12.75" customHeight="1" r="507">
      <c r="A507" s="16">
        <v>50622</v>
      </c>
      <c r="B507" s="17"/>
      <c r="C507" s="17"/>
      <c r="D507" s="159"/>
      <c r="E507" s="19"/>
      <c r="F507" s="20"/>
      <c r="G507" s="19"/>
      <c r="H507" s="20"/>
      <c r="I507" s="159"/>
      <c r="J507" s="19"/>
      <c r="K507" s="20"/>
      <c r="L507" s="20"/>
      <c r="M507" s="163">
        <f>I507-D507</f>
        <v>0</v>
      </c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</row>
    <row ht="12.75" customHeight="1" r="508">
      <c r="A508" s="8">
        <v>50722</v>
      </c>
      <c r="B508" s="9"/>
      <c r="C508" s="9"/>
      <c r="D508" s="152"/>
      <c r="E508" s="12"/>
      <c r="F508" s="11"/>
      <c r="G508" s="12"/>
      <c r="H508" s="11"/>
      <c r="I508" s="152"/>
      <c r="J508" s="12"/>
      <c r="K508" s="11"/>
      <c r="L508" s="11"/>
      <c r="M508" s="157">
        <f>I508-D508</f>
        <v>0</v>
      </c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</row>
    <row ht="12.75" customHeight="1" r="509">
      <c r="A509" s="16">
        <v>50822</v>
      </c>
      <c r="B509" s="17"/>
      <c r="C509" s="17"/>
      <c r="D509" s="159"/>
      <c r="E509" s="19"/>
      <c r="F509" s="20"/>
      <c r="G509" s="19"/>
      <c r="H509" s="20"/>
      <c r="I509" s="159"/>
      <c r="J509" s="19"/>
      <c r="K509" s="20"/>
      <c r="L509" s="20"/>
      <c r="M509" s="163">
        <f>I509-D509</f>
        <v>0</v>
      </c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</row>
    <row ht="12.75" customHeight="1" r="510">
      <c r="A510" s="8">
        <v>50922</v>
      </c>
      <c r="B510" s="9"/>
      <c r="C510" s="9"/>
      <c r="D510" s="152"/>
      <c r="E510" s="12"/>
      <c r="F510" s="11"/>
      <c r="G510" s="12"/>
      <c r="H510" s="11"/>
      <c r="I510" s="152"/>
      <c r="J510" s="12"/>
      <c r="K510" s="11"/>
      <c r="L510" s="11"/>
      <c r="M510" s="157">
        <f>I510-D510</f>
        <v>0</v>
      </c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</row>
    <row ht="12.75" customHeight="1" r="511">
      <c r="A511" s="16">
        <v>51022</v>
      </c>
      <c r="B511" s="17"/>
      <c r="C511" s="17"/>
      <c r="D511" s="159"/>
      <c r="E511" s="19"/>
      <c r="F511" s="20"/>
      <c r="G511" s="19"/>
      <c r="H511" s="20"/>
      <c r="I511" s="159"/>
      <c r="J511" s="19"/>
      <c r="K511" s="20"/>
      <c r="L511" s="20"/>
      <c r="M511" s="163">
        <f>I511-D511</f>
        <v>0</v>
      </c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</row>
    <row ht="12.75" customHeight="1" r="512">
      <c r="A512" s="8">
        <v>51122</v>
      </c>
      <c r="B512" s="9"/>
      <c r="C512" s="9"/>
      <c r="D512" s="152"/>
      <c r="E512" s="12"/>
      <c r="F512" s="11"/>
      <c r="G512" s="12"/>
      <c r="H512" s="11"/>
      <c r="I512" s="152"/>
      <c r="J512" s="12"/>
      <c r="K512" s="11"/>
      <c r="L512" s="11"/>
      <c r="M512" s="157">
        <f>I512-D512</f>
        <v>0</v>
      </c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</row>
    <row ht="12.75" customHeight="1" r="513">
      <c r="A513" s="16">
        <v>51222</v>
      </c>
      <c r="B513" s="17"/>
      <c r="C513" s="17"/>
      <c r="D513" s="159"/>
      <c r="E513" s="19"/>
      <c r="F513" s="20"/>
      <c r="G513" s="19"/>
      <c r="H513" s="20"/>
      <c r="I513" s="159"/>
      <c r="J513" s="19"/>
      <c r="K513" s="20"/>
      <c r="L513" s="20"/>
      <c r="M513" s="163">
        <f>I513-D513</f>
        <v>0</v>
      </c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</row>
    <row ht="12.75" customHeight="1" r="514">
      <c r="A514" s="8">
        <v>51322</v>
      </c>
      <c r="B514" s="9"/>
      <c r="C514" s="9"/>
      <c r="D514" s="152"/>
      <c r="E514" s="12"/>
      <c r="F514" s="11"/>
      <c r="G514" s="12"/>
      <c r="H514" s="11"/>
      <c r="I514" s="152"/>
      <c r="J514" s="12"/>
      <c r="K514" s="11"/>
      <c r="L514" s="11"/>
      <c r="M514" s="157">
        <f>I514-D514</f>
        <v>0</v>
      </c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</row>
    <row ht="12.75" customHeight="1" r="515">
      <c r="A515" s="16">
        <v>51422</v>
      </c>
      <c r="B515" s="17"/>
      <c r="C515" s="17"/>
      <c r="D515" s="159"/>
      <c r="E515" s="19"/>
      <c r="F515" s="20"/>
      <c r="G515" s="19"/>
      <c r="H515" s="20"/>
      <c r="I515" s="159"/>
      <c r="J515" s="19"/>
      <c r="K515" s="20"/>
      <c r="L515" s="20"/>
      <c r="M515" s="163">
        <f>I515-D515</f>
        <v>0</v>
      </c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</row>
    <row ht="12.75" customHeight="1" r="516">
      <c r="A516" s="8">
        <v>51522</v>
      </c>
      <c r="B516" s="9"/>
      <c r="C516" s="9"/>
      <c r="D516" s="152"/>
      <c r="E516" s="12"/>
      <c r="F516" s="11"/>
      <c r="G516" s="12"/>
      <c r="H516" s="11"/>
      <c r="I516" s="152"/>
      <c r="J516" s="12"/>
      <c r="K516" s="11"/>
      <c r="L516" s="11"/>
      <c r="M516" s="157">
        <f>I516-D516</f>
        <v>0</v>
      </c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</row>
    <row ht="12.75" customHeight="1" r="517">
      <c r="A517" s="16">
        <v>51622</v>
      </c>
      <c r="B517" s="17"/>
      <c r="C517" s="17"/>
      <c r="D517" s="159"/>
      <c r="E517" s="19"/>
      <c r="F517" s="20"/>
      <c r="G517" s="19"/>
      <c r="H517" s="20"/>
      <c r="I517" s="159"/>
      <c r="J517" s="19"/>
      <c r="K517" s="20"/>
      <c r="L517" s="20"/>
      <c r="M517" s="163">
        <f>I517-D517</f>
        <v>0</v>
      </c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</row>
    <row ht="12.75" customHeight="1" r="518">
      <c r="A518" s="8">
        <v>51722</v>
      </c>
      <c r="B518" s="9"/>
      <c r="C518" s="9"/>
      <c r="D518" s="152"/>
      <c r="E518" s="12"/>
      <c r="F518" s="11"/>
      <c r="G518" s="12"/>
      <c r="H518" s="11"/>
      <c r="I518" s="152"/>
      <c r="J518" s="12"/>
      <c r="K518" s="11"/>
      <c r="L518" s="11"/>
      <c r="M518" s="157">
        <f>I518-D518</f>
        <v>0</v>
      </c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</row>
    <row ht="12.75" customHeight="1" r="519">
      <c r="A519" s="16">
        <v>51822</v>
      </c>
      <c r="B519" s="17"/>
      <c r="C519" s="17"/>
      <c r="D519" s="159"/>
      <c r="E519" s="19"/>
      <c r="F519" s="20"/>
      <c r="G519" s="19"/>
      <c r="H519" s="20"/>
      <c r="I519" s="159"/>
      <c r="J519" s="19"/>
      <c r="K519" s="20"/>
      <c r="L519" s="20"/>
      <c r="M519" s="163">
        <f>I519-D519</f>
        <v>0</v>
      </c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</row>
    <row ht="12.75" customHeight="1" r="520">
      <c r="A520" s="8">
        <v>51922</v>
      </c>
      <c r="B520" s="9"/>
      <c r="C520" s="9"/>
      <c r="D520" s="152"/>
      <c r="E520" s="12"/>
      <c r="F520" s="11"/>
      <c r="G520" s="12"/>
      <c r="H520" s="11"/>
      <c r="I520" s="152"/>
      <c r="J520" s="12"/>
      <c r="K520" s="11"/>
      <c r="L520" s="11"/>
      <c r="M520" s="157">
        <f>I520-D520</f>
        <v>0</v>
      </c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</row>
    <row ht="12.75" customHeight="1" r="521">
      <c r="A521" s="16">
        <v>52022</v>
      </c>
      <c r="B521" s="17"/>
      <c r="C521" s="17"/>
      <c r="D521" s="159"/>
      <c r="E521" s="19"/>
      <c r="F521" s="20"/>
      <c r="G521" s="19"/>
      <c r="H521" s="20"/>
      <c r="I521" s="159"/>
      <c r="J521" s="19"/>
      <c r="K521" s="20"/>
      <c r="L521" s="20"/>
      <c r="M521" s="163">
        <f>I521-D521</f>
        <v>0</v>
      </c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</row>
    <row ht="12.75" customHeight="1" r="522">
      <c r="A522" s="8">
        <v>52122</v>
      </c>
      <c r="B522" s="9"/>
      <c r="C522" s="9"/>
      <c r="D522" s="152"/>
      <c r="E522" s="12"/>
      <c r="F522" s="11"/>
      <c r="G522" s="12"/>
      <c r="H522" s="11"/>
      <c r="I522" s="152"/>
      <c r="J522" s="12"/>
      <c r="K522" s="11"/>
      <c r="L522" s="11"/>
      <c r="M522" s="157">
        <f>I522-D522</f>
        <v>0</v>
      </c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</row>
    <row ht="12.75" customHeight="1" r="523">
      <c r="A523" s="16">
        <v>52222</v>
      </c>
      <c r="B523" s="17"/>
      <c r="C523" s="17"/>
      <c r="D523" s="159"/>
      <c r="E523" s="19"/>
      <c r="F523" s="20"/>
      <c r="G523" s="19"/>
      <c r="H523" s="20"/>
      <c r="I523" s="159"/>
      <c r="J523" s="19"/>
      <c r="K523" s="20"/>
      <c r="L523" s="20"/>
      <c r="M523" s="163">
        <f>I523-D523</f>
        <v>0</v>
      </c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</row>
    <row ht="12.75" customHeight="1" r="524">
      <c r="A524" s="8">
        <v>52322</v>
      </c>
      <c r="B524" s="9"/>
      <c r="C524" s="9"/>
      <c r="D524" s="152"/>
      <c r="E524" s="12"/>
      <c r="F524" s="11"/>
      <c r="G524" s="12"/>
      <c r="H524" s="11"/>
      <c r="I524" s="152"/>
      <c r="J524" s="12"/>
      <c r="K524" s="11"/>
      <c r="L524" s="11"/>
      <c r="M524" s="157">
        <f>I524-D524</f>
        <v>0</v>
      </c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</row>
    <row ht="12.75" customHeight="1" r="525">
      <c r="A525" s="16">
        <v>52422</v>
      </c>
      <c r="B525" s="17"/>
      <c r="C525" s="17"/>
      <c r="D525" s="159"/>
      <c r="E525" s="19"/>
      <c r="F525" s="20"/>
      <c r="G525" s="19"/>
      <c r="H525" s="20"/>
      <c r="I525" s="159"/>
      <c r="J525" s="19"/>
      <c r="K525" s="20"/>
      <c r="L525" s="20"/>
      <c r="M525" s="163">
        <f>I525-D525</f>
        <v>0</v>
      </c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</row>
    <row ht="12.75" customHeight="1" r="526">
      <c r="A526" s="8">
        <v>52522</v>
      </c>
      <c r="B526" s="9"/>
      <c r="C526" s="9"/>
      <c r="D526" s="152"/>
      <c r="E526" s="12"/>
      <c r="F526" s="11"/>
      <c r="G526" s="12"/>
      <c r="H526" s="11"/>
      <c r="I526" s="152"/>
      <c r="J526" s="12"/>
      <c r="K526" s="11"/>
      <c r="L526" s="11"/>
      <c r="M526" s="157">
        <f>I526-D526</f>
        <v>0</v>
      </c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</row>
    <row ht="12.75" customHeight="1" r="527">
      <c r="A527" s="16">
        <v>52622</v>
      </c>
      <c r="B527" s="17"/>
      <c r="C527" s="17"/>
      <c r="D527" s="159"/>
      <c r="E527" s="19"/>
      <c r="F527" s="20"/>
      <c r="G527" s="19"/>
      <c r="H527" s="20"/>
      <c r="I527" s="159"/>
      <c r="J527" s="19"/>
      <c r="K527" s="20"/>
      <c r="L527" s="20"/>
      <c r="M527" s="163">
        <f>I527-D527</f>
        <v>0</v>
      </c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</row>
    <row ht="12.75" customHeight="1" r="528">
      <c r="A528" s="8">
        <v>52722</v>
      </c>
      <c r="B528" s="9"/>
      <c r="C528" s="9"/>
      <c r="D528" s="152"/>
      <c r="E528" s="12"/>
      <c r="F528" s="11"/>
      <c r="G528" s="12"/>
      <c r="H528" s="11"/>
      <c r="I528" s="152"/>
      <c r="J528" s="12"/>
      <c r="K528" s="11"/>
      <c r="L528" s="11"/>
      <c r="M528" s="157">
        <f>I528-D528</f>
        <v>0</v>
      </c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</row>
    <row ht="12.75" customHeight="1" r="529">
      <c r="A529" s="16">
        <v>52822</v>
      </c>
      <c r="B529" s="17"/>
      <c r="C529" s="17"/>
      <c r="D529" s="159"/>
      <c r="E529" s="19"/>
      <c r="F529" s="20"/>
      <c r="G529" s="19"/>
      <c r="H529" s="20"/>
      <c r="I529" s="159"/>
      <c r="J529" s="19"/>
      <c r="K529" s="20"/>
      <c r="L529" s="20"/>
      <c r="M529" s="163">
        <f>I529-D529</f>
        <v>0</v>
      </c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</row>
    <row ht="12.75" customHeight="1" r="530">
      <c r="A530" s="8">
        <v>52922</v>
      </c>
      <c r="B530" s="9"/>
      <c r="C530" s="9"/>
      <c r="D530" s="152"/>
      <c r="E530" s="12"/>
      <c r="F530" s="11"/>
      <c r="G530" s="12"/>
      <c r="H530" s="11"/>
      <c r="I530" s="152"/>
      <c r="J530" s="12"/>
      <c r="K530" s="11"/>
      <c r="L530" s="11"/>
      <c r="M530" s="157">
        <f>I530-D530</f>
        <v>0</v>
      </c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</row>
    <row ht="12.75" customHeight="1" r="531">
      <c r="A531" s="16">
        <v>53022</v>
      </c>
      <c r="B531" s="17"/>
      <c r="C531" s="17"/>
      <c r="D531" s="159"/>
      <c r="E531" s="19"/>
      <c r="F531" s="20"/>
      <c r="G531" s="19"/>
      <c r="H531" s="20"/>
      <c r="I531" s="159"/>
      <c r="J531" s="19"/>
      <c r="K531" s="20"/>
      <c r="L531" s="20"/>
      <c r="M531" s="163">
        <f>I531-D531</f>
        <v>0</v>
      </c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</row>
    <row ht="12.75" customHeight="1" r="532">
      <c r="A532" s="8">
        <v>53122</v>
      </c>
      <c r="B532" s="9"/>
      <c r="C532" s="9"/>
      <c r="D532" s="152"/>
      <c r="E532" s="12"/>
      <c r="F532" s="11"/>
      <c r="G532" s="12"/>
      <c r="H532" s="11"/>
      <c r="I532" s="152"/>
      <c r="J532" s="12"/>
      <c r="K532" s="11"/>
      <c r="L532" s="11"/>
      <c r="M532" s="157">
        <f>I532-D532</f>
        <v>0</v>
      </c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</row>
    <row ht="12.75" customHeight="1" r="533">
      <c r="A533" s="16">
        <v>53222</v>
      </c>
      <c r="B533" s="17"/>
      <c r="C533" s="17"/>
      <c r="D533" s="159"/>
      <c r="E533" s="19"/>
      <c r="F533" s="20"/>
      <c r="G533" s="19"/>
      <c r="H533" s="20"/>
      <c r="I533" s="159"/>
      <c r="J533" s="19"/>
      <c r="K533" s="20"/>
      <c r="L533" s="20"/>
      <c r="M533" s="163">
        <f>I533-D533</f>
        <v>0</v>
      </c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</row>
    <row ht="12.75" customHeight="1" r="534">
      <c r="A534" s="8">
        <v>53322</v>
      </c>
      <c r="B534" s="9"/>
      <c r="C534" s="9"/>
      <c r="D534" s="152"/>
      <c r="E534" s="12"/>
      <c r="F534" s="11"/>
      <c r="G534" s="12"/>
      <c r="H534" s="11"/>
      <c r="I534" s="152"/>
      <c r="J534" s="12"/>
      <c r="K534" s="11"/>
      <c r="L534" s="11"/>
      <c r="M534" s="157">
        <f>I534-D534</f>
        <v>0</v>
      </c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</row>
    <row ht="12.75" customHeight="1" r="535">
      <c r="A535" s="16">
        <v>53422</v>
      </c>
      <c r="B535" s="17"/>
      <c r="C535" s="17"/>
      <c r="D535" s="159"/>
      <c r="E535" s="19"/>
      <c r="F535" s="20"/>
      <c r="G535" s="19"/>
      <c r="H535" s="20"/>
      <c r="I535" s="159"/>
      <c r="J535" s="19"/>
      <c r="K535" s="20"/>
      <c r="L535" s="20"/>
      <c r="M535" s="163">
        <f>I535-D535</f>
        <v>0</v>
      </c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</row>
    <row ht="12.75" customHeight="1" r="536">
      <c r="A536" s="8">
        <v>53522</v>
      </c>
      <c r="B536" s="9"/>
      <c r="C536" s="9"/>
      <c r="D536" s="152"/>
      <c r="E536" s="12"/>
      <c r="F536" s="11"/>
      <c r="G536" s="12"/>
      <c r="H536" s="11"/>
      <c r="I536" s="152"/>
      <c r="J536" s="12"/>
      <c r="K536" s="11"/>
      <c r="L536" s="11"/>
      <c r="M536" s="157">
        <f>I536-D536</f>
        <v>0</v>
      </c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</row>
    <row ht="12.75" customHeight="1" r="537">
      <c r="A537" s="16">
        <v>53622</v>
      </c>
      <c r="B537" s="17"/>
      <c r="C537" s="17"/>
      <c r="D537" s="159"/>
      <c r="E537" s="19"/>
      <c r="F537" s="20"/>
      <c r="G537" s="19"/>
      <c r="H537" s="20"/>
      <c r="I537" s="159"/>
      <c r="J537" s="19"/>
      <c r="K537" s="20"/>
      <c r="L537" s="20"/>
      <c r="M537" s="163">
        <f>I537-D537</f>
        <v>0</v>
      </c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</row>
    <row ht="12.75" customHeight="1" r="538">
      <c r="A538" s="8">
        <v>53722</v>
      </c>
      <c r="B538" s="9"/>
      <c r="C538" s="9"/>
      <c r="D538" s="152"/>
      <c r="E538" s="12"/>
      <c r="F538" s="11"/>
      <c r="G538" s="12"/>
      <c r="H538" s="11"/>
      <c r="I538" s="152"/>
      <c r="J538" s="12"/>
      <c r="K538" s="11"/>
      <c r="L538" s="11"/>
      <c r="M538" s="157">
        <f>I538-D538</f>
        <v>0</v>
      </c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</row>
    <row ht="12.75" customHeight="1" r="539">
      <c r="A539" s="16">
        <v>53822</v>
      </c>
      <c r="B539" s="17"/>
      <c r="C539" s="17"/>
      <c r="D539" s="159"/>
      <c r="E539" s="19"/>
      <c r="F539" s="20"/>
      <c r="G539" s="19"/>
      <c r="H539" s="20"/>
      <c r="I539" s="159"/>
      <c r="J539" s="19"/>
      <c r="K539" s="20"/>
      <c r="L539" s="20"/>
      <c r="M539" s="163">
        <f>I539-D539</f>
        <v>0</v>
      </c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</row>
    <row ht="12.75" customHeight="1" r="540">
      <c r="A540" s="8">
        <v>53922</v>
      </c>
      <c r="B540" s="9"/>
      <c r="C540" s="9"/>
      <c r="D540" s="152"/>
      <c r="E540" s="12"/>
      <c r="F540" s="11"/>
      <c r="G540" s="12"/>
      <c r="H540" s="11"/>
      <c r="I540" s="152"/>
      <c r="J540" s="12"/>
      <c r="K540" s="11"/>
      <c r="L540" s="11"/>
      <c r="M540" s="157">
        <f>I540-D540</f>
        <v>0</v>
      </c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</row>
    <row ht="12.75" customHeight="1" r="541">
      <c r="A541" s="16">
        <v>54022</v>
      </c>
      <c r="B541" s="17"/>
      <c r="C541" s="17"/>
      <c r="D541" s="159"/>
      <c r="E541" s="19"/>
      <c r="F541" s="20"/>
      <c r="G541" s="19"/>
      <c r="H541" s="20"/>
      <c r="I541" s="159"/>
      <c r="J541" s="19"/>
      <c r="K541" s="20"/>
      <c r="L541" s="20"/>
      <c r="M541" s="163">
        <f>I541-D541</f>
        <v>0</v>
      </c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</row>
    <row ht="12.75" customHeight="1" r="542">
      <c r="A542" s="8">
        <v>54122</v>
      </c>
      <c r="B542" s="9"/>
      <c r="C542" s="9"/>
      <c r="D542" s="152"/>
      <c r="E542" s="12"/>
      <c r="F542" s="11"/>
      <c r="G542" s="12"/>
      <c r="H542" s="11"/>
      <c r="I542" s="152"/>
      <c r="J542" s="12"/>
      <c r="K542" s="11"/>
      <c r="L542" s="11"/>
      <c r="M542" s="157">
        <f>I542-D542</f>
        <v>0</v>
      </c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</row>
    <row ht="12.75" customHeight="1" r="543">
      <c r="A543" s="16">
        <v>54222</v>
      </c>
      <c r="B543" s="17"/>
      <c r="C543" s="17"/>
      <c r="D543" s="159"/>
      <c r="E543" s="19"/>
      <c r="F543" s="20"/>
      <c r="G543" s="19"/>
      <c r="H543" s="20"/>
      <c r="I543" s="159"/>
      <c r="J543" s="19"/>
      <c r="K543" s="20"/>
      <c r="L543" s="20"/>
      <c r="M543" s="163">
        <f>I543-D543</f>
        <v>0</v>
      </c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</row>
    <row ht="12.75" customHeight="1" r="544">
      <c r="A544" s="8">
        <v>54322</v>
      </c>
      <c r="B544" s="9"/>
      <c r="C544" s="9"/>
      <c r="D544" s="152"/>
      <c r="E544" s="12"/>
      <c r="F544" s="11"/>
      <c r="G544" s="12"/>
      <c r="H544" s="11"/>
      <c r="I544" s="152"/>
      <c r="J544" s="12"/>
      <c r="K544" s="11"/>
      <c r="L544" s="11"/>
      <c r="M544" s="157">
        <f>I544-D544</f>
        <v>0</v>
      </c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</row>
    <row ht="12.75" customHeight="1" r="545">
      <c r="A545" s="16">
        <v>54422</v>
      </c>
      <c r="B545" s="17"/>
      <c r="C545" s="17"/>
      <c r="D545" s="159"/>
      <c r="E545" s="19"/>
      <c r="F545" s="20"/>
      <c r="G545" s="19"/>
      <c r="H545" s="20"/>
      <c r="I545" s="159"/>
      <c r="J545" s="19"/>
      <c r="K545" s="20"/>
      <c r="L545" s="20"/>
      <c r="M545" s="163">
        <f>I545-D545</f>
        <v>0</v>
      </c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</row>
    <row ht="12.75" customHeight="1" r="546">
      <c r="A546" s="8">
        <v>54522</v>
      </c>
      <c r="B546" s="9"/>
      <c r="C546" s="9"/>
      <c r="D546" s="152"/>
      <c r="E546" s="12"/>
      <c r="F546" s="11"/>
      <c r="G546" s="12"/>
      <c r="H546" s="11"/>
      <c r="I546" s="152"/>
      <c r="J546" s="12"/>
      <c r="K546" s="11"/>
      <c r="L546" s="11"/>
      <c r="M546" s="157">
        <f>I546-D546</f>
        <v>0</v>
      </c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</row>
    <row ht="12.75" customHeight="1" r="547">
      <c r="A547" s="16">
        <v>54622</v>
      </c>
      <c r="B547" s="17"/>
      <c r="C547" s="17"/>
      <c r="D547" s="159"/>
      <c r="E547" s="19"/>
      <c r="F547" s="20"/>
      <c r="G547" s="19"/>
      <c r="H547" s="20"/>
      <c r="I547" s="159"/>
      <c r="J547" s="19"/>
      <c r="K547" s="20"/>
      <c r="L547" s="20"/>
      <c r="M547" s="163">
        <f>I547-D547</f>
        <v>0</v>
      </c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</row>
    <row ht="12.75" customHeight="1" r="548">
      <c r="A548" s="8">
        <v>54722</v>
      </c>
      <c r="B548" s="9"/>
      <c r="C548" s="9"/>
      <c r="D548" s="152"/>
      <c r="E548" s="12"/>
      <c r="F548" s="11"/>
      <c r="G548" s="12"/>
      <c r="H548" s="11"/>
      <c r="I548" s="152"/>
      <c r="J548" s="12"/>
      <c r="K548" s="11"/>
      <c r="L548" s="11"/>
      <c r="M548" s="157">
        <f>I548-D548</f>
        <v>0</v>
      </c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</row>
    <row ht="12.75" customHeight="1" r="549">
      <c r="A549" s="16">
        <v>54822</v>
      </c>
      <c r="B549" s="17"/>
      <c r="C549" s="17"/>
      <c r="D549" s="159"/>
      <c r="E549" s="19"/>
      <c r="F549" s="20"/>
      <c r="G549" s="19"/>
      <c r="H549" s="20"/>
      <c r="I549" s="159"/>
      <c r="J549" s="19"/>
      <c r="K549" s="20"/>
      <c r="L549" s="20"/>
      <c r="M549" s="163">
        <f>I549-D549</f>
        <v>0</v>
      </c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</row>
    <row ht="12.75" customHeight="1" r="550">
      <c r="A550" s="8">
        <v>54922</v>
      </c>
      <c r="B550" s="9"/>
      <c r="C550" s="9"/>
      <c r="D550" s="152"/>
      <c r="E550" s="12"/>
      <c r="F550" s="11"/>
      <c r="G550" s="12"/>
      <c r="H550" s="11"/>
      <c r="I550" s="152"/>
      <c r="J550" s="12"/>
      <c r="K550" s="11"/>
      <c r="L550" s="11"/>
      <c r="M550" s="157">
        <f>I550-D550</f>
        <v>0</v>
      </c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</row>
    <row ht="12.75" customHeight="1" r="551">
      <c r="A551" s="16">
        <v>55022</v>
      </c>
      <c r="B551" s="17"/>
      <c r="C551" s="17"/>
      <c r="D551" s="159"/>
      <c r="E551" s="19"/>
      <c r="F551" s="20"/>
      <c r="G551" s="19"/>
      <c r="H551" s="20"/>
      <c r="I551" s="159"/>
      <c r="J551" s="19"/>
      <c r="K551" s="20"/>
      <c r="L551" s="20"/>
      <c r="M551" s="163">
        <f>I551-D551</f>
        <v>0</v>
      </c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</row>
    <row ht="12.75" customHeight="1" r="552">
      <c r="A552" s="8">
        <v>55122</v>
      </c>
      <c r="B552" s="9"/>
      <c r="C552" s="9"/>
      <c r="D552" s="152"/>
      <c r="E552" s="12"/>
      <c r="F552" s="11"/>
      <c r="G552" s="12"/>
      <c r="H552" s="11"/>
      <c r="I552" s="152"/>
      <c r="J552" s="12"/>
      <c r="K552" s="11"/>
      <c r="L552" s="11"/>
      <c r="M552" s="157">
        <f>I552-D552</f>
        <v>0</v>
      </c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</row>
    <row ht="12.75" customHeight="1" r="553">
      <c r="A553" s="16">
        <v>55222</v>
      </c>
      <c r="B553" s="17"/>
      <c r="C553" s="17"/>
      <c r="D553" s="159"/>
      <c r="E553" s="19"/>
      <c r="F553" s="20"/>
      <c r="G553" s="19"/>
      <c r="H553" s="20"/>
      <c r="I553" s="159"/>
      <c r="J553" s="19"/>
      <c r="K553" s="20"/>
      <c r="L553" s="20"/>
      <c r="M553" s="163">
        <f>I553-D553</f>
        <v>0</v>
      </c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</row>
    <row ht="12.75" customHeight="1" r="554">
      <c r="A554" s="8">
        <v>55322</v>
      </c>
      <c r="B554" s="9"/>
      <c r="C554" s="9"/>
      <c r="D554" s="152"/>
      <c r="E554" s="12"/>
      <c r="F554" s="11"/>
      <c r="G554" s="12"/>
      <c r="H554" s="11"/>
      <c r="I554" s="152"/>
      <c r="J554" s="12"/>
      <c r="K554" s="11"/>
      <c r="L554" s="11"/>
      <c r="M554" s="157">
        <f>I554-D554</f>
        <v>0</v>
      </c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</row>
    <row ht="12.75" customHeight="1" r="555">
      <c r="A555" s="16">
        <v>55422</v>
      </c>
      <c r="B555" s="17"/>
      <c r="C555" s="17"/>
      <c r="D555" s="159"/>
      <c r="E555" s="19"/>
      <c r="F555" s="20"/>
      <c r="G555" s="19"/>
      <c r="H555" s="20"/>
      <c r="I555" s="159"/>
      <c r="J555" s="19"/>
      <c r="K555" s="20"/>
      <c r="L555" s="20"/>
      <c r="M555" s="163">
        <f>I555-D555</f>
        <v>0</v>
      </c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</row>
    <row ht="12.75" customHeight="1" r="556">
      <c r="A556" s="8">
        <v>55522</v>
      </c>
      <c r="B556" s="9"/>
      <c r="C556" s="9"/>
      <c r="D556" s="152"/>
      <c r="E556" s="12"/>
      <c r="F556" s="11"/>
      <c r="G556" s="12"/>
      <c r="H556" s="11"/>
      <c r="I556" s="152"/>
      <c r="J556" s="12"/>
      <c r="K556" s="11"/>
      <c r="L556" s="11"/>
      <c r="M556" s="157">
        <f>I556-D556</f>
        <v>0</v>
      </c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</row>
    <row ht="12.75" customHeight="1" r="557">
      <c r="A557" s="16">
        <v>55622</v>
      </c>
      <c r="B557" s="17"/>
      <c r="C557" s="17"/>
      <c r="D557" s="159"/>
      <c r="E557" s="19"/>
      <c r="F557" s="20"/>
      <c r="G557" s="19"/>
      <c r="H557" s="20"/>
      <c r="I557" s="159"/>
      <c r="J557" s="19"/>
      <c r="K557" s="20"/>
      <c r="L557" s="20"/>
      <c r="M557" s="163">
        <f>I557-D557</f>
        <v>0</v>
      </c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</row>
    <row ht="12.75" customHeight="1" r="558">
      <c r="A558" s="8">
        <v>55722</v>
      </c>
      <c r="B558" s="9"/>
      <c r="C558" s="9"/>
      <c r="D558" s="152"/>
      <c r="E558" s="12"/>
      <c r="F558" s="11"/>
      <c r="G558" s="12"/>
      <c r="H558" s="11"/>
      <c r="I558" s="152"/>
      <c r="J558" s="12"/>
      <c r="K558" s="11"/>
      <c r="L558" s="11"/>
      <c r="M558" s="157">
        <f>I558-D558</f>
        <v>0</v>
      </c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</row>
    <row ht="12.75" customHeight="1" r="559">
      <c r="A559" s="16">
        <v>55822</v>
      </c>
      <c r="B559" s="17"/>
      <c r="C559" s="17"/>
      <c r="D559" s="159"/>
      <c r="E559" s="19"/>
      <c r="F559" s="20"/>
      <c r="G559" s="19"/>
      <c r="H559" s="20"/>
      <c r="I559" s="159"/>
      <c r="J559" s="19"/>
      <c r="K559" s="20"/>
      <c r="L559" s="20"/>
      <c r="M559" s="163">
        <f>I559-D559</f>
        <v>0</v>
      </c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</row>
    <row ht="12.75" customHeight="1" r="560">
      <c r="A560" s="8">
        <v>55922</v>
      </c>
      <c r="B560" s="9"/>
      <c r="C560" s="9"/>
      <c r="D560" s="152"/>
      <c r="E560" s="12"/>
      <c r="F560" s="11"/>
      <c r="G560" s="12"/>
      <c r="H560" s="11"/>
      <c r="I560" s="152"/>
      <c r="J560" s="12"/>
      <c r="K560" s="11"/>
      <c r="L560" s="11"/>
      <c r="M560" s="157">
        <f>I560-D560</f>
        <v>0</v>
      </c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</row>
    <row ht="12.75" customHeight="1" r="561">
      <c r="A561" s="16">
        <v>56022</v>
      </c>
      <c r="B561" s="17"/>
      <c r="C561" s="17"/>
      <c r="D561" s="159"/>
      <c r="E561" s="19"/>
      <c r="F561" s="20"/>
      <c r="G561" s="19"/>
      <c r="H561" s="20"/>
      <c r="I561" s="159"/>
      <c r="J561" s="19"/>
      <c r="K561" s="20"/>
      <c r="L561" s="20"/>
      <c r="M561" s="163">
        <f>I561-D561</f>
        <v>0</v>
      </c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</row>
    <row ht="12.75" customHeight="1" r="562">
      <c r="A562" s="8">
        <v>56122</v>
      </c>
      <c r="B562" s="9"/>
      <c r="C562" s="9"/>
      <c r="D562" s="152"/>
      <c r="E562" s="12"/>
      <c r="F562" s="11"/>
      <c r="G562" s="12"/>
      <c r="H562" s="11"/>
      <c r="I562" s="152"/>
      <c r="J562" s="12"/>
      <c r="K562" s="11"/>
      <c r="L562" s="11"/>
      <c r="M562" s="157">
        <f>I562-D562</f>
        <v>0</v>
      </c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</row>
    <row ht="12.75" customHeight="1" r="563">
      <c r="A563" s="16">
        <v>56222</v>
      </c>
      <c r="B563" s="17"/>
      <c r="C563" s="17"/>
      <c r="D563" s="159"/>
      <c r="E563" s="19"/>
      <c r="F563" s="20"/>
      <c r="G563" s="19"/>
      <c r="H563" s="20"/>
      <c r="I563" s="159"/>
      <c r="J563" s="19"/>
      <c r="K563" s="20"/>
      <c r="L563" s="20"/>
      <c r="M563" s="163">
        <f>I563-D563</f>
        <v>0</v>
      </c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</row>
    <row ht="12.75" customHeight="1" r="564">
      <c r="A564" s="8">
        <v>56322</v>
      </c>
      <c r="B564" s="9"/>
      <c r="C564" s="9"/>
      <c r="D564" s="152"/>
      <c r="E564" s="12"/>
      <c r="F564" s="11"/>
      <c r="G564" s="12"/>
      <c r="H564" s="11"/>
      <c r="I564" s="152"/>
      <c r="J564" s="12"/>
      <c r="K564" s="11"/>
      <c r="L564" s="11"/>
      <c r="M564" s="157">
        <f>I564-D564</f>
        <v>0</v>
      </c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</row>
    <row ht="12.75" customHeight="1" r="565">
      <c r="A565" s="16">
        <v>56422</v>
      </c>
      <c r="B565" s="17"/>
      <c r="C565" s="17"/>
      <c r="D565" s="159"/>
      <c r="E565" s="19"/>
      <c r="F565" s="20"/>
      <c r="G565" s="19"/>
      <c r="H565" s="20"/>
      <c r="I565" s="159"/>
      <c r="J565" s="19"/>
      <c r="K565" s="20"/>
      <c r="L565" s="20"/>
      <c r="M565" s="163">
        <f>I565-D565</f>
        <v>0</v>
      </c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</row>
    <row ht="12.75" customHeight="1" r="566">
      <c r="A566" s="8">
        <v>56522</v>
      </c>
      <c r="B566" s="9"/>
      <c r="C566" s="9"/>
      <c r="D566" s="152"/>
      <c r="E566" s="12"/>
      <c r="F566" s="11"/>
      <c r="G566" s="12"/>
      <c r="H566" s="11"/>
      <c r="I566" s="152"/>
      <c r="J566" s="12"/>
      <c r="K566" s="11"/>
      <c r="L566" s="11"/>
      <c r="M566" s="157">
        <f>I566-D566</f>
        <v>0</v>
      </c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</row>
    <row ht="12.75" customHeight="1" r="567">
      <c r="A567" s="16">
        <v>56622</v>
      </c>
      <c r="B567" s="17"/>
      <c r="C567" s="17"/>
      <c r="D567" s="159"/>
      <c r="E567" s="19"/>
      <c r="F567" s="20"/>
      <c r="G567" s="19"/>
      <c r="H567" s="20"/>
      <c r="I567" s="159"/>
      <c r="J567" s="19"/>
      <c r="K567" s="20"/>
      <c r="L567" s="20"/>
      <c r="M567" s="163">
        <f>I567-D567</f>
        <v>0</v>
      </c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</row>
    <row ht="12.75" customHeight="1" r="568">
      <c r="A568" s="8">
        <v>56722</v>
      </c>
      <c r="B568" s="9"/>
      <c r="C568" s="9"/>
      <c r="D568" s="152"/>
      <c r="E568" s="12"/>
      <c r="F568" s="11"/>
      <c r="G568" s="12"/>
      <c r="H568" s="11"/>
      <c r="I568" s="152"/>
      <c r="J568" s="12"/>
      <c r="K568" s="11"/>
      <c r="L568" s="11"/>
      <c r="M568" s="157">
        <f>I568-D568</f>
        <v>0</v>
      </c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</row>
    <row ht="12.75" customHeight="1" r="569">
      <c r="A569" s="16">
        <v>56822</v>
      </c>
      <c r="B569" s="17"/>
      <c r="C569" s="17"/>
      <c r="D569" s="159"/>
      <c r="E569" s="19"/>
      <c r="F569" s="20"/>
      <c r="G569" s="19"/>
      <c r="H569" s="20"/>
      <c r="I569" s="159"/>
      <c r="J569" s="19"/>
      <c r="K569" s="20"/>
      <c r="L569" s="20"/>
      <c r="M569" s="163">
        <f>I569-D569</f>
        <v>0</v>
      </c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</row>
    <row ht="12.75" customHeight="1" r="570">
      <c r="A570" s="8">
        <v>56922</v>
      </c>
      <c r="B570" s="9"/>
      <c r="C570" s="9"/>
      <c r="D570" s="152"/>
      <c r="E570" s="12"/>
      <c r="F570" s="11"/>
      <c r="G570" s="12"/>
      <c r="H570" s="11"/>
      <c r="I570" s="152"/>
      <c r="J570" s="12"/>
      <c r="K570" s="11"/>
      <c r="L570" s="11"/>
      <c r="M570" s="157">
        <f>I570-D570</f>
        <v>0</v>
      </c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</row>
    <row ht="12.75" customHeight="1" r="571">
      <c r="A571" s="16">
        <v>57022</v>
      </c>
      <c r="B571" s="17"/>
      <c r="C571" s="17"/>
      <c r="D571" s="159"/>
      <c r="E571" s="19"/>
      <c r="F571" s="20"/>
      <c r="G571" s="19"/>
      <c r="H571" s="20"/>
      <c r="I571" s="159"/>
      <c r="J571" s="19"/>
      <c r="K571" s="20"/>
      <c r="L571" s="20"/>
      <c r="M571" s="163">
        <f>I571-D571</f>
        <v>0</v>
      </c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</row>
    <row ht="12.75" customHeight="1" r="572">
      <c r="A572" s="8">
        <v>57122</v>
      </c>
      <c r="B572" s="9"/>
      <c r="C572" s="9"/>
      <c r="D572" s="152"/>
      <c r="E572" s="12"/>
      <c r="F572" s="11"/>
      <c r="G572" s="12"/>
      <c r="H572" s="11"/>
      <c r="I572" s="152"/>
      <c r="J572" s="12"/>
      <c r="K572" s="11"/>
      <c r="L572" s="11"/>
      <c r="M572" s="157">
        <f>I572-D572</f>
        <v>0</v>
      </c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</row>
    <row ht="12.75" customHeight="1" r="573">
      <c r="A573" s="16">
        <v>57222</v>
      </c>
      <c r="B573" s="17"/>
      <c r="C573" s="17"/>
      <c r="D573" s="159"/>
      <c r="E573" s="19"/>
      <c r="F573" s="20"/>
      <c r="G573" s="19"/>
      <c r="H573" s="20"/>
      <c r="I573" s="159"/>
      <c r="J573" s="19"/>
      <c r="K573" s="20"/>
      <c r="L573" s="20"/>
      <c r="M573" s="163">
        <f>I573-D573</f>
        <v>0</v>
      </c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</row>
    <row ht="12.75" customHeight="1" r="574">
      <c r="A574" s="8">
        <v>57322</v>
      </c>
      <c r="B574" s="9"/>
      <c r="C574" s="9"/>
      <c r="D574" s="152"/>
      <c r="E574" s="12"/>
      <c r="F574" s="11"/>
      <c r="G574" s="12"/>
      <c r="H574" s="11"/>
      <c r="I574" s="152"/>
      <c r="J574" s="12"/>
      <c r="K574" s="11"/>
      <c r="L574" s="11"/>
      <c r="M574" s="157">
        <f>I574-D574</f>
        <v>0</v>
      </c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</row>
    <row ht="12.75" customHeight="1" r="575">
      <c r="A575" s="16">
        <v>57422</v>
      </c>
      <c r="B575" s="17"/>
      <c r="C575" s="17"/>
      <c r="D575" s="159"/>
      <c r="E575" s="19"/>
      <c r="F575" s="20"/>
      <c r="G575" s="19"/>
      <c r="H575" s="20"/>
      <c r="I575" s="159"/>
      <c r="J575" s="19"/>
      <c r="K575" s="20"/>
      <c r="L575" s="20"/>
      <c r="M575" s="163">
        <f>I575-D575</f>
        <v>0</v>
      </c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</row>
    <row ht="12.75" customHeight="1" r="576">
      <c r="A576" s="8">
        <v>57522</v>
      </c>
      <c r="B576" s="9"/>
      <c r="C576" s="9"/>
      <c r="D576" s="152"/>
      <c r="E576" s="12"/>
      <c r="F576" s="11"/>
      <c r="G576" s="12"/>
      <c r="H576" s="11"/>
      <c r="I576" s="152"/>
      <c r="J576" s="12"/>
      <c r="K576" s="11"/>
      <c r="L576" s="11"/>
      <c r="M576" s="157">
        <f>I576-D576</f>
        <v>0</v>
      </c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</row>
    <row ht="12.75" customHeight="1" r="577">
      <c r="A577" s="16">
        <v>57622</v>
      </c>
      <c r="B577" s="17"/>
      <c r="C577" s="17"/>
      <c r="D577" s="159"/>
      <c r="E577" s="19"/>
      <c r="F577" s="20"/>
      <c r="G577" s="19"/>
      <c r="H577" s="20"/>
      <c r="I577" s="159"/>
      <c r="J577" s="19"/>
      <c r="K577" s="20"/>
      <c r="L577" s="20"/>
      <c r="M577" s="163">
        <f>I577-D577</f>
        <v>0</v>
      </c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</row>
    <row ht="12.75" customHeight="1" r="578">
      <c r="A578" s="8">
        <v>57722</v>
      </c>
      <c r="B578" s="9"/>
      <c r="C578" s="9"/>
      <c r="D578" s="152"/>
      <c r="E578" s="12"/>
      <c r="F578" s="11"/>
      <c r="G578" s="12"/>
      <c r="H578" s="11"/>
      <c r="I578" s="152"/>
      <c r="J578" s="12"/>
      <c r="K578" s="11"/>
      <c r="L578" s="11"/>
      <c r="M578" s="157">
        <f>I578-D578</f>
        <v>0</v>
      </c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</row>
    <row ht="12.75" customHeight="1" r="579">
      <c r="A579" s="16">
        <v>57822</v>
      </c>
      <c r="B579" s="17"/>
      <c r="C579" s="17"/>
      <c r="D579" s="159"/>
      <c r="E579" s="19"/>
      <c r="F579" s="20"/>
      <c r="G579" s="19"/>
      <c r="H579" s="20"/>
      <c r="I579" s="159"/>
      <c r="J579" s="19"/>
      <c r="K579" s="20"/>
      <c r="L579" s="20"/>
      <c r="M579" s="163">
        <f>I579-D579</f>
        <v>0</v>
      </c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</row>
    <row ht="12.75" customHeight="1" r="580">
      <c r="A580" s="8">
        <v>57922</v>
      </c>
      <c r="B580" s="9"/>
      <c r="C580" s="9"/>
      <c r="D580" s="152"/>
      <c r="E580" s="12"/>
      <c r="F580" s="11"/>
      <c r="G580" s="12"/>
      <c r="H580" s="11"/>
      <c r="I580" s="152"/>
      <c r="J580" s="12"/>
      <c r="K580" s="11"/>
      <c r="L580" s="11"/>
      <c r="M580" s="157">
        <f>I580-D580</f>
        <v>0</v>
      </c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</row>
    <row ht="12.75" customHeight="1" r="581">
      <c r="A581" s="16">
        <v>58022</v>
      </c>
      <c r="B581" s="17"/>
      <c r="C581" s="17"/>
      <c r="D581" s="159"/>
      <c r="E581" s="19"/>
      <c r="F581" s="20"/>
      <c r="G581" s="19"/>
      <c r="H581" s="20"/>
      <c r="I581" s="159"/>
      <c r="J581" s="19"/>
      <c r="K581" s="20"/>
      <c r="L581" s="20"/>
      <c r="M581" s="163">
        <f>I581-D581</f>
        <v>0</v>
      </c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</row>
    <row ht="12.75" customHeight="1" r="582">
      <c r="A582" s="8">
        <v>58122</v>
      </c>
      <c r="B582" s="9"/>
      <c r="C582" s="9"/>
      <c r="D582" s="152"/>
      <c r="E582" s="12"/>
      <c r="F582" s="11"/>
      <c r="G582" s="12"/>
      <c r="H582" s="11"/>
      <c r="I582" s="152"/>
      <c r="J582" s="12"/>
      <c r="K582" s="11"/>
      <c r="L582" s="11"/>
      <c r="M582" s="157">
        <f>I582-D582</f>
        <v>0</v>
      </c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</row>
    <row ht="12.75" customHeight="1" r="583">
      <c r="A583" s="16">
        <v>58222</v>
      </c>
      <c r="B583" s="17"/>
      <c r="C583" s="17"/>
      <c r="D583" s="159"/>
      <c r="E583" s="19"/>
      <c r="F583" s="20"/>
      <c r="G583" s="19"/>
      <c r="H583" s="20"/>
      <c r="I583" s="159"/>
      <c r="J583" s="19"/>
      <c r="K583" s="20"/>
      <c r="L583" s="20"/>
      <c r="M583" s="163">
        <f>I583-D583</f>
        <v>0</v>
      </c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</row>
    <row ht="12.75" customHeight="1" r="584">
      <c r="A584" s="8">
        <v>58322</v>
      </c>
      <c r="B584" s="9"/>
      <c r="C584" s="9"/>
      <c r="D584" s="152"/>
      <c r="E584" s="12"/>
      <c r="F584" s="11"/>
      <c r="G584" s="12"/>
      <c r="H584" s="11"/>
      <c r="I584" s="152"/>
      <c r="J584" s="12"/>
      <c r="K584" s="11"/>
      <c r="L584" s="11"/>
      <c r="M584" s="157">
        <f>I584-D584</f>
        <v>0</v>
      </c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</row>
    <row ht="12.75" customHeight="1" r="585">
      <c r="A585" s="16">
        <v>58422</v>
      </c>
      <c r="B585" s="17"/>
      <c r="C585" s="17"/>
      <c r="D585" s="159"/>
      <c r="E585" s="19"/>
      <c r="F585" s="20"/>
      <c r="G585" s="19"/>
      <c r="H585" s="20"/>
      <c r="I585" s="159"/>
      <c r="J585" s="19"/>
      <c r="K585" s="20"/>
      <c r="L585" s="20"/>
      <c r="M585" s="163">
        <f>I585-D585</f>
        <v>0</v>
      </c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</row>
    <row ht="12.75" customHeight="1" r="586">
      <c r="A586" s="8">
        <v>58522</v>
      </c>
      <c r="B586" s="9"/>
      <c r="C586" s="9"/>
      <c r="D586" s="152"/>
      <c r="E586" s="12"/>
      <c r="F586" s="11"/>
      <c r="G586" s="12"/>
      <c r="H586" s="11"/>
      <c r="I586" s="152"/>
      <c r="J586" s="12"/>
      <c r="K586" s="11"/>
      <c r="L586" s="11"/>
      <c r="M586" s="157">
        <f>I586-D586</f>
        <v>0</v>
      </c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</row>
    <row ht="12.75" customHeight="1" r="587">
      <c r="A587" s="16">
        <v>58622</v>
      </c>
      <c r="B587" s="17"/>
      <c r="C587" s="17"/>
      <c r="D587" s="159"/>
      <c r="E587" s="19"/>
      <c r="F587" s="20"/>
      <c r="G587" s="19"/>
      <c r="H587" s="20"/>
      <c r="I587" s="159"/>
      <c r="J587" s="19"/>
      <c r="K587" s="20"/>
      <c r="L587" s="20"/>
      <c r="M587" s="163">
        <f>I587-D587</f>
        <v>0</v>
      </c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</row>
    <row ht="12.75" customHeight="1" r="588">
      <c r="A588" s="8">
        <v>58722</v>
      </c>
      <c r="B588" s="9"/>
      <c r="C588" s="9"/>
      <c r="D588" s="152"/>
      <c r="E588" s="12"/>
      <c r="F588" s="11"/>
      <c r="G588" s="12"/>
      <c r="H588" s="11"/>
      <c r="I588" s="152"/>
      <c r="J588" s="12"/>
      <c r="K588" s="11"/>
      <c r="L588" s="11"/>
      <c r="M588" s="157">
        <f>I588-D588</f>
        <v>0</v>
      </c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</row>
    <row ht="12.75" customHeight="1" r="589">
      <c r="A589" s="16">
        <v>58822</v>
      </c>
      <c r="B589" s="17"/>
      <c r="C589" s="17"/>
      <c r="D589" s="159"/>
      <c r="E589" s="19"/>
      <c r="F589" s="20"/>
      <c r="G589" s="19"/>
      <c r="H589" s="20"/>
      <c r="I589" s="159"/>
      <c r="J589" s="19"/>
      <c r="K589" s="20"/>
      <c r="L589" s="20"/>
      <c r="M589" s="163">
        <f>I589-D589</f>
        <v>0</v>
      </c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</row>
    <row ht="12.75" customHeight="1" r="590">
      <c r="A590" s="8">
        <v>58922</v>
      </c>
      <c r="B590" s="9"/>
      <c r="C590" s="9"/>
      <c r="D590" s="152"/>
      <c r="E590" s="12"/>
      <c r="F590" s="11"/>
      <c r="G590" s="12"/>
      <c r="H590" s="11"/>
      <c r="I590" s="152"/>
      <c r="J590" s="12"/>
      <c r="K590" s="11"/>
      <c r="L590" s="11"/>
      <c r="M590" s="157">
        <f>I590-D590</f>
        <v>0</v>
      </c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</row>
    <row ht="12.75" customHeight="1" r="591">
      <c r="A591" s="16">
        <v>59022</v>
      </c>
      <c r="B591" s="17"/>
      <c r="C591" s="17"/>
      <c r="D591" s="159"/>
      <c r="E591" s="19"/>
      <c r="F591" s="20"/>
      <c r="G591" s="19"/>
      <c r="H591" s="20"/>
      <c r="I591" s="159"/>
      <c r="J591" s="19"/>
      <c r="K591" s="20"/>
      <c r="L591" s="20"/>
      <c r="M591" s="163">
        <f>I591-D591</f>
        <v>0</v>
      </c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</row>
    <row ht="12.75" customHeight="1" r="592">
      <c r="A592" s="8">
        <v>59122</v>
      </c>
      <c r="B592" s="9"/>
      <c r="C592" s="9"/>
      <c r="D592" s="152"/>
      <c r="E592" s="12"/>
      <c r="F592" s="11"/>
      <c r="G592" s="12"/>
      <c r="H592" s="11"/>
      <c r="I592" s="152"/>
      <c r="J592" s="12"/>
      <c r="K592" s="11"/>
      <c r="L592" s="11"/>
      <c r="M592" s="157">
        <f>I592-D592</f>
        <v>0</v>
      </c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</row>
    <row ht="12.75" customHeight="1" r="593">
      <c r="A593" s="16">
        <v>59222</v>
      </c>
      <c r="B593" s="17"/>
      <c r="C593" s="17"/>
      <c r="D593" s="159"/>
      <c r="E593" s="19"/>
      <c r="F593" s="20"/>
      <c r="G593" s="19"/>
      <c r="H593" s="20"/>
      <c r="I593" s="159"/>
      <c r="J593" s="19"/>
      <c r="K593" s="20"/>
      <c r="L593" s="20"/>
      <c r="M593" s="163">
        <f>I593-D593</f>
        <v>0</v>
      </c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</row>
    <row ht="12.75" customHeight="1" r="594">
      <c r="A594" s="8">
        <v>59322</v>
      </c>
      <c r="B594" s="9"/>
      <c r="C594" s="9"/>
      <c r="D594" s="152"/>
      <c r="E594" s="12"/>
      <c r="F594" s="11"/>
      <c r="G594" s="12"/>
      <c r="H594" s="11"/>
      <c r="I594" s="152"/>
      <c r="J594" s="12"/>
      <c r="K594" s="11"/>
      <c r="L594" s="11"/>
      <c r="M594" s="157">
        <f>I594-D594</f>
        <v>0</v>
      </c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</row>
    <row ht="12.75" customHeight="1" r="595">
      <c r="A595" s="16">
        <v>59422</v>
      </c>
      <c r="B595" s="17"/>
      <c r="C595" s="17"/>
      <c r="D595" s="159"/>
      <c r="E595" s="19"/>
      <c r="F595" s="20"/>
      <c r="G595" s="19"/>
      <c r="H595" s="20"/>
      <c r="I595" s="159"/>
      <c r="J595" s="19"/>
      <c r="K595" s="20"/>
      <c r="L595" s="20"/>
      <c r="M595" s="163">
        <f>I595-D595</f>
        <v>0</v>
      </c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</row>
    <row ht="12.75" customHeight="1" r="596">
      <c r="A596" s="8">
        <v>59522</v>
      </c>
      <c r="B596" s="9"/>
      <c r="C596" s="9"/>
      <c r="D596" s="152"/>
      <c r="E596" s="12"/>
      <c r="F596" s="11"/>
      <c r="G596" s="12"/>
      <c r="H596" s="11"/>
      <c r="I596" s="152"/>
      <c r="J596" s="12"/>
      <c r="K596" s="11"/>
      <c r="L596" s="11"/>
      <c r="M596" s="157">
        <f>I596-D596</f>
        <v>0</v>
      </c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</row>
    <row ht="12.75" customHeight="1" r="597">
      <c r="A597" s="16">
        <v>59622</v>
      </c>
      <c r="B597" s="17"/>
      <c r="C597" s="17"/>
      <c r="D597" s="159"/>
      <c r="E597" s="19"/>
      <c r="F597" s="20"/>
      <c r="G597" s="19"/>
      <c r="H597" s="20"/>
      <c r="I597" s="159"/>
      <c r="J597" s="19"/>
      <c r="K597" s="20"/>
      <c r="L597" s="20"/>
      <c r="M597" s="163">
        <f>I597-D597</f>
        <v>0</v>
      </c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</row>
    <row ht="12.75" customHeight="1" r="598">
      <c r="A598" s="8">
        <v>59722</v>
      </c>
      <c r="B598" s="9"/>
      <c r="C598" s="9"/>
      <c r="D598" s="152"/>
      <c r="E598" s="12"/>
      <c r="F598" s="11"/>
      <c r="G598" s="12"/>
      <c r="H598" s="11"/>
      <c r="I598" s="152"/>
      <c r="J598" s="12"/>
      <c r="K598" s="11"/>
      <c r="L598" s="11"/>
      <c r="M598" s="157">
        <f>I598-D598</f>
        <v>0</v>
      </c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</row>
    <row ht="12.75" customHeight="1" r="599">
      <c r="A599" s="16">
        <v>59822</v>
      </c>
      <c r="B599" s="17"/>
      <c r="C599" s="17"/>
      <c r="D599" s="159"/>
      <c r="E599" s="19"/>
      <c r="F599" s="20"/>
      <c r="G599" s="19"/>
      <c r="H599" s="20"/>
      <c r="I599" s="159"/>
      <c r="J599" s="19"/>
      <c r="K599" s="20"/>
      <c r="L599" s="20"/>
      <c r="M599" s="163">
        <f>I599-D599</f>
        <v>0</v>
      </c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</row>
    <row ht="12.75" customHeight="1" r="600">
      <c r="A600" s="8">
        <v>59922</v>
      </c>
      <c r="B600" s="9"/>
      <c r="C600" s="9"/>
      <c r="D600" s="152"/>
      <c r="E600" s="12"/>
      <c r="F600" s="11"/>
      <c r="G600" s="12"/>
      <c r="H600" s="11"/>
      <c r="I600" s="152"/>
      <c r="J600" s="12"/>
      <c r="K600" s="11"/>
      <c r="L600" s="11"/>
      <c r="M600" s="157">
        <f>I600-D600</f>
        <v>0</v>
      </c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</row>
    <row ht="12.75" customHeight="1" r="601">
      <c r="A601" s="16">
        <v>60022</v>
      </c>
      <c r="B601" s="17"/>
      <c r="C601" s="17"/>
      <c r="D601" s="159"/>
      <c r="E601" s="19"/>
      <c r="F601" s="20"/>
      <c r="G601" s="19"/>
      <c r="H601" s="20"/>
      <c r="I601" s="159"/>
      <c r="J601" s="19"/>
      <c r="K601" s="20"/>
      <c r="L601" s="20"/>
      <c r="M601" s="163">
        <f>I601-D601</f>
        <v>0</v>
      </c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</row>
    <row ht="12.75" customHeight="1" r="602">
      <c r="A602" s="140"/>
      <c r="B602" s="141"/>
      <c r="C602" s="141"/>
      <c r="D602" s="142"/>
      <c r="E602" s="141"/>
      <c r="F602" s="141"/>
      <c r="G602" s="141"/>
      <c r="H602" s="141"/>
      <c r="I602" s="142"/>
      <c r="J602" s="141"/>
      <c r="K602" s="141"/>
      <c r="L602" s="141"/>
      <c r="M602" s="143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</row>
    <row ht="12.75" customHeight="1" r="603">
      <c r="A603" s="140"/>
      <c r="B603" s="141"/>
      <c r="C603" s="141"/>
      <c r="D603" s="142"/>
      <c r="E603" s="141"/>
      <c r="F603" s="141"/>
      <c r="G603" s="141"/>
      <c r="H603" s="141"/>
      <c r="I603" s="142"/>
      <c r="J603" s="141"/>
      <c r="K603" s="141"/>
      <c r="L603" s="141"/>
      <c r="M603" s="143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</row>
    <row ht="12.75" customHeight="1" r="604">
      <c r="A604" s="140"/>
      <c r="B604" s="141"/>
      <c r="C604" s="141"/>
      <c r="D604" s="142"/>
      <c r="E604" s="141"/>
      <c r="F604" s="141"/>
      <c r="G604" s="141"/>
      <c r="H604" s="141"/>
      <c r="I604" s="142"/>
      <c r="J604" s="141"/>
      <c r="K604" s="141"/>
      <c r="L604" s="141"/>
      <c r="M604" s="143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</row>
    <row ht="12.75" customHeight="1" r="605">
      <c r="A605" s="140"/>
      <c r="B605" s="141"/>
      <c r="C605" s="141"/>
      <c r="D605" s="142"/>
      <c r="E605" s="141"/>
      <c r="F605" s="141"/>
      <c r="G605" s="141"/>
      <c r="H605" s="141"/>
      <c r="I605" s="142"/>
      <c r="J605" s="141"/>
      <c r="K605" s="141"/>
      <c r="L605" s="141"/>
      <c r="M605" s="143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</row>
    <row ht="12.75" customHeight="1" r="606">
      <c r="A606" s="140"/>
      <c r="B606" s="141"/>
      <c r="C606" s="141"/>
      <c r="D606" s="142"/>
      <c r="E606" s="141"/>
      <c r="F606" s="141"/>
      <c r="G606" s="141"/>
      <c r="H606" s="141"/>
      <c r="I606" s="142"/>
      <c r="J606" s="141"/>
      <c r="K606" s="141"/>
      <c r="L606" s="141"/>
      <c r="M606" s="143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</row>
    <row ht="12.75" customHeight="1" r="607">
      <c r="A607" s="140"/>
      <c r="B607" s="141"/>
      <c r="C607" s="141"/>
      <c r="D607" s="142"/>
      <c r="E607" s="141"/>
      <c r="F607" s="141"/>
      <c r="G607" s="141"/>
      <c r="H607" s="141"/>
      <c r="I607" s="142"/>
      <c r="J607" s="141"/>
      <c r="K607" s="141"/>
      <c r="L607" s="141"/>
      <c r="M607" s="143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</row>
    <row ht="12.75" customHeight="1" r="608">
      <c r="A608" s="140"/>
      <c r="B608" s="141"/>
      <c r="C608" s="141"/>
      <c r="D608" s="142"/>
      <c r="E608" s="141"/>
      <c r="F608" s="141"/>
      <c r="G608" s="141"/>
      <c r="H608" s="141"/>
      <c r="I608" s="142"/>
      <c r="J608" s="141"/>
      <c r="K608" s="141"/>
      <c r="L608" s="141"/>
      <c r="M608" s="143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</row>
    <row ht="12.75" customHeight="1" r="609">
      <c r="A609" s="140"/>
      <c r="B609" s="141"/>
      <c r="C609" s="141"/>
      <c r="D609" s="142"/>
      <c r="E609" s="141"/>
      <c r="F609" s="141"/>
      <c r="G609" s="141"/>
      <c r="H609" s="141"/>
      <c r="I609" s="142"/>
      <c r="J609" s="141"/>
      <c r="K609" s="141"/>
      <c r="L609" s="141"/>
      <c r="M609" s="143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</row>
    <row ht="12.75" customHeight="1" r="610">
      <c r="A610" s="140"/>
      <c r="B610" s="141"/>
      <c r="C610" s="141"/>
      <c r="D610" s="142"/>
      <c r="E610" s="141"/>
      <c r="F610" s="141"/>
      <c r="G610" s="141"/>
      <c r="H610" s="141"/>
      <c r="I610" s="142"/>
      <c r="J610" s="141"/>
      <c r="K610" s="141"/>
      <c r="L610" s="141"/>
      <c r="M610" s="143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</row>
    <row ht="12.75" customHeight="1" r="611">
      <c r="A611" s="140"/>
      <c r="B611" s="141"/>
      <c r="C611" s="141"/>
      <c r="D611" s="142"/>
      <c r="E611" s="141"/>
      <c r="F611" s="141"/>
      <c r="G611" s="141"/>
      <c r="H611" s="141"/>
      <c r="I611" s="142"/>
      <c r="J611" s="141"/>
      <c r="K611" s="141"/>
      <c r="L611" s="141"/>
      <c r="M611" s="143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</row>
    <row ht="12.75" customHeight="1" r="612">
      <c r="A612" s="140"/>
      <c r="B612" s="141"/>
      <c r="C612" s="141"/>
      <c r="D612" s="142"/>
      <c r="E612" s="141"/>
      <c r="F612" s="141"/>
      <c r="G612" s="141"/>
      <c r="H612" s="141"/>
      <c r="I612" s="142"/>
      <c r="J612" s="141"/>
      <c r="K612" s="141"/>
      <c r="L612" s="141"/>
      <c r="M612" s="143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</row>
    <row ht="12.75" customHeight="1" r="613">
      <c r="A613" s="140"/>
      <c r="B613" s="141"/>
      <c r="C613" s="141"/>
      <c r="D613" s="142"/>
      <c r="E613" s="141"/>
      <c r="F613" s="141"/>
      <c r="G613" s="141"/>
      <c r="H613" s="141"/>
      <c r="I613" s="142"/>
      <c r="J613" s="141"/>
      <c r="K613" s="141"/>
      <c r="L613" s="141"/>
      <c r="M613" s="143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</row>
    <row ht="12.75" customHeight="1" r="614">
      <c r="A614" s="140"/>
      <c r="B614" s="141"/>
      <c r="C614" s="141"/>
      <c r="D614" s="142"/>
      <c r="E614" s="141"/>
      <c r="F614" s="141"/>
      <c r="G614" s="141"/>
      <c r="H614" s="141"/>
      <c r="I614" s="142"/>
      <c r="J614" s="141"/>
      <c r="K614" s="141"/>
      <c r="L614" s="141"/>
      <c r="M614" s="143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</row>
    <row ht="12.75" customHeight="1" r="615">
      <c r="A615" s="140"/>
      <c r="B615" s="141"/>
      <c r="C615" s="141"/>
      <c r="D615" s="142"/>
      <c r="E615" s="141"/>
      <c r="F615" s="141"/>
      <c r="G615" s="141"/>
      <c r="H615" s="141"/>
      <c r="I615" s="142"/>
      <c r="J615" s="141"/>
      <c r="K615" s="141"/>
      <c r="L615" s="141"/>
      <c r="M615" s="143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</row>
    <row ht="12.75" customHeight="1" r="616">
      <c r="A616" s="140"/>
      <c r="B616" s="141"/>
      <c r="C616" s="141"/>
      <c r="D616" s="142"/>
      <c r="E616" s="141"/>
      <c r="F616" s="141"/>
      <c r="G616" s="141"/>
      <c r="H616" s="141"/>
      <c r="I616" s="142"/>
      <c r="J616" s="141"/>
      <c r="K616" s="141"/>
      <c r="L616" s="141"/>
      <c r="M616" s="143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</row>
    <row ht="12.75" customHeight="1" r="617">
      <c r="A617" s="140"/>
      <c r="B617" s="141"/>
      <c r="C617" s="141"/>
      <c r="D617" s="142"/>
      <c r="E617" s="141"/>
      <c r="F617" s="141"/>
      <c r="G617" s="141"/>
      <c r="H617" s="141"/>
      <c r="I617" s="142"/>
      <c r="J617" s="141"/>
      <c r="K617" s="141"/>
      <c r="L617" s="141"/>
      <c r="M617" s="143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</row>
    <row ht="12.75" customHeight="1" r="618">
      <c r="A618" s="140"/>
      <c r="B618" s="141"/>
      <c r="C618" s="141"/>
      <c r="D618" s="142"/>
      <c r="E618" s="141"/>
      <c r="F618" s="141"/>
      <c r="G618" s="141"/>
      <c r="H618" s="141"/>
      <c r="I618" s="142"/>
      <c r="J618" s="141"/>
      <c r="K618" s="141"/>
      <c r="L618" s="141"/>
      <c r="M618" s="143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</row>
    <row ht="12.75" customHeight="1" r="619">
      <c r="A619" s="140"/>
      <c r="B619" s="141"/>
      <c r="C619" s="141"/>
      <c r="D619" s="142"/>
      <c r="E619" s="141"/>
      <c r="F619" s="141"/>
      <c r="G619" s="141"/>
      <c r="H619" s="141"/>
      <c r="I619" s="142"/>
      <c r="J619" s="141"/>
      <c r="K619" s="141"/>
      <c r="L619" s="141"/>
      <c r="M619" s="143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</row>
    <row ht="12.75" customHeight="1" r="620">
      <c r="A620" s="140"/>
      <c r="B620" s="141"/>
      <c r="C620" s="141"/>
      <c r="D620" s="142"/>
      <c r="E620" s="141"/>
      <c r="F620" s="141"/>
      <c r="G620" s="141"/>
      <c r="H620" s="141"/>
      <c r="I620" s="142"/>
      <c r="J620" s="141"/>
      <c r="K620" s="141"/>
      <c r="L620" s="141"/>
      <c r="M620" s="143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</row>
    <row ht="12.75" customHeight="1" r="621">
      <c r="A621" s="140"/>
      <c r="B621" s="141"/>
      <c r="C621" s="141"/>
      <c r="D621" s="142"/>
      <c r="E621" s="141"/>
      <c r="F621" s="141"/>
      <c r="G621" s="141"/>
      <c r="H621" s="141"/>
      <c r="I621" s="142"/>
      <c r="J621" s="141"/>
      <c r="K621" s="141"/>
      <c r="L621" s="141"/>
      <c r="M621" s="143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</row>
    <row ht="12.75" customHeight="1" r="622">
      <c r="A622" s="140"/>
      <c r="B622" s="141"/>
      <c r="C622" s="141"/>
      <c r="D622" s="142"/>
      <c r="E622" s="141"/>
      <c r="F622" s="141"/>
      <c r="G622" s="141"/>
      <c r="H622" s="141"/>
      <c r="I622" s="142"/>
      <c r="J622" s="141"/>
      <c r="K622" s="141"/>
      <c r="L622" s="141"/>
      <c r="M622" s="143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</row>
    <row ht="12.75" customHeight="1" r="623">
      <c r="A623" s="140"/>
      <c r="B623" s="141"/>
      <c r="C623" s="141"/>
      <c r="D623" s="142"/>
      <c r="E623" s="141"/>
      <c r="F623" s="141"/>
      <c r="G623" s="141"/>
      <c r="H623" s="141"/>
      <c r="I623" s="142"/>
      <c r="J623" s="141"/>
      <c r="K623" s="141"/>
      <c r="L623" s="141"/>
      <c r="M623" s="143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</row>
    <row ht="12.75" customHeight="1" r="624">
      <c r="A624" s="140"/>
      <c r="B624" s="141"/>
      <c r="C624" s="141"/>
      <c r="D624" s="142"/>
      <c r="E624" s="141"/>
      <c r="F624" s="141"/>
      <c r="G624" s="141"/>
      <c r="H624" s="141"/>
      <c r="I624" s="142"/>
      <c r="J624" s="141"/>
      <c r="K624" s="141"/>
      <c r="L624" s="141"/>
      <c r="M624" s="143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</row>
    <row ht="12.75" customHeight="1" r="625">
      <c r="A625" s="140"/>
      <c r="B625" s="141"/>
      <c r="C625" s="141"/>
      <c r="D625" s="142"/>
      <c r="E625" s="141"/>
      <c r="F625" s="141"/>
      <c r="G625" s="141"/>
      <c r="H625" s="141"/>
      <c r="I625" s="142"/>
      <c r="J625" s="141"/>
      <c r="K625" s="141"/>
      <c r="L625" s="141"/>
      <c r="M625" s="143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</row>
    <row ht="12.75" customHeight="1" r="626">
      <c r="A626" s="140"/>
      <c r="B626" s="141"/>
      <c r="C626" s="141"/>
      <c r="D626" s="142"/>
      <c r="E626" s="141"/>
      <c r="F626" s="141"/>
      <c r="G626" s="141"/>
      <c r="H626" s="141"/>
      <c r="I626" s="142"/>
      <c r="J626" s="141"/>
      <c r="K626" s="141"/>
      <c r="L626" s="141"/>
      <c r="M626" s="143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</row>
    <row ht="12.75" customHeight="1" r="627">
      <c r="A627" s="140"/>
      <c r="B627" s="141"/>
      <c r="C627" s="141"/>
      <c r="D627" s="142"/>
      <c r="E627" s="141"/>
      <c r="F627" s="141"/>
      <c r="G627" s="141"/>
      <c r="H627" s="141"/>
      <c r="I627" s="142"/>
      <c r="J627" s="141"/>
      <c r="K627" s="141"/>
      <c r="L627" s="141"/>
      <c r="M627" s="143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</row>
    <row ht="12.75" customHeight="1" r="628">
      <c r="A628" s="140"/>
      <c r="B628" s="141"/>
      <c r="C628" s="141"/>
      <c r="D628" s="142"/>
      <c r="E628" s="141"/>
      <c r="F628" s="141"/>
      <c r="G628" s="141"/>
      <c r="H628" s="141"/>
      <c r="I628" s="142"/>
      <c r="J628" s="141"/>
      <c r="K628" s="141"/>
      <c r="L628" s="141"/>
      <c r="M628" s="143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</row>
    <row ht="12.75" customHeight="1" r="629">
      <c r="A629" s="140"/>
      <c r="B629" s="141"/>
      <c r="C629" s="141"/>
      <c r="D629" s="142"/>
      <c r="E629" s="141"/>
      <c r="F629" s="141"/>
      <c r="G629" s="141"/>
      <c r="H629" s="141"/>
      <c r="I629" s="142"/>
      <c r="J629" s="141"/>
      <c r="K629" s="141"/>
      <c r="L629" s="141"/>
      <c r="M629" s="143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</row>
    <row ht="12.75" customHeight="1" r="630">
      <c r="A630" s="140"/>
      <c r="B630" s="141"/>
      <c r="C630" s="141"/>
      <c r="D630" s="142"/>
      <c r="E630" s="141"/>
      <c r="F630" s="141"/>
      <c r="G630" s="141"/>
      <c r="H630" s="141"/>
      <c r="I630" s="142"/>
      <c r="J630" s="141"/>
      <c r="K630" s="141"/>
      <c r="L630" s="141"/>
      <c r="M630" s="143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</row>
    <row ht="12.75" customHeight="1" r="631">
      <c r="A631" s="140"/>
      <c r="B631" s="141"/>
      <c r="C631" s="141"/>
      <c r="D631" s="142"/>
      <c r="E631" s="141"/>
      <c r="F631" s="141"/>
      <c r="G631" s="141"/>
      <c r="H631" s="141"/>
      <c r="I631" s="142"/>
      <c r="J631" s="141"/>
      <c r="K631" s="141"/>
      <c r="L631" s="141"/>
      <c r="M631" s="143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</row>
    <row ht="12.75" customHeight="1" r="632">
      <c r="A632" s="140"/>
      <c r="B632" s="141"/>
      <c r="C632" s="141"/>
      <c r="D632" s="142"/>
      <c r="E632" s="141"/>
      <c r="F632" s="141"/>
      <c r="G632" s="141"/>
      <c r="H632" s="141"/>
      <c r="I632" s="142"/>
      <c r="J632" s="141"/>
      <c r="K632" s="141"/>
      <c r="L632" s="141"/>
      <c r="M632" s="143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</row>
    <row ht="12.75" customHeight="1" r="633">
      <c r="A633" s="140"/>
      <c r="B633" s="141"/>
      <c r="C633" s="141"/>
      <c r="D633" s="142"/>
      <c r="E633" s="141"/>
      <c r="F633" s="141"/>
      <c r="G633" s="141"/>
      <c r="H633" s="141"/>
      <c r="I633" s="142"/>
      <c r="J633" s="141"/>
      <c r="K633" s="141"/>
      <c r="L633" s="141"/>
      <c r="M633" s="143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</row>
    <row ht="12.75" customHeight="1" r="634">
      <c r="A634" s="140"/>
      <c r="B634" s="141"/>
      <c r="C634" s="141"/>
      <c r="D634" s="142"/>
      <c r="E634" s="141"/>
      <c r="F634" s="141"/>
      <c r="G634" s="141"/>
      <c r="H634" s="141"/>
      <c r="I634" s="142"/>
      <c r="J634" s="141"/>
      <c r="K634" s="141"/>
      <c r="L634" s="141"/>
      <c r="M634" s="143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</row>
    <row ht="12.75" customHeight="1" r="635">
      <c r="A635" s="140"/>
      <c r="B635" s="141"/>
      <c r="C635" s="141"/>
      <c r="D635" s="142"/>
      <c r="E635" s="141"/>
      <c r="F635" s="141"/>
      <c r="G635" s="141"/>
      <c r="H635" s="141"/>
      <c r="I635" s="142"/>
      <c r="J635" s="141"/>
      <c r="K635" s="141"/>
      <c r="L635" s="141"/>
      <c r="M635" s="143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</row>
    <row ht="12.75" customHeight="1" r="636">
      <c r="A636" s="140"/>
      <c r="B636" s="141"/>
      <c r="C636" s="141"/>
      <c r="D636" s="142"/>
      <c r="E636" s="141"/>
      <c r="F636" s="141"/>
      <c r="G636" s="141"/>
      <c r="H636" s="141"/>
      <c r="I636" s="142"/>
      <c r="J636" s="141"/>
      <c r="K636" s="141"/>
      <c r="L636" s="141"/>
      <c r="M636" s="143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</row>
    <row ht="12.75" customHeight="1" r="637">
      <c r="A637" s="140"/>
      <c r="B637" s="141"/>
      <c r="C637" s="141"/>
      <c r="D637" s="142"/>
      <c r="E637" s="141"/>
      <c r="F637" s="141"/>
      <c r="G637" s="141"/>
      <c r="H637" s="141"/>
      <c r="I637" s="142"/>
      <c r="J637" s="141"/>
      <c r="K637" s="141"/>
      <c r="L637" s="141"/>
      <c r="M637" s="143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</row>
    <row ht="12.75" customHeight="1" r="638">
      <c r="A638" s="140"/>
      <c r="B638" s="141"/>
      <c r="C638" s="141"/>
      <c r="D638" s="142"/>
      <c r="E638" s="141"/>
      <c r="F638" s="141"/>
      <c r="G638" s="141"/>
      <c r="H638" s="141"/>
      <c r="I638" s="142"/>
      <c r="J638" s="141"/>
      <c r="K638" s="141"/>
      <c r="L638" s="141"/>
      <c r="M638" s="143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</row>
    <row ht="12.75" customHeight="1" r="639">
      <c r="A639" s="140"/>
      <c r="B639" s="141"/>
      <c r="C639" s="141"/>
      <c r="D639" s="142"/>
      <c r="E639" s="141"/>
      <c r="F639" s="141"/>
      <c r="G639" s="141"/>
      <c r="H639" s="141"/>
      <c r="I639" s="142"/>
      <c r="J639" s="141"/>
      <c r="K639" s="141"/>
      <c r="L639" s="141"/>
      <c r="M639" s="143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</row>
    <row ht="12.75" customHeight="1" r="640">
      <c r="A640" s="140"/>
      <c r="B640" s="141"/>
      <c r="C640" s="141"/>
      <c r="D640" s="142"/>
      <c r="E640" s="141"/>
      <c r="F640" s="141"/>
      <c r="G640" s="141"/>
      <c r="H640" s="141"/>
      <c r="I640" s="142"/>
      <c r="J640" s="141"/>
      <c r="K640" s="141"/>
      <c r="L640" s="141"/>
      <c r="M640" s="143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</row>
    <row ht="12.75" customHeight="1" r="641">
      <c r="A641" s="140"/>
      <c r="B641" s="141"/>
      <c r="C641" s="141"/>
      <c r="D641" s="142"/>
      <c r="E641" s="141"/>
      <c r="F641" s="141"/>
      <c r="G641" s="141"/>
      <c r="H641" s="141"/>
      <c r="I641" s="142"/>
      <c r="J641" s="141"/>
      <c r="K641" s="141"/>
      <c r="L641" s="141"/>
      <c r="M641" s="143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</row>
    <row ht="12.75" customHeight="1" r="642">
      <c r="A642" s="140"/>
      <c r="B642" s="141"/>
      <c r="C642" s="141"/>
      <c r="D642" s="142"/>
      <c r="E642" s="141"/>
      <c r="F642" s="141"/>
      <c r="G642" s="141"/>
      <c r="H642" s="141"/>
      <c r="I642" s="142"/>
      <c r="J642" s="141"/>
      <c r="K642" s="141"/>
      <c r="L642" s="141"/>
      <c r="M642" s="143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</row>
    <row ht="12.75" customHeight="1" r="643">
      <c r="A643" s="140"/>
      <c r="B643" s="141"/>
      <c r="C643" s="141"/>
      <c r="D643" s="142"/>
      <c r="E643" s="141"/>
      <c r="F643" s="141"/>
      <c r="G643" s="141"/>
      <c r="H643" s="141"/>
      <c r="I643" s="142"/>
      <c r="J643" s="141"/>
      <c r="K643" s="141"/>
      <c r="L643" s="141"/>
      <c r="M643" s="143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</row>
    <row ht="12.75" customHeight="1" r="644">
      <c r="A644" s="140"/>
      <c r="B644" s="141"/>
      <c r="C644" s="141"/>
      <c r="D644" s="142"/>
      <c r="E644" s="141"/>
      <c r="F644" s="141"/>
      <c r="G644" s="141"/>
      <c r="H644" s="141"/>
      <c r="I644" s="142"/>
      <c r="J644" s="141"/>
      <c r="K644" s="141"/>
      <c r="L644" s="141"/>
      <c r="M644" s="143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</row>
    <row ht="12.75" customHeight="1" r="645">
      <c r="A645" s="140"/>
      <c r="B645" s="141"/>
      <c r="C645" s="141"/>
      <c r="D645" s="142"/>
      <c r="E645" s="141"/>
      <c r="F645" s="141"/>
      <c r="G645" s="141"/>
      <c r="H645" s="141"/>
      <c r="I645" s="142"/>
      <c r="J645" s="141"/>
      <c r="K645" s="141"/>
      <c r="L645" s="141"/>
      <c r="M645" s="143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</row>
    <row ht="12.75" customHeight="1" r="646">
      <c r="A646" s="140"/>
      <c r="B646" s="141"/>
      <c r="C646" s="141"/>
      <c r="D646" s="142"/>
      <c r="E646" s="141"/>
      <c r="F646" s="141"/>
      <c r="G646" s="141"/>
      <c r="H646" s="141"/>
      <c r="I646" s="142"/>
      <c r="J646" s="141"/>
      <c r="K646" s="141"/>
      <c r="L646" s="141"/>
      <c r="M646" s="143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</row>
    <row ht="12.75" customHeight="1" r="647">
      <c r="A647" s="140"/>
      <c r="B647" s="141"/>
      <c r="C647" s="141"/>
      <c r="D647" s="142"/>
      <c r="E647" s="141"/>
      <c r="F647" s="141"/>
      <c r="G647" s="141"/>
      <c r="H647" s="141"/>
      <c r="I647" s="142"/>
      <c r="J647" s="141"/>
      <c r="K647" s="141"/>
      <c r="L647" s="141"/>
      <c r="M647" s="143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</row>
    <row ht="12.75" customHeight="1" r="648">
      <c r="A648" s="140"/>
      <c r="B648" s="141"/>
      <c r="C648" s="141"/>
      <c r="D648" s="142"/>
      <c r="E648" s="141"/>
      <c r="F648" s="141"/>
      <c r="G648" s="141"/>
      <c r="H648" s="141"/>
      <c r="I648" s="142"/>
      <c r="J648" s="141"/>
      <c r="K648" s="141"/>
      <c r="L648" s="141"/>
      <c r="M648" s="143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</row>
    <row ht="12.75" customHeight="1" r="649">
      <c r="A649" s="140"/>
      <c r="B649" s="141"/>
      <c r="C649" s="141"/>
      <c r="D649" s="142"/>
      <c r="E649" s="141"/>
      <c r="F649" s="141"/>
      <c r="G649" s="141"/>
      <c r="H649" s="141"/>
      <c r="I649" s="142"/>
      <c r="J649" s="141"/>
      <c r="K649" s="141"/>
      <c r="L649" s="141"/>
      <c r="M649" s="143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</row>
    <row ht="12.75" customHeight="1" r="650">
      <c r="A650" s="140"/>
      <c r="B650" s="141"/>
      <c r="C650" s="141"/>
      <c r="D650" s="142"/>
      <c r="E650" s="141"/>
      <c r="F650" s="141"/>
      <c r="G650" s="141"/>
      <c r="H650" s="141"/>
      <c r="I650" s="142"/>
      <c r="J650" s="141"/>
      <c r="K650" s="141"/>
      <c r="L650" s="141"/>
      <c r="M650" s="143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</row>
    <row ht="12.75" customHeight="1" r="651">
      <c r="A651" s="140"/>
      <c r="B651" s="141"/>
      <c r="C651" s="141"/>
      <c r="D651" s="142"/>
      <c r="E651" s="141"/>
      <c r="F651" s="141"/>
      <c r="G651" s="141"/>
      <c r="H651" s="141"/>
      <c r="I651" s="142"/>
      <c r="J651" s="141"/>
      <c r="K651" s="141"/>
      <c r="L651" s="141"/>
      <c r="M651" s="143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</row>
    <row ht="12.75" customHeight="1" r="652">
      <c r="A652" s="140"/>
      <c r="B652" s="141"/>
      <c r="C652" s="141"/>
      <c r="D652" s="142"/>
      <c r="E652" s="141"/>
      <c r="F652" s="141"/>
      <c r="G652" s="141"/>
      <c r="H652" s="141"/>
      <c r="I652" s="142"/>
      <c r="J652" s="141"/>
      <c r="K652" s="141"/>
      <c r="L652" s="141"/>
      <c r="M652" s="143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</row>
    <row ht="12.75" customHeight="1" r="653">
      <c r="A653" s="140"/>
      <c r="B653" s="141"/>
      <c r="C653" s="141"/>
      <c r="D653" s="142"/>
      <c r="E653" s="141"/>
      <c r="F653" s="141"/>
      <c r="G653" s="141"/>
      <c r="H653" s="141"/>
      <c r="I653" s="142"/>
      <c r="J653" s="141"/>
      <c r="K653" s="141"/>
      <c r="L653" s="141"/>
      <c r="M653" s="143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</row>
    <row ht="12.75" customHeight="1" r="654">
      <c r="A654" s="140"/>
      <c r="B654" s="141"/>
      <c r="C654" s="141"/>
      <c r="D654" s="142"/>
      <c r="E654" s="141"/>
      <c r="F654" s="141"/>
      <c r="G654" s="141"/>
      <c r="H654" s="141"/>
      <c r="I654" s="142"/>
      <c r="J654" s="141"/>
      <c r="K654" s="141"/>
      <c r="L654" s="141"/>
      <c r="M654" s="143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</row>
    <row ht="12.75" customHeight="1" r="655">
      <c r="A655" s="140"/>
      <c r="B655" s="141"/>
      <c r="C655" s="141"/>
      <c r="D655" s="142"/>
      <c r="E655" s="141"/>
      <c r="F655" s="141"/>
      <c r="G655" s="141"/>
      <c r="H655" s="141"/>
      <c r="I655" s="142"/>
      <c r="J655" s="141"/>
      <c r="K655" s="141"/>
      <c r="L655" s="141"/>
      <c r="M655" s="143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</row>
    <row ht="12.75" customHeight="1" r="656">
      <c r="A656" s="140"/>
      <c r="B656" s="141"/>
      <c r="C656" s="141"/>
      <c r="D656" s="142"/>
      <c r="E656" s="141"/>
      <c r="F656" s="141"/>
      <c r="G656" s="141"/>
      <c r="H656" s="141"/>
      <c r="I656" s="142"/>
      <c r="J656" s="141"/>
      <c r="K656" s="141"/>
      <c r="L656" s="141"/>
      <c r="M656" s="143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</row>
    <row ht="12.75" customHeight="1" r="657">
      <c r="A657" s="140"/>
      <c r="B657" s="141"/>
      <c r="C657" s="141"/>
      <c r="D657" s="142"/>
      <c r="E657" s="141"/>
      <c r="F657" s="141"/>
      <c r="G657" s="141"/>
      <c r="H657" s="141"/>
      <c r="I657" s="142"/>
      <c r="J657" s="141"/>
      <c r="K657" s="141"/>
      <c r="L657" s="141"/>
      <c r="M657" s="143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</row>
    <row ht="12.75" customHeight="1" r="658">
      <c r="A658" s="140"/>
      <c r="B658" s="141"/>
      <c r="C658" s="141"/>
      <c r="D658" s="142"/>
      <c r="E658" s="141"/>
      <c r="F658" s="141"/>
      <c r="G658" s="141"/>
      <c r="H658" s="141"/>
      <c r="I658" s="142"/>
      <c r="J658" s="141"/>
      <c r="K658" s="141"/>
      <c r="L658" s="141"/>
      <c r="M658" s="143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</row>
    <row ht="12.75" customHeight="1" r="659">
      <c r="A659" s="140"/>
      <c r="B659" s="141"/>
      <c r="C659" s="141"/>
      <c r="D659" s="142"/>
      <c r="E659" s="141"/>
      <c r="F659" s="141"/>
      <c r="G659" s="141"/>
      <c r="H659" s="141"/>
      <c r="I659" s="142"/>
      <c r="J659" s="141"/>
      <c r="K659" s="141"/>
      <c r="L659" s="141"/>
      <c r="M659" s="143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</row>
    <row ht="12.75" customHeight="1" r="660">
      <c r="A660" s="140"/>
      <c r="B660" s="141"/>
      <c r="C660" s="141"/>
      <c r="D660" s="142"/>
      <c r="E660" s="141"/>
      <c r="F660" s="141"/>
      <c r="G660" s="141"/>
      <c r="H660" s="141"/>
      <c r="I660" s="142"/>
      <c r="J660" s="141"/>
      <c r="K660" s="141"/>
      <c r="L660" s="141"/>
      <c r="M660" s="143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</row>
    <row ht="12.75" customHeight="1" r="661">
      <c r="A661" s="140"/>
      <c r="B661" s="141"/>
      <c r="C661" s="141"/>
      <c r="D661" s="142"/>
      <c r="E661" s="141"/>
      <c r="F661" s="141"/>
      <c r="G661" s="141"/>
      <c r="H661" s="141"/>
      <c r="I661" s="142"/>
      <c r="J661" s="141"/>
      <c r="K661" s="141"/>
      <c r="L661" s="141"/>
      <c r="M661" s="143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</row>
    <row ht="12.75" customHeight="1" r="662">
      <c r="A662" s="140"/>
      <c r="B662" s="141"/>
      <c r="C662" s="141"/>
      <c r="D662" s="142"/>
      <c r="E662" s="141"/>
      <c r="F662" s="141"/>
      <c r="G662" s="141"/>
      <c r="H662" s="141"/>
      <c r="I662" s="142"/>
      <c r="J662" s="141"/>
      <c r="K662" s="141"/>
      <c r="L662" s="141"/>
      <c r="M662" s="143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</row>
    <row ht="12.75" customHeight="1" r="663">
      <c r="A663" s="140"/>
      <c r="B663" s="141"/>
      <c r="C663" s="141"/>
      <c r="D663" s="142"/>
      <c r="E663" s="141"/>
      <c r="F663" s="141"/>
      <c r="G663" s="141"/>
      <c r="H663" s="141"/>
      <c r="I663" s="142"/>
      <c r="J663" s="141"/>
      <c r="K663" s="141"/>
      <c r="L663" s="141"/>
      <c r="M663" s="143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</row>
    <row ht="12.75" customHeight="1" r="664">
      <c r="A664" s="140"/>
      <c r="B664" s="141"/>
      <c r="C664" s="141"/>
      <c r="D664" s="142"/>
      <c r="E664" s="141"/>
      <c r="F664" s="141"/>
      <c r="G664" s="141"/>
      <c r="H664" s="141"/>
      <c r="I664" s="142"/>
      <c r="J664" s="141"/>
      <c r="K664" s="141"/>
      <c r="L664" s="141"/>
      <c r="M664" s="143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</row>
    <row ht="12.75" customHeight="1" r="665">
      <c r="A665" s="140"/>
      <c r="B665" s="141"/>
      <c r="C665" s="141"/>
      <c r="D665" s="142"/>
      <c r="E665" s="141"/>
      <c r="F665" s="141"/>
      <c r="G665" s="141"/>
      <c r="H665" s="141"/>
      <c r="I665" s="142"/>
      <c r="J665" s="141"/>
      <c r="K665" s="141"/>
      <c r="L665" s="141"/>
      <c r="M665" s="143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</row>
    <row ht="12.75" customHeight="1" r="666">
      <c r="A666" s="140"/>
      <c r="B666" s="141"/>
      <c r="C666" s="141"/>
      <c r="D666" s="142"/>
      <c r="E666" s="141"/>
      <c r="F666" s="141"/>
      <c r="G666" s="141"/>
      <c r="H666" s="141"/>
      <c r="I666" s="142"/>
      <c r="J666" s="141"/>
      <c r="K666" s="141"/>
      <c r="L666" s="141"/>
      <c r="M666" s="143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</row>
    <row ht="12.75" customHeight="1" r="667">
      <c r="A667" s="140"/>
      <c r="B667" s="141"/>
      <c r="C667" s="141"/>
      <c r="D667" s="142"/>
      <c r="E667" s="141"/>
      <c r="F667" s="141"/>
      <c r="G667" s="141"/>
      <c r="H667" s="141"/>
      <c r="I667" s="142"/>
      <c r="J667" s="141"/>
      <c r="K667" s="141"/>
      <c r="L667" s="141"/>
      <c r="M667" s="143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</row>
    <row ht="12.75" customHeight="1" r="668">
      <c r="A668" s="140"/>
      <c r="B668" s="141"/>
      <c r="C668" s="141"/>
      <c r="D668" s="142"/>
      <c r="E668" s="141"/>
      <c r="F668" s="141"/>
      <c r="G668" s="141"/>
      <c r="H668" s="141"/>
      <c r="I668" s="142"/>
      <c r="J668" s="141"/>
      <c r="K668" s="141"/>
      <c r="L668" s="141"/>
      <c r="M668" s="143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</row>
    <row ht="12.75" customHeight="1" r="669">
      <c r="A669" s="140"/>
      <c r="B669" s="141"/>
      <c r="C669" s="141"/>
      <c r="D669" s="142"/>
      <c r="E669" s="141"/>
      <c r="F669" s="141"/>
      <c r="G669" s="141"/>
      <c r="H669" s="141"/>
      <c r="I669" s="142"/>
      <c r="J669" s="141"/>
      <c r="K669" s="141"/>
      <c r="L669" s="141"/>
      <c r="M669" s="143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</row>
    <row ht="12.75" customHeight="1" r="670">
      <c r="A670" s="140"/>
      <c r="B670" s="141"/>
      <c r="C670" s="141"/>
      <c r="D670" s="142"/>
      <c r="E670" s="141"/>
      <c r="F670" s="141"/>
      <c r="G670" s="141"/>
      <c r="H670" s="141"/>
      <c r="I670" s="142"/>
      <c r="J670" s="141"/>
      <c r="K670" s="141"/>
      <c r="L670" s="141"/>
      <c r="M670" s="143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</row>
    <row ht="12.75" customHeight="1" r="671">
      <c r="A671" s="140"/>
      <c r="B671" s="141"/>
      <c r="C671" s="141"/>
      <c r="D671" s="142"/>
      <c r="E671" s="141"/>
      <c r="F671" s="141"/>
      <c r="G671" s="141"/>
      <c r="H671" s="141"/>
      <c r="I671" s="142"/>
      <c r="J671" s="141"/>
      <c r="K671" s="141"/>
      <c r="L671" s="141"/>
      <c r="M671" s="143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</row>
    <row ht="12.75" customHeight="1" r="672">
      <c r="A672" s="140"/>
      <c r="B672" s="141"/>
      <c r="C672" s="141"/>
      <c r="D672" s="142"/>
      <c r="E672" s="141"/>
      <c r="F672" s="141"/>
      <c r="G672" s="141"/>
      <c r="H672" s="141"/>
      <c r="I672" s="142"/>
      <c r="J672" s="141"/>
      <c r="K672" s="141"/>
      <c r="L672" s="141"/>
      <c r="M672" s="143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</row>
    <row ht="12.75" customHeight="1" r="673">
      <c r="A673" s="140"/>
      <c r="B673" s="141"/>
      <c r="C673" s="141"/>
      <c r="D673" s="142"/>
      <c r="E673" s="141"/>
      <c r="F673" s="141"/>
      <c r="G673" s="141"/>
      <c r="H673" s="141"/>
      <c r="I673" s="142"/>
      <c r="J673" s="141"/>
      <c r="K673" s="141"/>
      <c r="L673" s="141"/>
      <c r="M673" s="143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</row>
    <row ht="12.75" customHeight="1" r="674">
      <c r="A674" s="140"/>
      <c r="B674" s="141"/>
      <c r="C674" s="141"/>
      <c r="D674" s="142"/>
      <c r="E674" s="141"/>
      <c r="F674" s="141"/>
      <c r="G674" s="141"/>
      <c r="H674" s="141"/>
      <c r="I674" s="142"/>
      <c r="J674" s="141"/>
      <c r="K674" s="141"/>
      <c r="L674" s="141"/>
      <c r="M674" s="143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</row>
    <row ht="12.75" customHeight="1" r="675">
      <c r="A675" s="140"/>
      <c r="B675" s="141"/>
      <c r="C675" s="141"/>
      <c r="D675" s="142"/>
      <c r="E675" s="141"/>
      <c r="F675" s="141"/>
      <c r="G675" s="141"/>
      <c r="H675" s="141"/>
      <c r="I675" s="142"/>
      <c r="J675" s="141"/>
      <c r="K675" s="141"/>
      <c r="L675" s="141"/>
      <c r="M675" s="143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</row>
    <row ht="12.75" customHeight="1" r="676">
      <c r="A676" s="140"/>
      <c r="B676" s="141"/>
      <c r="C676" s="141"/>
      <c r="D676" s="142"/>
      <c r="E676" s="141"/>
      <c r="F676" s="141"/>
      <c r="G676" s="141"/>
      <c r="H676" s="141"/>
      <c r="I676" s="142"/>
      <c r="J676" s="141"/>
      <c r="K676" s="141"/>
      <c r="L676" s="141"/>
      <c r="M676" s="143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</row>
    <row ht="12.75" customHeight="1" r="677">
      <c r="A677" s="140"/>
      <c r="B677" s="141"/>
      <c r="C677" s="141"/>
      <c r="D677" s="142"/>
      <c r="E677" s="141"/>
      <c r="F677" s="141"/>
      <c r="G677" s="141"/>
      <c r="H677" s="141"/>
      <c r="I677" s="142"/>
      <c r="J677" s="141"/>
      <c r="K677" s="141"/>
      <c r="L677" s="141"/>
      <c r="M677" s="143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</row>
    <row ht="12.75" customHeight="1" r="678">
      <c r="A678" s="140"/>
      <c r="B678" s="141"/>
      <c r="C678" s="141"/>
      <c r="D678" s="142"/>
      <c r="E678" s="141"/>
      <c r="F678" s="141"/>
      <c r="G678" s="141"/>
      <c r="H678" s="141"/>
      <c r="I678" s="142"/>
      <c r="J678" s="141"/>
      <c r="K678" s="141"/>
      <c r="L678" s="141"/>
      <c r="M678" s="143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</row>
    <row ht="12.75" customHeight="1" r="679">
      <c r="A679" s="140"/>
      <c r="B679" s="141"/>
      <c r="C679" s="141"/>
      <c r="D679" s="142"/>
      <c r="E679" s="141"/>
      <c r="F679" s="141"/>
      <c r="G679" s="141"/>
      <c r="H679" s="141"/>
      <c r="I679" s="142"/>
      <c r="J679" s="141"/>
      <c r="K679" s="141"/>
      <c r="L679" s="141"/>
      <c r="M679" s="143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</row>
    <row ht="12.75" customHeight="1" r="680">
      <c r="A680" s="140"/>
      <c r="B680" s="141"/>
      <c r="C680" s="141"/>
      <c r="D680" s="142"/>
      <c r="E680" s="141"/>
      <c r="F680" s="141"/>
      <c r="G680" s="141"/>
      <c r="H680" s="141"/>
      <c r="I680" s="142"/>
      <c r="J680" s="141"/>
      <c r="K680" s="141"/>
      <c r="L680" s="141"/>
      <c r="M680" s="143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</row>
    <row ht="12.75" customHeight="1" r="681">
      <c r="A681" s="140"/>
      <c r="B681" s="141"/>
      <c r="C681" s="141"/>
      <c r="D681" s="142"/>
      <c r="E681" s="141"/>
      <c r="F681" s="141"/>
      <c r="G681" s="141"/>
      <c r="H681" s="141"/>
      <c r="I681" s="142"/>
      <c r="J681" s="141"/>
      <c r="K681" s="141"/>
      <c r="L681" s="141"/>
      <c r="M681" s="143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</row>
    <row ht="12.75" customHeight="1" r="682">
      <c r="A682" s="140"/>
      <c r="B682" s="141"/>
      <c r="C682" s="141"/>
      <c r="D682" s="142"/>
      <c r="E682" s="141"/>
      <c r="F682" s="141"/>
      <c r="G682" s="141"/>
      <c r="H682" s="141"/>
      <c r="I682" s="142"/>
      <c r="J682" s="141"/>
      <c r="K682" s="141"/>
      <c r="L682" s="141"/>
      <c r="M682" s="143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</row>
    <row ht="12.75" customHeight="1" r="683">
      <c r="A683" s="140"/>
      <c r="B683" s="141"/>
      <c r="C683" s="141"/>
      <c r="D683" s="142"/>
      <c r="E683" s="141"/>
      <c r="F683" s="141"/>
      <c r="G683" s="141"/>
      <c r="H683" s="141"/>
      <c r="I683" s="142"/>
      <c r="J683" s="141"/>
      <c r="K683" s="141"/>
      <c r="L683" s="141"/>
      <c r="M683" s="143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</row>
    <row ht="12.75" customHeight="1" r="684">
      <c r="A684" s="140"/>
      <c r="B684" s="141"/>
      <c r="C684" s="141"/>
      <c r="D684" s="142"/>
      <c r="E684" s="141"/>
      <c r="F684" s="141"/>
      <c r="G684" s="141"/>
      <c r="H684" s="141"/>
      <c r="I684" s="142"/>
      <c r="J684" s="141"/>
      <c r="K684" s="141"/>
      <c r="L684" s="141"/>
      <c r="M684" s="143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</row>
    <row ht="12.75" customHeight="1" r="685">
      <c r="A685" s="140"/>
      <c r="B685" s="141"/>
      <c r="C685" s="141"/>
      <c r="D685" s="142"/>
      <c r="E685" s="141"/>
      <c r="F685" s="141"/>
      <c r="G685" s="141"/>
      <c r="H685" s="141"/>
      <c r="I685" s="142"/>
      <c r="J685" s="141"/>
      <c r="K685" s="141"/>
      <c r="L685" s="141"/>
      <c r="M685" s="143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</row>
    <row ht="12.75" customHeight="1" r="686">
      <c r="A686" s="140"/>
      <c r="B686" s="141"/>
      <c r="C686" s="141"/>
      <c r="D686" s="142"/>
      <c r="E686" s="141"/>
      <c r="F686" s="141"/>
      <c r="G686" s="141"/>
      <c r="H686" s="141"/>
      <c r="I686" s="142"/>
      <c r="J686" s="141"/>
      <c r="K686" s="141"/>
      <c r="L686" s="141"/>
      <c r="M686" s="143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</row>
    <row ht="12.75" customHeight="1" r="687">
      <c r="A687" s="140"/>
      <c r="B687" s="141"/>
      <c r="C687" s="141"/>
      <c r="D687" s="142"/>
      <c r="E687" s="141"/>
      <c r="F687" s="141"/>
      <c r="G687" s="141"/>
      <c r="H687" s="141"/>
      <c r="I687" s="142"/>
      <c r="J687" s="141"/>
      <c r="K687" s="141"/>
      <c r="L687" s="141"/>
      <c r="M687" s="143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</row>
    <row ht="12.75" customHeight="1" r="688">
      <c r="A688" s="140"/>
      <c r="B688" s="141"/>
      <c r="C688" s="141"/>
      <c r="D688" s="142"/>
      <c r="E688" s="141"/>
      <c r="F688" s="141"/>
      <c r="G688" s="141"/>
      <c r="H688" s="141"/>
      <c r="I688" s="142"/>
      <c r="J688" s="141"/>
      <c r="K688" s="141"/>
      <c r="L688" s="141"/>
      <c r="M688" s="143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</row>
    <row ht="12.75" customHeight="1" r="689">
      <c r="A689" s="140"/>
      <c r="B689" s="141"/>
      <c r="C689" s="141"/>
      <c r="D689" s="142"/>
      <c r="E689" s="141"/>
      <c r="F689" s="141"/>
      <c r="G689" s="141"/>
      <c r="H689" s="141"/>
      <c r="I689" s="142"/>
      <c r="J689" s="141"/>
      <c r="K689" s="141"/>
      <c r="L689" s="141"/>
      <c r="M689" s="143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</row>
    <row ht="12.75" customHeight="1" r="690">
      <c r="A690" s="140"/>
      <c r="B690" s="141"/>
      <c r="C690" s="141"/>
      <c r="D690" s="142"/>
      <c r="E690" s="141"/>
      <c r="F690" s="141"/>
      <c r="G690" s="141"/>
      <c r="H690" s="141"/>
      <c r="I690" s="142"/>
      <c r="J690" s="141"/>
      <c r="K690" s="141"/>
      <c r="L690" s="141"/>
      <c r="M690" s="143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</row>
    <row ht="12.75" customHeight="1" r="691">
      <c r="A691" s="140"/>
      <c r="B691" s="141"/>
      <c r="C691" s="141"/>
      <c r="D691" s="142"/>
      <c r="E691" s="141"/>
      <c r="F691" s="141"/>
      <c r="G691" s="141"/>
      <c r="H691" s="141"/>
      <c r="I691" s="142"/>
      <c r="J691" s="141"/>
      <c r="K691" s="141"/>
      <c r="L691" s="141"/>
      <c r="M691" s="143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</row>
    <row ht="12.75" customHeight="1" r="692">
      <c r="A692" s="140"/>
      <c r="B692" s="141"/>
      <c r="C692" s="141"/>
      <c r="D692" s="142"/>
      <c r="E692" s="141"/>
      <c r="F692" s="141"/>
      <c r="G692" s="141"/>
      <c r="H692" s="141"/>
      <c r="I692" s="142"/>
      <c r="J692" s="141"/>
      <c r="K692" s="141"/>
      <c r="L692" s="141"/>
      <c r="M692" s="143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</row>
    <row ht="12.75" customHeight="1" r="693">
      <c r="A693" s="140"/>
      <c r="B693" s="141"/>
      <c r="C693" s="141"/>
      <c r="D693" s="142"/>
      <c r="E693" s="141"/>
      <c r="F693" s="141"/>
      <c r="G693" s="141"/>
      <c r="H693" s="141"/>
      <c r="I693" s="142"/>
      <c r="J693" s="141"/>
      <c r="K693" s="141"/>
      <c r="L693" s="141"/>
      <c r="M693" s="143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</row>
    <row ht="12.75" customHeight="1" r="694">
      <c r="A694" s="140"/>
      <c r="B694" s="141"/>
      <c r="C694" s="141"/>
      <c r="D694" s="142"/>
      <c r="E694" s="141"/>
      <c r="F694" s="141"/>
      <c r="G694" s="141"/>
      <c r="H694" s="141"/>
      <c r="I694" s="142"/>
      <c r="J694" s="141"/>
      <c r="K694" s="141"/>
      <c r="L694" s="141"/>
      <c r="M694" s="143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</row>
    <row ht="12.75" customHeight="1" r="695">
      <c r="A695" s="140"/>
      <c r="B695" s="141"/>
      <c r="C695" s="141"/>
      <c r="D695" s="142"/>
      <c r="E695" s="141"/>
      <c r="F695" s="141"/>
      <c r="G695" s="141"/>
      <c r="H695" s="141"/>
      <c r="I695" s="142"/>
      <c r="J695" s="141"/>
      <c r="K695" s="141"/>
      <c r="L695" s="141"/>
      <c r="M695" s="143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</row>
    <row ht="12.75" customHeight="1" r="696">
      <c r="A696" s="140"/>
      <c r="B696" s="141"/>
      <c r="C696" s="141"/>
      <c r="D696" s="142"/>
      <c r="E696" s="141"/>
      <c r="F696" s="141"/>
      <c r="G696" s="141"/>
      <c r="H696" s="141"/>
      <c r="I696" s="142"/>
      <c r="J696" s="141"/>
      <c r="K696" s="141"/>
      <c r="L696" s="141"/>
      <c r="M696" s="143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</row>
    <row ht="12.75" customHeight="1" r="697">
      <c r="A697" s="140"/>
      <c r="B697" s="141"/>
      <c r="C697" s="141"/>
      <c r="D697" s="142"/>
      <c r="E697" s="141"/>
      <c r="F697" s="141"/>
      <c r="G697" s="141"/>
      <c r="H697" s="141"/>
      <c r="I697" s="142"/>
      <c r="J697" s="141"/>
      <c r="K697" s="141"/>
      <c r="L697" s="141"/>
      <c r="M697" s="143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</row>
    <row ht="12.75" customHeight="1" r="698">
      <c r="A698" s="140"/>
      <c r="B698" s="141"/>
      <c r="C698" s="141"/>
      <c r="D698" s="142"/>
      <c r="E698" s="141"/>
      <c r="F698" s="141"/>
      <c r="G698" s="141"/>
      <c r="H698" s="141"/>
      <c r="I698" s="142"/>
      <c r="J698" s="141"/>
      <c r="K698" s="141"/>
      <c r="L698" s="141"/>
      <c r="M698" s="143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</row>
    <row ht="12.75" customHeight="1" r="699">
      <c r="A699" s="140"/>
      <c r="B699" s="141"/>
      <c r="C699" s="141"/>
      <c r="D699" s="142"/>
      <c r="E699" s="141"/>
      <c r="F699" s="141"/>
      <c r="G699" s="141"/>
      <c r="H699" s="141"/>
      <c r="I699" s="142"/>
      <c r="J699" s="141"/>
      <c r="K699" s="141"/>
      <c r="L699" s="141"/>
      <c r="M699" s="143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</row>
    <row ht="12.75" customHeight="1" r="700">
      <c r="A700" s="140"/>
      <c r="B700" s="141"/>
      <c r="C700" s="141"/>
      <c r="D700" s="142"/>
      <c r="E700" s="141"/>
      <c r="F700" s="141"/>
      <c r="G700" s="141"/>
      <c r="H700" s="141"/>
      <c r="I700" s="142"/>
      <c r="J700" s="141"/>
      <c r="K700" s="141"/>
      <c r="L700" s="141"/>
      <c r="M700" s="143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</row>
    <row ht="12.75" customHeight="1" r="701">
      <c r="A701" s="140"/>
      <c r="B701" s="141"/>
      <c r="C701" s="141"/>
      <c r="D701" s="142"/>
      <c r="E701" s="141"/>
      <c r="F701" s="141"/>
      <c r="G701" s="141"/>
      <c r="H701" s="141"/>
      <c r="I701" s="142"/>
      <c r="J701" s="141"/>
      <c r="K701" s="141"/>
      <c r="L701" s="141"/>
      <c r="M701" s="143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</row>
    <row ht="12.75" customHeight="1" r="702">
      <c r="A702" s="140"/>
      <c r="B702" s="141"/>
      <c r="C702" s="141"/>
      <c r="D702" s="142"/>
      <c r="E702" s="141"/>
      <c r="F702" s="141"/>
      <c r="G702" s="141"/>
      <c r="H702" s="141"/>
      <c r="I702" s="142"/>
      <c r="J702" s="141"/>
      <c r="K702" s="141"/>
      <c r="L702" s="141"/>
      <c r="M702" s="143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</row>
    <row ht="12.75" customHeight="1" r="703">
      <c r="A703" s="140"/>
      <c r="B703" s="141"/>
      <c r="C703" s="141"/>
      <c r="D703" s="142"/>
      <c r="E703" s="141"/>
      <c r="F703" s="141"/>
      <c r="G703" s="141"/>
      <c r="H703" s="141"/>
      <c r="I703" s="142"/>
      <c r="J703" s="141"/>
      <c r="K703" s="141"/>
      <c r="L703" s="141"/>
      <c r="M703" s="143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</row>
    <row ht="12.75" customHeight="1" r="704">
      <c r="A704" s="140"/>
      <c r="B704" s="141"/>
      <c r="C704" s="141"/>
      <c r="D704" s="142"/>
      <c r="E704" s="141"/>
      <c r="F704" s="141"/>
      <c r="G704" s="141"/>
      <c r="H704" s="141"/>
      <c r="I704" s="142"/>
      <c r="J704" s="141"/>
      <c r="K704" s="141"/>
      <c r="L704" s="141"/>
      <c r="M704" s="143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</row>
    <row ht="12.75" customHeight="1" r="705">
      <c r="A705" s="140"/>
      <c r="B705" s="141"/>
      <c r="C705" s="141"/>
      <c r="D705" s="142"/>
      <c r="E705" s="141"/>
      <c r="F705" s="141"/>
      <c r="G705" s="141"/>
      <c r="H705" s="141"/>
      <c r="I705" s="142"/>
      <c r="J705" s="141"/>
      <c r="K705" s="141"/>
      <c r="L705" s="141"/>
      <c r="M705" s="143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</row>
    <row ht="12.75" customHeight="1" r="706">
      <c r="A706" s="140"/>
      <c r="B706" s="141"/>
      <c r="C706" s="141"/>
      <c r="D706" s="142"/>
      <c r="E706" s="141"/>
      <c r="F706" s="141"/>
      <c r="G706" s="141"/>
      <c r="H706" s="141"/>
      <c r="I706" s="142"/>
      <c r="J706" s="141"/>
      <c r="K706" s="141"/>
      <c r="L706" s="141"/>
      <c r="M706" s="143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</row>
    <row ht="12.75" customHeight="1" r="707">
      <c r="A707" s="140"/>
      <c r="B707" s="141"/>
      <c r="C707" s="141"/>
      <c r="D707" s="142"/>
      <c r="E707" s="141"/>
      <c r="F707" s="141"/>
      <c r="G707" s="141"/>
      <c r="H707" s="141"/>
      <c r="I707" s="142"/>
      <c r="J707" s="141"/>
      <c r="K707" s="141"/>
      <c r="L707" s="141"/>
      <c r="M707" s="143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</row>
    <row ht="12.75" customHeight="1" r="708">
      <c r="A708" s="140"/>
      <c r="B708" s="141"/>
      <c r="C708" s="141"/>
      <c r="D708" s="142"/>
      <c r="E708" s="141"/>
      <c r="F708" s="141"/>
      <c r="G708" s="141"/>
      <c r="H708" s="141"/>
      <c r="I708" s="142"/>
      <c r="J708" s="141"/>
      <c r="K708" s="141"/>
      <c r="L708" s="141"/>
      <c r="M708" s="143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</row>
    <row ht="12.75" customHeight="1" r="709">
      <c r="A709" s="140"/>
      <c r="B709" s="141"/>
      <c r="C709" s="141"/>
      <c r="D709" s="142"/>
      <c r="E709" s="141"/>
      <c r="F709" s="141"/>
      <c r="G709" s="141"/>
      <c r="H709" s="141"/>
      <c r="I709" s="142"/>
      <c r="J709" s="141"/>
      <c r="K709" s="141"/>
      <c r="L709" s="141"/>
      <c r="M709" s="143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</row>
    <row ht="12.75" customHeight="1" r="710">
      <c r="A710" s="140"/>
      <c r="B710" s="141"/>
      <c r="C710" s="141"/>
      <c r="D710" s="142"/>
      <c r="E710" s="141"/>
      <c r="F710" s="141"/>
      <c r="G710" s="141"/>
      <c r="H710" s="141"/>
      <c r="I710" s="142"/>
      <c r="J710" s="141"/>
      <c r="K710" s="141"/>
      <c r="L710" s="141"/>
      <c r="M710" s="143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</row>
    <row ht="12.75" customHeight="1" r="711">
      <c r="A711" s="140"/>
      <c r="B711" s="141"/>
      <c r="C711" s="141"/>
      <c r="D711" s="142"/>
      <c r="E711" s="141"/>
      <c r="F711" s="141"/>
      <c r="G711" s="141"/>
      <c r="H711" s="141"/>
      <c r="I711" s="142"/>
      <c r="J711" s="141"/>
      <c r="K711" s="141"/>
      <c r="L711" s="141"/>
      <c r="M711" s="143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</row>
    <row ht="12.75" customHeight="1" r="712">
      <c r="A712" s="140"/>
      <c r="B712" s="141"/>
      <c r="C712" s="141"/>
      <c r="D712" s="142"/>
      <c r="E712" s="141"/>
      <c r="F712" s="141"/>
      <c r="G712" s="141"/>
      <c r="H712" s="141"/>
      <c r="I712" s="142"/>
      <c r="J712" s="141"/>
      <c r="K712" s="141"/>
      <c r="L712" s="141"/>
      <c r="M712" s="143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</row>
    <row ht="12.75" customHeight="1" r="713">
      <c r="A713" s="140"/>
      <c r="B713" s="141"/>
      <c r="C713" s="141"/>
      <c r="D713" s="142"/>
      <c r="E713" s="141"/>
      <c r="F713" s="141"/>
      <c r="G713" s="141"/>
      <c r="H713" s="141"/>
      <c r="I713" s="142"/>
      <c r="J713" s="141"/>
      <c r="K713" s="141"/>
      <c r="L713" s="141"/>
      <c r="M713" s="143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</row>
    <row ht="12.75" customHeight="1" r="714">
      <c r="A714" s="140"/>
      <c r="B714" s="141"/>
      <c r="C714" s="141"/>
      <c r="D714" s="142"/>
      <c r="E714" s="141"/>
      <c r="F714" s="141"/>
      <c r="G714" s="141"/>
      <c r="H714" s="141"/>
      <c r="I714" s="142"/>
      <c r="J714" s="141"/>
      <c r="K714" s="141"/>
      <c r="L714" s="141"/>
      <c r="M714" s="143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</row>
    <row ht="12.75" customHeight="1" r="715">
      <c r="A715" s="140"/>
      <c r="B715" s="141"/>
      <c r="C715" s="141"/>
      <c r="D715" s="142"/>
      <c r="E715" s="141"/>
      <c r="F715" s="141"/>
      <c r="G715" s="141"/>
      <c r="H715" s="141"/>
      <c r="I715" s="142"/>
      <c r="J715" s="141"/>
      <c r="K715" s="141"/>
      <c r="L715" s="141"/>
      <c r="M715" s="143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</row>
    <row ht="12.75" customHeight="1" r="716">
      <c r="A716" s="140"/>
      <c r="B716" s="141"/>
      <c r="C716" s="141"/>
      <c r="D716" s="142"/>
      <c r="E716" s="141"/>
      <c r="F716" s="141"/>
      <c r="G716" s="141"/>
      <c r="H716" s="141"/>
      <c r="I716" s="142"/>
      <c r="J716" s="141"/>
      <c r="K716" s="141"/>
      <c r="L716" s="141"/>
      <c r="M716" s="143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</row>
    <row ht="12.75" customHeight="1" r="717">
      <c r="A717" s="140"/>
      <c r="B717" s="141"/>
      <c r="C717" s="141"/>
      <c r="D717" s="142"/>
      <c r="E717" s="141"/>
      <c r="F717" s="141"/>
      <c r="G717" s="141"/>
      <c r="H717" s="141"/>
      <c r="I717" s="142"/>
      <c r="J717" s="141"/>
      <c r="K717" s="141"/>
      <c r="L717" s="141"/>
      <c r="M717" s="143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</row>
    <row ht="12.75" customHeight="1" r="718">
      <c r="A718" s="140"/>
      <c r="B718" s="141"/>
      <c r="C718" s="141"/>
      <c r="D718" s="142"/>
      <c r="E718" s="141"/>
      <c r="F718" s="141"/>
      <c r="G718" s="141"/>
      <c r="H718" s="141"/>
      <c r="I718" s="142"/>
      <c r="J718" s="141"/>
      <c r="K718" s="141"/>
      <c r="L718" s="141"/>
      <c r="M718" s="143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</row>
    <row ht="12.75" customHeight="1" r="719">
      <c r="A719" s="140"/>
      <c r="B719" s="141"/>
      <c r="C719" s="141"/>
      <c r="D719" s="142"/>
      <c r="E719" s="141"/>
      <c r="F719" s="141"/>
      <c r="G719" s="141"/>
      <c r="H719" s="141"/>
      <c r="I719" s="142"/>
      <c r="J719" s="141"/>
      <c r="K719" s="141"/>
      <c r="L719" s="141"/>
      <c r="M719" s="143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</row>
    <row ht="12.75" customHeight="1" r="720">
      <c r="A720" s="140"/>
      <c r="B720" s="141"/>
      <c r="C720" s="141"/>
      <c r="D720" s="142"/>
      <c r="E720" s="141"/>
      <c r="F720" s="141"/>
      <c r="G720" s="141"/>
      <c r="H720" s="141"/>
      <c r="I720" s="142"/>
      <c r="J720" s="141"/>
      <c r="K720" s="141"/>
      <c r="L720" s="141"/>
      <c r="M720" s="143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</row>
    <row ht="12.75" customHeight="1" r="721">
      <c r="A721" s="140"/>
      <c r="B721" s="141"/>
      <c r="C721" s="141"/>
      <c r="D721" s="142"/>
      <c r="E721" s="141"/>
      <c r="F721" s="141"/>
      <c r="G721" s="141"/>
      <c r="H721" s="141"/>
      <c r="I721" s="142"/>
      <c r="J721" s="141"/>
      <c r="K721" s="141"/>
      <c r="L721" s="141"/>
      <c r="M721" s="143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</row>
    <row ht="12.75" customHeight="1" r="722">
      <c r="A722" s="140"/>
      <c r="B722" s="141"/>
      <c r="C722" s="141"/>
      <c r="D722" s="142"/>
      <c r="E722" s="141"/>
      <c r="F722" s="141"/>
      <c r="G722" s="141"/>
      <c r="H722" s="141"/>
      <c r="I722" s="142"/>
      <c r="J722" s="141"/>
      <c r="K722" s="141"/>
      <c r="L722" s="141"/>
      <c r="M722" s="143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</row>
    <row ht="12.75" customHeight="1" r="723">
      <c r="A723" s="140"/>
      <c r="B723" s="141"/>
      <c r="C723" s="141"/>
      <c r="D723" s="142"/>
      <c r="E723" s="141"/>
      <c r="F723" s="141"/>
      <c r="G723" s="141"/>
      <c r="H723" s="141"/>
      <c r="I723" s="142"/>
      <c r="J723" s="141"/>
      <c r="K723" s="141"/>
      <c r="L723" s="141"/>
      <c r="M723" s="143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</row>
    <row ht="12.75" customHeight="1" r="724">
      <c r="A724" s="140"/>
      <c r="B724" s="141"/>
      <c r="C724" s="141"/>
      <c r="D724" s="142"/>
      <c r="E724" s="141"/>
      <c r="F724" s="141"/>
      <c r="G724" s="141"/>
      <c r="H724" s="141"/>
      <c r="I724" s="142"/>
      <c r="J724" s="141"/>
      <c r="K724" s="141"/>
      <c r="L724" s="141"/>
      <c r="M724" s="143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</row>
    <row ht="12.75" customHeight="1" r="725">
      <c r="A725" s="140"/>
      <c r="B725" s="141"/>
      <c r="C725" s="141"/>
      <c r="D725" s="142"/>
      <c r="E725" s="141"/>
      <c r="F725" s="141"/>
      <c r="G725" s="141"/>
      <c r="H725" s="141"/>
      <c r="I725" s="142"/>
      <c r="J725" s="141"/>
      <c r="K725" s="141"/>
      <c r="L725" s="141"/>
      <c r="M725" s="143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</row>
    <row ht="12.75" customHeight="1" r="726">
      <c r="A726" s="140"/>
      <c r="B726" s="141"/>
      <c r="C726" s="141"/>
      <c r="D726" s="142"/>
      <c r="E726" s="141"/>
      <c r="F726" s="141"/>
      <c r="G726" s="141"/>
      <c r="H726" s="141"/>
      <c r="I726" s="142"/>
      <c r="J726" s="141"/>
      <c r="K726" s="141"/>
      <c r="L726" s="141"/>
      <c r="M726" s="143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</row>
    <row ht="12.75" customHeight="1" r="727">
      <c r="A727" s="140"/>
      <c r="B727" s="141"/>
      <c r="C727" s="141"/>
      <c r="D727" s="142"/>
      <c r="E727" s="141"/>
      <c r="F727" s="141"/>
      <c r="G727" s="141"/>
      <c r="H727" s="141"/>
      <c r="I727" s="142"/>
      <c r="J727" s="141"/>
      <c r="K727" s="141"/>
      <c r="L727" s="141"/>
      <c r="M727" s="143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</row>
    <row ht="12.75" customHeight="1" r="728">
      <c r="A728" s="140"/>
      <c r="B728" s="141"/>
      <c r="C728" s="141"/>
      <c r="D728" s="142"/>
      <c r="E728" s="141"/>
      <c r="F728" s="141"/>
      <c r="G728" s="141"/>
      <c r="H728" s="141"/>
      <c r="I728" s="142"/>
      <c r="J728" s="141"/>
      <c r="K728" s="141"/>
      <c r="L728" s="141"/>
      <c r="M728" s="143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</row>
    <row ht="12.75" customHeight="1" r="729">
      <c r="A729" s="140"/>
      <c r="B729" s="141"/>
      <c r="C729" s="141"/>
      <c r="D729" s="142"/>
      <c r="E729" s="141"/>
      <c r="F729" s="141"/>
      <c r="G729" s="141"/>
      <c r="H729" s="141"/>
      <c r="I729" s="142"/>
      <c r="J729" s="141"/>
      <c r="K729" s="141"/>
      <c r="L729" s="141"/>
      <c r="M729" s="143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</row>
    <row ht="12.75" customHeight="1" r="730">
      <c r="A730" s="140"/>
      <c r="B730" s="141"/>
      <c r="C730" s="141"/>
      <c r="D730" s="142"/>
      <c r="E730" s="141"/>
      <c r="F730" s="141"/>
      <c r="G730" s="141"/>
      <c r="H730" s="141"/>
      <c r="I730" s="142"/>
      <c r="J730" s="141"/>
      <c r="K730" s="141"/>
      <c r="L730" s="141"/>
      <c r="M730" s="143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</row>
    <row ht="12.75" customHeight="1" r="731">
      <c r="A731" s="140"/>
      <c r="B731" s="141"/>
      <c r="C731" s="141"/>
      <c r="D731" s="142"/>
      <c r="E731" s="141"/>
      <c r="F731" s="141"/>
      <c r="G731" s="141"/>
      <c r="H731" s="141"/>
      <c r="I731" s="142"/>
      <c r="J731" s="141"/>
      <c r="K731" s="141"/>
      <c r="L731" s="141"/>
      <c r="M731" s="143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</row>
    <row ht="12.75" customHeight="1" r="732">
      <c r="A732" s="140"/>
      <c r="B732" s="141"/>
      <c r="C732" s="141"/>
      <c r="D732" s="142"/>
      <c r="E732" s="141"/>
      <c r="F732" s="141"/>
      <c r="G732" s="141"/>
      <c r="H732" s="141"/>
      <c r="I732" s="142"/>
      <c r="J732" s="141"/>
      <c r="K732" s="141"/>
      <c r="L732" s="141"/>
      <c r="M732" s="143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</row>
    <row ht="12.75" customHeight="1" r="733">
      <c r="A733" s="140"/>
      <c r="B733" s="141"/>
      <c r="C733" s="141"/>
      <c r="D733" s="142"/>
      <c r="E733" s="141"/>
      <c r="F733" s="141"/>
      <c r="G733" s="141"/>
      <c r="H733" s="141"/>
      <c r="I733" s="142"/>
      <c r="J733" s="141"/>
      <c r="K733" s="141"/>
      <c r="L733" s="141"/>
      <c r="M733" s="143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</row>
    <row ht="12.75" customHeight="1" r="734">
      <c r="A734" s="140"/>
      <c r="B734" s="141"/>
      <c r="C734" s="141"/>
      <c r="D734" s="142"/>
      <c r="E734" s="141"/>
      <c r="F734" s="141"/>
      <c r="G734" s="141"/>
      <c r="H734" s="141"/>
      <c r="I734" s="142"/>
      <c r="J734" s="141"/>
      <c r="K734" s="141"/>
      <c r="L734" s="141"/>
      <c r="M734" s="143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</row>
    <row ht="12.75" customHeight="1" r="735">
      <c r="A735" s="140"/>
      <c r="B735" s="141"/>
      <c r="C735" s="141"/>
      <c r="D735" s="142"/>
      <c r="E735" s="141"/>
      <c r="F735" s="141"/>
      <c r="G735" s="141"/>
      <c r="H735" s="141"/>
      <c r="I735" s="142"/>
      <c r="J735" s="141"/>
      <c r="K735" s="141"/>
      <c r="L735" s="141"/>
      <c r="M735" s="143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</row>
    <row ht="12.75" customHeight="1" r="736">
      <c r="A736" s="140"/>
      <c r="B736" s="141"/>
      <c r="C736" s="141"/>
      <c r="D736" s="142"/>
      <c r="E736" s="141"/>
      <c r="F736" s="141"/>
      <c r="G736" s="141"/>
      <c r="H736" s="141"/>
      <c r="I736" s="142"/>
      <c r="J736" s="141"/>
      <c r="K736" s="141"/>
      <c r="L736" s="141"/>
      <c r="M736" s="143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</row>
    <row ht="12.75" customHeight="1" r="737">
      <c r="A737" s="140"/>
      <c r="B737" s="141"/>
      <c r="C737" s="141"/>
      <c r="D737" s="142"/>
      <c r="E737" s="141"/>
      <c r="F737" s="141"/>
      <c r="G737" s="141"/>
      <c r="H737" s="141"/>
      <c r="I737" s="142"/>
      <c r="J737" s="141"/>
      <c r="K737" s="141"/>
      <c r="L737" s="141"/>
      <c r="M737" s="143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</row>
    <row ht="12.75" customHeight="1" r="738">
      <c r="A738" s="140"/>
      <c r="B738" s="141"/>
      <c r="C738" s="141"/>
      <c r="D738" s="142"/>
      <c r="E738" s="141"/>
      <c r="F738" s="141"/>
      <c r="G738" s="141"/>
      <c r="H738" s="141"/>
      <c r="I738" s="142"/>
      <c r="J738" s="141"/>
      <c r="K738" s="141"/>
      <c r="L738" s="141"/>
      <c r="M738" s="143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</row>
    <row ht="12.75" customHeight="1" r="739">
      <c r="A739" s="140"/>
      <c r="B739" s="141"/>
      <c r="C739" s="141"/>
      <c r="D739" s="142"/>
      <c r="E739" s="141"/>
      <c r="F739" s="141"/>
      <c r="G739" s="141"/>
      <c r="H739" s="141"/>
      <c r="I739" s="142"/>
      <c r="J739" s="141"/>
      <c r="K739" s="141"/>
      <c r="L739" s="141"/>
      <c r="M739" s="143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</row>
    <row ht="12.75" customHeight="1" r="740">
      <c r="A740" s="140"/>
      <c r="B740" s="141"/>
      <c r="C740" s="141"/>
      <c r="D740" s="142"/>
      <c r="E740" s="141"/>
      <c r="F740" s="141"/>
      <c r="G740" s="141"/>
      <c r="H740" s="141"/>
      <c r="I740" s="142"/>
      <c r="J740" s="141"/>
      <c r="K740" s="141"/>
      <c r="L740" s="141"/>
      <c r="M740" s="143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</row>
    <row ht="12.75" customHeight="1" r="741">
      <c r="A741" s="140"/>
      <c r="B741" s="141"/>
      <c r="C741" s="141"/>
      <c r="D741" s="142"/>
      <c r="E741" s="141"/>
      <c r="F741" s="141"/>
      <c r="G741" s="141"/>
      <c r="H741" s="141"/>
      <c r="I741" s="142"/>
      <c r="J741" s="141"/>
      <c r="K741" s="141"/>
      <c r="L741" s="141"/>
      <c r="M741" s="143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</row>
    <row ht="12.75" customHeight="1" r="742">
      <c r="A742" s="140"/>
      <c r="B742" s="141"/>
      <c r="C742" s="141"/>
      <c r="D742" s="142"/>
      <c r="E742" s="141"/>
      <c r="F742" s="141"/>
      <c r="G742" s="141"/>
      <c r="H742" s="141"/>
      <c r="I742" s="142"/>
      <c r="J742" s="141"/>
      <c r="K742" s="141"/>
      <c r="L742" s="141"/>
      <c r="M742" s="143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</row>
    <row ht="12.75" customHeight="1" r="743">
      <c r="A743" s="140"/>
      <c r="B743" s="141"/>
      <c r="C743" s="141"/>
      <c r="D743" s="142"/>
      <c r="E743" s="141"/>
      <c r="F743" s="141"/>
      <c r="G743" s="141"/>
      <c r="H743" s="141"/>
      <c r="I743" s="142"/>
      <c r="J743" s="141"/>
      <c r="K743" s="141"/>
      <c r="L743" s="141"/>
      <c r="M743" s="143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</row>
    <row ht="12.75" customHeight="1" r="744">
      <c r="A744" s="140"/>
      <c r="B744" s="141"/>
      <c r="C744" s="141"/>
      <c r="D744" s="142"/>
      <c r="E744" s="141"/>
      <c r="F744" s="141"/>
      <c r="G744" s="141"/>
      <c r="H744" s="141"/>
      <c r="I744" s="142"/>
      <c r="J744" s="141"/>
      <c r="K744" s="141"/>
      <c r="L744" s="141"/>
      <c r="M744" s="143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</row>
    <row ht="12.75" customHeight="1" r="745">
      <c r="A745" s="140"/>
      <c r="B745" s="141"/>
      <c r="C745" s="141"/>
      <c r="D745" s="142"/>
      <c r="E745" s="141"/>
      <c r="F745" s="141"/>
      <c r="G745" s="141"/>
      <c r="H745" s="141"/>
      <c r="I745" s="142"/>
      <c r="J745" s="141"/>
      <c r="K745" s="141"/>
      <c r="L745" s="141"/>
      <c r="M745" s="143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</row>
    <row ht="12.75" customHeight="1" r="746">
      <c r="A746" s="140"/>
      <c r="B746" s="141"/>
      <c r="C746" s="141"/>
      <c r="D746" s="142"/>
      <c r="E746" s="141"/>
      <c r="F746" s="141"/>
      <c r="G746" s="141"/>
      <c r="H746" s="141"/>
      <c r="I746" s="142"/>
      <c r="J746" s="141"/>
      <c r="K746" s="141"/>
      <c r="L746" s="141"/>
      <c r="M746" s="143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</row>
    <row ht="12.75" customHeight="1" r="747">
      <c r="A747" s="140"/>
      <c r="B747" s="141"/>
      <c r="C747" s="141"/>
      <c r="D747" s="142"/>
      <c r="E747" s="141"/>
      <c r="F747" s="141"/>
      <c r="G747" s="141"/>
      <c r="H747" s="141"/>
      <c r="I747" s="142"/>
      <c r="J747" s="141"/>
      <c r="K747" s="141"/>
      <c r="L747" s="141"/>
      <c r="M747" s="143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</row>
    <row ht="12.75" customHeight="1" r="748">
      <c r="A748" s="140"/>
      <c r="B748" s="141"/>
      <c r="C748" s="141"/>
      <c r="D748" s="142"/>
      <c r="E748" s="141"/>
      <c r="F748" s="141"/>
      <c r="G748" s="141"/>
      <c r="H748" s="141"/>
      <c r="I748" s="142"/>
      <c r="J748" s="141"/>
      <c r="K748" s="141"/>
      <c r="L748" s="141"/>
      <c r="M748" s="143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</row>
    <row ht="12.75" customHeight="1" r="749">
      <c r="A749" s="140"/>
      <c r="B749" s="141"/>
      <c r="C749" s="141"/>
      <c r="D749" s="142"/>
      <c r="E749" s="141"/>
      <c r="F749" s="141"/>
      <c r="G749" s="141"/>
      <c r="H749" s="141"/>
      <c r="I749" s="142"/>
      <c r="J749" s="141"/>
      <c r="K749" s="141"/>
      <c r="L749" s="141"/>
      <c r="M749" s="143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</row>
    <row ht="12.75" customHeight="1" r="750">
      <c r="A750" s="140"/>
      <c r="B750" s="141"/>
      <c r="C750" s="141"/>
      <c r="D750" s="142"/>
      <c r="E750" s="141"/>
      <c r="F750" s="141"/>
      <c r="G750" s="141"/>
      <c r="H750" s="141"/>
      <c r="I750" s="142"/>
      <c r="J750" s="141"/>
      <c r="K750" s="141"/>
      <c r="L750" s="141"/>
      <c r="M750" s="143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</row>
    <row ht="12.75" customHeight="1" r="751">
      <c r="A751" s="140"/>
      <c r="B751" s="141"/>
      <c r="C751" s="141"/>
      <c r="D751" s="142"/>
      <c r="E751" s="141"/>
      <c r="F751" s="141"/>
      <c r="G751" s="141"/>
      <c r="H751" s="141"/>
      <c r="I751" s="142"/>
      <c r="J751" s="141"/>
      <c r="K751" s="141"/>
      <c r="L751" s="141"/>
      <c r="M751" s="143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</row>
    <row ht="12.75" customHeight="1" r="752">
      <c r="A752" s="140"/>
      <c r="B752" s="141"/>
      <c r="C752" s="141"/>
      <c r="D752" s="142"/>
      <c r="E752" s="141"/>
      <c r="F752" s="141"/>
      <c r="G752" s="141"/>
      <c r="H752" s="141"/>
      <c r="I752" s="142"/>
      <c r="J752" s="141"/>
      <c r="K752" s="141"/>
      <c r="L752" s="141"/>
      <c r="M752" s="143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</row>
    <row ht="12.75" customHeight="1" r="753">
      <c r="A753" s="140"/>
      <c r="B753" s="141"/>
      <c r="C753" s="141"/>
      <c r="D753" s="142"/>
      <c r="E753" s="141"/>
      <c r="F753" s="141"/>
      <c r="G753" s="141"/>
      <c r="H753" s="141"/>
      <c r="I753" s="142"/>
      <c r="J753" s="141"/>
      <c r="K753" s="141"/>
      <c r="L753" s="141"/>
      <c r="M753" s="143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</row>
    <row ht="12.75" customHeight="1" r="754">
      <c r="A754" s="140"/>
      <c r="B754" s="141"/>
      <c r="C754" s="141"/>
      <c r="D754" s="142"/>
      <c r="E754" s="141"/>
      <c r="F754" s="141"/>
      <c r="G754" s="141"/>
      <c r="H754" s="141"/>
      <c r="I754" s="142"/>
      <c r="J754" s="141"/>
      <c r="K754" s="141"/>
      <c r="L754" s="141"/>
      <c r="M754" s="143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</row>
    <row ht="12.75" customHeight="1" r="755">
      <c r="A755" s="140"/>
      <c r="B755" s="141"/>
      <c r="C755" s="141"/>
      <c r="D755" s="142"/>
      <c r="E755" s="141"/>
      <c r="F755" s="141"/>
      <c r="G755" s="141"/>
      <c r="H755" s="141"/>
      <c r="I755" s="142"/>
      <c r="J755" s="141"/>
      <c r="K755" s="141"/>
      <c r="L755" s="141"/>
      <c r="M755" s="143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</row>
    <row ht="12.75" customHeight="1" r="756">
      <c r="A756" s="140"/>
      <c r="B756" s="141"/>
      <c r="C756" s="141"/>
      <c r="D756" s="142"/>
      <c r="E756" s="141"/>
      <c r="F756" s="141"/>
      <c r="G756" s="141"/>
      <c r="H756" s="141"/>
      <c r="I756" s="142"/>
      <c r="J756" s="141"/>
      <c r="K756" s="141"/>
      <c r="L756" s="141"/>
      <c r="M756" s="143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</row>
    <row ht="12.75" customHeight="1" r="757">
      <c r="A757" s="140"/>
      <c r="B757" s="141"/>
      <c r="C757" s="141"/>
      <c r="D757" s="142"/>
      <c r="E757" s="141"/>
      <c r="F757" s="141"/>
      <c r="G757" s="141"/>
      <c r="H757" s="141"/>
      <c r="I757" s="142"/>
      <c r="J757" s="141"/>
      <c r="K757" s="141"/>
      <c r="L757" s="141"/>
      <c r="M757" s="143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</row>
    <row ht="12.75" customHeight="1" r="758">
      <c r="A758" s="140"/>
      <c r="B758" s="141"/>
      <c r="C758" s="141"/>
      <c r="D758" s="142"/>
      <c r="E758" s="141"/>
      <c r="F758" s="141"/>
      <c r="G758" s="141"/>
      <c r="H758" s="141"/>
      <c r="I758" s="142"/>
      <c r="J758" s="141"/>
      <c r="K758" s="141"/>
      <c r="L758" s="141"/>
      <c r="M758" s="143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</row>
    <row ht="12.75" customHeight="1" r="759">
      <c r="A759" s="140"/>
      <c r="B759" s="141"/>
      <c r="C759" s="141"/>
      <c r="D759" s="142"/>
      <c r="E759" s="141"/>
      <c r="F759" s="141"/>
      <c r="G759" s="141"/>
      <c r="H759" s="141"/>
      <c r="I759" s="142"/>
      <c r="J759" s="141"/>
      <c r="K759" s="141"/>
      <c r="L759" s="141"/>
      <c r="M759" s="143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</row>
    <row ht="12.75" customHeight="1" r="760">
      <c r="A760" s="140"/>
      <c r="B760" s="141"/>
      <c r="C760" s="141"/>
      <c r="D760" s="142"/>
      <c r="E760" s="141"/>
      <c r="F760" s="141"/>
      <c r="G760" s="141"/>
      <c r="H760" s="141"/>
      <c r="I760" s="142"/>
      <c r="J760" s="141"/>
      <c r="K760" s="141"/>
      <c r="L760" s="141"/>
      <c r="M760" s="143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</row>
    <row ht="12.75" customHeight="1" r="761">
      <c r="A761" s="140"/>
      <c r="B761" s="141"/>
      <c r="C761" s="141"/>
      <c r="D761" s="142"/>
      <c r="E761" s="141"/>
      <c r="F761" s="141"/>
      <c r="G761" s="141"/>
      <c r="H761" s="141"/>
      <c r="I761" s="142"/>
      <c r="J761" s="141"/>
      <c r="K761" s="141"/>
      <c r="L761" s="141"/>
      <c r="M761" s="143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</row>
    <row ht="12.75" customHeight="1" r="762">
      <c r="A762" s="140"/>
      <c r="B762" s="141"/>
      <c r="C762" s="141"/>
      <c r="D762" s="142"/>
      <c r="E762" s="141"/>
      <c r="F762" s="141"/>
      <c r="G762" s="141"/>
      <c r="H762" s="141"/>
      <c r="I762" s="142"/>
      <c r="J762" s="141"/>
      <c r="K762" s="141"/>
      <c r="L762" s="141"/>
      <c r="M762" s="143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</row>
    <row ht="12.75" customHeight="1" r="763">
      <c r="A763" s="140"/>
      <c r="B763" s="141"/>
      <c r="C763" s="141"/>
      <c r="D763" s="142"/>
      <c r="E763" s="141"/>
      <c r="F763" s="141"/>
      <c r="G763" s="141"/>
      <c r="H763" s="141"/>
      <c r="I763" s="142"/>
      <c r="J763" s="141"/>
      <c r="K763" s="141"/>
      <c r="L763" s="141"/>
      <c r="M763" s="143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</row>
    <row ht="12.75" customHeight="1" r="764">
      <c r="A764" s="140"/>
      <c r="B764" s="141"/>
      <c r="C764" s="141"/>
      <c r="D764" s="142"/>
      <c r="E764" s="141"/>
      <c r="F764" s="141"/>
      <c r="G764" s="141"/>
      <c r="H764" s="141"/>
      <c r="I764" s="142"/>
      <c r="J764" s="141"/>
      <c r="K764" s="141"/>
      <c r="L764" s="141"/>
      <c r="M764" s="143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</row>
    <row ht="12.75" customHeight="1" r="765">
      <c r="A765" s="140"/>
      <c r="B765" s="141"/>
      <c r="C765" s="141"/>
      <c r="D765" s="142"/>
      <c r="E765" s="141"/>
      <c r="F765" s="141"/>
      <c r="G765" s="141"/>
      <c r="H765" s="141"/>
      <c r="I765" s="142"/>
      <c r="J765" s="141"/>
      <c r="K765" s="141"/>
      <c r="L765" s="141"/>
      <c r="M765" s="143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</row>
    <row ht="12.75" customHeight="1" r="766">
      <c r="A766" s="140"/>
      <c r="B766" s="141"/>
      <c r="C766" s="141"/>
      <c r="D766" s="142"/>
      <c r="E766" s="141"/>
      <c r="F766" s="141"/>
      <c r="G766" s="141"/>
      <c r="H766" s="141"/>
      <c r="I766" s="142"/>
      <c r="J766" s="141"/>
      <c r="K766" s="141"/>
      <c r="L766" s="141"/>
      <c r="M766" s="143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</row>
    <row ht="12.75" customHeight="1" r="767">
      <c r="A767" s="140"/>
      <c r="B767" s="141"/>
      <c r="C767" s="141"/>
      <c r="D767" s="142"/>
      <c r="E767" s="141"/>
      <c r="F767" s="141"/>
      <c r="G767" s="141"/>
      <c r="H767" s="141"/>
      <c r="I767" s="142"/>
      <c r="J767" s="141"/>
      <c r="K767" s="141"/>
      <c r="L767" s="141"/>
      <c r="M767" s="143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</row>
    <row ht="12.75" customHeight="1" r="768">
      <c r="A768" s="140"/>
      <c r="B768" s="141"/>
      <c r="C768" s="141"/>
      <c r="D768" s="142"/>
      <c r="E768" s="141"/>
      <c r="F768" s="141"/>
      <c r="G768" s="141"/>
      <c r="H768" s="141"/>
      <c r="I768" s="142"/>
      <c r="J768" s="141"/>
      <c r="K768" s="141"/>
      <c r="L768" s="141"/>
      <c r="M768" s="143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</row>
    <row ht="12.75" customHeight="1" r="769">
      <c r="A769" s="140"/>
      <c r="B769" s="141"/>
      <c r="C769" s="141"/>
      <c r="D769" s="142"/>
      <c r="E769" s="141"/>
      <c r="F769" s="141"/>
      <c r="G769" s="141"/>
      <c r="H769" s="141"/>
      <c r="I769" s="142"/>
      <c r="J769" s="141"/>
      <c r="K769" s="141"/>
      <c r="L769" s="141"/>
      <c r="M769" s="143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</row>
    <row ht="12.75" customHeight="1" r="770">
      <c r="A770" s="140"/>
      <c r="B770" s="141"/>
      <c r="C770" s="141"/>
      <c r="D770" s="142"/>
      <c r="E770" s="141"/>
      <c r="F770" s="141"/>
      <c r="G770" s="141"/>
      <c r="H770" s="141"/>
      <c r="I770" s="142"/>
      <c r="J770" s="141"/>
      <c r="K770" s="141"/>
      <c r="L770" s="141"/>
      <c r="M770" s="143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</row>
    <row ht="12.75" customHeight="1" r="771">
      <c r="A771" s="140"/>
      <c r="B771" s="141"/>
      <c r="C771" s="141"/>
      <c r="D771" s="142"/>
      <c r="E771" s="141"/>
      <c r="F771" s="141"/>
      <c r="G771" s="141"/>
      <c r="H771" s="141"/>
      <c r="I771" s="142"/>
      <c r="J771" s="141"/>
      <c r="K771" s="141"/>
      <c r="L771" s="141"/>
      <c r="M771" s="143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</row>
    <row ht="12.75" customHeight="1" r="772">
      <c r="A772" s="140"/>
      <c r="B772" s="141"/>
      <c r="C772" s="141"/>
      <c r="D772" s="142"/>
      <c r="E772" s="141"/>
      <c r="F772" s="141"/>
      <c r="G772" s="141"/>
      <c r="H772" s="141"/>
      <c r="I772" s="142"/>
      <c r="J772" s="141"/>
      <c r="K772" s="141"/>
      <c r="L772" s="141"/>
      <c r="M772" s="143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</row>
    <row ht="12.75" customHeight="1" r="773">
      <c r="A773" s="140"/>
      <c r="B773" s="141"/>
      <c r="C773" s="141"/>
      <c r="D773" s="142"/>
      <c r="E773" s="141"/>
      <c r="F773" s="141"/>
      <c r="G773" s="141"/>
      <c r="H773" s="141"/>
      <c r="I773" s="142"/>
      <c r="J773" s="141"/>
      <c r="K773" s="141"/>
      <c r="L773" s="141"/>
      <c r="M773" s="143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</row>
    <row ht="12.75" customHeight="1" r="774">
      <c r="A774" s="140"/>
      <c r="B774" s="141"/>
      <c r="C774" s="141"/>
      <c r="D774" s="142"/>
      <c r="E774" s="141"/>
      <c r="F774" s="141"/>
      <c r="G774" s="141"/>
      <c r="H774" s="141"/>
      <c r="I774" s="142"/>
      <c r="J774" s="141"/>
      <c r="K774" s="141"/>
      <c r="L774" s="141"/>
      <c r="M774" s="143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</row>
    <row ht="12.75" customHeight="1" r="775">
      <c r="A775" s="140"/>
      <c r="B775" s="141"/>
      <c r="C775" s="141"/>
      <c r="D775" s="142"/>
      <c r="E775" s="141"/>
      <c r="F775" s="141"/>
      <c r="G775" s="141"/>
      <c r="H775" s="141"/>
      <c r="I775" s="142"/>
      <c r="J775" s="141"/>
      <c r="K775" s="141"/>
      <c r="L775" s="141"/>
      <c r="M775" s="143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</row>
    <row ht="12.75" customHeight="1" r="776">
      <c r="A776" s="140"/>
      <c r="B776" s="141"/>
      <c r="C776" s="141"/>
      <c r="D776" s="142"/>
      <c r="E776" s="141"/>
      <c r="F776" s="141"/>
      <c r="G776" s="141"/>
      <c r="H776" s="141"/>
      <c r="I776" s="142"/>
      <c r="J776" s="141"/>
      <c r="K776" s="141"/>
      <c r="L776" s="141"/>
      <c r="M776" s="143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</row>
    <row ht="12.75" customHeight="1" r="777">
      <c r="A777" s="140"/>
      <c r="B777" s="141"/>
      <c r="C777" s="141"/>
      <c r="D777" s="142"/>
      <c r="E777" s="141"/>
      <c r="F777" s="141"/>
      <c r="G777" s="141"/>
      <c r="H777" s="141"/>
      <c r="I777" s="142"/>
      <c r="J777" s="141"/>
      <c r="K777" s="141"/>
      <c r="L777" s="141"/>
      <c r="M777" s="143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</row>
    <row ht="12.75" customHeight="1" r="778">
      <c r="A778" s="140"/>
      <c r="B778" s="141"/>
      <c r="C778" s="141"/>
      <c r="D778" s="142"/>
      <c r="E778" s="141"/>
      <c r="F778" s="141"/>
      <c r="G778" s="141"/>
      <c r="H778" s="141"/>
      <c r="I778" s="142"/>
      <c r="J778" s="141"/>
      <c r="K778" s="141"/>
      <c r="L778" s="141"/>
      <c r="M778" s="143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</row>
    <row ht="12.75" customHeight="1" r="779">
      <c r="A779" s="140"/>
      <c r="B779" s="141"/>
      <c r="C779" s="141"/>
      <c r="D779" s="142"/>
      <c r="E779" s="141"/>
      <c r="F779" s="141"/>
      <c r="G779" s="141"/>
      <c r="H779" s="141"/>
      <c r="I779" s="142"/>
      <c r="J779" s="141"/>
      <c r="K779" s="141"/>
      <c r="L779" s="141"/>
      <c r="M779" s="143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</row>
    <row ht="12.75" customHeight="1" r="780">
      <c r="A780" s="140"/>
      <c r="B780" s="141"/>
      <c r="C780" s="141"/>
      <c r="D780" s="142"/>
      <c r="E780" s="141"/>
      <c r="F780" s="141"/>
      <c r="G780" s="141"/>
      <c r="H780" s="141"/>
      <c r="I780" s="142"/>
      <c r="J780" s="141"/>
      <c r="K780" s="141"/>
      <c r="L780" s="141"/>
      <c r="M780" s="143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</row>
    <row ht="12.75" customHeight="1" r="781">
      <c r="A781" s="140"/>
      <c r="B781" s="141"/>
      <c r="C781" s="141"/>
      <c r="D781" s="142"/>
      <c r="E781" s="141"/>
      <c r="F781" s="141"/>
      <c r="G781" s="141"/>
      <c r="H781" s="141"/>
      <c r="I781" s="142"/>
      <c r="J781" s="141"/>
      <c r="K781" s="141"/>
      <c r="L781" s="141"/>
      <c r="M781" s="143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</row>
    <row ht="12.75" customHeight="1" r="782">
      <c r="A782" s="140"/>
      <c r="B782" s="141"/>
      <c r="C782" s="141"/>
      <c r="D782" s="142"/>
      <c r="E782" s="141"/>
      <c r="F782" s="141"/>
      <c r="G782" s="141"/>
      <c r="H782" s="141"/>
      <c r="I782" s="142"/>
      <c r="J782" s="141"/>
      <c r="K782" s="141"/>
      <c r="L782" s="141"/>
      <c r="M782" s="143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</row>
    <row ht="12.75" customHeight="1" r="783">
      <c r="A783" s="140"/>
      <c r="B783" s="141"/>
      <c r="C783" s="141"/>
      <c r="D783" s="142"/>
      <c r="E783" s="141"/>
      <c r="F783" s="141"/>
      <c r="G783" s="141"/>
      <c r="H783" s="141"/>
      <c r="I783" s="142"/>
      <c r="J783" s="141"/>
      <c r="K783" s="141"/>
      <c r="L783" s="141"/>
      <c r="M783" s="143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</row>
    <row ht="12.75" customHeight="1" r="784">
      <c r="A784" s="140"/>
      <c r="B784" s="141"/>
      <c r="C784" s="141"/>
      <c r="D784" s="142"/>
      <c r="E784" s="141"/>
      <c r="F784" s="141"/>
      <c r="G784" s="141"/>
      <c r="H784" s="141"/>
      <c r="I784" s="142"/>
      <c r="J784" s="141"/>
      <c r="K784" s="141"/>
      <c r="L784" s="141"/>
      <c r="M784" s="143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</row>
    <row ht="12.75" customHeight="1" r="785">
      <c r="A785" s="140"/>
      <c r="B785" s="141"/>
      <c r="C785" s="141"/>
      <c r="D785" s="142"/>
      <c r="E785" s="141"/>
      <c r="F785" s="141"/>
      <c r="G785" s="141"/>
      <c r="H785" s="141"/>
      <c r="I785" s="142"/>
      <c r="J785" s="141"/>
      <c r="K785" s="141"/>
      <c r="L785" s="141"/>
      <c r="M785" s="143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</row>
    <row ht="12.75" customHeight="1" r="786">
      <c r="A786" s="140"/>
      <c r="B786" s="141"/>
      <c r="C786" s="141"/>
      <c r="D786" s="142"/>
      <c r="E786" s="141"/>
      <c r="F786" s="141"/>
      <c r="G786" s="141"/>
      <c r="H786" s="141"/>
      <c r="I786" s="142"/>
      <c r="J786" s="141"/>
      <c r="K786" s="141"/>
      <c r="L786" s="141"/>
      <c r="M786" s="143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</row>
    <row ht="12.75" customHeight="1" r="787">
      <c r="A787" s="140"/>
      <c r="B787" s="141"/>
      <c r="C787" s="141"/>
      <c r="D787" s="142"/>
      <c r="E787" s="141"/>
      <c r="F787" s="141"/>
      <c r="G787" s="141"/>
      <c r="H787" s="141"/>
      <c r="I787" s="142"/>
      <c r="J787" s="141"/>
      <c r="K787" s="141"/>
      <c r="L787" s="141"/>
      <c r="M787" s="143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</row>
    <row ht="12.75" customHeight="1" r="788">
      <c r="A788" s="140"/>
      <c r="B788" s="141"/>
      <c r="C788" s="141"/>
      <c r="D788" s="142"/>
      <c r="E788" s="141"/>
      <c r="F788" s="141"/>
      <c r="G788" s="141"/>
      <c r="H788" s="141"/>
      <c r="I788" s="142"/>
      <c r="J788" s="141"/>
      <c r="K788" s="141"/>
      <c r="L788" s="141"/>
      <c r="M788" s="143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</row>
    <row ht="12.75" customHeight="1" r="789">
      <c r="A789" s="140"/>
      <c r="B789" s="141"/>
      <c r="C789" s="141"/>
      <c r="D789" s="142"/>
      <c r="E789" s="141"/>
      <c r="F789" s="141"/>
      <c r="G789" s="141"/>
      <c r="H789" s="141"/>
      <c r="I789" s="142"/>
      <c r="J789" s="141"/>
      <c r="K789" s="141"/>
      <c r="L789" s="141"/>
      <c r="M789" s="143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</row>
    <row ht="12.75" customHeight="1" r="790">
      <c r="A790" s="140"/>
      <c r="B790" s="141"/>
      <c r="C790" s="141"/>
      <c r="D790" s="142"/>
      <c r="E790" s="141"/>
      <c r="F790" s="141"/>
      <c r="G790" s="141"/>
      <c r="H790" s="141"/>
      <c r="I790" s="142"/>
      <c r="J790" s="141"/>
      <c r="K790" s="141"/>
      <c r="L790" s="141"/>
      <c r="M790" s="143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</row>
    <row ht="12.75" customHeight="1" r="791">
      <c r="A791" s="140"/>
      <c r="B791" s="141"/>
      <c r="C791" s="141"/>
      <c r="D791" s="142"/>
      <c r="E791" s="141"/>
      <c r="F791" s="141"/>
      <c r="G791" s="141"/>
      <c r="H791" s="141"/>
      <c r="I791" s="142"/>
      <c r="J791" s="141"/>
      <c r="K791" s="141"/>
      <c r="L791" s="141"/>
      <c r="M791" s="143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</row>
    <row ht="12.75" customHeight="1" r="792">
      <c r="A792" s="140"/>
      <c r="B792" s="141"/>
      <c r="C792" s="141"/>
      <c r="D792" s="142"/>
      <c r="E792" s="141"/>
      <c r="F792" s="141"/>
      <c r="G792" s="141"/>
      <c r="H792" s="141"/>
      <c r="I792" s="142"/>
      <c r="J792" s="141"/>
      <c r="K792" s="141"/>
      <c r="L792" s="141"/>
      <c r="M792" s="143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</row>
    <row ht="12.75" customHeight="1" r="793">
      <c r="A793" s="140"/>
      <c r="B793" s="141"/>
      <c r="C793" s="141"/>
      <c r="D793" s="142"/>
      <c r="E793" s="141"/>
      <c r="F793" s="141"/>
      <c r="G793" s="141"/>
      <c r="H793" s="141"/>
      <c r="I793" s="142"/>
      <c r="J793" s="141"/>
      <c r="K793" s="141"/>
      <c r="L793" s="141"/>
      <c r="M793" s="143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</row>
    <row ht="12.75" customHeight="1" r="794">
      <c r="A794" s="140"/>
      <c r="B794" s="141"/>
      <c r="C794" s="141"/>
      <c r="D794" s="142"/>
      <c r="E794" s="141"/>
      <c r="F794" s="141"/>
      <c r="G794" s="141"/>
      <c r="H794" s="141"/>
      <c r="I794" s="142"/>
      <c r="J794" s="141"/>
      <c r="K794" s="141"/>
      <c r="L794" s="141"/>
      <c r="M794" s="143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</row>
    <row ht="12.75" customHeight="1" r="795">
      <c r="A795" s="140"/>
      <c r="B795" s="141"/>
      <c r="C795" s="141"/>
      <c r="D795" s="142"/>
      <c r="E795" s="141"/>
      <c r="F795" s="141"/>
      <c r="G795" s="141"/>
      <c r="H795" s="141"/>
      <c r="I795" s="142"/>
      <c r="J795" s="141"/>
      <c r="K795" s="141"/>
      <c r="L795" s="141"/>
      <c r="M795" s="143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</row>
    <row ht="12.75" customHeight="1" r="796">
      <c r="A796" s="140"/>
      <c r="B796" s="141"/>
      <c r="C796" s="141"/>
      <c r="D796" s="142"/>
      <c r="E796" s="141"/>
      <c r="F796" s="141"/>
      <c r="G796" s="141"/>
      <c r="H796" s="141"/>
      <c r="I796" s="142"/>
      <c r="J796" s="141"/>
      <c r="K796" s="141"/>
      <c r="L796" s="141"/>
      <c r="M796" s="143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</row>
    <row ht="12.75" customHeight="1" r="797">
      <c r="A797" s="140"/>
      <c r="B797" s="141"/>
      <c r="C797" s="141"/>
      <c r="D797" s="142"/>
      <c r="E797" s="141"/>
      <c r="F797" s="141"/>
      <c r="G797" s="141"/>
      <c r="H797" s="141"/>
      <c r="I797" s="142"/>
      <c r="J797" s="141"/>
      <c r="K797" s="141"/>
      <c r="L797" s="141"/>
      <c r="M797" s="143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</row>
    <row ht="12.75" customHeight="1" r="798">
      <c r="A798" s="140"/>
      <c r="B798" s="141"/>
      <c r="C798" s="141"/>
      <c r="D798" s="142"/>
      <c r="E798" s="141"/>
      <c r="F798" s="141"/>
      <c r="G798" s="141"/>
      <c r="H798" s="141"/>
      <c r="I798" s="142"/>
      <c r="J798" s="141"/>
      <c r="K798" s="141"/>
      <c r="L798" s="141"/>
      <c r="M798" s="143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</row>
    <row ht="12.75" customHeight="1" r="799">
      <c r="A799" s="140"/>
      <c r="B799" s="141"/>
      <c r="C799" s="141"/>
      <c r="D799" s="142"/>
      <c r="E799" s="141"/>
      <c r="F799" s="141"/>
      <c r="G799" s="141"/>
      <c r="H799" s="141"/>
      <c r="I799" s="142"/>
      <c r="J799" s="141"/>
      <c r="K799" s="141"/>
      <c r="L799" s="141"/>
      <c r="M799" s="143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</row>
    <row ht="12.75" customHeight="1" r="800">
      <c r="A800" s="140"/>
      <c r="B800" s="141"/>
      <c r="C800" s="141"/>
      <c r="D800" s="142"/>
      <c r="E800" s="141"/>
      <c r="F800" s="141"/>
      <c r="G800" s="141"/>
      <c r="H800" s="141"/>
      <c r="I800" s="142"/>
      <c r="J800" s="141"/>
      <c r="K800" s="141"/>
      <c r="L800" s="141"/>
      <c r="M800" s="143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</row>
    <row ht="12.75" customHeight="1" r="801">
      <c r="A801" s="140"/>
      <c r="B801" s="141"/>
      <c r="C801" s="141"/>
      <c r="D801" s="142"/>
      <c r="E801" s="141"/>
      <c r="F801" s="141"/>
      <c r="G801" s="141"/>
      <c r="H801" s="141"/>
      <c r="I801" s="142"/>
      <c r="J801" s="141"/>
      <c r="K801" s="141"/>
      <c r="L801" s="141"/>
      <c r="M801" s="143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</row>
    <row ht="12.75" customHeight="1" r="802">
      <c r="A802" s="144"/>
      <c r="B802" s="145"/>
      <c r="C802" s="145"/>
      <c r="D802" s="146"/>
      <c r="E802" s="147"/>
      <c r="F802" s="148"/>
      <c r="G802" s="147"/>
      <c r="H802" s="148"/>
      <c r="I802" s="146"/>
      <c r="J802" s="147"/>
      <c r="K802" s="147"/>
      <c r="L802" s="147"/>
      <c r="M802" s="149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</row>
    <row ht="12.75" customHeight="1" r="803">
      <c r="A803" s="144"/>
      <c r="B803" s="145"/>
      <c r="C803" s="145"/>
      <c r="D803" s="146"/>
      <c r="E803" s="147"/>
      <c r="F803" s="148"/>
      <c r="G803" s="147"/>
      <c r="H803" s="148"/>
      <c r="I803" s="146"/>
      <c r="J803" s="147"/>
      <c r="K803" s="147"/>
      <c r="L803" s="147"/>
      <c r="M803" s="149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</row>
    <row ht="12.75" customHeight="1" r="804">
      <c r="A804" s="144"/>
      <c r="B804" s="145"/>
      <c r="C804" s="145"/>
      <c r="D804" s="146"/>
      <c r="E804" s="147"/>
      <c r="F804" s="148"/>
      <c r="G804" s="147"/>
      <c r="H804" s="148"/>
      <c r="I804" s="146"/>
      <c r="J804" s="147"/>
      <c r="K804" s="147"/>
      <c r="L804" s="147"/>
      <c r="M804" s="149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</row>
    <row ht="12.75" customHeight="1" r="805">
      <c r="A805" s="144"/>
      <c r="B805" s="145"/>
      <c r="C805" s="145"/>
      <c r="D805" s="146"/>
      <c r="E805" s="147"/>
      <c r="F805" s="148"/>
      <c r="G805" s="147"/>
      <c r="H805" s="148"/>
      <c r="I805" s="146"/>
      <c r="J805" s="147"/>
      <c r="K805" s="147"/>
      <c r="L805" s="147"/>
      <c r="M805" s="149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</row>
    <row ht="12.75" customHeight="1" r="806">
      <c r="A806" s="144"/>
      <c r="B806" s="145"/>
      <c r="C806" s="145"/>
      <c r="D806" s="146"/>
      <c r="E806" s="147"/>
      <c r="F806" s="148"/>
      <c r="G806" s="147"/>
      <c r="H806" s="148"/>
      <c r="I806" s="146"/>
      <c r="J806" s="147"/>
      <c r="K806" s="147"/>
      <c r="L806" s="147"/>
      <c r="M806" s="149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</row>
    <row ht="12.75" customHeight="1" r="807">
      <c r="A807" s="144"/>
      <c r="B807" s="145"/>
      <c r="C807" s="145"/>
      <c r="D807" s="146"/>
      <c r="E807" s="147"/>
      <c r="F807" s="148"/>
      <c r="G807" s="147"/>
      <c r="H807" s="148"/>
      <c r="I807" s="146"/>
      <c r="J807" s="147"/>
      <c r="K807" s="147"/>
      <c r="L807" s="147"/>
      <c r="M807" s="149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</row>
    <row ht="12.75" customHeight="1" r="808">
      <c r="A808" s="144"/>
      <c r="B808" s="145"/>
      <c r="C808" s="145"/>
      <c r="D808" s="146"/>
      <c r="E808" s="147"/>
      <c r="F808" s="148"/>
      <c r="G808" s="147"/>
      <c r="H808" s="148"/>
      <c r="I808" s="146"/>
      <c r="J808" s="147"/>
      <c r="K808" s="147"/>
      <c r="L808" s="147"/>
      <c r="M808" s="149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</row>
    <row ht="12.75" customHeight="1" r="809">
      <c r="A809" s="144"/>
      <c r="B809" s="145"/>
      <c r="C809" s="145"/>
      <c r="D809" s="146"/>
      <c r="E809" s="147"/>
      <c r="F809" s="148"/>
      <c r="G809" s="147"/>
      <c r="H809" s="148"/>
      <c r="I809" s="146"/>
      <c r="J809" s="147"/>
      <c r="K809" s="147"/>
      <c r="L809" s="147"/>
      <c r="M809" s="149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</row>
    <row ht="12.75" customHeight="1" r="810">
      <c r="A810" s="144"/>
      <c r="B810" s="145"/>
      <c r="C810" s="145"/>
      <c r="D810" s="146"/>
      <c r="E810" s="147"/>
      <c r="F810" s="148"/>
      <c r="G810" s="147"/>
      <c r="H810" s="148"/>
      <c r="I810" s="146"/>
      <c r="J810" s="147"/>
      <c r="K810" s="147"/>
      <c r="L810" s="147"/>
      <c r="M810" s="149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</row>
    <row ht="12.75" customHeight="1" r="811">
      <c r="A811" s="144"/>
      <c r="B811" s="145"/>
      <c r="C811" s="145"/>
      <c r="D811" s="146"/>
      <c r="E811" s="147"/>
      <c r="F811" s="148"/>
      <c r="G811" s="147"/>
      <c r="H811" s="148"/>
      <c r="I811" s="146"/>
      <c r="J811" s="147"/>
      <c r="K811" s="147"/>
      <c r="L811" s="147"/>
      <c r="M811" s="149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</row>
    <row ht="12.75" customHeight="1" r="812">
      <c r="A812" s="144"/>
      <c r="B812" s="145"/>
      <c r="C812" s="145"/>
      <c r="D812" s="146"/>
      <c r="E812" s="147"/>
      <c r="F812" s="148"/>
      <c r="G812" s="147"/>
      <c r="H812" s="148"/>
      <c r="I812" s="146"/>
      <c r="J812" s="147"/>
      <c r="K812" s="147"/>
      <c r="L812" s="147"/>
      <c r="M812" s="149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</row>
    <row ht="12.75" customHeight="1" r="813">
      <c r="A813" s="144"/>
      <c r="B813" s="145"/>
      <c r="C813" s="145"/>
      <c r="D813" s="146"/>
      <c r="E813" s="147"/>
      <c r="F813" s="148"/>
      <c r="G813" s="147"/>
      <c r="H813" s="148"/>
      <c r="I813" s="146"/>
      <c r="J813" s="147"/>
      <c r="K813" s="147"/>
      <c r="L813" s="147"/>
      <c r="M813" s="149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</row>
    <row ht="12.75" customHeight="1" r="814">
      <c r="A814" s="144"/>
      <c r="B814" s="145"/>
      <c r="C814" s="145"/>
      <c r="D814" s="146"/>
      <c r="E814" s="147"/>
      <c r="F814" s="148"/>
      <c r="G814" s="147"/>
      <c r="H814" s="148"/>
      <c r="I814" s="146"/>
      <c r="J814" s="147"/>
      <c r="K814" s="147"/>
      <c r="L814" s="147"/>
      <c r="M814" s="149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</row>
    <row ht="12.75" customHeight="1" r="815">
      <c r="A815" s="144"/>
      <c r="B815" s="145"/>
      <c r="C815" s="145"/>
      <c r="D815" s="146"/>
      <c r="E815" s="147"/>
      <c r="F815" s="148"/>
      <c r="G815" s="147"/>
      <c r="H815" s="148"/>
      <c r="I815" s="146"/>
      <c r="J815" s="147"/>
      <c r="K815" s="147"/>
      <c r="L815" s="147"/>
      <c r="M815" s="149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</row>
    <row ht="12.75" customHeight="1" r="816">
      <c r="A816" s="144"/>
      <c r="B816" s="145"/>
      <c r="C816" s="145"/>
      <c r="D816" s="146"/>
      <c r="E816" s="147"/>
      <c r="F816" s="148"/>
      <c r="G816" s="147"/>
      <c r="H816" s="148"/>
      <c r="I816" s="146"/>
      <c r="J816" s="147"/>
      <c r="K816" s="147"/>
      <c r="L816" s="147"/>
      <c r="M816" s="149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</row>
    <row ht="12.75" customHeight="1" r="817">
      <c r="A817" s="144"/>
      <c r="B817" s="145"/>
      <c r="C817" s="145"/>
      <c r="D817" s="146"/>
      <c r="E817" s="147"/>
      <c r="F817" s="148"/>
      <c r="G817" s="147"/>
      <c r="H817" s="148"/>
      <c r="I817" s="146"/>
      <c r="J817" s="147"/>
      <c r="K817" s="147"/>
      <c r="L817" s="147"/>
      <c r="M817" s="149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</row>
    <row ht="12.75" customHeight="1" r="818">
      <c r="A818" s="144"/>
      <c r="B818" s="145"/>
      <c r="C818" s="145"/>
      <c r="D818" s="146"/>
      <c r="E818" s="147"/>
      <c r="F818" s="148"/>
      <c r="G818" s="147"/>
      <c r="H818" s="148"/>
      <c r="I818" s="146"/>
      <c r="J818" s="147"/>
      <c r="K818" s="147"/>
      <c r="L818" s="147"/>
      <c r="M818" s="149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</row>
    <row ht="12.75" customHeight="1" r="819">
      <c r="A819" s="144"/>
      <c r="B819" s="145"/>
      <c r="C819" s="145"/>
      <c r="D819" s="146"/>
      <c r="E819" s="147"/>
      <c r="F819" s="148"/>
      <c r="G819" s="147"/>
      <c r="H819" s="148"/>
      <c r="I819" s="146"/>
      <c r="J819" s="147"/>
      <c r="K819" s="147"/>
      <c r="L819" s="147"/>
      <c r="M819" s="149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</row>
    <row ht="12.75" customHeight="1" r="820">
      <c r="A820" s="144"/>
      <c r="B820" s="145"/>
      <c r="C820" s="145"/>
      <c r="D820" s="146"/>
      <c r="E820" s="147"/>
      <c r="F820" s="148"/>
      <c r="G820" s="147"/>
      <c r="H820" s="148"/>
      <c r="I820" s="146"/>
      <c r="J820" s="147"/>
      <c r="K820" s="147"/>
      <c r="L820" s="147"/>
      <c r="M820" s="149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</row>
    <row ht="12.75" customHeight="1" r="821">
      <c r="A821" s="144"/>
      <c r="B821" s="145"/>
      <c r="C821" s="145"/>
      <c r="D821" s="146"/>
      <c r="E821" s="147"/>
      <c r="F821" s="148"/>
      <c r="G821" s="147"/>
      <c r="H821" s="148"/>
      <c r="I821" s="146"/>
      <c r="J821" s="147"/>
      <c r="K821" s="147"/>
      <c r="L821" s="147"/>
      <c r="M821" s="149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</row>
    <row ht="12.75" customHeight="1" r="822">
      <c r="A822" s="144"/>
      <c r="B822" s="145"/>
      <c r="C822" s="145"/>
      <c r="D822" s="146"/>
      <c r="E822" s="147"/>
      <c r="F822" s="148"/>
      <c r="G822" s="147"/>
      <c r="H822" s="148"/>
      <c r="I822" s="146"/>
      <c r="J822" s="147"/>
      <c r="K822" s="147"/>
      <c r="L822" s="147"/>
      <c r="M822" s="149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</row>
    <row ht="12.75" customHeight="1" r="823">
      <c r="A823" s="144"/>
      <c r="B823" s="145"/>
      <c r="C823" s="145"/>
      <c r="D823" s="146"/>
      <c r="E823" s="147"/>
      <c r="F823" s="148"/>
      <c r="G823" s="147"/>
      <c r="H823" s="148"/>
      <c r="I823" s="146"/>
      <c r="J823" s="147"/>
      <c r="K823" s="147"/>
      <c r="L823" s="147"/>
      <c r="M823" s="149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</row>
    <row ht="12.75" customHeight="1" r="824">
      <c r="A824" s="144"/>
      <c r="B824" s="145"/>
      <c r="C824" s="145"/>
      <c r="D824" s="146"/>
      <c r="E824" s="147"/>
      <c r="F824" s="148"/>
      <c r="G824" s="147"/>
      <c r="H824" s="148"/>
      <c r="I824" s="146"/>
      <c r="J824" s="147"/>
      <c r="K824" s="147"/>
      <c r="L824" s="147"/>
      <c r="M824" s="149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</row>
    <row ht="12.75" customHeight="1" r="825">
      <c r="A825" s="144"/>
      <c r="B825" s="145"/>
      <c r="C825" s="145"/>
      <c r="D825" s="146"/>
      <c r="E825" s="147"/>
      <c r="F825" s="148"/>
      <c r="G825" s="147"/>
      <c r="H825" s="148"/>
      <c r="I825" s="146"/>
      <c r="J825" s="147"/>
      <c r="K825" s="147"/>
      <c r="L825" s="147"/>
      <c r="M825" s="149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</row>
    <row ht="12.75" customHeight="1" r="826">
      <c r="A826" s="144"/>
      <c r="B826" s="145"/>
      <c r="C826" s="145"/>
      <c r="D826" s="146"/>
      <c r="E826" s="147"/>
      <c r="F826" s="148"/>
      <c r="G826" s="147"/>
      <c r="H826" s="148"/>
      <c r="I826" s="146"/>
      <c r="J826" s="147"/>
      <c r="K826" s="147"/>
      <c r="L826" s="147"/>
      <c r="M826" s="149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</row>
    <row ht="12.75" customHeight="1" r="827">
      <c r="A827" s="144"/>
      <c r="B827" s="145"/>
      <c r="C827" s="145"/>
      <c r="D827" s="146"/>
      <c r="E827" s="147"/>
      <c r="F827" s="148"/>
      <c r="G827" s="147"/>
      <c r="H827" s="148"/>
      <c r="I827" s="146"/>
      <c r="J827" s="147"/>
      <c r="K827" s="147"/>
      <c r="L827" s="147"/>
      <c r="M827" s="149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</row>
    <row ht="12.75" customHeight="1" r="828">
      <c r="A828" s="144"/>
      <c r="B828" s="145"/>
      <c r="C828" s="145"/>
      <c r="D828" s="146"/>
      <c r="E828" s="147"/>
      <c r="F828" s="148"/>
      <c r="G828" s="147"/>
      <c r="H828" s="148"/>
      <c r="I828" s="146"/>
      <c r="J828" s="147"/>
      <c r="K828" s="147"/>
      <c r="L828" s="147"/>
      <c r="M828" s="149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</row>
    <row ht="12.75" customHeight="1" r="829">
      <c r="A829" s="144"/>
      <c r="B829" s="145"/>
      <c r="C829" s="145"/>
      <c r="D829" s="146"/>
      <c r="E829" s="147"/>
      <c r="F829" s="148"/>
      <c r="G829" s="147"/>
      <c r="H829" s="148"/>
      <c r="I829" s="146"/>
      <c r="J829" s="147"/>
      <c r="K829" s="147"/>
      <c r="L829" s="147"/>
      <c r="M829" s="149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</row>
    <row ht="12.75" customHeight="1" r="830">
      <c r="A830" s="144"/>
      <c r="B830" s="145"/>
      <c r="C830" s="145"/>
      <c r="D830" s="146"/>
      <c r="E830" s="147"/>
      <c r="F830" s="148"/>
      <c r="G830" s="147"/>
      <c r="H830" s="148"/>
      <c r="I830" s="146"/>
      <c r="J830" s="147"/>
      <c r="K830" s="147"/>
      <c r="L830" s="147"/>
      <c r="M830" s="149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</row>
    <row ht="12.75" customHeight="1" r="831">
      <c r="A831" s="144"/>
      <c r="B831" s="145"/>
      <c r="C831" s="145"/>
      <c r="D831" s="146"/>
      <c r="E831" s="147"/>
      <c r="F831" s="148"/>
      <c r="G831" s="147"/>
      <c r="H831" s="148"/>
      <c r="I831" s="146"/>
      <c r="J831" s="147"/>
      <c r="K831" s="147"/>
      <c r="L831" s="147"/>
      <c r="M831" s="149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</row>
    <row ht="12.75" customHeight="1" r="832">
      <c r="A832" s="144"/>
      <c r="B832" s="145"/>
      <c r="C832" s="145"/>
      <c r="D832" s="146"/>
      <c r="E832" s="147"/>
      <c r="F832" s="148"/>
      <c r="G832" s="147"/>
      <c r="H832" s="148"/>
      <c r="I832" s="146"/>
      <c r="J832" s="147"/>
      <c r="K832" s="147"/>
      <c r="L832" s="147"/>
      <c r="M832" s="149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</row>
    <row ht="12.75" customHeight="1" r="833">
      <c r="A833" s="144"/>
      <c r="B833" s="145"/>
      <c r="C833" s="145"/>
      <c r="D833" s="146"/>
      <c r="E833" s="147"/>
      <c r="F833" s="148"/>
      <c r="G833" s="147"/>
      <c r="H833" s="148"/>
      <c r="I833" s="146"/>
      <c r="J833" s="147"/>
      <c r="K833" s="147"/>
      <c r="L833" s="147"/>
      <c r="M833" s="149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</row>
    <row ht="12.75" customHeight="1" r="834">
      <c r="A834" s="144"/>
      <c r="B834" s="145"/>
      <c r="C834" s="145"/>
      <c r="D834" s="146"/>
      <c r="E834" s="147"/>
      <c r="F834" s="148"/>
      <c r="G834" s="147"/>
      <c r="H834" s="148"/>
      <c r="I834" s="146"/>
      <c r="J834" s="147"/>
      <c r="K834" s="147"/>
      <c r="L834" s="147"/>
      <c r="M834" s="149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</row>
    <row ht="12.75" customHeight="1" r="835">
      <c r="A835" s="144"/>
      <c r="B835" s="145"/>
      <c r="C835" s="145"/>
      <c r="D835" s="146"/>
      <c r="E835" s="147"/>
      <c r="F835" s="148"/>
      <c r="G835" s="147"/>
      <c r="H835" s="148"/>
      <c r="I835" s="146"/>
      <c r="J835" s="147"/>
      <c r="K835" s="147"/>
      <c r="L835" s="147"/>
      <c r="M835" s="149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</row>
    <row ht="12.75" customHeight="1" r="836">
      <c r="A836" s="144"/>
      <c r="B836" s="145"/>
      <c r="C836" s="145"/>
      <c r="D836" s="146"/>
      <c r="E836" s="147"/>
      <c r="F836" s="148"/>
      <c r="G836" s="147"/>
      <c r="H836" s="148"/>
      <c r="I836" s="146"/>
      <c r="J836" s="147"/>
      <c r="K836" s="147"/>
      <c r="L836" s="147"/>
      <c r="M836" s="149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</row>
    <row ht="12.75" customHeight="1" r="837">
      <c r="A837" s="144"/>
      <c r="B837" s="145"/>
      <c r="C837" s="145"/>
      <c r="D837" s="146"/>
      <c r="E837" s="147"/>
      <c r="F837" s="148"/>
      <c r="G837" s="147"/>
      <c r="H837" s="148"/>
      <c r="I837" s="146"/>
      <c r="J837" s="147"/>
      <c r="K837" s="147"/>
      <c r="L837" s="147"/>
      <c r="M837" s="149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</row>
    <row ht="12.75" customHeight="1" r="838">
      <c r="A838" s="144"/>
      <c r="B838" s="145"/>
      <c r="C838" s="145"/>
      <c r="D838" s="146"/>
      <c r="E838" s="147"/>
      <c r="F838" s="148"/>
      <c r="G838" s="147"/>
      <c r="H838" s="148"/>
      <c r="I838" s="146"/>
      <c r="J838" s="147"/>
      <c r="K838" s="147"/>
      <c r="L838" s="147"/>
      <c r="M838" s="149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</row>
    <row ht="12.75" customHeight="1" r="839">
      <c r="A839" s="144"/>
      <c r="B839" s="145"/>
      <c r="C839" s="145"/>
      <c r="D839" s="146"/>
      <c r="E839" s="147"/>
      <c r="F839" s="148"/>
      <c r="G839" s="147"/>
      <c r="H839" s="148"/>
      <c r="I839" s="146"/>
      <c r="J839" s="147"/>
      <c r="K839" s="147"/>
      <c r="L839" s="147"/>
      <c r="M839" s="149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</row>
    <row ht="12.75" customHeight="1" r="840">
      <c r="A840" s="144"/>
      <c r="B840" s="145"/>
      <c r="C840" s="145"/>
      <c r="D840" s="146"/>
      <c r="E840" s="147"/>
      <c r="F840" s="148"/>
      <c r="G840" s="147"/>
      <c r="H840" s="148"/>
      <c r="I840" s="146"/>
      <c r="J840" s="147"/>
      <c r="K840" s="147"/>
      <c r="L840" s="147"/>
      <c r="M840" s="149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</row>
    <row ht="12.75" customHeight="1" r="841">
      <c r="A841" s="144"/>
      <c r="B841" s="145"/>
      <c r="C841" s="145"/>
      <c r="D841" s="146"/>
      <c r="E841" s="147"/>
      <c r="F841" s="148"/>
      <c r="G841" s="147"/>
      <c r="H841" s="148"/>
      <c r="I841" s="146"/>
      <c r="J841" s="147"/>
      <c r="K841" s="147"/>
      <c r="L841" s="147"/>
      <c r="M841" s="149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</row>
    <row ht="12.75" customHeight="1" r="842">
      <c r="A842" s="144"/>
      <c r="B842" s="145"/>
      <c r="C842" s="145"/>
      <c r="D842" s="146"/>
      <c r="E842" s="147"/>
      <c r="F842" s="148"/>
      <c r="G842" s="147"/>
      <c r="H842" s="148"/>
      <c r="I842" s="146"/>
      <c r="J842" s="147"/>
      <c r="K842" s="147"/>
      <c r="L842" s="147"/>
      <c r="M842" s="149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</row>
    <row ht="12.75" customHeight="1" r="843">
      <c r="A843" s="144"/>
      <c r="B843" s="145"/>
      <c r="C843" s="145"/>
      <c r="D843" s="146"/>
      <c r="E843" s="147"/>
      <c r="F843" s="148"/>
      <c r="G843" s="147"/>
      <c r="H843" s="148"/>
      <c r="I843" s="146"/>
      <c r="J843" s="147"/>
      <c r="K843" s="147"/>
      <c r="L843" s="147"/>
      <c r="M843" s="149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</row>
    <row ht="12.75" customHeight="1" r="844">
      <c r="A844" s="144"/>
      <c r="B844" s="145"/>
      <c r="C844" s="145"/>
      <c r="D844" s="146"/>
      <c r="E844" s="147"/>
      <c r="F844" s="148"/>
      <c r="G844" s="147"/>
      <c r="H844" s="148"/>
      <c r="I844" s="146"/>
      <c r="J844" s="147"/>
      <c r="K844" s="147"/>
      <c r="L844" s="147"/>
      <c r="M844" s="149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</row>
    <row ht="12.75" customHeight="1" r="845">
      <c r="A845" s="144"/>
      <c r="B845" s="145"/>
      <c r="C845" s="145"/>
      <c r="D845" s="146"/>
      <c r="E845" s="147"/>
      <c r="F845" s="148"/>
      <c r="G845" s="147"/>
      <c r="H845" s="148"/>
      <c r="I845" s="146"/>
      <c r="J845" s="147"/>
      <c r="K845" s="147"/>
      <c r="L845" s="147"/>
      <c r="M845" s="149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</row>
    <row ht="12.75" customHeight="1" r="846">
      <c r="A846" s="144"/>
      <c r="B846" s="145"/>
      <c r="C846" s="145"/>
      <c r="D846" s="146"/>
      <c r="E846" s="147"/>
      <c r="F846" s="148"/>
      <c r="G846" s="147"/>
      <c r="H846" s="148"/>
      <c r="I846" s="146"/>
      <c r="J846" s="147"/>
      <c r="K846" s="147"/>
      <c r="L846" s="147"/>
      <c r="M846" s="149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</row>
    <row ht="12.75" customHeight="1" r="847">
      <c r="A847" s="144"/>
      <c r="B847" s="145"/>
      <c r="C847" s="145"/>
      <c r="D847" s="146"/>
      <c r="E847" s="147"/>
      <c r="F847" s="148"/>
      <c r="G847" s="147"/>
      <c r="H847" s="148"/>
      <c r="I847" s="146"/>
      <c r="J847" s="147"/>
      <c r="K847" s="147"/>
      <c r="L847" s="147"/>
      <c r="M847" s="149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</row>
    <row ht="12.75" customHeight="1" r="848">
      <c r="A848" s="144"/>
      <c r="B848" s="145"/>
      <c r="C848" s="145"/>
      <c r="D848" s="146"/>
      <c r="E848" s="147"/>
      <c r="F848" s="148"/>
      <c r="G848" s="147"/>
      <c r="H848" s="148"/>
      <c r="I848" s="146"/>
      <c r="J848" s="147"/>
      <c r="K848" s="147"/>
      <c r="L848" s="147"/>
      <c r="M848" s="149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</row>
    <row ht="12.75" customHeight="1" r="849">
      <c r="A849" s="144"/>
      <c r="B849" s="145"/>
      <c r="C849" s="145"/>
      <c r="D849" s="146"/>
      <c r="E849" s="147"/>
      <c r="F849" s="148"/>
      <c r="G849" s="147"/>
      <c r="H849" s="148"/>
      <c r="I849" s="146"/>
      <c r="J849" s="147"/>
      <c r="K849" s="147"/>
      <c r="L849" s="147"/>
      <c r="M849" s="149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</row>
    <row ht="12.75" customHeight="1" r="850">
      <c r="A850" s="144"/>
      <c r="B850" s="145"/>
      <c r="C850" s="145"/>
      <c r="D850" s="146"/>
      <c r="E850" s="147"/>
      <c r="F850" s="148"/>
      <c r="G850" s="147"/>
      <c r="H850" s="148"/>
      <c r="I850" s="146"/>
      <c r="J850" s="147"/>
      <c r="K850" s="147"/>
      <c r="L850" s="147"/>
      <c r="M850" s="149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</row>
    <row ht="12.75" customHeight="1" r="851">
      <c r="A851" s="144"/>
      <c r="B851" s="145"/>
      <c r="C851" s="145"/>
      <c r="D851" s="146"/>
      <c r="E851" s="147"/>
      <c r="F851" s="148"/>
      <c r="G851" s="147"/>
      <c r="H851" s="148"/>
      <c r="I851" s="146"/>
      <c r="J851" s="147"/>
      <c r="K851" s="147"/>
      <c r="L851" s="147"/>
      <c r="M851" s="149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</row>
    <row ht="12.75" customHeight="1" r="852">
      <c r="A852" s="144"/>
      <c r="B852" s="145"/>
      <c r="C852" s="145"/>
      <c r="D852" s="146"/>
      <c r="E852" s="147"/>
      <c r="F852" s="148"/>
      <c r="G852" s="147"/>
      <c r="H852" s="148"/>
      <c r="I852" s="146"/>
      <c r="J852" s="147"/>
      <c r="K852" s="147"/>
      <c r="L852" s="147"/>
      <c r="M852" s="149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</row>
    <row ht="12.75" customHeight="1" r="853">
      <c r="A853" s="144"/>
      <c r="B853" s="145"/>
      <c r="C853" s="145"/>
      <c r="D853" s="146"/>
      <c r="E853" s="147"/>
      <c r="F853" s="148"/>
      <c r="G853" s="147"/>
      <c r="H853" s="148"/>
      <c r="I853" s="146"/>
      <c r="J853" s="147"/>
      <c r="K853" s="147"/>
      <c r="L853" s="147"/>
      <c r="M853" s="149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</row>
    <row ht="12.75" customHeight="1" r="854">
      <c r="A854" s="144"/>
      <c r="B854" s="145"/>
      <c r="C854" s="145"/>
      <c r="D854" s="146"/>
      <c r="E854" s="147"/>
      <c r="F854" s="148"/>
      <c r="G854" s="147"/>
      <c r="H854" s="148"/>
      <c r="I854" s="146"/>
      <c r="J854" s="147"/>
      <c r="K854" s="147"/>
      <c r="L854" s="147"/>
      <c r="M854" s="149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</row>
    <row ht="12.75" customHeight="1" r="855">
      <c r="A855" s="144"/>
      <c r="B855" s="145"/>
      <c r="C855" s="145"/>
      <c r="D855" s="146"/>
      <c r="E855" s="147"/>
      <c r="F855" s="148"/>
      <c r="G855" s="147"/>
      <c r="H855" s="148"/>
      <c r="I855" s="146"/>
      <c r="J855" s="147"/>
      <c r="K855" s="147"/>
      <c r="L855" s="147"/>
      <c r="M855" s="149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</row>
    <row ht="12.75" customHeight="1" r="856">
      <c r="A856" s="144"/>
      <c r="B856" s="145"/>
      <c r="C856" s="145"/>
      <c r="D856" s="146"/>
      <c r="E856" s="147"/>
      <c r="F856" s="148"/>
      <c r="G856" s="147"/>
      <c r="H856" s="148"/>
      <c r="I856" s="146"/>
      <c r="J856" s="147"/>
      <c r="K856" s="147"/>
      <c r="L856" s="147"/>
      <c r="M856" s="149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</row>
    <row ht="12.75" customHeight="1" r="857">
      <c r="A857" s="144"/>
      <c r="B857" s="145"/>
      <c r="C857" s="145"/>
      <c r="D857" s="146"/>
      <c r="E857" s="147"/>
      <c r="F857" s="148"/>
      <c r="G857" s="147"/>
      <c r="H857" s="148"/>
      <c r="I857" s="146"/>
      <c r="J857" s="147"/>
      <c r="K857" s="147"/>
      <c r="L857" s="147"/>
      <c r="M857" s="149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</row>
    <row ht="12.75" customHeight="1" r="858">
      <c r="A858" s="144"/>
      <c r="B858" s="145"/>
      <c r="C858" s="145"/>
      <c r="D858" s="146"/>
      <c r="E858" s="147"/>
      <c r="F858" s="148"/>
      <c r="G858" s="147"/>
      <c r="H858" s="148"/>
      <c r="I858" s="146"/>
      <c r="J858" s="147"/>
      <c r="K858" s="147"/>
      <c r="L858" s="147"/>
      <c r="M858" s="149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</row>
    <row ht="12.75" customHeight="1" r="859">
      <c r="A859" s="144"/>
      <c r="B859" s="145"/>
      <c r="C859" s="145"/>
      <c r="D859" s="146"/>
      <c r="E859" s="147"/>
      <c r="F859" s="148"/>
      <c r="G859" s="147"/>
      <c r="H859" s="148"/>
      <c r="I859" s="146"/>
      <c r="J859" s="147"/>
      <c r="K859" s="147"/>
      <c r="L859" s="147"/>
      <c r="M859" s="149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</row>
    <row ht="12.75" customHeight="1" r="860">
      <c r="A860" s="144"/>
      <c r="B860" s="145"/>
      <c r="C860" s="145"/>
      <c r="D860" s="146"/>
      <c r="E860" s="147"/>
      <c r="F860" s="148"/>
      <c r="G860" s="147"/>
      <c r="H860" s="148"/>
      <c r="I860" s="146"/>
      <c r="J860" s="147"/>
      <c r="K860" s="147"/>
      <c r="L860" s="147"/>
      <c r="M860" s="149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</row>
    <row ht="12.75" customHeight="1" r="861">
      <c r="A861" s="144"/>
      <c r="B861" s="145"/>
      <c r="C861" s="145"/>
      <c r="D861" s="146"/>
      <c r="E861" s="147"/>
      <c r="F861" s="148"/>
      <c r="G861" s="147"/>
      <c r="H861" s="148"/>
      <c r="I861" s="146"/>
      <c r="J861" s="147"/>
      <c r="K861" s="147"/>
      <c r="L861" s="147"/>
      <c r="M861" s="149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</row>
    <row ht="12.75" customHeight="1" r="862">
      <c r="A862" s="144"/>
      <c r="B862" s="145"/>
      <c r="C862" s="145"/>
      <c r="D862" s="146"/>
      <c r="E862" s="147"/>
      <c r="F862" s="148"/>
      <c r="G862" s="147"/>
      <c r="H862" s="148"/>
      <c r="I862" s="146"/>
      <c r="J862" s="147"/>
      <c r="K862" s="147"/>
      <c r="L862" s="147"/>
      <c r="M862" s="149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</row>
    <row ht="12.75" customHeight="1" r="863">
      <c r="A863" s="144"/>
      <c r="B863" s="145"/>
      <c r="C863" s="145"/>
      <c r="D863" s="146"/>
      <c r="E863" s="147"/>
      <c r="F863" s="148"/>
      <c r="G863" s="147"/>
      <c r="H863" s="148"/>
      <c r="I863" s="146"/>
      <c r="J863" s="147"/>
      <c r="K863" s="147"/>
      <c r="L863" s="147"/>
      <c r="M863" s="149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</row>
    <row ht="12.75" customHeight="1" r="864">
      <c r="A864" s="144"/>
      <c r="B864" s="145"/>
      <c r="C864" s="145"/>
      <c r="D864" s="146"/>
      <c r="E864" s="147"/>
      <c r="F864" s="148"/>
      <c r="G864" s="147"/>
      <c r="H864" s="148"/>
      <c r="I864" s="146"/>
      <c r="J864" s="147"/>
      <c r="K864" s="147"/>
      <c r="L864" s="147"/>
      <c r="M864" s="149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</row>
    <row ht="12.75" customHeight="1" r="865">
      <c r="A865" s="144"/>
      <c r="B865" s="145"/>
      <c r="C865" s="145"/>
      <c r="D865" s="146"/>
      <c r="E865" s="147"/>
      <c r="F865" s="148"/>
      <c r="G865" s="147"/>
      <c r="H865" s="148"/>
      <c r="I865" s="146"/>
      <c r="J865" s="147"/>
      <c r="K865" s="147"/>
      <c r="L865" s="147"/>
      <c r="M865" s="149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</row>
    <row ht="12.75" customHeight="1" r="866">
      <c r="A866" s="144"/>
      <c r="B866" s="145"/>
      <c r="C866" s="145"/>
      <c r="D866" s="146"/>
      <c r="E866" s="147"/>
      <c r="F866" s="148"/>
      <c r="G866" s="147"/>
      <c r="H866" s="148"/>
      <c r="I866" s="146"/>
      <c r="J866" s="147"/>
      <c r="K866" s="147"/>
      <c r="L866" s="147"/>
      <c r="M866" s="149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</row>
    <row ht="12.75" customHeight="1" r="867">
      <c r="A867" s="144"/>
      <c r="B867" s="145"/>
      <c r="C867" s="145"/>
      <c r="D867" s="146"/>
      <c r="E867" s="147"/>
      <c r="F867" s="148"/>
      <c r="G867" s="147"/>
      <c r="H867" s="148"/>
      <c r="I867" s="146"/>
      <c r="J867" s="147"/>
      <c r="K867" s="147"/>
      <c r="L867" s="147"/>
      <c r="M867" s="149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</row>
    <row ht="12.75" customHeight="1" r="868">
      <c r="A868" s="144"/>
      <c r="B868" s="145"/>
      <c r="C868" s="145"/>
      <c r="D868" s="146"/>
      <c r="E868" s="147"/>
      <c r="F868" s="148"/>
      <c r="G868" s="147"/>
      <c r="H868" s="148"/>
      <c r="I868" s="146"/>
      <c r="J868" s="147"/>
      <c r="K868" s="147"/>
      <c r="L868" s="147"/>
      <c r="M868" s="149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</row>
    <row ht="12.75" customHeight="1" r="869">
      <c r="A869" s="144"/>
      <c r="B869" s="145"/>
      <c r="C869" s="145"/>
      <c r="D869" s="146"/>
      <c r="E869" s="147"/>
      <c r="F869" s="148"/>
      <c r="G869" s="147"/>
      <c r="H869" s="148"/>
      <c r="I869" s="146"/>
      <c r="J869" s="147"/>
      <c r="K869" s="147"/>
      <c r="L869" s="147"/>
      <c r="M869" s="149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</row>
    <row ht="12.75" customHeight="1" r="870">
      <c r="A870" s="144"/>
      <c r="B870" s="145"/>
      <c r="C870" s="145"/>
      <c r="D870" s="146"/>
      <c r="E870" s="147"/>
      <c r="F870" s="148"/>
      <c r="G870" s="147"/>
      <c r="H870" s="148"/>
      <c r="I870" s="146"/>
      <c r="J870" s="147"/>
      <c r="K870" s="147"/>
      <c r="L870" s="147"/>
      <c r="M870" s="149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</row>
    <row ht="12.75" customHeight="1" r="871">
      <c r="A871" s="144"/>
      <c r="B871" s="145"/>
      <c r="C871" s="145"/>
      <c r="D871" s="146"/>
      <c r="E871" s="147"/>
      <c r="F871" s="148"/>
      <c r="G871" s="147"/>
      <c r="H871" s="148"/>
      <c r="I871" s="146"/>
      <c r="J871" s="147"/>
      <c r="K871" s="147"/>
      <c r="L871" s="147"/>
      <c r="M871" s="149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</row>
    <row ht="12.75" customHeight="1" r="872">
      <c r="A872" s="144"/>
      <c r="B872" s="145"/>
      <c r="C872" s="145"/>
      <c r="D872" s="146"/>
      <c r="E872" s="147"/>
      <c r="F872" s="148"/>
      <c r="G872" s="147"/>
      <c r="H872" s="148"/>
      <c r="I872" s="146"/>
      <c r="J872" s="147"/>
      <c r="K872" s="147"/>
      <c r="L872" s="147"/>
      <c r="M872" s="149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</row>
    <row ht="12.75" customHeight="1" r="873">
      <c r="A873" s="144"/>
      <c r="B873" s="145"/>
      <c r="C873" s="145"/>
      <c r="D873" s="146"/>
      <c r="E873" s="147"/>
      <c r="F873" s="148"/>
      <c r="G873" s="147"/>
      <c r="H873" s="148"/>
      <c r="I873" s="146"/>
      <c r="J873" s="147"/>
      <c r="K873" s="147"/>
      <c r="L873" s="147"/>
      <c r="M873" s="149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</row>
    <row ht="12.75" customHeight="1" r="874">
      <c r="A874" s="144"/>
      <c r="B874" s="145"/>
      <c r="C874" s="145"/>
      <c r="D874" s="146"/>
      <c r="E874" s="147"/>
      <c r="F874" s="148"/>
      <c r="G874" s="147"/>
      <c r="H874" s="148"/>
      <c r="I874" s="146"/>
      <c r="J874" s="147"/>
      <c r="K874" s="147"/>
      <c r="L874" s="147"/>
      <c r="M874" s="149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</row>
    <row ht="12.75" customHeight="1" r="875">
      <c r="A875" s="144"/>
      <c r="B875" s="145"/>
      <c r="C875" s="145"/>
      <c r="D875" s="146"/>
      <c r="E875" s="147"/>
      <c r="F875" s="148"/>
      <c r="G875" s="147"/>
      <c r="H875" s="148"/>
      <c r="I875" s="146"/>
      <c r="J875" s="147"/>
      <c r="K875" s="147"/>
      <c r="L875" s="147"/>
      <c r="M875" s="149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</row>
    <row ht="12.75" customHeight="1" r="876">
      <c r="A876" s="144"/>
      <c r="B876" s="145"/>
      <c r="C876" s="145"/>
      <c r="D876" s="146"/>
      <c r="E876" s="147"/>
      <c r="F876" s="148"/>
      <c r="G876" s="147"/>
      <c r="H876" s="148"/>
      <c r="I876" s="146"/>
      <c r="J876" s="147"/>
      <c r="K876" s="147"/>
      <c r="L876" s="147"/>
      <c r="M876" s="149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</row>
    <row ht="12.75" customHeight="1" r="877">
      <c r="A877" s="144"/>
      <c r="B877" s="145"/>
      <c r="C877" s="145"/>
      <c r="D877" s="146"/>
      <c r="E877" s="147"/>
      <c r="F877" s="148"/>
      <c r="G877" s="147"/>
      <c r="H877" s="148"/>
      <c r="I877" s="146"/>
      <c r="J877" s="147"/>
      <c r="K877" s="147"/>
      <c r="L877" s="147"/>
      <c r="M877" s="149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</row>
    <row ht="12.75" customHeight="1" r="878">
      <c r="A878" s="144"/>
      <c r="B878" s="145"/>
      <c r="C878" s="145"/>
      <c r="D878" s="146"/>
      <c r="E878" s="147"/>
      <c r="F878" s="148"/>
      <c r="G878" s="147"/>
      <c r="H878" s="148"/>
      <c r="I878" s="146"/>
      <c r="J878" s="147"/>
      <c r="K878" s="147"/>
      <c r="L878" s="147"/>
      <c r="M878" s="149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</row>
    <row ht="12.75" customHeight="1" r="879">
      <c r="A879" s="144"/>
      <c r="B879" s="145"/>
      <c r="C879" s="145"/>
      <c r="D879" s="146"/>
      <c r="E879" s="147"/>
      <c r="F879" s="148"/>
      <c r="G879" s="147"/>
      <c r="H879" s="148"/>
      <c r="I879" s="146"/>
      <c r="J879" s="147"/>
      <c r="K879" s="147"/>
      <c r="L879" s="147"/>
      <c r="M879" s="149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</row>
    <row ht="12.75" customHeight="1" r="880">
      <c r="A880" s="144"/>
      <c r="B880" s="145"/>
      <c r="C880" s="145"/>
      <c r="D880" s="146"/>
      <c r="E880" s="147"/>
      <c r="F880" s="148"/>
      <c r="G880" s="147"/>
      <c r="H880" s="148"/>
      <c r="I880" s="146"/>
      <c r="J880" s="147"/>
      <c r="K880" s="147"/>
      <c r="L880" s="147"/>
      <c r="M880" s="149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</row>
    <row ht="12.75" customHeight="1" r="881">
      <c r="A881" s="144"/>
      <c r="B881" s="145"/>
      <c r="C881" s="145"/>
      <c r="D881" s="146"/>
      <c r="E881" s="147"/>
      <c r="F881" s="148"/>
      <c r="G881" s="147"/>
      <c r="H881" s="148"/>
      <c r="I881" s="146"/>
      <c r="J881" s="147"/>
      <c r="K881" s="147"/>
      <c r="L881" s="147"/>
      <c r="M881" s="149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</row>
    <row ht="12.75" customHeight="1" r="882">
      <c r="A882" s="144"/>
      <c r="B882" s="145"/>
      <c r="C882" s="145"/>
      <c r="D882" s="146"/>
      <c r="E882" s="147"/>
      <c r="F882" s="148"/>
      <c r="G882" s="147"/>
      <c r="H882" s="148"/>
      <c r="I882" s="146"/>
      <c r="J882" s="147"/>
      <c r="K882" s="147"/>
      <c r="L882" s="147"/>
      <c r="M882" s="149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</row>
    <row ht="12.75" customHeight="1" r="883">
      <c r="A883" s="144"/>
      <c r="B883" s="145"/>
      <c r="C883" s="145"/>
      <c r="D883" s="146"/>
      <c r="E883" s="147"/>
      <c r="F883" s="148"/>
      <c r="G883" s="147"/>
      <c r="H883" s="148"/>
      <c r="I883" s="146"/>
      <c r="J883" s="147"/>
      <c r="K883" s="147"/>
      <c r="L883" s="147"/>
      <c r="M883" s="149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</row>
    <row ht="12.75" customHeight="1" r="884">
      <c r="A884" s="144"/>
      <c r="B884" s="145"/>
      <c r="C884" s="145"/>
      <c r="D884" s="146"/>
      <c r="E884" s="147"/>
      <c r="F884" s="148"/>
      <c r="G884" s="147"/>
      <c r="H884" s="148"/>
      <c r="I884" s="146"/>
      <c r="J884" s="147"/>
      <c r="K884" s="147"/>
      <c r="L884" s="147"/>
      <c r="M884" s="149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</row>
    <row ht="12.75" customHeight="1" r="885">
      <c r="A885" s="144"/>
      <c r="B885" s="145"/>
      <c r="C885" s="145"/>
      <c r="D885" s="146"/>
      <c r="E885" s="147"/>
      <c r="F885" s="148"/>
      <c r="G885" s="147"/>
      <c r="H885" s="148"/>
      <c r="I885" s="146"/>
      <c r="J885" s="147"/>
      <c r="K885" s="147"/>
      <c r="L885" s="147"/>
      <c r="M885" s="149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</row>
    <row ht="12.75" customHeight="1" r="886">
      <c r="A886" s="144"/>
      <c r="B886" s="145"/>
      <c r="C886" s="145"/>
      <c r="D886" s="146"/>
      <c r="E886" s="147"/>
      <c r="F886" s="148"/>
      <c r="G886" s="147"/>
      <c r="H886" s="148"/>
      <c r="I886" s="146"/>
      <c r="J886" s="147"/>
      <c r="K886" s="147"/>
      <c r="L886" s="147"/>
      <c r="M886" s="149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</row>
    <row ht="12.75" customHeight="1" r="887">
      <c r="A887" s="144"/>
      <c r="B887" s="145"/>
      <c r="C887" s="145"/>
      <c r="D887" s="146"/>
      <c r="E887" s="147"/>
      <c r="F887" s="148"/>
      <c r="G887" s="147"/>
      <c r="H887" s="148"/>
      <c r="I887" s="146"/>
      <c r="J887" s="147"/>
      <c r="K887" s="147"/>
      <c r="L887" s="147"/>
      <c r="M887" s="149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</row>
    <row ht="12.75" customHeight="1" r="888">
      <c r="A888" s="144"/>
      <c r="B888" s="145"/>
      <c r="C888" s="145"/>
      <c r="D888" s="146"/>
      <c r="E888" s="147"/>
      <c r="F888" s="148"/>
      <c r="G888" s="147"/>
      <c r="H888" s="148"/>
      <c r="I888" s="146"/>
      <c r="J888" s="147"/>
      <c r="K888" s="147"/>
      <c r="L888" s="147"/>
      <c r="M888" s="149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</row>
    <row ht="12.75" customHeight="1" r="889">
      <c r="A889" s="144"/>
      <c r="B889" s="145"/>
      <c r="C889" s="145"/>
      <c r="D889" s="146"/>
      <c r="E889" s="147"/>
      <c r="F889" s="148"/>
      <c r="G889" s="147"/>
      <c r="H889" s="148"/>
      <c r="I889" s="146"/>
      <c r="J889" s="147"/>
      <c r="K889" s="147"/>
      <c r="L889" s="147"/>
      <c r="M889" s="149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</row>
    <row ht="12.75" customHeight="1" r="890">
      <c r="A890" s="144"/>
      <c r="B890" s="145"/>
      <c r="C890" s="145"/>
      <c r="D890" s="146"/>
      <c r="E890" s="147"/>
      <c r="F890" s="148"/>
      <c r="G890" s="147"/>
      <c r="H890" s="148"/>
      <c r="I890" s="146"/>
      <c r="J890" s="147"/>
      <c r="K890" s="147"/>
      <c r="L890" s="147"/>
      <c r="M890" s="149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</row>
    <row ht="12.75" customHeight="1" r="891">
      <c r="A891" s="144"/>
      <c r="B891" s="145"/>
      <c r="C891" s="145"/>
      <c r="D891" s="146"/>
      <c r="E891" s="147"/>
      <c r="F891" s="148"/>
      <c r="G891" s="147"/>
      <c r="H891" s="148"/>
      <c r="I891" s="146"/>
      <c r="J891" s="147"/>
      <c r="K891" s="147"/>
      <c r="L891" s="147"/>
      <c r="M891" s="149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</row>
    <row ht="12.75" customHeight="1" r="892">
      <c r="A892" s="144"/>
      <c r="B892" s="145"/>
      <c r="C892" s="145"/>
      <c r="D892" s="146"/>
      <c r="E892" s="147"/>
      <c r="F892" s="148"/>
      <c r="G892" s="147"/>
      <c r="H892" s="148"/>
      <c r="I892" s="146"/>
      <c r="J892" s="147"/>
      <c r="K892" s="147"/>
      <c r="L892" s="147"/>
      <c r="M892" s="149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</row>
    <row ht="12.75" customHeight="1" r="893">
      <c r="A893" s="144"/>
      <c r="B893" s="145"/>
      <c r="C893" s="145"/>
      <c r="D893" s="146"/>
      <c r="E893" s="147"/>
      <c r="F893" s="148"/>
      <c r="G893" s="147"/>
      <c r="H893" s="148"/>
      <c r="I893" s="146"/>
      <c r="J893" s="147"/>
      <c r="K893" s="147"/>
      <c r="L893" s="147"/>
      <c r="M893" s="149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</row>
    <row ht="12.75" customHeight="1" r="894">
      <c r="A894" s="144"/>
      <c r="B894" s="145"/>
      <c r="C894" s="145"/>
      <c r="D894" s="146"/>
      <c r="E894" s="147"/>
      <c r="F894" s="148"/>
      <c r="G894" s="147"/>
      <c r="H894" s="148"/>
      <c r="I894" s="146"/>
      <c r="J894" s="147"/>
      <c r="K894" s="147"/>
      <c r="L894" s="147"/>
      <c r="M894" s="149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</row>
    <row ht="12.75" customHeight="1" r="895">
      <c r="A895" s="144"/>
      <c r="B895" s="145"/>
      <c r="C895" s="145"/>
      <c r="D895" s="146"/>
      <c r="E895" s="147"/>
      <c r="F895" s="148"/>
      <c r="G895" s="147"/>
      <c r="H895" s="148"/>
      <c r="I895" s="146"/>
      <c r="J895" s="147"/>
      <c r="K895" s="147"/>
      <c r="L895" s="147"/>
      <c r="M895" s="149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</row>
    <row ht="12.75" customHeight="1" r="896">
      <c r="A896" s="144"/>
      <c r="B896" s="145"/>
      <c r="C896" s="145"/>
      <c r="D896" s="146"/>
      <c r="E896" s="147"/>
      <c r="F896" s="148"/>
      <c r="G896" s="147"/>
      <c r="H896" s="148"/>
      <c r="I896" s="146"/>
      <c r="J896" s="147"/>
      <c r="K896" s="147"/>
      <c r="L896" s="147"/>
      <c r="M896" s="149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</row>
    <row ht="12.75" customHeight="1" r="897">
      <c r="A897" s="144"/>
      <c r="B897" s="145"/>
      <c r="C897" s="145"/>
      <c r="D897" s="146"/>
      <c r="E897" s="147"/>
      <c r="F897" s="148"/>
      <c r="G897" s="147"/>
      <c r="H897" s="148"/>
      <c r="I897" s="146"/>
      <c r="J897" s="147"/>
      <c r="K897" s="147"/>
      <c r="L897" s="147"/>
      <c r="M897" s="149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</row>
    <row ht="12.75" customHeight="1" r="898">
      <c r="A898" s="144"/>
      <c r="B898" s="145"/>
      <c r="C898" s="145"/>
      <c r="D898" s="146"/>
      <c r="E898" s="147"/>
      <c r="F898" s="148"/>
      <c r="G898" s="147"/>
      <c r="H898" s="148"/>
      <c r="I898" s="146"/>
      <c r="J898" s="147"/>
      <c r="K898" s="147"/>
      <c r="L898" s="147"/>
      <c r="M898" s="149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</row>
    <row ht="12.75" customHeight="1" r="899">
      <c r="A899" s="144"/>
      <c r="B899" s="145"/>
      <c r="C899" s="145"/>
      <c r="D899" s="146"/>
      <c r="E899" s="147"/>
      <c r="F899" s="148"/>
      <c r="G899" s="147"/>
      <c r="H899" s="148"/>
      <c r="I899" s="146"/>
      <c r="J899" s="147"/>
      <c r="K899" s="147"/>
      <c r="L899" s="147"/>
      <c r="M899" s="149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</row>
    <row ht="12.75" customHeight="1" r="900">
      <c r="A900" s="144"/>
      <c r="B900" s="145"/>
      <c r="C900" s="145"/>
      <c r="D900" s="146"/>
      <c r="E900" s="147"/>
      <c r="F900" s="148"/>
      <c r="G900" s="147"/>
      <c r="H900" s="148"/>
      <c r="I900" s="146"/>
      <c r="J900" s="147"/>
      <c r="K900" s="147"/>
      <c r="L900" s="147"/>
      <c r="M900" s="149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</row>
    <row ht="12.75" customHeight="1" r="901">
      <c r="A901" s="144"/>
      <c r="B901" s="145"/>
      <c r="C901" s="145"/>
      <c r="D901" s="146"/>
      <c r="E901" s="147"/>
      <c r="F901" s="148"/>
      <c r="G901" s="147"/>
      <c r="H901" s="148"/>
      <c r="I901" s="146"/>
      <c r="J901" s="147"/>
      <c r="K901" s="147"/>
      <c r="L901" s="147"/>
      <c r="M901" s="149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</row>
    <row ht="12.75" customHeight="1" r="902">
      <c r="A902" s="144"/>
      <c r="B902" s="145"/>
      <c r="C902" s="145"/>
      <c r="D902" s="146"/>
      <c r="E902" s="147"/>
      <c r="F902" s="148"/>
      <c r="G902" s="147"/>
      <c r="H902" s="148"/>
      <c r="I902" s="146"/>
      <c r="J902" s="147"/>
      <c r="K902" s="147"/>
      <c r="L902" s="147"/>
      <c r="M902" s="149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</row>
    <row ht="12.75" customHeight="1" r="903">
      <c r="A903" s="144"/>
      <c r="B903" s="145"/>
      <c r="C903" s="145"/>
      <c r="D903" s="146"/>
      <c r="E903" s="147"/>
      <c r="F903" s="148"/>
      <c r="G903" s="147"/>
      <c r="H903" s="148"/>
      <c r="I903" s="146"/>
      <c r="J903" s="147"/>
      <c r="K903" s="147"/>
      <c r="L903" s="147"/>
      <c r="M903" s="149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</row>
    <row ht="12.75" customHeight="1" r="904">
      <c r="A904" s="144"/>
      <c r="B904" s="145"/>
      <c r="C904" s="145"/>
      <c r="D904" s="146"/>
      <c r="E904" s="147"/>
      <c r="F904" s="148"/>
      <c r="G904" s="147"/>
      <c r="H904" s="148"/>
      <c r="I904" s="146"/>
      <c r="J904" s="147"/>
      <c r="K904" s="147"/>
      <c r="L904" s="147"/>
      <c r="M904" s="149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</row>
    <row ht="12.75" customHeight="1" r="905">
      <c r="A905" s="144"/>
      <c r="B905" s="145"/>
      <c r="C905" s="145"/>
      <c r="D905" s="146"/>
      <c r="E905" s="147"/>
      <c r="F905" s="148"/>
      <c r="G905" s="147"/>
      <c r="H905" s="148"/>
      <c r="I905" s="146"/>
      <c r="J905" s="147"/>
      <c r="K905" s="147"/>
      <c r="L905" s="147"/>
      <c r="M905" s="149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</row>
    <row ht="12.75" customHeight="1" r="906">
      <c r="A906" s="144"/>
      <c r="B906" s="145"/>
      <c r="C906" s="145"/>
      <c r="D906" s="146"/>
      <c r="E906" s="147"/>
      <c r="F906" s="148"/>
      <c r="G906" s="147"/>
      <c r="H906" s="148"/>
      <c r="I906" s="146"/>
      <c r="J906" s="147"/>
      <c r="K906" s="147"/>
      <c r="L906" s="147"/>
      <c r="M906" s="149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</row>
    <row ht="12.75" customHeight="1" r="907">
      <c r="A907" s="144"/>
      <c r="B907" s="145"/>
      <c r="C907" s="145"/>
      <c r="D907" s="146"/>
      <c r="E907" s="147"/>
      <c r="F907" s="148"/>
      <c r="G907" s="147"/>
      <c r="H907" s="148"/>
      <c r="I907" s="146"/>
      <c r="J907" s="147"/>
      <c r="K907" s="147"/>
      <c r="L907" s="147"/>
      <c r="M907" s="149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</row>
    <row ht="12.75" customHeight="1" r="908">
      <c r="A908" s="144"/>
      <c r="B908" s="145"/>
      <c r="C908" s="145"/>
      <c r="D908" s="146"/>
      <c r="E908" s="147"/>
      <c r="F908" s="148"/>
      <c r="G908" s="147"/>
      <c r="H908" s="148"/>
      <c r="I908" s="146"/>
      <c r="J908" s="147"/>
      <c r="K908" s="147"/>
      <c r="L908" s="147"/>
      <c r="M908" s="149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</row>
    <row ht="12.75" customHeight="1" r="909">
      <c r="A909" s="144"/>
      <c r="B909" s="145"/>
      <c r="C909" s="145"/>
      <c r="D909" s="146"/>
      <c r="E909" s="147"/>
      <c r="F909" s="148"/>
      <c r="G909" s="147"/>
      <c r="H909" s="148"/>
      <c r="I909" s="146"/>
      <c r="J909" s="147"/>
      <c r="K909" s="147"/>
      <c r="L909" s="147"/>
      <c r="M909" s="149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</row>
    <row ht="12.75" customHeight="1" r="910">
      <c r="A910" s="144"/>
      <c r="B910" s="145"/>
      <c r="C910" s="145"/>
      <c r="D910" s="146"/>
      <c r="E910" s="147"/>
      <c r="F910" s="148"/>
      <c r="G910" s="147"/>
      <c r="H910" s="148"/>
      <c r="I910" s="146"/>
      <c r="J910" s="147"/>
      <c r="K910" s="147"/>
      <c r="L910" s="147"/>
      <c r="M910" s="149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</row>
    <row ht="12.75" customHeight="1" r="911">
      <c r="A911" s="144"/>
      <c r="B911" s="145"/>
      <c r="C911" s="145"/>
      <c r="D911" s="146"/>
      <c r="E911" s="147"/>
      <c r="F911" s="148"/>
      <c r="G911" s="147"/>
      <c r="H911" s="148"/>
      <c r="I911" s="146"/>
      <c r="J911" s="147"/>
      <c r="K911" s="147"/>
      <c r="L911" s="147"/>
      <c r="M911" s="149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</row>
    <row ht="12.75" customHeight="1" r="912">
      <c r="A912" s="144"/>
      <c r="B912" s="145"/>
      <c r="C912" s="145"/>
      <c r="D912" s="146"/>
      <c r="E912" s="147"/>
      <c r="F912" s="148"/>
      <c r="G912" s="147"/>
      <c r="H912" s="148"/>
      <c r="I912" s="146"/>
      <c r="J912" s="147"/>
      <c r="K912" s="147"/>
      <c r="L912" s="147"/>
      <c r="M912" s="149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</row>
    <row ht="12.75" customHeight="1" r="913">
      <c r="A913" s="144"/>
      <c r="B913" s="145"/>
      <c r="C913" s="145"/>
      <c r="D913" s="146"/>
      <c r="E913" s="147"/>
      <c r="F913" s="148"/>
      <c r="G913" s="147"/>
      <c r="H913" s="148"/>
      <c r="I913" s="146"/>
      <c r="J913" s="147"/>
      <c r="K913" s="147"/>
      <c r="L913" s="147"/>
      <c r="M913" s="149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</row>
    <row ht="12.75" customHeight="1" r="914">
      <c r="A914" s="144"/>
      <c r="B914" s="145"/>
      <c r="C914" s="145"/>
      <c r="D914" s="146"/>
      <c r="E914" s="147"/>
      <c r="F914" s="148"/>
      <c r="G914" s="147"/>
      <c r="H914" s="148"/>
      <c r="I914" s="146"/>
      <c r="J914" s="147"/>
      <c r="K914" s="147"/>
      <c r="L914" s="147"/>
      <c r="M914" s="149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</row>
    <row ht="12.75" customHeight="1" r="915">
      <c r="A915" s="144"/>
      <c r="B915" s="145"/>
      <c r="C915" s="145"/>
      <c r="D915" s="146"/>
      <c r="E915" s="147"/>
      <c r="F915" s="148"/>
      <c r="G915" s="147"/>
      <c r="H915" s="148"/>
      <c r="I915" s="146"/>
      <c r="J915" s="147"/>
      <c r="K915" s="147"/>
      <c r="L915" s="147"/>
      <c r="M915" s="149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</row>
    <row ht="12.75" customHeight="1" r="916">
      <c r="A916" s="144"/>
      <c r="B916" s="145"/>
      <c r="C916" s="145"/>
      <c r="D916" s="146"/>
      <c r="E916" s="147"/>
      <c r="F916" s="148"/>
      <c r="G916" s="147"/>
      <c r="H916" s="148"/>
      <c r="I916" s="146"/>
      <c r="J916" s="147"/>
      <c r="K916" s="147"/>
      <c r="L916" s="147"/>
      <c r="M916" s="149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</row>
    <row ht="12.75" customHeight="1" r="917">
      <c r="A917" s="144"/>
      <c r="B917" s="145"/>
      <c r="C917" s="145"/>
      <c r="D917" s="146"/>
      <c r="E917" s="147"/>
      <c r="F917" s="148"/>
      <c r="G917" s="147"/>
      <c r="H917" s="148"/>
      <c r="I917" s="146"/>
      <c r="J917" s="147"/>
      <c r="K917" s="147"/>
      <c r="L917" s="147"/>
      <c r="M917" s="149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</row>
    <row ht="12.75" customHeight="1" r="918">
      <c r="A918" s="144"/>
      <c r="B918" s="145"/>
      <c r="C918" s="145"/>
      <c r="D918" s="146"/>
      <c r="E918" s="147"/>
      <c r="F918" s="148"/>
      <c r="G918" s="147"/>
      <c r="H918" s="148"/>
      <c r="I918" s="146"/>
      <c r="J918" s="147"/>
      <c r="K918" s="147"/>
      <c r="L918" s="147"/>
      <c r="M918" s="149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</row>
    <row ht="12.75" customHeight="1" r="919">
      <c r="A919" s="144"/>
      <c r="B919" s="145"/>
      <c r="C919" s="145"/>
      <c r="D919" s="146"/>
      <c r="E919" s="147"/>
      <c r="F919" s="148"/>
      <c r="G919" s="147"/>
      <c r="H919" s="148"/>
      <c r="I919" s="146"/>
      <c r="J919" s="147"/>
      <c r="K919" s="147"/>
      <c r="L919" s="147"/>
      <c r="M919" s="149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</row>
    <row ht="12.75" customHeight="1" r="920">
      <c r="A920" s="144"/>
      <c r="B920" s="145"/>
      <c r="C920" s="145"/>
      <c r="D920" s="146"/>
      <c r="E920" s="147"/>
      <c r="F920" s="148"/>
      <c r="G920" s="147"/>
      <c r="H920" s="148"/>
      <c r="I920" s="146"/>
      <c r="J920" s="147"/>
      <c r="K920" s="147"/>
      <c r="L920" s="147"/>
      <c r="M920" s="149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</row>
    <row ht="12.75" customHeight="1" r="921">
      <c r="A921" s="144"/>
      <c r="B921" s="145"/>
      <c r="C921" s="145"/>
      <c r="D921" s="146"/>
      <c r="E921" s="147"/>
      <c r="F921" s="148"/>
      <c r="G921" s="147"/>
      <c r="H921" s="148"/>
      <c r="I921" s="146"/>
      <c r="J921" s="147"/>
      <c r="K921" s="147"/>
      <c r="L921" s="147"/>
      <c r="M921" s="149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</row>
    <row ht="12.75" customHeight="1" r="922">
      <c r="A922" s="144"/>
      <c r="B922" s="145"/>
      <c r="C922" s="145"/>
      <c r="D922" s="146"/>
      <c r="E922" s="147"/>
      <c r="F922" s="148"/>
      <c r="G922" s="147"/>
      <c r="H922" s="148"/>
      <c r="I922" s="146"/>
      <c r="J922" s="147"/>
      <c r="K922" s="147"/>
      <c r="L922" s="147"/>
      <c r="M922" s="149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</row>
    <row ht="12.75" customHeight="1" r="923">
      <c r="A923" s="144"/>
      <c r="B923" s="145"/>
      <c r="C923" s="145"/>
      <c r="D923" s="146"/>
      <c r="E923" s="147"/>
      <c r="F923" s="148"/>
      <c r="G923" s="147"/>
      <c r="H923" s="148"/>
      <c r="I923" s="146"/>
      <c r="J923" s="147"/>
      <c r="K923" s="147"/>
      <c r="L923" s="147"/>
      <c r="M923" s="149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</row>
    <row ht="12.75" customHeight="1" r="924">
      <c r="A924" s="144"/>
      <c r="B924" s="145"/>
      <c r="C924" s="145"/>
      <c r="D924" s="146"/>
      <c r="E924" s="147"/>
      <c r="F924" s="148"/>
      <c r="G924" s="147"/>
      <c r="H924" s="148"/>
      <c r="I924" s="146"/>
      <c r="J924" s="147"/>
      <c r="K924" s="147"/>
      <c r="L924" s="147"/>
      <c r="M924" s="149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</row>
    <row ht="12.75" customHeight="1" r="925">
      <c r="A925" s="144"/>
      <c r="B925" s="145"/>
      <c r="C925" s="145"/>
      <c r="D925" s="146"/>
      <c r="E925" s="147"/>
      <c r="F925" s="148"/>
      <c r="G925" s="147"/>
      <c r="H925" s="148"/>
      <c r="I925" s="146"/>
      <c r="J925" s="147"/>
      <c r="K925" s="147"/>
      <c r="L925" s="147"/>
      <c r="M925" s="149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</row>
    <row ht="12.75" customHeight="1" r="926">
      <c r="A926" s="144"/>
      <c r="B926" s="145"/>
      <c r="C926" s="145"/>
      <c r="D926" s="146"/>
      <c r="E926" s="147"/>
      <c r="F926" s="148"/>
      <c r="G926" s="147"/>
      <c r="H926" s="148"/>
      <c r="I926" s="146"/>
      <c r="J926" s="147"/>
      <c r="K926" s="147"/>
      <c r="L926" s="147"/>
      <c r="M926" s="149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</row>
    <row ht="12.75" customHeight="1" r="927">
      <c r="A927" s="144"/>
      <c r="B927" s="145"/>
      <c r="C927" s="145"/>
      <c r="D927" s="146"/>
      <c r="E927" s="147"/>
      <c r="F927" s="148"/>
      <c r="G927" s="147"/>
      <c r="H927" s="148"/>
      <c r="I927" s="146"/>
      <c r="J927" s="147"/>
      <c r="K927" s="147"/>
      <c r="L927" s="147"/>
      <c r="M927" s="149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</row>
    <row ht="12.75" customHeight="1" r="928">
      <c r="A928" s="144"/>
      <c r="B928" s="145"/>
      <c r="C928" s="145"/>
      <c r="D928" s="146"/>
      <c r="E928" s="147"/>
      <c r="F928" s="148"/>
      <c r="G928" s="147"/>
      <c r="H928" s="148"/>
      <c r="I928" s="146"/>
      <c r="J928" s="147"/>
      <c r="K928" s="147"/>
      <c r="L928" s="147"/>
      <c r="M928" s="149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</row>
    <row ht="12.75" customHeight="1" r="929">
      <c r="A929" s="144"/>
      <c r="B929" s="145"/>
      <c r="C929" s="145"/>
      <c r="D929" s="146"/>
      <c r="E929" s="147"/>
      <c r="F929" s="148"/>
      <c r="G929" s="147"/>
      <c r="H929" s="148"/>
      <c r="I929" s="146"/>
      <c r="J929" s="147"/>
      <c r="K929" s="147"/>
      <c r="L929" s="147"/>
      <c r="M929" s="149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</row>
    <row ht="12.75" customHeight="1" r="930">
      <c r="A930" s="144"/>
      <c r="B930" s="145"/>
      <c r="C930" s="145"/>
      <c r="D930" s="146"/>
      <c r="E930" s="147"/>
      <c r="F930" s="148"/>
      <c r="G930" s="147"/>
      <c r="H930" s="148"/>
      <c r="I930" s="146"/>
      <c r="J930" s="147"/>
      <c r="K930" s="147"/>
      <c r="L930" s="147"/>
      <c r="M930" s="149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</row>
    <row ht="12.75" customHeight="1" r="931">
      <c r="A931" s="144"/>
      <c r="B931" s="145"/>
      <c r="C931" s="145"/>
      <c r="D931" s="146"/>
      <c r="E931" s="147"/>
      <c r="F931" s="148"/>
      <c r="G931" s="147"/>
      <c r="H931" s="148"/>
      <c r="I931" s="146"/>
      <c r="J931" s="147"/>
      <c r="K931" s="147"/>
      <c r="L931" s="147"/>
      <c r="M931" s="149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</row>
    <row ht="12.75" customHeight="1" r="932">
      <c r="A932" s="144"/>
      <c r="B932" s="145"/>
      <c r="C932" s="145"/>
      <c r="D932" s="146"/>
      <c r="E932" s="147"/>
      <c r="F932" s="148"/>
      <c r="G932" s="147"/>
      <c r="H932" s="148"/>
      <c r="I932" s="146"/>
      <c r="J932" s="147"/>
      <c r="K932" s="147"/>
      <c r="L932" s="147"/>
      <c r="M932" s="149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</row>
    <row ht="12.75" customHeight="1" r="933">
      <c r="A933" s="144"/>
      <c r="B933" s="145"/>
      <c r="C933" s="145"/>
      <c r="D933" s="146"/>
      <c r="E933" s="147"/>
      <c r="F933" s="148"/>
      <c r="G933" s="147"/>
      <c r="H933" s="148"/>
      <c r="I933" s="146"/>
      <c r="J933" s="147"/>
      <c r="K933" s="147"/>
      <c r="L933" s="147"/>
      <c r="M933" s="149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</row>
    <row ht="12.75" customHeight="1" r="934">
      <c r="A934" s="144"/>
      <c r="B934" s="145"/>
      <c r="C934" s="145"/>
      <c r="D934" s="146"/>
      <c r="E934" s="147"/>
      <c r="F934" s="148"/>
      <c r="G934" s="147"/>
      <c r="H934" s="148"/>
      <c r="I934" s="146"/>
      <c r="J934" s="147"/>
      <c r="K934" s="147"/>
      <c r="L934" s="147"/>
      <c r="M934" s="149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</row>
    <row ht="12.75" customHeight="1" r="935">
      <c r="A935" s="144"/>
      <c r="B935" s="145"/>
      <c r="C935" s="145"/>
      <c r="D935" s="146"/>
      <c r="E935" s="147"/>
      <c r="F935" s="148"/>
      <c r="G935" s="147"/>
      <c r="H935" s="148"/>
      <c r="I935" s="146"/>
      <c r="J935" s="147"/>
      <c r="K935" s="147"/>
      <c r="L935" s="147"/>
      <c r="M935" s="149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</row>
    <row ht="12.75" customHeight="1" r="936">
      <c r="A936" s="144"/>
      <c r="B936" s="145"/>
      <c r="C936" s="145"/>
      <c r="D936" s="146"/>
      <c r="E936" s="147"/>
      <c r="F936" s="148"/>
      <c r="G936" s="147"/>
      <c r="H936" s="148"/>
      <c r="I936" s="146"/>
      <c r="J936" s="147"/>
      <c r="K936" s="147"/>
      <c r="L936" s="147"/>
      <c r="M936" s="149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</row>
    <row ht="12.75" customHeight="1" r="937">
      <c r="A937" s="144"/>
      <c r="B937" s="145"/>
      <c r="C937" s="145"/>
      <c r="D937" s="146"/>
      <c r="E937" s="147"/>
      <c r="F937" s="148"/>
      <c r="G937" s="147"/>
      <c r="H937" s="148"/>
      <c r="I937" s="146"/>
      <c r="J937" s="147"/>
      <c r="K937" s="147"/>
      <c r="L937" s="147"/>
      <c r="M937" s="149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</row>
    <row ht="12.75" customHeight="1" r="938">
      <c r="A938" s="144"/>
      <c r="B938" s="145"/>
      <c r="C938" s="145"/>
      <c r="D938" s="146"/>
      <c r="E938" s="147"/>
      <c r="F938" s="148"/>
      <c r="G938" s="147"/>
      <c r="H938" s="148"/>
      <c r="I938" s="146"/>
      <c r="J938" s="147"/>
      <c r="K938" s="147"/>
      <c r="L938" s="147"/>
      <c r="M938" s="149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</row>
    <row ht="12.75" customHeight="1" r="939">
      <c r="A939" s="144"/>
      <c r="B939" s="145"/>
      <c r="C939" s="145"/>
      <c r="D939" s="146"/>
      <c r="E939" s="147"/>
      <c r="F939" s="148"/>
      <c r="G939" s="147"/>
      <c r="H939" s="148"/>
      <c r="I939" s="146"/>
      <c r="J939" s="147"/>
      <c r="K939" s="147"/>
      <c r="L939" s="147"/>
      <c r="M939" s="149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</row>
    <row ht="12.75" customHeight="1" r="940">
      <c r="A940" s="144"/>
      <c r="B940" s="145"/>
      <c r="C940" s="145"/>
      <c r="D940" s="146"/>
      <c r="E940" s="147"/>
      <c r="F940" s="148"/>
      <c r="G940" s="147"/>
      <c r="H940" s="148"/>
      <c r="I940" s="146"/>
      <c r="J940" s="147"/>
      <c r="K940" s="147"/>
      <c r="L940" s="147"/>
      <c r="M940" s="149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</row>
    <row ht="12.75" customHeight="1" r="941">
      <c r="A941" s="144"/>
      <c r="B941" s="145"/>
      <c r="C941" s="145"/>
      <c r="D941" s="146"/>
      <c r="E941" s="147"/>
      <c r="F941" s="148"/>
      <c r="G941" s="147"/>
      <c r="H941" s="148"/>
      <c r="I941" s="146"/>
      <c r="J941" s="147"/>
      <c r="K941" s="147"/>
      <c r="L941" s="147"/>
      <c r="M941" s="149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</row>
    <row ht="12.75" customHeight="1" r="942">
      <c r="A942" s="144"/>
      <c r="B942" s="145"/>
      <c r="C942" s="145"/>
      <c r="D942" s="146"/>
      <c r="E942" s="147"/>
      <c r="F942" s="148"/>
      <c r="G942" s="147"/>
      <c r="H942" s="148"/>
      <c r="I942" s="146"/>
      <c r="J942" s="147"/>
      <c r="K942" s="147"/>
      <c r="L942" s="147"/>
      <c r="M942" s="149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</row>
    <row ht="12.75" customHeight="1" r="943">
      <c r="A943" s="144"/>
      <c r="B943" s="145"/>
      <c r="C943" s="145"/>
      <c r="D943" s="146"/>
      <c r="E943" s="147"/>
      <c r="F943" s="148"/>
      <c r="G943" s="147"/>
      <c r="H943" s="148"/>
      <c r="I943" s="146"/>
      <c r="J943" s="147"/>
      <c r="K943" s="147"/>
      <c r="L943" s="147"/>
      <c r="M943" s="149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</row>
    <row ht="12.75" customHeight="1" r="944">
      <c r="A944" s="144"/>
      <c r="B944" s="145"/>
      <c r="C944" s="145"/>
      <c r="D944" s="146"/>
      <c r="E944" s="147"/>
      <c r="F944" s="148"/>
      <c r="G944" s="147"/>
      <c r="H944" s="148"/>
      <c r="I944" s="146"/>
      <c r="J944" s="147"/>
      <c r="K944" s="147"/>
      <c r="L944" s="147"/>
      <c r="M944" s="149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</row>
    <row ht="12.75" customHeight="1" r="945">
      <c r="A945" s="144"/>
      <c r="B945" s="145"/>
      <c r="C945" s="145"/>
      <c r="D945" s="146"/>
      <c r="E945" s="147"/>
      <c r="F945" s="148"/>
      <c r="G945" s="147"/>
      <c r="H945" s="148"/>
      <c r="I945" s="146"/>
      <c r="J945" s="147"/>
      <c r="K945" s="147"/>
      <c r="L945" s="147"/>
      <c r="M945" s="149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</row>
    <row ht="12.75" customHeight="1" r="946">
      <c r="A946" s="144"/>
      <c r="B946" s="145"/>
      <c r="C946" s="145"/>
      <c r="D946" s="146"/>
      <c r="E946" s="147"/>
      <c r="F946" s="148"/>
      <c r="G946" s="147"/>
      <c r="H946" s="148"/>
      <c r="I946" s="146"/>
      <c r="J946" s="147"/>
      <c r="K946" s="147"/>
      <c r="L946" s="147"/>
      <c r="M946" s="149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</row>
    <row ht="12.75" customHeight="1" r="947">
      <c r="A947" s="144"/>
      <c r="B947" s="145"/>
      <c r="C947" s="145"/>
      <c r="D947" s="146"/>
      <c r="E947" s="147"/>
      <c r="F947" s="148"/>
      <c r="G947" s="147"/>
      <c r="H947" s="148"/>
      <c r="I947" s="146"/>
      <c r="J947" s="147"/>
      <c r="K947" s="147"/>
      <c r="L947" s="147"/>
      <c r="M947" s="149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</row>
    <row ht="12.75" customHeight="1" r="948">
      <c r="A948" s="144"/>
      <c r="B948" s="145"/>
      <c r="C948" s="145"/>
      <c r="D948" s="146"/>
      <c r="E948" s="147"/>
      <c r="F948" s="148"/>
      <c r="G948" s="147"/>
      <c r="H948" s="148"/>
      <c r="I948" s="146"/>
      <c r="J948" s="147"/>
      <c r="K948" s="147"/>
      <c r="L948" s="147"/>
      <c r="M948" s="149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</row>
    <row ht="12.75" customHeight="1" r="949">
      <c r="A949" s="144"/>
      <c r="B949" s="145"/>
      <c r="C949" s="145"/>
      <c r="D949" s="146"/>
      <c r="E949" s="147"/>
      <c r="F949" s="148"/>
      <c r="G949" s="147"/>
      <c r="H949" s="148"/>
      <c r="I949" s="146"/>
      <c r="J949" s="147"/>
      <c r="K949" s="147"/>
      <c r="L949" s="147"/>
      <c r="M949" s="149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</row>
    <row ht="12.75" customHeight="1" r="950">
      <c r="A950" s="144"/>
      <c r="B950" s="145"/>
      <c r="C950" s="145"/>
      <c r="D950" s="146"/>
      <c r="E950" s="147"/>
      <c r="F950" s="148"/>
      <c r="G950" s="147"/>
      <c r="H950" s="148"/>
      <c r="I950" s="146"/>
      <c r="J950" s="147"/>
      <c r="K950" s="147"/>
      <c r="L950" s="147"/>
      <c r="M950" s="149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</row>
    <row ht="12.75" customHeight="1" r="951">
      <c r="A951" s="144"/>
      <c r="B951" s="145"/>
      <c r="C951" s="145"/>
      <c r="D951" s="146"/>
      <c r="E951" s="147"/>
      <c r="F951" s="148"/>
      <c r="G951" s="147"/>
      <c r="H951" s="148"/>
      <c r="I951" s="146"/>
      <c r="J951" s="147"/>
      <c r="K951" s="147"/>
      <c r="L951" s="147"/>
      <c r="M951" s="149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</row>
    <row ht="12.75" customHeight="1" r="952">
      <c r="A952" s="144"/>
      <c r="B952" s="145"/>
      <c r="C952" s="145"/>
      <c r="D952" s="146"/>
      <c r="E952" s="147"/>
      <c r="F952" s="148"/>
      <c r="G952" s="147"/>
      <c r="H952" s="148"/>
      <c r="I952" s="146"/>
      <c r="J952" s="147"/>
      <c r="K952" s="147"/>
      <c r="L952" s="147"/>
      <c r="M952" s="149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</row>
    <row ht="12.75" customHeight="1" r="953">
      <c r="A953" s="144"/>
      <c r="B953" s="145"/>
      <c r="C953" s="145"/>
      <c r="D953" s="146"/>
      <c r="E953" s="147"/>
      <c r="F953" s="148"/>
      <c r="G953" s="147"/>
      <c r="H953" s="148"/>
      <c r="I953" s="146"/>
      <c r="J953" s="147"/>
      <c r="K953" s="147"/>
      <c r="L953" s="147"/>
      <c r="M953" s="149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</row>
    <row ht="12.75" customHeight="1" r="954">
      <c r="A954" s="144"/>
      <c r="B954" s="145"/>
      <c r="C954" s="145"/>
      <c r="D954" s="146"/>
      <c r="E954" s="147"/>
      <c r="F954" s="148"/>
      <c r="G954" s="147"/>
      <c r="H954" s="148"/>
      <c r="I954" s="146"/>
      <c r="J954" s="147"/>
      <c r="K954" s="147"/>
      <c r="L954" s="147"/>
      <c r="M954" s="149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</row>
    <row ht="12.75" customHeight="1" r="955">
      <c r="A955" s="144"/>
      <c r="B955" s="145"/>
      <c r="C955" s="145"/>
      <c r="D955" s="146"/>
      <c r="E955" s="147"/>
      <c r="F955" s="148"/>
      <c r="G955" s="147"/>
      <c r="H955" s="148"/>
      <c r="I955" s="146"/>
      <c r="J955" s="147"/>
      <c r="K955" s="147"/>
      <c r="L955" s="147"/>
      <c r="M955" s="149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</row>
    <row ht="12.75" customHeight="1" r="956">
      <c r="A956" s="144"/>
      <c r="B956" s="145"/>
      <c r="C956" s="145"/>
      <c r="D956" s="146"/>
      <c r="E956" s="147"/>
      <c r="F956" s="148"/>
      <c r="G956" s="147"/>
      <c r="H956" s="148"/>
      <c r="I956" s="146"/>
      <c r="J956" s="147"/>
      <c r="K956" s="147"/>
      <c r="L956" s="147"/>
      <c r="M956" s="149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</row>
    <row ht="12.75" customHeight="1" r="957">
      <c r="A957" s="144"/>
      <c r="B957" s="145"/>
      <c r="C957" s="145"/>
      <c r="D957" s="146"/>
      <c r="E957" s="147"/>
      <c r="F957" s="148"/>
      <c r="G957" s="147"/>
      <c r="H957" s="148"/>
      <c r="I957" s="146"/>
      <c r="J957" s="147"/>
      <c r="K957" s="147"/>
      <c r="L957" s="147"/>
      <c r="M957" s="149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</row>
    <row ht="12.75" customHeight="1" r="958">
      <c r="A958" s="144"/>
      <c r="B958" s="145"/>
      <c r="C958" s="145"/>
      <c r="D958" s="146"/>
      <c r="E958" s="147"/>
      <c r="F958" s="148"/>
      <c r="G958" s="147"/>
      <c r="H958" s="148"/>
      <c r="I958" s="146"/>
      <c r="J958" s="147"/>
      <c r="K958" s="147"/>
      <c r="L958" s="147"/>
      <c r="M958" s="149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</row>
    <row ht="12.75" customHeight="1" r="959">
      <c r="A959" s="144"/>
      <c r="B959" s="145"/>
      <c r="C959" s="145"/>
      <c r="D959" s="146"/>
      <c r="E959" s="147"/>
      <c r="F959" s="148"/>
      <c r="G959" s="147"/>
      <c r="H959" s="148"/>
      <c r="I959" s="146"/>
      <c r="J959" s="147"/>
      <c r="K959" s="147"/>
      <c r="L959" s="147"/>
      <c r="M959" s="149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</row>
    <row ht="12.75" customHeight="1" r="960">
      <c r="A960" s="144"/>
      <c r="B960" s="145"/>
      <c r="C960" s="145"/>
      <c r="D960" s="146"/>
      <c r="E960" s="147"/>
      <c r="F960" s="148"/>
      <c r="G960" s="147"/>
      <c r="H960" s="148"/>
      <c r="I960" s="146"/>
      <c r="J960" s="147"/>
      <c r="K960" s="147"/>
      <c r="L960" s="147"/>
      <c r="M960" s="149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</row>
    <row ht="12.75" customHeight="1" r="961">
      <c r="A961" s="144"/>
      <c r="B961" s="145"/>
      <c r="C961" s="145"/>
      <c r="D961" s="146"/>
      <c r="E961" s="147"/>
      <c r="F961" s="148"/>
      <c r="G961" s="147"/>
      <c r="H961" s="148"/>
      <c r="I961" s="146"/>
      <c r="J961" s="147"/>
      <c r="K961" s="147"/>
      <c r="L961" s="147"/>
      <c r="M961" s="149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</row>
    <row ht="12.75" customHeight="1" r="962">
      <c r="A962" s="144"/>
      <c r="B962" s="145"/>
      <c r="C962" s="145"/>
      <c r="D962" s="146"/>
      <c r="E962" s="147"/>
      <c r="F962" s="148"/>
      <c r="G962" s="147"/>
      <c r="H962" s="148"/>
      <c r="I962" s="146"/>
      <c r="J962" s="147"/>
      <c r="K962" s="147"/>
      <c r="L962" s="147"/>
      <c r="M962" s="149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</row>
    <row ht="12.75" customHeight="1" r="963">
      <c r="A963" s="144"/>
      <c r="B963" s="145"/>
      <c r="C963" s="145"/>
      <c r="D963" s="146"/>
      <c r="E963" s="147"/>
      <c r="F963" s="148"/>
      <c r="G963" s="147"/>
      <c r="H963" s="148"/>
      <c r="I963" s="146"/>
      <c r="J963" s="147"/>
      <c r="K963" s="147"/>
      <c r="L963" s="147"/>
      <c r="M963" s="149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</row>
    <row ht="12.75" customHeight="1" r="964">
      <c r="A964" s="144"/>
      <c r="B964" s="145"/>
      <c r="C964" s="145"/>
      <c r="D964" s="146"/>
      <c r="E964" s="147"/>
      <c r="F964" s="148"/>
      <c r="G964" s="147"/>
      <c r="H964" s="148"/>
      <c r="I964" s="146"/>
      <c r="J964" s="147"/>
      <c r="K964" s="147"/>
      <c r="L964" s="147"/>
      <c r="M964" s="149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</row>
    <row ht="12.75" customHeight="1" r="965">
      <c r="A965" s="144"/>
      <c r="B965" s="145"/>
      <c r="C965" s="145"/>
      <c r="D965" s="146"/>
      <c r="E965" s="147"/>
      <c r="F965" s="148"/>
      <c r="G965" s="147"/>
      <c r="H965" s="148"/>
      <c r="I965" s="146"/>
      <c r="J965" s="147"/>
      <c r="K965" s="147"/>
      <c r="L965" s="147"/>
      <c r="M965" s="149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</row>
    <row ht="12.75" customHeight="1" r="966">
      <c r="A966" s="144"/>
      <c r="B966" s="145"/>
      <c r="C966" s="145"/>
      <c r="D966" s="146"/>
      <c r="E966" s="147"/>
      <c r="F966" s="148"/>
      <c r="G966" s="147"/>
      <c r="H966" s="148"/>
      <c r="I966" s="146"/>
      <c r="J966" s="147"/>
      <c r="K966" s="147"/>
      <c r="L966" s="147"/>
      <c r="M966" s="149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</row>
    <row ht="12.75" customHeight="1" r="967">
      <c r="A967" s="144"/>
      <c r="B967" s="145"/>
      <c r="C967" s="145"/>
      <c r="D967" s="146"/>
      <c r="E967" s="147"/>
      <c r="F967" s="148"/>
      <c r="G967" s="147"/>
      <c r="H967" s="148"/>
      <c r="I967" s="146"/>
      <c r="J967" s="147"/>
      <c r="K967" s="147"/>
      <c r="L967" s="147"/>
      <c r="M967" s="149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</row>
    <row ht="12.75" customHeight="1" r="968">
      <c r="A968" s="144"/>
      <c r="B968" s="145"/>
      <c r="C968" s="145"/>
      <c r="D968" s="146"/>
      <c r="E968" s="147"/>
      <c r="F968" s="148"/>
      <c r="G968" s="147"/>
      <c r="H968" s="148"/>
      <c r="I968" s="146"/>
      <c r="J968" s="147"/>
      <c r="K968" s="147"/>
      <c r="L968" s="147"/>
      <c r="M968" s="149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</row>
    <row ht="12.75" customHeight="1" r="969">
      <c r="A969" s="144"/>
      <c r="B969" s="145"/>
      <c r="C969" s="145"/>
      <c r="D969" s="146"/>
      <c r="E969" s="147"/>
      <c r="F969" s="148"/>
      <c r="G969" s="147"/>
      <c r="H969" s="148"/>
      <c r="I969" s="146"/>
      <c r="J969" s="147"/>
      <c r="K969" s="147"/>
      <c r="L969" s="147"/>
      <c r="M969" s="149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</row>
    <row ht="12.75" customHeight="1" r="970">
      <c r="A970" s="144"/>
      <c r="B970" s="145"/>
      <c r="C970" s="145"/>
      <c r="D970" s="146"/>
      <c r="E970" s="147"/>
      <c r="F970" s="148"/>
      <c r="G970" s="147"/>
      <c r="H970" s="148"/>
      <c r="I970" s="146"/>
      <c r="J970" s="147"/>
      <c r="K970" s="147"/>
      <c r="L970" s="147"/>
      <c r="M970" s="149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</row>
    <row ht="12.75" customHeight="1" r="971">
      <c r="A971" s="144"/>
      <c r="B971" s="145"/>
      <c r="C971" s="145"/>
      <c r="D971" s="146"/>
      <c r="E971" s="147"/>
      <c r="F971" s="148"/>
      <c r="G971" s="147"/>
      <c r="H971" s="148"/>
      <c r="I971" s="146"/>
      <c r="J971" s="147"/>
      <c r="K971" s="147"/>
      <c r="L971" s="147"/>
      <c r="M971" s="149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</row>
    <row ht="12.75" customHeight="1" r="972">
      <c r="A972" s="144"/>
      <c r="B972" s="145"/>
      <c r="C972" s="145"/>
      <c r="D972" s="146"/>
      <c r="E972" s="147"/>
      <c r="F972" s="148"/>
      <c r="G972" s="147"/>
      <c r="H972" s="148"/>
      <c r="I972" s="146"/>
      <c r="J972" s="147"/>
      <c r="K972" s="147"/>
      <c r="L972" s="147"/>
      <c r="M972" s="149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</row>
    <row ht="12.75" customHeight="1" r="973">
      <c r="A973" s="144"/>
      <c r="B973" s="145"/>
      <c r="C973" s="145"/>
      <c r="D973" s="146"/>
      <c r="E973" s="147"/>
      <c r="F973" s="148"/>
      <c r="G973" s="147"/>
      <c r="H973" s="148"/>
      <c r="I973" s="146"/>
      <c r="J973" s="147"/>
      <c r="K973" s="147"/>
      <c r="L973" s="147"/>
      <c r="M973" s="149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</row>
    <row ht="12.75" customHeight="1" r="974">
      <c r="A974" s="144"/>
      <c r="B974" s="145"/>
      <c r="C974" s="145"/>
      <c r="D974" s="146"/>
      <c r="E974" s="147"/>
      <c r="F974" s="148"/>
      <c r="G974" s="147"/>
      <c r="H974" s="148"/>
      <c r="I974" s="146"/>
      <c r="J974" s="147"/>
      <c r="K974" s="147"/>
      <c r="L974" s="147"/>
      <c r="M974" s="149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</row>
    <row ht="12.75" customHeight="1" r="975">
      <c r="A975" s="144"/>
      <c r="B975" s="145"/>
      <c r="C975" s="145"/>
      <c r="D975" s="146"/>
      <c r="E975" s="147"/>
      <c r="F975" s="148"/>
      <c r="G975" s="147"/>
      <c r="H975" s="148"/>
      <c r="I975" s="146"/>
      <c r="J975" s="147"/>
      <c r="K975" s="147"/>
      <c r="L975" s="147"/>
      <c r="M975" s="149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</row>
    <row ht="12.75" customHeight="1" r="976">
      <c r="A976" s="144"/>
      <c r="B976" s="145"/>
      <c r="C976" s="145"/>
      <c r="D976" s="146"/>
      <c r="E976" s="147"/>
      <c r="F976" s="148"/>
      <c r="G976" s="147"/>
      <c r="H976" s="148"/>
      <c r="I976" s="146"/>
      <c r="J976" s="147"/>
      <c r="K976" s="147"/>
      <c r="L976" s="147"/>
      <c r="M976" s="149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</row>
    <row ht="12.75" customHeight="1" r="977">
      <c r="A977" s="144"/>
      <c r="B977" s="145"/>
      <c r="C977" s="145"/>
      <c r="D977" s="146"/>
      <c r="E977" s="147"/>
      <c r="F977" s="148"/>
      <c r="G977" s="147"/>
      <c r="H977" s="148"/>
      <c r="I977" s="146"/>
      <c r="J977" s="147"/>
      <c r="K977" s="147"/>
      <c r="L977" s="147"/>
      <c r="M977" s="149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</row>
    <row ht="12.75" customHeight="1" r="978">
      <c r="A978" s="144"/>
      <c r="B978" s="145"/>
      <c r="C978" s="145"/>
      <c r="D978" s="146"/>
      <c r="E978" s="147"/>
      <c r="F978" s="148"/>
      <c r="G978" s="147"/>
      <c r="H978" s="148"/>
      <c r="I978" s="146"/>
      <c r="J978" s="147"/>
      <c r="K978" s="147"/>
      <c r="L978" s="147"/>
      <c r="M978" s="149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</row>
    <row ht="12.75" customHeight="1" r="979">
      <c r="A979" s="144"/>
      <c r="B979" s="145"/>
      <c r="C979" s="145"/>
      <c r="D979" s="146"/>
      <c r="E979" s="147"/>
      <c r="F979" s="148"/>
      <c r="G979" s="147"/>
      <c r="H979" s="148"/>
      <c r="I979" s="146"/>
      <c r="J979" s="147"/>
      <c r="K979" s="147"/>
      <c r="L979" s="147"/>
      <c r="M979" s="149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</row>
    <row ht="12.75" customHeight="1" r="980">
      <c r="A980" s="144"/>
      <c r="B980" s="145"/>
      <c r="C980" s="145"/>
      <c r="D980" s="146"/>
      <c r="E980" s="147"/>
      <c r="F980" s="148"/>
      <c r="G980" s="147"/>
      <c r="H980" s="148"/>
      <c r="I980" s="146"/>
      <c r="J980" s="147"/>
      <c r="K980" s="147"/>
      <c r="L980" s="147"/>
      <c r="M980" s="149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</row>
    <row ht="12.75" customHeight="1" r="981">
      <c r="A981" s="144"/>
      <c r="B981" s="145"/>
      <c r="C981" s="145"/>
      <c r="D981" s="146"/>
      <c r="E981" s="147"/>
      <c r="F981" s="148"/>
      <c r="G981" s="147"/>
      <c r="H981" s="148"/>
      <c r="I981" s="146"/>
      <c r="J981" s="147"/>
      <c r="K981" s="147"/>
      <c r="L981" s="147"/>
      <c r="M981" s="149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</row>
    <row ht="12.75" customHeight="1" r="982">
      <c r="A982" s="144"/>
      <c r="B982" s="145"/>
      <c r="C982" s="145"/>
      <c r="D982" s="146"/>
      <c r="E982" s="147"/>
      <c r="F982" s="148"/>
      <c r="G982" s="147"/>
      <c r="H982" s="148"/>
      <c r="I982" s="146"/>
      <c r="J982" s="147"/>
      <c r="K982" s="147"/>
      <c r="L982" s="147"/>
      <c r="M982" s="149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</row>
    <row ht="12.75" customHeight="1" r="983">
      <c r="A983" s="144"/>
      <c r="B983" s="145"/>
      <c r="C983" s="145"/>
      <c r="D983" s="146"/>
      <c r="E983" s="147"/>
      <c r="F983" s="148"/>
      <c r="G983" s="147"/>
      <c r="H983" s="148"/>
      <c r="I983" s="146"/>
      <c r="J983" s="147"/>
      <c r="K983" s="147"/>
      <c r="L983" s="147"/>
      <c r="M983" s="149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</row>
    <row ht="12.75" customHeight="1" r="984">
      <c r="A984" s="144"/>
      <c r="B984" s="145"/>
      <c r="C984" s="145"/>
      <c r="D984" s="146"/>
      <c r="E984" s="147"/>
      <c r="F984" s="148"/>
      <c r="G984" s="147"/>
      <c r="H984" s="148"/>
      <c r="I984" s="146"/>
      <c r="J984" s="147"/>
      <c r="K984" s="147"/>
      <c r="L984" s="147"/>
      <c r="M984" s="149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</row>
    <row ht="12.75" customHeight="1" r="985">
      <c r="A985" s="144"/>
      <c r="B985" s="145"/>
      <c r="C985" s="145"/>
      <c r="D985" s="146"/>
      <c r="E985" s="147"/>
      <c r="F985" s="148"/>
      <c r="G985" s="147"/>
      <c r="H985" s="148"/>
      <c r="I985" s="146"/>
      <c r="J985" s="147"/>
      <c r="K985" s="147"/>
      <c r="L985" s="147"/>
      <c r="M985" s="149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</row>
    <row ht="12.75" customHeight="1" r="986">
      <c r="A986" s="144"/>
      <c r="B986" s="145"/>
      <c r="C986" s="145"/>
      <c r="D986" s="146"/>
      <c r="E986" s="147"/>
      <c r="F986" s="148"/>
      <c r="G986" s="147"/>
      <c r="H986" s="148"/>
      <c r="I986" s="146"/>
      <c r="J986" s="147"/>
      <c r="K986" s="147"/>
      <c r="L986" s="147"/>
      <c r="M986" s="149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</row>
    <row ht="12.75" customHeight="1" r="987">
      <c r="A987" s="144"/>
      <c r="B987" s="145"/>
      <c r="C987" s="145"/>
      <c r="D987" s="146"/>
      <c r="E987" s="147"/>
      <c r="F987" s="148"/>
      <c r="G987" s="147"/>
      <c r="H987" s="148"/>
      <c r="I987" s="146"/>
      <c r="J987" s="147"/>
      <c r="K987" s="147"/>
      <c r="L987" s="147"/>
      <c r="M987" s="149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</row>
    <row ht="12.75" customHeight="1" r="988">
      <c r="A988" s="144"/>
      <c r="B988" s="145"/>
      <c r="C988" s="145"/>
      <c r="D988" s="146"/>
      <c r="E988" s="147"/>
      <c r="F988" s="148"/>
      <c r="G988" s="147"/>
      <c r="H988" s="148"/>
      <c r="I988" s="146"/>
      <c r="J988" s="147"/>
      <c r="K988" s="147"/>
      <c r="L988" s="147"/>
      <c r="M988" s="149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</row>
    <row ht="12.75" customHeight="1" r="989">
      <c r="A989" s="144"/>
      <c r="B989" s="145"/>
      <c r="C989" s="145"/>
      <c r="D989" s="146"/>
      <c r="E989" s="147"/>
      <c r="F989" s="148"/>
      <c r="G989" s="147"/>
      <c r="H989" s="148"/>
      <c r="I989" s="146"/>
      <c r="J989" s="147"/>
      <c r="K989" s="147"/>
      <c r="L989" s="147"/>
      <c r="M989" s="149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</row>
    <row ht="12.75" customHeight="1" r="990">
      <c r="A990" s="144"/>
      <c r="B990" s="145"/>
      <c r="C990" s="145"/>
      <c r="D990" s="146"/>
      <c r="E990" s="147"/>
      <c r="F990" s="148"/>
      <c r="G990" s="147"/>
      <c r="H990" s="148"/>
      <c r="I990" s="146"/>
      <c r="J990" s="147"/>
      <c r="K990" s="147"/>
      <c r="L990" s="147"/>
      <c r="M990" s="149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</row>
    <row ht="12.75" customHeight="1" r="991">
      <c r="A991" s="144"/>
      <c r="B991" s="145"/>
      <c r="C991" s="145"/>
      <c r="D991" s="146"/>
      <c r="E991" s="147"/>
      <c r="F991" s="148"/>
      <c r="G991" s="147"/>
      <c r="H991" s="148"/>
      <c r="I991" s="146"/>
      <c r="J991" s="147"/>
      <c r="K991" s="147"/>
      <c r="L991" s="147"/>
      <c r="M991" s="149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</row>
    <row ht="12.75" customHeight="1" r="992">
      <c r="A992" s="144"/>
      <c r="B992" s="145"/>
      <c r="C992" s="145"/>
      <c r="D992" s="146"/>
      <c r="E992" s="147"/>
      <c r="F992" s="148"/>
      <c r="G992" s="147"/>
      <c r="H992" s="148"/>
      <c r="I992" s="146"/>
      <c r="J992" s="147"/>
      <c r="K992" s="147"/>
      <c r="L992" s="147"/>
      <c r="M992" s="149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</row>
    <row ht="12.75" customHeight="1" r="993">
      <c r="A993" s="144"/>
      <c r="B993" s="145"/>
      <c r="C993" s="145"/>
      <c r="D993" s="146"/>
      <c r="E993" s="147"/>
      <c r="F993" s="148"/>
      <c r="G993" s="147"/>
      <c r="H993" s="148"/>
      <c r="I993" s="146"/>
      <c r="J993" s="147"/>
      <c r="K993" s="147"/>
      <c r="L993" s="147"/>
      <c r="M993" s="149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</row>
    <row ht="12.75" customHeight="1" r="994">
      <c r="A994" s="144"/>
      <c r="B994" s="145"/>
      <c r="C994" s="145"/>
      <c r="D994" s="146"/>
      <c r="E994" s="147"/>
      <c r="F994" s="148"/>
      <c r="G994" s="147"/>
      <c r="H994" s="148"/>
      <c r="I994" s="146"/>
      <c r="J994" s="147"/>
      <c r="K994" s="147"/>
      <c r="L994" s="147"/>
      <c r="M994" s="149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</row>
    <row ht="12.75" customHeight="1" r="995">
      <c r="A995" s="144"/>
      <c r="B995" s="145"/>
      <c r="C995" s="145"/>
      <c r="D995" s="146"/>
      <c r="E995" s="147"/>
      <c r="F995" s="148"/>
      <c r="G995" s="147"/>
      <c r="H995" s="148"/>
      <c r="I995" s="146"/>
      <c r="J995" s="147"/>
      <c r="K995" s="147"/>
      <c r="L995" s="147"/>
      <c r="M995" s="149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</row>
    <row ht="12.75" customHeight="1" r="996">
      <c r="A996" s="144"/>
      <c r="B996" s="145"/>
      <c r="C996" s="145"/>
      <c r="D996" s="146"/>
      <c r="E996" s="147"/>
      <c r="F996" s="148"/>
      <c r="G996" s="147"/>
      <c r="H996" s="148"/>
      <c r="I996" s="146"/>
      <c r="J996" s="147"/>
      <c r="K996" s="147"/>
      <c r="L996" s="147"/>
      <c r="M996" s="149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</row>
    <row ht="12.75" customHeight="1" r="997">
      <c r="A997" s="144"/>
      <c r="B997" s="145"/>
      <c r="C997" s="145"/>
      <c r="D997" s="146"/>
      <c r="E997" s="147"/>
      <c r="F997" s="148"/>
      <c r="G997" s="147"/>
      <c r="H997" s="148"/>
      <c r="I997" s="146"/>
      <c r="J997" s="147"/>
      <c r="K997" s="147"/>
      <c r="L997" s="147"/>
      <c r="M997" s="149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</row>
    <row ht="12.75" customHeight="1" r="998">
      <c r="A998" s="144"/>
      <c r="B998" s="145"/>
      <c r="C998" s="145"/>
      <c r="D998" s="146"/>
      <c r="E998" s="147"/>
      <c r="F998" s="148"/>
      <c r="G998" s="147"/>
      <c r="H998" s="148"/>
      <c r="I998" s="146"/>
      <c r="J998" s="147"/>
      <c r="K998" s="147"/>
      <c r="L998" s="147"/>
      <c r="M998" s="149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</row>
    <row ht="12.75" customHeight="1" r="999">
      <c r="A999" s="144"/>
      <c r="B999" s="145"/>
      <c r="C999" s="145"/>
      <c r="D999" s="146"/>
      <c r="E999" s="147"/>
      <c r="F999" s="148"/>
      <c r="G999" s="147"/>
      <c r="H999" s="148"/>
      <c r="I999" s="146"/>
      <c r="J999" s="147"/>
      <c r="K999" s="147"/>
      <c r="L999" s="147"/>
      <c r="M999" s="149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  <c r="Z999" s="141"/>
    </row>
    <row ht="12.75" customHeight="1" r="1000">
      <c r="A1000" s="144"/>
      <c r="B1000" s="145"/>
      <c r="C1000" s="145"/>
      <c r="D1000" s="146"/>
      <c r="E1000" s="147"/>
      <c r="F1000" s="148"/>
      <c r="G1000" s="147"/>
      <c r="H1000" s="148"/>
      <c r="I1000" s="146"/>
      <c r="J1000" s="147"/>
      <c r="K1000" s="147"/>
      <c r="L1000" s="147"/>
      <c r="M1000" s="149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</row>
  </sheetData>
  <mergeCells count="68">
    <mergeCell ref="O65:R65"/>
    <mergeCell ref="O66:R66"/>
    <mergeCell ref="O67:R67"/>
    <mergeCell ref="O69:T70"/>
    <mergeCell ref="O71:R71"/>
    <mergeCell ref="O72:R72"/>
    <mergeCell ref="O73:R73"/>
    <mergeCell ref="P83:S83"/>
    <mergeCell ref="P84:S84"/>
    <mergeCell ref="P85:S85"/>
    <mergeCell ref="O86:O87"/>
    <mergeCell ref="P86:S87"/>
    <mergeCell ref="O74:R74"/>
    <mergeCell ref="O75:R75"/>
    <mergeCell ref="O76:R76"/>
    <mergeCell ref="O78:S79"/>
    <mergeCell ref="P80:S80"/>
    <mergeCell ref="P81:S81"/>
    <mergeCell ref="P82:S82"/>
    <mergeCell ref="O2:P2"/>
    <mergeCell ref="O10:V11"/>
    <mergeCell ref="O12:V12"/>
    <mergeCell ref="O13:V13"/>
    <mergeCell ref="O14:V14"/>
    <mergeCell ref="O15:V15"/>
    <mergeCell ref="O16:V16"/>
    <mergeCell ref="O18:S19"/>
    <mergeCell ref="P20:R20"/>
    <mergeCell ref="P21:R21"/>
    <mergeCell ref="P22:R22"/>
    <mergeCell ref="P23:R23"/>
    <mergeCell ref="P24:R24"/>
    <mergeCell ref="P25:R25"/>
    <mergeCell ref="P26:R26"/>
    <mergeCell ref="P27:R27"/>
    <mergeCell ref="P28:R28"/>
    <mergeCell ref="P29:R29"/>
    <mergeCell ref="P30:R30"/>
    <mergeCell ref="P31:R31"/>
    <mergeCell ref="P32:R32"/>
    <mergeCell ref="P33:R33"/>
    <mergeCell ref="P34:R34"/>
    <mergeCell ref="P35:R35"/>
    <mergeCell ref="O37:S38"/>
    <mergeCell ref="P39:R39"/>
    <mergeCell ref="P40:R40"/>
    <mergeCell ref="P41:R41"/>
    <mergeCell ref="P42:R42"/>
    <mergeCell ref="P43:R43"/>
    <mergeCell ref="P44:R44"/>
    <mergeCell ref="P45:R45"/>
    <mergeCell ref="P46:R46"/>
    <mergeCell ref="P47:R47"/>
    <mergeCell ref="P48:R48"/>
    <mergeCell ref="P49:R49"/>
    <mergeCell ref="P50:R50"/>
    <mergeCell ref="P51:R51"/>
    <mergeCell ref="P52:R52"/>
    <mergeCell ref="O54:T55"/>
    <mergeCell ref="O56:R56"/>
    <mergeCell ref="O57:R57"/>
    <mergeCell ref="O58:R58"/>
    <mergeCell ref="O59:R59"/>
    <mergeCell ref="O60:R60"/>
    <mergeCell ref="O61:R61"/>
    <mergeCell ref="O62:R62"/>
    <mergeCell ref="O63:R63"/>
    <mergeCell ref="O64:R64"/>
  </mergeCells>
  <conditionalFormatting sqref="D1">
    <cfRule type="notContainsBlanks" dxfId="0" priority="1">
      <formula>LEN(TRIM(D1))&gt;0</formula>
    </cfRule>
  </conditionalFormatting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20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2.43" customWidth="1"/>
    <col min="2" max="2" width="24.71" customWidth="1"/>
    <col min="3" max="3" width="23.86" customWidth="1"/>
    <col min="4" max="4" width="24.57" customWidth="1"/>
    <col min="5" max="5" width="44.71" customWidth="1"/>
    <col min="6" max="6" width="61.86" customWidth="1"/>
    <col min="7" max="8" width="15.43" customWidth="1"/>
    <col min="9" max="9" width="25.57" customWidth="1"/>
    <col min="10" max="10" width="26.71" customWidth="1"/>
    <col min="11" max="11" width="57.14" customWidth="1"/>
    <col min="12" max="12" width="76.43" customWidth="1"/>
    <col min="13" max="13" width="53.43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4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510">
        <v>108</v>
      </c>
      <c r="B2" s="17" t="s">
        <v>10142</v>
      </c>
      <c r="C2" s="17">
        <v>2006</v>
      </c>
      <c r="D2" s="392">
        <v>39003</v>
      </c>
      <c r="E2" s="17" t="s">
        <v>10143</v>
      </c>
      <c r="F2" s="17" t="s">
        <v>2093</v>
      </c>
      <c r="G2" s="17" t="s">
        <v>860</v>
      </c>
      <c r="H2" s="17" t="s">
        <v>4624</v>
      </c>
      <c r="I2" s="392">
        <v>39457</v>
      </c>
      <c r="J2" s="19">
        <v>1</v>
      </c>
      <c r="K2" s="560" t="s">
        <v>278</v>
      </c>
      <c r="L2" s="19" t="s">
        <v>371</v>
      </c>
      <c r="M2" s="21">
        <f>I2-D2</f>
        <v>454</v>
      </c>
      <c r="N2" s="243"/>
      <c r="O2" s="390" t="s">
        <v>10144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503">
        <v>208</v>
      </c>
      <c r="B3" s="9" t="s">
        <v>10145</v>
      </c>
      <c r="C3" s="9">
        <v>2007</v>
      </c>
      <c r="D3" s="388">
        <v>39331</v>
      </c>
      <c r="E3" s="9" t="s">
        <v>10146</v>
      </c>
      <c r="F3" s="9" t="s">
        <v>2093</v>
      </c>
      <c r="G3" s="9" t="s">
        <v>860</v>
      </c>
      <c r="H3" s="9" t="s">
        <v>4624</v>
      </c>
      <c r="I3" s="388">
        <v>39457</v>
      </c>
      <c r="J3" s="12">
        <v>1</v>
      </c>
      <c r="K3" s="562" t="s">
        <v>308</v>
      </c>
      <c r="L3" s="9" t="s">
        <v>371</v>
      </c>
      <c r="M3" s="13">
        <f>I3-D3</f>
        <v>126</v>
      </c>
      <c r="N3" s="243"/>
      <c r="O3" s="394" t="s">
        <v>26</v>
      </c>
      <c r="P3" s="394">
        <f>COUNTIF($G$2:$G$476,"PT")</f>
        <v>3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510">
        <v>308</v>
      </c>
      <c r="B4" s="17" t="s">
        <v>10147</v>
      </c>
      <c r="C4" s="17">
        <v>2006</v>
      </c>
      <c r="D4" s="392">
        <v>39037</v>
      </c>
      <c r="E4" s="17" t="s">
        <v>10148</v>
      </c>
      <c r="F4" s="17" t="s">
        <v>10149</v>
      </c>
      <c r="G4" s="17" t="s">
        <v>850</v>
      </c>
      <c r="H4" s="17" t="s">
        <v>10150</v>
      </c>
      <c r="I4" s="392">
        <v>39457</v>
      </c>
      <c r="J4" s="19">
        <v>1</v>
      </c>
      <c r="K4" s="561" t="s">
        <v>324</v>
      </c>
      <c r="L4" s="19" t="s">
        <v>376</v>
      </c>
      <c r="M4" s="21">
        <f>I4-D4</f>
        <v>420</v>
      </c>
      <c r="N4" s="243"/>
      <c r="O4" s="23" t="s">
        <v>30</v>
      </c>
      <c r="P4" s="23">
        <f>COUNTIF($G$2:$G$476,"PTN")</f>
        <v>6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503">
        <v>408</v>
      </c>
      <c r="B5" s="9" t="s">
        <v>10151</v>
      </c>
      <c r="C5" s="9">
        <v>2006</v>
      </c>
      <c r="D5" s="388">
        <v>38926</v>
      </c>
      <c r="E5" s="9" t="s">
        <v>10152</v>
      </c>
      <c r="F5" s="9" t="s">
        <v>136</v>
      </c>
      <c r="G5" s="9" t="s">
        <v>17</v>
      </c>
      <c r="H5" s="9" t="s">
        <v>5812</v>
      </c>
      <c r="I5" s="388">
        <v>39461</v>
      </c>
      <c r="J5" s="12">
        <v>1</v>
      </c>
      <c r="K5" s="562" t="s">
        <v>308</v>
      </c>
      <c r="L5" s="9" t="s">
        <v>376</v>
      </c>
      <c r="M5" s="13">
        <f>I5-D5</f>
        <v>535</v>
      </c>
      <c r="N5" s="243"/>
      <c r="O5" s="24" t="s">
        <v>35</v>
      </c>
      <c r="P5" s="24">
        <f>COUNTIF($G$2:$G$476,"PTE")</f>
        <v>45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510">
        <v>508</v>
      </c>
      <c r="B6" s="17" t="s">
        <v>10153</v>
      </c>
      <c r="C6" s="17">
        <v>2004</v>
      </c>
      <c r="D6" s="392">
        <v>38344</v>
      </c>
      <c r="E6" s="17" t="s">
        <v>10154</v>
      </c>
      <c r="F6" s="17" t="s">
        <v>10155</v>
      </c>
      <c r="G6" s="17" t="s">
        <v>850</v>
      </c>
      <c r="H6" s="17" t="s">
        <v>1358</v>
      </c>
      <c r="I6" s="392">
        <v>39465</v>
      </c>
      <c r="J6" s="19">
        <v>1</v>
      </c>
      <c r="K6" s="560" t="s">
        <v>278</v>
      </c>
      <c r="L6" s="19" t="s">
        <v>376</v>
      </c>
      <c r="M6" s="21">
        <f>I6-D6</f>
        <v>1121</v>
      </c>
      <c r="N6" s="243"/>
      <c r="O6" s="23" t="s">
        <v>40</v>
      </c>
      <c r="P6" s="23">
        <f>COUNTIF($G$2:$G$476,"Pré-Mistura")</f>
        <v>0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503">
        <v>608</v>
      </c>
      <c r="B7" s="9" t="s">
        <v>10156</v>
      </c>
      <c r="C7" s="9">
        <v>2006</v>
      </c>
      <c r="D7" s="388">
        <v>38973</v>
      </c>
      <c r="E7" s="9" t="s">
        <v>10157</v>
      </c>
      <c r="F7" s="9" t="s">
        <v>456</v>
      </c>
      <c r="G7" s="9" t="s">
        <v>860</v>
      </c>
      <c r="H7" s="9" t="s">
        <v>4624</v>
      </c>
      <c r="I7" s="388">
        <v>39469</v>
      </c>
      <c r="J7" s="12">
        <v>1</v>
      </c>
      <c r="K7" s="562" t="s">
        <v>308</v>
      </c>
      <c r="L7" s="9" t="s">
        <v>376</v>
      </c>
      <c r="M7" s="13">
        <f>I7-D7</f>
        <v>496</v>
      </c>
      <c r="N7" s="243"/>
      <c r="O7" s="24" t="s">
        <v>852</v>
      </c>
      <c r="P7" s="24">
        <f>COUNTIF($G$2:$G$476,"PF")</f>
        <v>57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510">
        <v>708</v>
      </c>
      <c r="B8" s="17" t="s">
        <v>10158</v>
      </c>
      <c r="C8" s="17">
        <v>2005</v>
      </c>
      <c r="D8" s="392">
        <v>38688</v>
      </c>
      <c r="E8" s="17" t="s">
        <v>10159</v>
      </c>
      <c r="F8" s="17" t="s">
        <v>456</v>
      </c>
      <c r="G8" s="17" t="s">
        <v>860</v>
      </c>
      <c r="H8" s="17" t="s">
        <v>4624</v>
      </c>
      <c r="I8" s="392">
        <v>39469</v>
      </c>
      <c r="J8" s="19">
        <v>1</v>
      </c>
      <c r="K8" s="562" t="s">
        <v>308</v>
      </c>
      <c r="L8" s="19" t="s">
        <v>376</v>
      </c>
      <c r="M8" s="21">
        <f>I8-D8</f>
        <v>781</v>
      </c>
      <c r="N8" s="243"/>
      <c r="O8" s="23" t="s">
        <v>844</v>
      </c>
      <c r="P8" s="23">
        <f>COUNTIF($G$2:$G$476,"PFN")</f>
        <v>5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503">
        <v>808</v>
      </c>
      <c r="B9" s="9" t="s">
        <v>10160</v>
      </c>
      <c r="C9" s="9">
        <v>2005</v>
      </c>
      <c r="D9" s="388">
        <v>38684</v>
      </c>
      <c r="E9" s="9" t="s">
        <v>10161</v>
      </c>
      <c r="F9" s="9" t="s">
        <v>10162</v>
      </c>
      <c r="G9" s="9" t="s">
        <v>850</v>
      </c>
      <c r="H9" s="9" t="s">
        <v>866</v>
      </c>
      <c r="I9" s="388">
        <v>39472</v>
      </c>
      <c r="J9" s="12">
        <v>1</v>
      </c>
      <c r="K9" s="563" t="s">
        <v>295</v>
      </c>
      <c r="L9" s="9" t="s">
        <v>371</v>
      </c>
      <c r="M9" s="13">
        <f>I9-D9</f>
        <v>788</v>
      </c>
      <c r="N9" s="243"/>
      <c r="O9" s="24" t="s">
        <v>861</v>
      </c>
      <c r="P9" s="24">
        <f>COUNTIF($G$2:$G$476,"PF/PTE")</f>
        <v>72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510">
        <v>908</v>
      </c>
      <c r="B10" s="17" t="s">
        <v>10163</v>
      </c>
      <c r="C10" s="17">
        <v>2000</v>
      </c>
      <c r="D10" s="392">
        <v>36696</v>
      </c>
      <c r="E10" s="17" t="s">
        <v>10164</v>
      </c>
      <c r="F10" s="17" t="s">
        <v>5976</v>
      </c>
      <c r="G10" s="17" t="s">
        <v>850</v>
      </c>
      <c r="H10" s="17" t="s">
        <v>9955</v>
      </c>
      <c r="I10" s="392">
        <v>39472</v>
      </c>
      <c r="J10" s="19">
        <v>1</v>
      </c>
      <c r="K10" s="561" t="s">
        <v>324</v>
      </c>
      <c r="L10" s="19" t="s">
        <v>371</v>
      </c>
      <c r="M10" s="21">
        <f>I10-D10</f>
        <v>2776</v>
      </c>
      <c r="N10" s="243"/>
      <c r="O10" s="23" t="s">
        <v>865</v>
      </c>
      <c r="P10" s="23">
        <f>COUNTIF($G$2:$G$476,"Bio")</f>
        <v>3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503">
        <v>1008</v>
      </c>
      <c r="B11" s="9" t="s">
        <v>10165</v>
      </c>
      <c r="C11" s="9">
        <v>2006</v>
      </c>
      <c r="D11" s="388">
        <v>39009</v>
      </c>
      <c r="E11" s="9" t="s">
        <v>10166</v>
      </c>
      <c r="F11" s="9" t="s">
        <v>1081</v>
      </c>
      <c r="G11" s="9" t="s">
        <v>850</v>
      </c>
      <c r="H11" s="9" t="s">
        <v>1358</v>
      </c>
      <c r="I11" s="388">
        <v>39475</v>
      </c>
      <c r="J11" s="12">
        <v>1</v>
      </c>
      <c r="K11" s="562" t="s">
        <v>308</v>
      </c>
      <c r="L11" s="9" t="s">
        <v>371</v>
      </c>
      <c r="M11" s="13">
        <f>I11-D11</f>
        <v>466</v>
      </c>
      <c r="N11" s="243"/>
      <c r="O11" s="395" t="s">
        <v>871</v>
      </c>
      <c r="P11" s="395">
        <f>COUNTIF($G$2:$G$476,"Bio/Org")</f>
        <v>0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510">
        <v>1108</v>
      </c>
      <c r="B12" s="17" t="s">
        <v>10167</v>
      </c>
      <c r="C12" s="17">
        <v>2006</v>
      </c>
      <c r="D12" s="392">
        <v>39009</v>
      </c>
      <c r="E12" s="17" t="s">
        <v>10168</v>
      </c>
      <c r="F12" s="17" t="s">
        <v>1081</v>
      </c>
      <c r="G12" s="17" t="s">
        <v>850</v>
      </c>
      <c r="H12" s="17" t="s">
        <v>1358</v>
      </c>
      <c r="I12" s="392">
        <v>39475</v>
      </c>
      <c r="J12" s="19">
        <v>1</v>
      </c>
      <c r="K12" s="562" t="s">
        <v>308</v>
      </c>
      <c r="L12" s="19" t="s">
        <v>371</v>
      </c>
      <c r="M12" s="21">
        <f>I12-D12</f>
        <v>466</v>
      </c>
      <c r="N12" s="243"/>
      <c r="O12" s="396" t="s">
        <v>45</v>
      </c>
      <c r="P12" s="397">
        <f>SUM(P3:P11)</f>
        <v>191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503">
        <v>1208</v>
      </c>
      <c r="B13" s="9" t="s">
        <v>10169</v>
      </c>
      <c r="C13" s="9">
        <v>2006</v>
      </c>
      <c r="D13" s="388">
        <v>39009</v>
      </c>
      <c r="E13" s="9" t="s">
        <v>10170</v>
      </c>
      <c r="F13" s="9" t="s">
        <v>1081</v>
      </c>
      <c r="G13" s="9" t="s">
        <v>850</v>
      </c>
      <c r="H13" s="9" t="s">
        <v>1358</v>
      </c>
      <c r="I13" s="388">
        <v>39475</v>
      </c>
      <c r="J13" s="12">
        <v>1</v>
      </c>
      <c r="K13" s="562" t="s">
        <v>308</v>
      </c>
      <c r="L13" s="9" t="s">
        <v>371</v>
      </c>
      <c r="M13" s="13">
        <f>I13-D13</f>
        <v>466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510">
        <v>1308</v>
      </c>
      <c r="B14" s="17" t="s">
        <v>10171</v>
      </c>
      <c r="C14" s="17">
        <v>2006</v>
      </c>
      <c r="D14" s="392">
        <v>38905</v>
      </c>
      <c r="E14" s="17" t="s">
        <v>10172</v>
      </c>
      <c r="F14" s="17" t="s">
        <v>154</v>
      </c>
      <c r="G14" s="17" t="s">
        <v>17</v>
      </c>
      <c r="H14" s="17" t="s">
        <v>5812</v>
      </c>
      <c r="I14" s="392">
        <v>39477</v>
      </c>
      <c r="J14" s="19">
        <v>1</v>
      </c>
      <c r="K14" s="560" t="s">
        <v>278</v>
      </c>
      <c r="L14" s="19" t="s">
        <v>376</v>
      </c>
      <c r="M14" s="21">
        <f>I14-D14</f>
        <v>572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503">
        <v>1408</v>
      </c>
      <c r="B15" s="9" t="s">
        <v>10173</v>
      </c>
      <c r="C15" s="9">
        <v>2006</v>
      </c>
      <c r="D15" s="388">
        <v>38784</v>
      </c>
      <c r="E15" s="9" t="s">
        <v>10174</v>
      </c>
      <c r="F15" s="9" t="s">
        <v>2116</v>
      </c>
      <c r="G15" s="9" t="s">
        <v>860</v>
      </c>
      <c r="H15" s="9" t="s">
        <v>83</v>
      </c>
      <c r="I15" s="388">
        <v>39486</v>
      </c>
      <c r="J15" s="12">
        <v>2</v>
      </c>
      <c r="K15" s="560" t="s">
        <v>278</v>
      </c>
      <c r="L15" s="9" t="s">
        <v>376</v>
      </c>
      <c r="M15" s="13">
        <f>I15-D15</f>
        <v>702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510">
        <v>1508</v>
      </c>
      <c r="B16" s="17" t="s">
        <v>10175</v>
      </c>
      <c r="C16" s="17">
        <v>2006</v>
      </c>
      <c r="D16" s="392">
        <v>38888</v>
      </c>
      <c r="E16" s="17" t="s">
        <v>10176</v>
      </c>
      <c r="F16" s="17" t="s">
        <v>10177</v>
      </c>
      <c r="G16" s="17" t="s">
        <v>850</v>
      </c>
      <c r="H16" s="17" t="s">
        <v>10178</v>
      </c>
      <c r="I16" s="392">
        <v>39486</v>
      </c>
      <c r="J16" s="19">
        <v>2</v>
      </c>
      <c r="K16" s="561" t="s">
        <v>324</v>
      </c>
      <c r="L16" s="19" t="s">
        <v>380</v>
      </c>
      <c r="M16" s="21">
        <f>I16-D16</f>
        <v>598</v>
      </c>
      <c r="N16" s="243"/>
      <c r="O16" s="400" t="s">
        <v>10179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503">
        <v>1608</v>
      </c>
      <c r="B17" s="9" t="s">
        <v>10180</v>
      </c>
      <c r="C17" s="9">
        <v>2005</v>
      </c>
      <c r="D17" s="388">
        <v>38716</v>
      </c>
      <c r="E17" s="9" t="s">
        <v>10181</v>
      </c>
      <c r="F17" s="9" t="s">
        <v>1005</v>
      </c>
      <c r="G17" s="9" t="s">
        <v>860</v>
      </c>
      <c r="H17" s="9" t="s">
        <v>10182</v>
      </c>
      <c r="I17" s="388">
        <v>39486</v>
      </c>
      <c r="J17" s="12">
        <v>2</v>
      </c>
      <c r="K17" s="562" t="s">
        <v>308</v>
      </c>
      <c r="L17" s="9" t="s">
        <v>371</v>
      </c>
      <c r="M17" s="13">
        <f>I17-D17</f>
        <v>770</v>
      </c>
      <c r="N17" s="243"/>
      <c r="O17" s="37" t="s">
        <v>10183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510">
        <v>1708</v>
      </c>
      <c r="B18" s="17" t="s">
        <v>10184</v>
      </c>
      <c r="C18" s="17">
        <v>2006</v>
      </c>
      <c r="D18" s="392">
        <v>38868</v>
      </c>
      <c r="E18" s="17" t="s">
        <v>10185</v>
      </c>
      <c r="F18" s="17" t="s">
        <v>534</v>
      </c>
      <c r="G18" s="17" t="s">
        <v>17</v>
      </c>
      <c r="H18" s="17" t="s">
        <v>5812</v>
      </c>
      <c r="I18" s="392">
        <v>39492</v>
      </c>
      <c r="J18" s="19">
        <v>2</v>
      </c>
      <c r="K18" s="562" t="s">
        <v>308</v>
      </c>
      <c r="L18" s="19" t="s">
        <v>371</v>
      </c>
      <c r="M18" s="21">
        <f>I18-D18</f>
        <v>624</v>
      </c>
      <c r="N18" s="243"/>
      <c r="O18" s="33" t="s">
        <v>10186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503">
        <v>1808</v>
      </c>
      <c r="B19" s="9" t="s">
        <v>10187</v>
      </c>
      <c r="C19" s="9">
        <v>2006</v>
      </c>
      <c r="D19" s="388">
        <v>39003</v>
      </c>
      <c r="E19" s="9" t="s">
        <v>10188</v>
      </c>
      <c r="F19" s="9" t="s">
        <v>1678</v>
      </c>
      <c r="G19" s="9" t="s">
        <v>17</v>
      </c>
      <c r="H19" s="9" t="s">
        <v>4624</v>
      </c>
      <c r="I19" s="388">
        <v>39497</v>
      </c>
      <c r="J19" s="12">
        <v>2</v>
      </c>
      <c r="K19" s="560" t="s">
        <v>278</v>
      </c>
      <c r="L19" s="9" t="s">
        <v>376</v>
      </c>
      <c r="M19" s="13">
        <f>I19-D19</f>
        <v>494</v>
      </c>
      <c r="N19" s="243"/>
      <c r="O19" s="37" t="s">
        <v>10189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510">
        <v>1908</v>
      </c>
      <c r="B20" s="17" t="s">
        <v>10190</v>
      </c>
      <c r="C20" s="17">
        <v>2001</v>
      </c>
      <c r="D20" s="392">
        <v>37071</v>
      </c>
      <c r="E20" s="17" t="s">
        <v>10191</v>
      </c>
      <c r="F20" s="17" t="s">
        <v>64</v>
      </c>
      <c r="G20" s="17" t="s">
        <v>860</v>
      </c>
      <c r="H20" s="17" t="s">
        <v>8323</v>
      </c>
      <c r="I20" s="392">
        <v>39514</v>
      </c>
      <c r="J20" s="19">
        <v>3</v>
      </c>
      <c r="K20" s="560" t="s">
        <v>278</v>
      </c>
      <c r="L20" s="19" t="s">
        <v>371</v>
      </c>
      <c r="M20" s="21">
        <f>I20-D20</f>
        <v>2443</v>
      </c>
      <c r="N20" s="243"/>
      <c r="O20" s="33" t="s">
        <v>10192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503">
        <v>2008</v>
      </c>
      <c r="B21" s="9" t="s">
        <v>10193</v>
      </c>
      <c r="C21" s="9">
        <v>2006</v>
      </c>
      <c r="D21" s="388">
        <v>38770</v>
      </c>
      <c r="E21" s="9" t="s">
        <v>10194</v>
      </c>
      <c r="F21" s="9" t="s">
        <v>88</v>
      </c>
      <c r="G21" s="9" t="s">
        <v>860</v>
      </c>
      <c r="H21" s="9" t="s">
        <v>7682</v>
      </c>
      <c r="I21" s="388">
        <v>39517</v>
      </c>
      <c r="J21" s="12">
        <v>3</v>
      </c>
      <c r="K21" s="562" t="s">
        <v>308</v>
      </c>
      <c r="L21" s="9" t="s">
        <v>376</v>
      </c>
      <c r="M21" s="13">
        <f>I21-D21</f>
        <v>747</v>
      </c>
      <c r="N21" s="243"/>
      <c r="O21" s="37" t="s">
        <v>10195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510">
        <v>2108</v>
      </c>
      <c r="B22" s="17" t="s">
        <v>10196</v>
      </c>
      <c r="C22" s="17">
        <v>2006</v>
      </c>
      <c r="D22" s="392">
        <v>39045</v>
      </c>
      <c r="E22" s="17" t="s">
        <v>10197</v>
      </c>
      <c r="F22" s="17" t="s">
        <v>7489</v>
      </c>
      <c r="G22" s="17" t="s">
        <v>17</v>
      </c>
      <c r="H22" s="17" t="s">
        <v>7682</v>
      </c>
      <c r="I22" s="392">
        <v>39517</v>
      </c>
      <c r="J22" s="19">
        <v>3</v>
      </c>
      <c r="K22" s="560" t="s">
        <v>278</v>
      </c>
      <c r="L22" s="19" t="s">
        <v>376</v>
      </c>
      <c r="M22" s="21">
        <f>I22-D22</f>
        <v>472</v>
      </c>
      <c r="N22" s="243"/>
      <c r="O22" s="33" t="s">
        <v>10198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503">
        <v>2208</v>
      </c>
      <c r="B23" s="9" t="s">
        <v>10199</v>
      </c>
      <c r="C23" s="9">
        <v>2007</v>
      </c>
      <c r="D23" s="388">
        <v>39120</v>
      </c>
      <c r="E23" s="9" t="s">
        <v>10200</v>
      </c>
      <c r="F23" s="9" t="s">
        <v>1045</v>
      </c>
      <c r="G23" s="9" t="s">
        <v>17</v>
      </c>
      <c r="H23" s="9" t="s">
        <v>6047</v>
      </c>
      <c r="I23" s="388">
        <v>39524</v>
      </c>
      <c r="J23" s="12">
        <v>3</v>
      </c>
      <c r="K23" s="560" t="s">
        <v>278</v>
      </c>
      <c r="L23" s="9" t="s">
        <v>365</v>
      </c>
      <c r="M23" s="13">
        <f>I23-D23</f>
        <v>404</v>
      </c>
      <c r="N23" s="243"/>
      <c r="O23" s="37" t="s">
        <v>10201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510">
        <v>2308</v>
      </c>
      <c r="B24" s="17" t="s">
        <v>10202</v>
      </c>
      <c r="C24" s="17">
        <v>2006</v>
      </c>
      <c r="D24" s="392">
        <v>38827</v>
      </c>
      <c r="E24" s="17" t="s">
        <v>10203</v>
      </c>
      <c r="F24" s="17" t="s">
        <v>2093</v>
      </c>
      <c r="G24" s="17" t="s">
        <v>850</v>
      </c>
      <c r="H24" s="17" t="s">
        <v>3804</v>
      </c>
      <c r="I24" s="392">
        <v>39524</v>
      </c>
      <c r="J24" s="19">
        <v>3</v>
      </c>
      <c r="K24" s="560" t="s">
        <v>278</v>
      </c>
      <c r="L24" s="19" t="s">
        <v>371</v>
      </c>
      <c r="M24" s="21">
        <f>I24-D24</f>
        <v>697</v>
      </c>
      <c r="N24" s="243"/>
      <c r="O24" s="401" t="s">
        <v>10204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503">
        <v>2408</v>
      </c>
      <c r="B25" s="9" t="s">
        <v>10205</v>
      </c>
      <c r="C25" s="9">
        <v>2006</v>
      </c>
      <c r="D25" s="388">
        <v>39078</v>
      </c>
      <c r="E25" s="9" t="s">
        <v>10206</v>
      </c>
      <c r="F25" s="9" t="s">
        <v>10207</v>
      </c>
      <c r="G25" s="9" t="s">
        <v>850</v>
      </c>
      <c r="H25" s="9" t="s">
        <v>965</v>
      </c>
      <c r="I25" s="388">
        <v>39526</v>
      </c>
      <c r="J25" s="12">
        <v>3</v>
      </c>
      <c r="K25" s="562" t="s">
        <v>308</v>
      </c>
      <c r="L25" s="9" t="s">
        <v>371</v>
      </c>
      <c r="M25" s="13">
        <f>I25-D25</f>
        <v>448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510">
        <v>2508</v>
      </c>
      <c r="B26" s="17" t="s">
        <v>10208</v>
      </c>
      <c r="C26" s="17">
        <v>2002</v>
      </c>
      <c r="D26" s="392">
        <v>37613</v>
      </c>
      <c r="E26" s="17" t="s">
        <v>10209</v>
      </c>
      <c r="F26" s="17" t="s">
        <v>10210</v>
      </c>
      <c r="G26" s="17" t="s">
        <v>407</v>
      </c>
      <c r="H26" s="17" t="s">
        <v>3804</v>
      </c>
      <c r="I26" s="392">
        <v>39526</v>
      </c>
      <c r="J26" s="19">
        <v>3</v>
      </c>
      <c r="K26" s="562" t="s">
        <v>308</v>
      </c>
      <c r="L26" s="19" t="s">
        <v>376</v>
      </c>
      <c r="M26" s="21">
        <f>I26-D26</f>
        <v>1913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503">
        <v>2608</v>
      </c>
      <c r="B27" s="503" t="s">
        <v>1368</v>
      </c>
      <c r="C27" s="503" t="s">
        <v>1368</v>
      </c>
      <c r="D27" s="504" t="s">
        <v>1368</v>
      </c>
      <c r="E27" s="503" t="s">
        <v>1368</v>
      </c>
      <c r="F27" s="503" t="s">
        <v>1368</v>
      </c>
      <c r="G27" s="503" t="s">
        <v>1368</v>
      </c>
      <c r="H27" s="503" t="s">
        <v>1368</v>
      </c>
      <c r="I27" s="504" t="s">
        <v>1368</v>
      </c>
      <c r="J27" s="24" t="s">
        <v>1368</v>
      </c>
      <c r="K27" s="503" t="s">
        <v>1368</v>
      </c>
      <c r="L27" s="503" t="s">
        <v>1368</v>
      </c>
      <c r="M27" s="503" t="s">
        <v>1368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510">
        <v>2708</v>
      </c>
      <c r="B28" s="17" t="s">
        <v>10211</v>
      </c>
      <c r="C28" s="17">
        <v>2005</v>
      </c>
      <c r="D28" s="392">
        <v>38716</v>
      </c>
      <c r="E28" s="17" t="s">
        <v>10212</v>
      </c>
      <c r="F28" s="17" t="s">
        <v>5823</v>
      </c>
      <c r="G28" s="17" t="s">
        <v>860</v>
      </c>
      <c r="H28" s="17" t="s">
        <v>10182</v>
      </c>
      <c r="I28" s="392">
        <v>39540</v>
      </c>
      <c r="J28" s="19">
        <v>4</v>
      </c>
      <c r="K28" s="560" t="s">
        <v>278</v>
      </c>
      <c r="L28" s="19" t="s">
        <v>376</v>
      </c>
      <c r="M28" s="21">
        <f>I28-D28</f>
        <v>824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503">
        <v>2808</v>
      </c>
      <c r="B29" s="9" t="s">
        <v>10213</v>
      </c>
      <c r="C29" s="9">
        <v>2005</v>
      </c>
      <c r="D29" s="388">
        <v>38600</v>
      </c>
      <c r="E29" s="9" t="s">
        <v>10214</v>
      </c>
      <c r="F29" s="9" t="s">
        <v>88</v>
      </c>
      <c r="G29" s="9" t="s">
        <v>860</v>
      </c>
      <c r="H29" s="9" t="s">
        <v>7682</v>
      </c>
      <c r="I29" s="388">
        <v>39540</v>
      </c>
      <c r="J29" s="12">
        <v>4</v>
      </c>
      <c r="K29" s="562" t="s">
        <v>308</v>
      </c>
      <c r="L29" s="9" t="s">
        <v>376</v>
      </c>
      <c r="M29" s="13">
        <f>I29-D29</f>
        <v>940</v>
      </c>
      <c r="N29" s="243"/>
      <c r="O29" s="24">
        <v>1996</v>
      </c>
      <c r="P29" s="62">
        <f>COUNTIF($C$2:$C$503,"1996")</f>
        <v>0</v>
      </c>
      <c r="Q29" s="34"/>
      <c r="R29" s="35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510">
        <v>2908</v>
      </c>
      <c r="B30" s="17" t="s">
        <v>10215</v>
      </c>
      <c r="C30" s="17">
        <v>2003</v>
      </c>
      <c r="D30" s="392">
        <v>37833</v>
      </c>
      <c r="E30" s="17" t="s">
        <v>10216</v>
      </c>
      <c r="F30" s="17" t="s">
        <v>2121</v>
      </c>
      <c r="G30" s="17" t="s">
        <v>850</v>
      </c>
      <c r="H30" s="17" t="s">
        <v>1358</v>
      </c>
      <c r="I30" s="392">
        <v>39540</v>
      </c>
      <c r="J30" s="19">
        <v>4</v>
      </c>
      <c r="K30" s="563" t="s">
        <v>295</v>
      </c>
      <c r="L30" s="19" t="s">
        <v>376</v>
      </c>
      <c r="M30" s="21">
        <f>I30-D30</f>
        <v>1707</v>
      </c>
      <c r="N30" s="243"/>
      <c r="O30" s="23">
        <v>1997</v>
      </c>
      <c r="P30" s="64">
        <f>COUNTIF($C$2:$C$503,"1997")</f>
        <v>0</v>
      </c>
      <c r="Q30" s="34"/>
      <c r="R30" s="35"/>
      <c r="S30" s="61">
        <f>P30/P42</f>
        <v>0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503">
        <v>3008</v>
      </c>
      <c r="B31" s="9" t="s">
        <v>10217</v>
      </c>
      <c r="C31" s="9">
        <v>2005</v>
      </c>
      <c r="D31" s="388">
        <v>38632</v>
      </c>
      <c r="E31" s="9" t="s">
        <v>10218</v>
      </c>
      <c r="F31" s="9" t="s">
        <v>10219</v>
      </c>
      <c r="G31" s="9" t="s">
        <v>850</v>
      </c>
      <c r="H31" s="9" t="s">
        <v>1358</v>
      </c>
      <c r="I31" s="388">
        <v>39540</v>
      </c>
      <c r="J31" s="12">
        <v>4</v>
      </c>
      <c r="K31" s="562" t="s">
        <v>308</v>
      </c>
      <c r="L31" s="9" t="s">
        <v>371</v>
      </c>
      <c r="M31" s="13">
        <f>I31-D31</f>
        <v>908</v>
      </c>
      <c r="N31" s="243"/>
      <c r="O31" s="24">
        <v>1998</v>
      </c>
      <c r="P31" s="62">
        <f>COUNTIF($C$2:$C$503,"1998")</f>
        <v>0</v>
      </c>
      <c r="Q31" s="34"/>
      <c r="R31" s="35"/>
      <c r="S31" s="63">
        <f>P31/P42</f>
        <v>0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510">
        <v>3108</v>
      </c>
      <c r="B32" s="17" t="s">
        <v>10220</v>
      </c>
      <c r="C32" s="17">
        <v>2001</v>
      </c>
      <c r="D32" s="392">
        <v>37232</v>
      </c>
      <c r="E32" s="17" t="s">
        <v>10221</v>
      </c>
      <c r="F32" s="17" t="s">
        <v>10222</v>
      </c>
      <c r="G32" s="17" t="s">
        <v>30</v>
      </c>
      <c r="H32" s="17" t="s">
        <v>870</v>
      </c>
      <c r="I32" s="392">
        <v>39541</v>
      </c>
      <c r="J32" s="19">
        <v>4</v>
      </c>
      <c r="K32" s="563" t="s">
        <v>295</v>
      </c>
      <c r="L32" s="19" t="s">
        <v>380</v>
      </c>
      <c r="M32" s="21">
        <f>I32-D32</f>
        <v>2309</v>
      </c>
      <c r="N32" s="243"/>
      <c r="O32" s="23">
        <v>1999</v>
      </c>
      <c r="P32" s="64">
        <f>COUNTIF($C$2:$C$503,"1999")</f>
        <v>0</v>
      </c>
      <c r="Q32" s="34"/>
      <c r="R32" s="35"/>
      <c r="S32" s="61">
        <f>P32/P42</f>
        <v>0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503">
        <v>3208</v>
      </c>
      <c r="B33" s="9" t="s">
        <v>10223</v>
      </c>
      <c r="C33" s="9">
        <v>2007</v>
      </c>
      <c r="D33" s="388">
        <v>39251</v>
      </c>
      <c r="E33" s="9" t="s">
        <v>10224</v>
      </c>
      <c r="F33" s="9" t="s">
        <v>1678</v>
      </c>
      <c r="G33" s="9" t="s">
        <v>17</v>
      </c>
      <c r="H33" s="9" t="s">
        <v>25</v>
      </c>
      <c r="I33" s="388">
        <v>39541</v>
      </c>
      <c r="J33" s="12">
        <v>4</v>
      </c>
      <c r="K33" s="560" t="s">
        <v>278</v>
      </c>
      <c r="L33" s="9" t="s">
        <v>376</v>
      </c>
      <c r="M33" s="13">
        <f>I33-D33</f>
        <v>290</v>
      </c>
      <c r="N33" s="243"/>
      <c r="O33" s="24">
        <v>2000</v>
      </c>
      <c r="P33" s="62">
        <f>COUNTIF($C$2:$C$503,"2000")</f>
        <v>2</v>
      </c>
      <c r="Q33" s="34"/>
      <c r="R33" s="35"/>
      <c r="S33" s="63">
        <f>P33/P42</f>
        <v>0.0104712041884817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510">
        <v>3308</v>
      </c>
      <c r="B34" s="17" t="s">
        <v>10225</v>
      </c>
      <c r="C34" s="17">
        <v>2001</v>
      </c>
      <c r="D34" s="392">
        <v>37236</v>
      </c>
      <c r="E34" s="17" t="s">
        <v>10226</v>
      </c>
      <c r="F34" s="17" t="s">
        <v>10222</v>
      </c>
      <c r="G34" s="17" t="s">
        <v>844</v>
      </c>
      <c r="H34" s="17" t="s">
        <v>870</v>
      </c>
      <c r="I34" s="392">
        <v>39542</v>
      </c>
      <c r="J34" s="19">
        <v>4</v>
      </c>
      <c r="K34" s="562" t="s">
        <v>308</v>
      </c>
      <c r="L34" s="19" t="s">
        <v>380</v>
      </c>
      <c r="M34" s="21">
        <f>I34-D34</f>
        <v>2306</v>
      </c>
      <c r="N34" s="243"/>
      <c r="O34" s="23">
        <v>2001</v>
      </c>
      <c r="P34" s="64">
        <f>COUNTIF($C$2:$C$503,"2001")</f>
        <v>12</v>
      </c>
      <c r="Q34" s="34"/>
      <c r="R34" s="35"/>
      <c r="S34" s="61">
        <f>P34/P42</f>
        <v>0.06282722513089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503">
        <v>3408</v>
      </c>
      <c r="B35" s="9" t="s">
        <v>10227</v>
      </c>
      <c r="C35" s="9">
        <v>2006</v>
      </c>
      <c r="D35" s="388">
        <v>39015</v>
      </c>
      <c r="E35" s="9" t="s">
        <v>10228</v>
      </c>
      <c r="F35" s="9" t="s">
        <v>10162</v>
      </c>
      <c r="G35" s="9" t="s">
        <v>850</v>
      </c>
      <c r="H35" s="9" t="s">
        <v>866</v>
      </c>
      <c r="I35" s="388">
        <v>39548</v>
      </c>
      <c r="J35" s="12">
        <v>4</v>
      </c>
      <c r="K35" s="563" t="s">
        <v>295</v>
      </c>
      <c r="L35" s="9" t="s">
        <v>371</v>
      </c>
      <c r="M35" s="13">
        <f>I35-D35</f>
        <v>533</v>
      </c>
      <c r="N35" s="243"/>
      <c r="O35" s="24">
        <v>2002</v>
      </c>
      <c r="P35" s="62">
        <f>COUNTIF($C$2:$C$503,"2002")</f>
        <v>2</v>
      </c>
      <c r="Q35" s="34"/>
      <c r="R35" s="35"/>
      <c r="S35" s="63">
        <f>P35/P42</f>
        <v>0.0104712041884817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510">
        <v>3508</v>
      </c>
      <c r="B36" s="17" t="s">
        <v>10229</v>
      </c>
      <c r="C36" s="17">
        <v>2003</v>
      </c>
      <c r="D36" s="392">
        <v>37861</v>
      </c>
      <c r="E36" s="17" t="s">
        <v>10230</v>
      </c>
      <c r="F36" s="17" t="s">
        <v>10231</v>
      </c>
      <c r="G36" s="17" t="s">
        <v>850</v>
      </c>
      <c r="H36" s="17" t="s">
        <v>4459</v>
      </c>
      <c r="I36" s="392">
        <v>39556</v>
      </c>
      <c r="J36" s="19">
        <v>4</v>
      </c>
      <c r="K36" s="560" t="s">
        <v>278</v>
      </c>
      <c r="L36" s="19" t="s">
        <v>371</v>
      </c>
      <c r="M36" s="21">
        <f>I36-D36</f>
        <v>1695</v>
      </c>
      <c r="N36" s="243"/>
      <c r="O36" s="23">
        <v>2003</v>
      </c>
      <c r="P36" s="64">
        <f>COUNTIF($C$2:$C$503,"2003")</f>
        <v>3</v>
      </c>
      <c r="Q36" s="34"/>
      <c r="R36" s="35"/>
      <c r="S36" s="61">
        <f>P36/P42</f>
        <v>0.0157068062827225</v>
      </c>
      <c r="T36" s="22"/>
      <c r="U36" s="243"/>
      <c r="V36" s="243"/>
      <c r="W36" s="243"/>
      <c r="X36" s="243"/>
      <c r="Y36" s="243"/>
      <c r="Z36" s="243"/>
    </row>
    <row ht="12.75" customHeight="1" r="37">
      <c r="A37" s="503">
        <v>3608</v>
      </c>
      <c r="B37" s="9" t="s">
        <v>10232</v>
      </c>
      <c r="C37" s="9">
        <v>2006</v>
      </c>
      <c r="D37" s="388">
        <v>38929</v>
      </c>
      <c r="E37" s="9" t="s">
        <v>10233</v>
      </c>
      <c r="F37" s="9" t="s">
        <v>534</v>
      </c>
      <c r="G37" s="9" t="s">
        <v>17</v>
      </c>
      <c r="H37" s="9" t="s">
        <v>10234</v>
      </c>
      <c r="I37" s="388">
        <v>39560</v>
      </c>
      <c r="J37" s="12">
        <v>4</v>
      </c>
      <c r="K37" s="563" t="s">
        <v>295</v>
      </c>
      <c r="L37" s="9" t="s">
        <v>371</v>
      </c>
      <c r="M37" s="13">
        <f>I37-D37</f>
        <v>631</v>
      </c>
      <c r="N37" s="243"/>
      <c r="O37" s="24">
        <v>2004</v>
      </c>
      <c r="P37" s="62">
        <f>COUNTIF($C$2:$C$503,"2004")</f>
        <v>18</v>
      </c>
      <c r="Q37" s="34"/>
      <c r="R37" s="35"/>
      <c r="S37" s="63">
        <f>P37/P42</f>
        <v>0.0942408376963351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510">
        <v>3708</v>
      </c>
      <c r="B38" s="17" t="s">
        <v>10235</v>
      </c>
      <c r="C38" s="17">
        <v>2006</v>
      </c>
      <c r="D38" s="392">
        <v>38916</v>
      </c>
      <c r="E38" s="17" t="s">
        <v>10236</v>
      </c>
      <c r="F38" s="17" t="s">
        <v>10237</v>
      </c>
      <c r="G38" s="17" t="s">
        <v>17</v>
      </c>
      <c r="H38" s="17" t="s">
        <v>55</v>
      </c>
      <c r="I38" s="392">
        <v>39560</v>
      </c>
      <c r="J38" s="19">
        <v>4</v>
      </c>
      <c r="K38" s="562" t="s">
        <v>308</v>
      </c>
      <c r="L38" s="19" t="s">
        <v>376</v>
      </c>
      <c r="M38" s="21">
        <f>I38-D38</f>
        <v>644</v>
      </c>
      <c r="N38" s="243"/>
      <c r="O38" s="23">
        <v>2005</v>
      </c>
      <c r="P38" s="64">
        <f>COUNTIF($C$2:$C$503,"2005")</f>
        <v>37</v>
      </c>
      <c r="Q38" s="34"/>
      <c r="R38" s="35"/>
      <c r="S38" s="61">
        <f>P38/P42</f>
        <v>0.193717277486911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503">
        <v>3808</v>
      </c>
      <c r="B39" s="9" t="s">
        <v>10238</v>
      </c>
      <c r="C39" s="9">
        <v>2007</v>
      </c>
      <c r="D39" s="388">
        <v>39160</v>
      </c>
      <c r="E39" s="9" t="s">
        <v>10239</v>
      </c>
      <c r="F39" s="9" t="s">
        <v>7489</v>
      </c>
      <c r="G39" s="9" t="s">
        <v>17</v>
      </c>
      <c r="H39" s="9" t="s">
        <v>55</v>
      </c>
      <c r="I39" s="388">
        <v>39560</v>
      </c>
      <c r="J39" s="12">
        <v>4</v>
      </c>
      <c r="K39" s="560" t="s">
        <v>278</v>
      </c>
      <c r="L39" s="9" t="s">
        <v>371</v>
      </c>
      <c r="M39" s="13">
        <f>I39-D39</f>
        <v>400</v>
      </c>
      <c r="N39" s="243"/>
      <c r="O39" s="24">
        <v>2006</v>
      </c>
      <c r="P39" s="62">
        <f>COUNTIF($C$2:$C$503,"2006")</f>
        <v>66</v>
      </c>
      <c r="Q39" s="34"/>
      <c r="R39" s="35"/>
      <c r="S39" s="63">
        <f>P39/P42</f>
        <v>0.345549738219895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510">
        <v>3908</v>
      </c>
      <c r="B40" s="17" t="s">
        <v>10240</v>
      </c>
      <c r="C40" s="17">
        <v>2006</v>
      </c>
      <c r="D40" s="392">
        <v>39063</v>
      </c>
      <c r="E40" s="17" t="s">
        <v>10241</v>
      </c>
      <c r="F40" s="17" t="s">
        <v>154</v>
      </c>
      <c r="G40" s="17" t="s">
        <v>17</v>
      </c>
      <c r="H40" s="17" t="s">
        <v>55</v>
      </c>
      <c r="I40" s="392">
        <v>39560</v>
      </c>
      <c r="J40" s="19">
        <v>4</v>
      </c>
      <c r="K40" s="560" t="s">
        <v>278</v>
      </c>
      <c r="L40" s="19" t="s">
        <v>376</v>
      </c>
      <c r="M40" s="21">
        <f>I40-D40</f>
        <v>497</v>
      </c>
      <c r="N40" s="243"/>
      <c r="O40" s="23">
        <v>2007</v>
      </c>
      <c r="P40" s="64">
        <f>COUNTIF($C$2:$C$503,"2007")</f>
        <v>47</v>
      </c>
      <c r="Q40" s="34"/>
      <c r="R40" s="35"/>
      <c r="S40" s="61">
        <f>P40/P42</f>
        <v>0.246073298429319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503">
        <v>4008</v>
      </c>
      <c r="B41" s="9" t="s">
        <v>10242</v>
      </c>
      <c r="C41" s="9">
        <v>2004</v>
      </c>
      <c r="D41" s="388">
        <v>38348</v>
      </c>
      <c r="E41" s="9" t="s">
        <v>10243</v>
      </c>
      <c r="F41" s="9" t="s">
        <v>10244</v>
      </c>
      <c r="G41" s="9" t="s">
        <v>860</v>
      </c>
      <c r="H41" s="9" t="s">
        <v>132</v>
      </c>
      <c r="I41" s="388">
        <v>39560</v>
      </c>
      <c r="J41" s="12">
        <v>4</v>
      </c>
      <c r="K41" s="561" t="s">
        <v>324</v>
      </c>
      <c r="L41" s="9" t="s">
        <v>376</v>
      </c>
      <c r="M41" s="13">
        <f>I41-D41</f>
        <v>1212</v>
      </c>
      <c r="N41" s="243"/>
      <c r="O41" s="24">
        <v>2008</v>
      </c>
      <c r="P41" s="62">
        <f>COUNTIF($C$2:$C$503,"2008")</f>
        <v>4</v>
      </c>
      <c r="Q41" s="34"/>
      <c r="R41" s="35"/>
      <c r="S41" s="63">
        <f>P41/P42</f>
        <v>0.0209424083769634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510">
        <v>4108</v>
      </c>
      <c r="B42" s="17" t="s">
        <v>10245</v>
      </c>
      <c r="C42" s="17">
        <v>2007</v>
      </c>
      <c r="D42" s="392">
        <v>39339</v>
      </c>
      <c r="E42" s="17" t="s">
        <v>10246</v>
      </c>
      <c r="F42" s="17" t="s">
        <v>236</v>
      </c>
      <c r="G42" s="17" t="s">
        <v>17</v>
      </c>
      <c r="H42" s="17" t="s">
        <v>363</v>
      </c>
      <c r="I42" s="392">
        <v>39561</v>
      </c>
      <c r="J42" s="19">
        <v>4</v>
      </c>
      <c r="K42" s="562" t="s">
        <v>308</v>
      </c>
      <c r="L42" s="19" t="s">
        <v>376</v>
      </c>
      <c r="M42" s="21">
        <f>I42-D42</f>
        <v>222</v>
      </c>
      <c r="N42" s="243"/>
      <c r="O42" s="407" t="s">
        <v>166</v>
      </c>
      <c r="P42" s="408">
        <f>SUM(P29:R41)</f>
        <v>191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2.75" customHeight="1" r="43">
      <c r="A43" s="503">
        <v>4208</v>
      </c>
      <c r="B43" s="9" t="s">
        <v>10247</v>
      </c>
      <c r="C43" s="9">
        <v>2005</v>
      </c>
      <c r="D43" s="388">
        <v>38688</v>
      </c>
      <c r="E43" s="9" t="s">
        <v>10248</v>
      </c>
      <c r="F43" s="9" t="s">
        <v>10244</v>
      </c>
      <c r="G43" s="9" t="s">
        <v>860</v>
      </c>
      <c r="H43" s="9" t="s">
        <v>10182</v>
      </c>
      <c r="I43" s="388">
        <v>39561</v>
      </c>
      <c r="J43" s="12">
        <v>4</v>
      </c>
      <c r="K43" s="561" t="s">
        <v>324</v>
      </c>
      <c r="L43" s="9" t="s">
        <v>376</v>
      </c>
      <c r="M43" s="13">
        <f>I43-D43</f>
        <v>873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3.5" customHeight="1" r="44">
      <c r="A44" s="510">
        <v>4308</v>
      </c>
      <c r="B44" s="17" t="s">
        <v>10249</v>
      </c>
      <c r="C44" s="17">
        <v>2006</v>
      </c>
      <c r="D44" s="392">
        <v>39009</v>
      </c>
      <c r="E44" s="17" t="s">
        <v>10250</v>
      </c>
      <c r="F44" s="17" t="s">
        <v>534</v>
      </c>
      <c r="G44" s="17" t="s">
        <v>17</v>
      </c>
      <c r="H44" s="17" t="s">
        <v>7451</v>
      </c>
      <c r="I44" s="392">
        <v>39561</v>
      </c>
      <c r="J44" s="19">
        <v>4</v>
      </c>
      <c r="K44" s="562" t="s">
        <v>308</v>
      </c>
      <c r="L44" s="19" t="s">
        <v>371</v>
      </c>
      <c r="M44" s="21">
        <f>I44-D44</f>
        <v>552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503">
        <v>4408</v>
      </c>
      <c r="B45" s="9" t="s">
        <v>10251</v>
      </c>
      <c r="C45" s="9">
        <v>2001</v>
      </c>
      <c r="D45" s="388">
        <v>37237</v>
      </c>
      <c r="E45" s="9" t="s">
        <v>10252</v>
      </c>
      <c r="F45" s="9" t="s">
        <v>4064</v>
      </c>
      <c r="G45" s="9" t="s">
        <v>850</v>
      </c>
      <c r="H45" s="9" t="s">
        <v>965</v>
      </c>
      <c r="I45" s="388">
        <v>39563</v>
      </c>
      <c r="J45" s="12">
        <v>4</v>
      </c>
      <c r="K45" s="560" t="s">
        <v>278</v>
      </c>
      <c r="L45" s="9" t="s">
        <v>371</v>
      </c>
      <c r="M45" s="13">
        <f>I45-D45</f>
        <v>2326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510">
        <v>4508</v>
      </c>
      <c r="B46" s="17" t="s">
        <v>10253</v>
      </c>
      <c r="C46" s="17">
        <v>2001</v>
      </c>
      <c r="D46" s="392">
        <v>37187</v>
      </c>
      <c r="E46" s="17" t="s">
        <v>10254</v>
      </c>
      <c r="F46" s="17" t="s">
        <v>10255</v>
      </c>
      <c r="G46" s="17" t="s">
        <v>850</v>
      </c>
      <c r="H46" s="17" t="s">
        <v>1358</v>
      </c>
      <c r="I46" s="392">
        <v>39566</v>
      </c>
      <c r="J46" s="19">
        <v>4</v>
      </c>
      <c r="K46" s="562" t="s">
        <v>308</v>
      </c>
      <c r="L46" s="19" t="s">
        <v>376</v>
      </c>
      <c r="M46" s="21">
        <f>I46-D46</f>
        <v>2379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503">
        <v>4608</v>
      </c>
      <c r="B47" s="9" t="s">
        <v>10256</v>
      </c>
      <c r="C47" s="9">
        <v>2005</v>
      </c>
      <c r="D47" s="388">
        <v>38566</v>
      </c>
      <c r="E47" s="9" t="s">
        <v>10257</v>
      </c>
      <c r="F47" s="9" t="s">
        <v>1653</v>
      </c>
      <c r="G47" s="9" t="s">
        <v>860</v>
      </c>
      <c r="H47" s="9" t="s">
        <v>137</v>
      </c>
      <c r="I47" s="388">
        <v>39568</v>
      </c>
      <c r="J47" s="12">
        <v>4</v>
      </c>
      <c r="K47" s="563" t="s">
        <v>295</v>
      </c>
      <c r="L47" s="9" t="s">
        <v>371</v>
      </c>
      <c r="M47" s="13">
        <f>I47-D47</f>
        <v>1002</v>
      </c>
      <c r="N47" s="243"/>
      <c r="O47" s="410" t="s">
        <v>188</v>
      </c>
      <c r="P47" s="303">
        <f>COUNTIF($J$2:$J$476,"1")</f>
        <v>13</v>
      </c>
      <c r="Q47" s="59"/>
      <c r="R47" s="60"/>
      <c r="S47" s="411">
        <f>(P47/P59)</f>
        <v>0.0680628272251309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510">
        <v>4708</v>
      </c>
      <c r="B48" s="17" t="s">
        <v>10258</v>
      </c>
      <c r="C48" s="17">
        <v>2005</v>
      </c>
      <c r="D48" s="392">
        <v>38427</v>
      </c>
      <c r="E48" s="17" t="s">
        <v>10259</v>
      </c>
      <c r="F48" s="17" t="s">
        <v>10260</v>
      </c>
      <c r="G48" s="17" t="s">
        <v>407</v>
      </c>
      <c r="H48" s="17" t="s">
        <v>3877</v>
      </c>
      <c r="I48" s="392">
        <v>39575</v>
      </c>
      <c r="J48" s="19">
        <v>5</v>
      </c>
      <c r="K48" s="562" t="s">
        <v>308</v>
      </c>
      <c r="L48" s="19" t="s">
        <v>371</v>
      </c>
      <c r="M48" s="21">
        <f>I48-D48</f>
        <v>1148</v>
      </c>
      <c r="N48" s="243"/>
      <c r="O48" s="23" t="s">
        <v>193</v>
      </c>
      <c r="P48" s="64">
        <f>COUNTIF($J$2:$J$476,"2")</f>
        <v>5</v>
      </c>
      <c r="Q48" s="34"/>
      <c r="R48" s="35"/>
      <c r="S48" s="61">
        <f>(P48/P59)</f>
        <v>0.0261780104712042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503">
        <v>4808</v>
      </c>
      <c r="B49" s="9" t="s">
        <v>10261</v>
      </c>
      <c r="C49" s="9">
        <v>2007</v>
      </c>
      <c r="D49" s="388">
        <v>39281</v>
      </c>
      <c r="E49" s="9" t="s">
        <v>10262</v>
      </c>
      <c r="F49" s="9" t="s">
        <v>88</v>
      </c>
      <c r="G49" s="9" t="s">
        <v>17</v>
      </c>
      <c r="H49" s="9" t="s">
        <v>25</v>
      </c>
      <c r="I49" s="388">
        <v>39580</v>
      </c>
      <c r="J49" s="12">
        <v>5</v>
      </c>
      <c r="K49" s="560" t="s">
        <v>278</v>
      </c>
      <c r="L49" s="9" t="s">
        <v>371</v>
      </c>
      <c r="M49" s="13">
        <f>I49-D49</f>
        <v>299</v>
      </c>
      <c r="N49" s="243"/>
      <c r="O49" s="24" t="s">
        <v>197</v>
      </c>
      <c r="P49" s="62">
        <f>COUNTIF($J$2:$J$476,"3")</f>
        <v>7</v>
      </c>
      <c r="Q49" s="34"/>
      <c r="R49" s="35"/>
      <c r="S49" s="63">
        <f>(P49/P59)</f>
        <v>0.0366492146596859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510">
        <v>4908</v>
      </c>
      <c r="B50" s="17" t="s">
        <v>10263</v>
      </c>
      <c r="C50" s="17">
        <v>2007</v>
      </c>
      <c r="D50" s="392">
        <v>39213</v>
      </c>
      <c r="E50" s="17" t="s">
        <v>10264</v>
      </c>
      <c r="F50" s="17" t="s">
        <v>1417</v>
      </c>
      <c r="G50" s="17" t="s">
        <v>860</v>
      </c>
      <c r="H50" s="17" t="s">
        <v>121</v>
      </c>
      <c r="I50" s="392">
        <v>39581</v>
      </c>
      <c r="J50" s="19">
        <v>5</v>
      </c>
      <c r="K50" s="562" t="s">
        <v>308</v>
      </c>
      <c r="L50" s="19" t="s">
        <v>376</v>
      </c>
      <c r="M50" s="21">
        <f>I50-D50</f>
        <v>368</v>
      </c>
      <c r="N50" s="243"/>
      <c r="O50" s="23" t="s">
        <v>204</v>
      </c>
      <c r="P50" s="64">
        <f>COUNTIF($J$2:$J$476,"4")</f>
        <v>20</v>
      </c>
      <c r="Q50" s="34"/>
      <c r="R50" s="35"/>
      <c r="S50" s="61">
        <f>(P50/P59)</f>
        <v>0.104712041884817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503">
        <v>5008</v>
      </c>
      <c r="B51" s="9" t="s">
        <v>10265</v>
      </c>
      <c r="C51" s="9">
        <v>2005</v>
      </c>
      <c r="D51" s="388">
        <v>38679</v>
      </c>
      <c r="E51" s="9" t="s">
        <v>10266</v>
      </c>
      <c r="F51" s="9" t="s">
        <v>10267</v>
      </c>
      <c r="G51" s="9" t="s">
        <v>30</v>
      </c>
      <c r="H51" s="9" t="s">
        <v>965</v>
      </c>
      <c r="I51" s="388">
        <v>39587</v>
      </c>
      <c r="J51" s="12">
        <v>5</v>
      </c>
      <c r="K51" s="560" t="s">
        <v>278</v>
      </c>
      <c r="L51" s="9" t="s">
        <v>376</v>
      </c>
      <c r="M51" s="13">
        <f>I51-D51</f>
        <v>908</v>
      </c>
      <c r="N51" s="243"/>
      <c r="O51" s="24" t="s">
        <v>211</v>
      </c>
      <c r="P51" s="62">
        <f>COUNTIF($J$2:$J$476,"5")</f>
        <v>15</v>
      </c>
      <c r="Q51" s="34"/>
      <c r="R51" s="35"/>
      <c r="S51" s="63">
        <f>(P51/P59)</f>
        <v>0.0785340314136126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510">
        <v>5108</v>
      </c>
      <c r="B52" s="17" t="s">
        <v>10268</v>
      </c>
      <c r="C52" s="17">
        <v>2005</v>
      </c>
      <c r="D52" s="392">
        <v>38685</v>
      </c>
      <c r="E52" s="17" t="s">
        <v>10269</v>
      </c>
      <c r="F52" s="17" t="s">
        <v>10267</v>
      </c>
      <c r="G52" s="17" t="s">
        <v>844</v>
      </c>
      <c r="H52" s="17" t="s">
        <v>965</v>
      </c>
      <c r="I52" s="392">
        <v>39587</v>
      </c>
      <c r="J52" s="19">
        <v>5</v>
      </c>
      <c r="K52" s="562" t="s">
        <v>308</v>
      </c>
      <c r="L52" s="19" t="s">
        <v>376</v>
      </c>
      <c r="M52" s="21">
        <f>I52-D52</f>
        <v>902</v>
      </c>
      <c r="N52" s="243"/>
      <c r="O52" s="23" t="s">
        <v>216</v>
      </c>
      <c r="P52" s="64">
        <f>COUNTIF($J$2:$J$476,"6")</f>
        <v>11</v>
      </c>
      <c r="Q52" s="34"/>
      <c r="R52" s="35"/>
      <c r="S52" s="61">
        <f>(P52/P59)</f>
        <v>0.0575916230366492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503">
        <v>5208</v>
      </c>
      <c r="B53" s="9" t="s">
        <v>10270</v>
      </c>
      <c r="C53" s="9">
        <v>2004</v>
      </c>
      <c r="D53" s="388">
        <v>38079</v>
      </c>
      <c r="E53" s="9" t="s">
        <v>10271</v>
      </c>
      <c r="F53" s="9" t="s">
        <v>10272</v>
      </c>
      <c r="G53" s="9" t="s">
        <v>860</v>
      </c>
      <c r="H53" s="9" t="s">
        <v>6047</v>
      </c>
      <c r="I53" s="388">
        <v>39588</v>
      </c>
      <c r="J53" s="12">
        <v>5</v>
      </c>
      <c r="K53" s="562" t="s">
        <v>308</v>
      </c>
      <c r="L53" s="9" t="s">
        <v>376</v>
      </c>
      <c r="M53" s="13">
        <f>I53-D53</f>
        <v>1509</v>
      </c>
      <c r="N53" s="243"/>
      <c r="O53" s="24" t="s">
        <v>221</v>
      </c>
      <c r="P53" s="62">
        <f>COUNTIF($J$2:$J$476,"7")</f>
        <v>30</v>
      </c>
      <c r="Q53" s="34"/>
      <c r="R53" s="35"/>
      <c r="S53" s="63">
        <f>(P53/P59)</f>
        <v>0.157068062827225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510">
        <v>5308</v>
      </c>
      <c r="B54" s="17" t="s">
        <v>10273</v>
      </c>
      <c r="C54" s="17">
        <v>2006</v>
      </c>
      <c r="D54" s="392">
        <v>38868</v>
      </c>
      <c r="E54" s="17" t="s">
        <v>10274</v>
      </c>
      <c r="F54" s="17" t="s">
        <v>1417</v>
      </c>
      <c r="G54" s="17" t="s">
        <v>860</v>
      </c>
      <c r="H54" s="17" t="s">
        <v>5812</v>
      </c>
      <c r="I54" s="392">
        <v>39594</v>
      </c>
      <c r="J54" s="19">
        <v>5</v>
      </c>
      <c r="K54" s="562" t="s">
        <v>308</v>
      </c>
      <c r="L54" s="19" t="s">
        <v>376</v>
      </c>
      <c r="M54" s="21">
        <f>I54-D54</f>
        <v>726</v>
      </c>
      <c r="N54" s="243"/>
      <c r="O54" s="23" t="s">
        <v>226</v>
      </c>
      <c r="P54" s="64">
        <f>COUNTIF($J$2:$J$476,"8")</f>
        <v>17</v>
      </c>
      <c r="Q54" s="34"/>
      <c r="R54" s="35"/>
      <c r="S54" s="61">
        <f>(P54/P59)</f>
        <v>0.0890052356020942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503">
        <v>5408</v>
      </c>
      <c r="B55" s="9" t="s">
        <v>10275</v>
      </c>
      <c r="C55" s="9">
        <v>2006</v>
      </c>
      <c r="D55" s="388">
        <v>38834</v>
      </c>
      <c r="E55" s="9" t="s">
        <v>10276</v>
      </c>
      <c r="F55" s="9" t="s">
        <v>154</v>
      </c>
      <c r="G55" s="9" t="s">
        <v>17</v>
      </c>
      <c r="H55" s="9" t="s">
        <v>1536</v>
      </c>
      <c r="I55" s="388">
        <v>39594</v>
      </c>
      <c r="J55" s="12">
        <v>5</v>
      </c>
      <c r="K55" s="560" t="s">
        <v>278</v>
      </c>
      <c r="L55" s="9" t="s">
        <v>376</v>
      </c>
      <c r="M55" s="13">
        <f>I55-D55</f>
        <v>760</v>
      </c>
      <c r="N55" s="243"/>
      <c r="O55" s="24" t="s">
        <v>231</v>
      </c>
      <c r="P55" s="62">
        <f>COUNTIF($J$2:$J$476,"9")</f>
        <v>13</v>
      </c>
      <c r="Q55" s="34"/>
      <c r="R55" s="35"/>
      <c r="S55" s="63">
        <f>(P55/P59)</f>
        <v>0.0680628272251309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510">
        <v>5508</v>
      </c>
      <c r="B56" s="17" t="s">
        <v>10277</v>
      </c>
      <c r="C56" s="17">
        <v>2006</v>
      </c>
      <c r="D56" s="392">
        <v>39037</v>
      </c>
      <c r="E56" s="17" t="s">
        <v>10278</v>
      </c>
      <c r="F56" s="17" t="s">
        <v>10279</v>
      </c>
      <c r="G56" s="17" t="s">
        <v>850</v>
      </c>
      <c r="H56" s="17" t="s">
        <v>10150</v>
      </c>
      <c r="I56" s="392">
        <v>39595</v>
      </c>
      <c r="J56" s="19">
        <v>5</v>
      </c>
      <c r="K56" s="561" t="s">
        <v>324</v>
      </c>
      <c r="L56" s="19" t="s">
        <v>380</v>
      </c>
      <c r="M56" s="21">
        <f>I56-D56</f>
        <v>558</v>
      </c>
      <c r="N56" s="243"/>
      <c r="O56" s="23" t="s">
        <v>237</v>
      </c>
      <c r="P56" s="64">
        <f>COUNTIF($J$2:$J$476,"10")</f>
        <v>9</v>
      </c>
      <c r="Q56" s="34"/>
      <c r="R56" s="35"/>
      <c r="S56" s="61">
        <f>(P56/P59)</f>
        <v>0.0471204188481675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503">
        <v>5608</v>
      </c>
      <c r="B57" s="9" t="s">
        <v>10280</v>
      </c>
      <c r="C57" s="9">
        <v>2005</v>
      </c>
      <c r="D57" s="388">
        <v>38446</v>
      </c>
      <c r="E57" s="9" t="s">
        <v>10281</v>
      </c>
      <c r="F57" s="9" t="s">
        <v>10237</v>
      </c>
      <c r="G57" s="9" t="s">
        <v>850</v>
      </c>
      <c r="H57" s="9" t="s">
        <v>2462</v>
      </c>
      <c r="I57" s="388">
        <v>39595</v>
      </c>
      <c r="J57" s="12">
        <v>5</v>
      </c>
      <c r="K57" s="561" t="s">
        <v>324</v>
      </c>
      <c r="L57" s="9" t="s">
        <v>376</v>
      </c>
      <c r="M57" s="13">
        <f>I57-D57</f>
        <v>1149</v>
      </c>
      <c r="N57" s="243"/>
      <c r="O57" s="24" t="s">
        <v>243</v>
      </c>
      <c r="P57" s="62">
        <f>COUNTIF($J$2:$J$476,"11")</f>
        <v>24</v>
      </c>
      <c r="Q57" s="34"/>
      <c r="R57" s="35"/>
      <c r="S57" s="63">
        <f>(P57/P59)</f>
        <v>0.12565445026178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510">
        <v>5708</v>
      </c>
      <c r="B58" s="17" t="s">
        <v>10282</v>
      </c>
      <c r="C58" s="17">
        <v>2006</v>
      </c>
      <c r="D58" s="392">
        <v>39003</v>
      </c>
      <c r="E58" s="17" t="s">
        <v>10283</v>
      </c>
      <c r="F58" s="17" t="s">
        <v>88</v>
      </c>
      <c r="G58" s="17" t="s">
        <v>860</v>
      </c>
      <c r="H58" s="17" t="s">
        <v>4624</v>
      </c>
      <c r="I58" s="392">
        <v>39595</v>
      </c>
      <c r="J58" s="19">
        <v>5</v>
      </c>
      <c r="K58" s="562" t="s">
        <v>308</v>
      </c>
      <c r="L58" s="19" t="s">
        <v>376</v>
      </c>
      <c r="M58" s="21">
        <f>I58-D58</f>
        <v>592</v>
      </c>
      <c r="N58" s="243"/>
      <c r="O58" s="413" t="s">
        <v>248</v>
      </c>
      <c r="P58" s="64">
        <f>COUNTIF($J$2:$J$476,"12")</f>
        <v>27</v>
      </c>
      <c r="Q58" s="34"/>
      <c r="R58" s="35"/>
      <c r="S58" s="414">
        <f>(P58/P59)</f>
        <v>0.141361256544503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503">
        <v>5808</v>
      </c>
      <c r="B59" s="9" t="s">
        <v>10284</v>
      </c>
      <c r="C59" s="9">
        <v>2007</v>
      </c>
      <c r="D59" s="388">
        <v>39435</v>
      </c>
      <c r="E59" s="9" t="s">
        <v>88</v>
      </c>
      <c r="F59" s="9" t="s">
        <v>88</v>
      </c>
      <c r="G59" s="9" t="s">
        <v>860</v>
      </c>
      <c r="H59" s="9" t="s">
        <v>4624</v>
      </c>
      <c r="I59" s="388">
        <v>39596</v>
      </c>
      <c r="J59" s="12">
        <v>5</v>
      </c>
      <c r="K59" s="562" t="s">
        <v>308</v>
      </c>
      <c r="L59" s="9" t="s">
        <v>376</v>
      </c>
      <c r="M59" s="13">
        <f>I59-D59</f>
        <v>161</v>
      </c>
      <c r="N59" s="243"/>
      <c r="O59" s="407" t="s">
        <v>253</v>
      </c>
      <c r="P59" s="408">
        <f>SUM(P47:R58)</f>
        <v>191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510">
        <v>5908</v>
      </c>
      <c r="B60" s="17" t="s">
        <v>10285</v>
      </c>
      <c r="C60" s="17">
        <v>2006</v>
      </c>
      <c r="D60" s="392">
        <v>38736</v>
      </c>
      <c r="E60" s="17" t="s">
        <v>10286</v>
      </c>
      <c r="F60" s="17" t="s">
        <v>88</v>
      </c>
      <c r="G60" s="17" t="s">
        <v>860</v>
      </c>
      <c r="H60" s="17" t="s">
        <v>4624</v>
      </c>
      <c r="I60" s="392">
        <v>39596</v>
      </c>
      <c r="J60" s="19">
        <v>5</v>
      </c>
      <c r="K60" s="562" t="s">
        <v>308</v>
      </c>
      <c r="L60" s="19" t="s">
        <v>376</v>
      </c>
      <c r="M60" s="21">
        <f>I60-D60</f>
        <v>860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503">
        <v>6008</v>
      </c>
      <c r="B61" s="9" t="s">
        <v>10287</v>
      </c>
      <c r="C61" s="9">
        <v>2007</v>
      </c>
      <c r="D61" s="388">
        <v>39435</v>
      </c>
      <c r="E61" s="9" t="s">
        <v>10288</v>
      </c>
      <c r="F61" s="9" t="s">
        <v>88</v>
      </c>
      <c r="G61" s="9" t="s">
        <v>860</v>
      </c>
      <c r="H61" s="9" t="s">
        <v>4624</v>
      </c>
      <c r="I61" s="388">
        <v>39596</v>
      </c>
      <c r="J61" s="12">
        <v>5</v>
      </c>
      <c r="K61" s="562" t="s">
        <v>308</v>
      </c>
      <c r="L61" s="9" t="s">
        <v>376</v>
      </c>
      <c r="M61" s="13">
        <f>I61-D61</f>
        <v>161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510">
        <v>6108</v>
      </c>
      <c r="B62" s="17" t="s">
        <v>10289</v>
      </c>
      <c r="C62" s="17">
        <v>2006</v>
      </c>
      <c r="D62" s="392">
        <v>39070</v>
      </c>
      <c r="E62" s="17" t="s">
        <v>10290</v>
      </c>
      <c r="F62" s="17" t="s">
        <v>10291</v>
      </c>
      <c r="G62" s="17" t="s">
        <v>860</v>
      </c>
      <c r="H62" s="17" t="s">
        <v>4624</v>
      </c>
      <c r="I62" s="392">
        <v>39598</v>
      </c>
      <c r="J62" s="19">
        <v>5</v>
      </c>
      <c r="K62" s="562" t="s">
        <v>308</v>
      </c>
      <c r="L62" s="19" t="s">
        <v>376</v>
      </c>
      <c r="M62" s="21">
        <f>I62-D62</f>
        <v>528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503">
        <v>6208</v>
      </c>
      <c r="B63" s="9" t="s">
        <v>10292</v>
      </c>
      <c r="C63" s="9">
        <v>2001</v>
      </c>
      <c r="D63" s="388">
        <v>36945</v>
      </c>
      <c r="E63" s="9" t="s">
        <v>10293</v>
      </c>
      <c r="F63" s="9" t="s">
        <v>1653</v>
      </c>
      <c r="G63" s="9" t="s">
        <v>850</v>
      </c>
      <c r="H63" s="9" t="s">
        <v>866</v>
      </c>
      <c r="I63" s="388">
        <v>39601</v>
      </c>
      <c r="J63" s="12">
        <v>6</v>
      </c>
      <c r="K63" s="563" t="s">
        <v>295</v>
      </c>
      <c r="L63" s="9" t="s">
        <v>371</v>
      </c>
      <c r="M63" s="13">
        <f>I63-D63</f>
        <v>2656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510">
        <v>6308</v>
      </c>
      <c r="B64" s="17" t="s">
        <v>10294</v>
      </c>
      <c r="C64" s="17">
        <v>2002</v>
      </c>
      <c r="D64" s="392">
        <v>37538</v>
      </c>
      <c r="E64" s="17" t="s">
        <v>10295</v>
      </c>
      <c r="F64" s="17" t="s">
        <v>885</v>
      </c>
      <c r="G64" s="17" t="s">
        <v>860</v>
      </c>
      <c r="H64" s="17" t="s">
        <v>1487</v>
      </c>
      <c r="I64" s="392">
        <v>39601</v>
      </c>
      <c r="J64" s="19">
        <v>6</v>
      </c>
      <c r="K64" s="560" t="s">
        <v>278</v>
      </c>
      <c r="L64" s="19" t="s">
        <v>371</v>
      </c>
      <c r="M64" s="21">
        <f>I64-D64</f>
        <v>2063</v>
      </c>
      <c r="N64" s="243"/>
      <c r="O64" s="418" t="s">
        <v>278</v>
      </c>
      <c r="P64" s="419"/>
      <c r="Q64" s="419"/>
      <c r="R64" s="420"/>
      <c r="S64" s="421">
        <f>COUNTIF($K$1:$K$494,"I - Extremamente tóxico")</f>
        <v>72</v>
      </c>
      <c r="T64" s="422">
        <f>(S64/S76)</f>
        <v>0.37696335078534</v>
      </c>
      <c r="U64" s="243"/>
      <c r="V64" s="243"/>
      <c r="W64" s="243"/>
      <c r="X64" s="243"/>
      <c r="Y64" s="243"/>
      <c r="Z64" s="243"/>
    </row>
    <row ht="12.75" customHeight="1" r="65">
      <c r="A65" s="503">
        <v>6408</v>
      </c>
      <c r="B65" s="9" t="s">
        <v>10296</v>
      </c>
      <c r="C65" s="9">
        <v>2007</v>
      </c>
      <c r="D65" s="388">
        <v>39247</v>
      </c>
      <c r="E65" s="9" t="s">
        <v>10297</v>
      </c>
      <c r="F65" s="9" t="s">
        <v>497</v>
      </c>
      <c r="G65" s="9" t="s">
        <v>17</v>
      </c>
      <c r="H65" s="9" t="s">
        <v>10298</v>
      </c>
      <c r="I65" s="388">
        <v>39602</v>
      </c>
      <c r="J65" s="12">
        <v>6</v>
      </c>
      <c r="K65" s="562" t="s">
        <v>308</v>
      </c>
      <c r="L65" s="9" t="s">
        <v>371</v>
      </c>
      <c r="M65" s="13">
        <f>I65-D65</f>
        <v>355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510">
        <v>6508</v>
      </c>
      <c r="B66" s="17" t="s">
        <v>10299</v>
      </c>
      <c r="C66" s="17">
        <v>2006</v>
      </c>
      <c r="D66" s="392">
        <v>38875</v>
      </c>
      <c r="E66" s="17" t="s">
        <v>10300</v>
      </c>
      <c r="F66" s="17" t="s">
        <v>1417</v>
      </c>
      <c r="G66" s="17" t="s">
        <v>17</v>
      </c>
      <c r="H66" s="17" t="s">
        <v>7682</v>
      </c>
      <c r="I66" s="392">
        <v>39604</v>
      </c>
      <c r="J66" s="19">
        <v>6</v>
      </c>
      <c r="K66" s="562" t="s">
        <v>308</v>
      </c>
      <c r="L66" s="19" t="s">
        <v>376</v>
      </c>
      <c r="M66" s="21">
        <f>I66-D66</f>
        <v>729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503">
        <v>6608</v>
      </c>
      <c r="B67" s="9" t="s">
        <v>10301</v>
      </c>
      <c r="C67" s="9">
        <v>2007</v>
      </c>
      <c r="D67" s="388">
        <v>39225</v>
      </c>
      <c r="E67" s="9" t="s">
        <v>10302</v>
      </c>
      <c r="F67" s="9" t="s">
        <v>10303</v>
      </c>
      <c r="G67" s="9" t="s">
        <v>850</v>
      </c>
      <c r="H67" s="9" t="s">
        <v>870</v>
      </c>
      <c r="I67" s="388">
        <v>39605</v>
      </c>
      <c r="J67" s="12">
        <v>6</v>
      </c>
      <c r="K67" s="562" t="s">
        <v>308</v>
      </c>
      <c r="L67" s="9" t="s">
        <v>371</v>
      </c>
      <c r="M67" s="13">
        <f>I67-D67</f>
        <v>380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28</v>
      </c>
      <c r="T67" s="428">
        <f>(S67/S76)</f>
        <v>0.146596858638743</v>
      </c>
      <c r="U67" s="243"/>
      <c r="V67" s="243"/>
      <c r="W67" s="243"/>
      <c r="X67" s="243"/>
      <c r="Y67" s="243"/>
      <c r="Z67" s="243"/>
    </row>
    <row ht="12.75" customHeight="1" r="68">
      <c r="A68" s="510">
        <v>6708</v>
      </c>
      <c r="B68" s="17" t="s">
        <v>10304</v>
      </c>
      <c r="C68" s="17">
        <v>2006</v>
      </c>
      <c r="D68" s="392">
        <v>38909</v>
      </c>
      <c r="E68" s="17" t="s">
        <v>10305</v>
      </c>
      <c r="F68" s="17" t="s">
        <v>534</v>
      </c>
      <c r="G68" s="17" t="s">
        <v>860</v>
      </c>
      <c r="H68" s="17" t="s">
        <v>5812</v>
      </c>
      <c r="I68" s="392">
        <v>39605</v>
      </c>
      <c r="J68" s="19">
        <v>6</v>
      </c>
      <c r="K68" s="560" t="s">
        <v>278</v>
      </c>
      <c r="L68" s="19" t="s">
        <v>371</v>
      </c>
      <c r="M68" s="21">
        <f>I68-D68</f>
        <v>696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503">
        <v>6808</v>
      </c>
      <c r="B69" s="9" t="s">
        <v>10306</v>
      </c>
      <c r="C69" s="9">
        <v>2006</v>
      </c>
      <c r="D69" s="388">
        <v>38939</v>
      </c>
      <c r="E69" s="9" t="s">
        <v>10307</v>
      </c>
      <c r="F69" s="9" t="s">
        <v>1129</v>
      </c>
      <c r="G69" s="9" t="s">
        <v>17</v>
      </c>
      <c r="H69" s="9" t="s">
        <v>4624</v>
      </c>
      <c r="I69" s="388">
        <v>39617</v>
      </c>
      <c r="J69" s="12">
        <v>6</v>
      </c>
      <c r="K69" s="562" t="s">
        <v>308</v>
      </c>
      <c r="L69" s="9" t="s">
        <v>371</v>
      </c>
      <c r="M69" s="13">
        <f>I69-D69</f>
        <v>678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76</v>
      </c>
      <c r="T69" s="431">
        <f>(S69/S76)</f>
        <v>0.397905759162304</v>
      </c>
      <c r="U69" s="243"/>
      <c r="V69" s="243"/>
      <c r="W69" s="243"/>
      <c r="X69" s="243"/>
      <c r="Y69" s="243"/>
      <c r="Z69" s="243"/>
    </row>
    <row ht="12.75" customHeight="1" r="70">
      <c r="A70" s="510">
        <v>6908</v>
      </c>
      <c r="B70" s="17" t="s">
        <v>10308</v>
      </c>
      <c r="C70" s="17">
        <v>2007</v>
      </c>
      <c r="D70" s="392">
        <v>39377</v>
      </c>
      <c r="E70" s="17" t="s">
        <v>10309</v>
      </c>
      <c r="F70" s="17" t="s">
        <v>1678</v>
      </c>
      <c r="G70" s="17" t="s">
        <v>860</v>
      </c>
      <c r="H70" s="17" t="s">
        <v>89</v>
      </c>
      <c r="I70" s="392">
        <v>39622</v>
      </c>
      <c r="J70" s="19">
        <v>6</v>
      </c>
      <c r="K70" s="560" t="s">
        <v>278</v>
      </c>
      <c r="L70" s="19" t="s">
        <v>376</v>
      </c>
      <c r="M70" s="21">
        <f>I70-D70</f>
        <v>245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503">
        <v>7008</v>
      </c>
      <c r="B71" s="9" t="s">
        <v>10310</v>
      </c>
      <c r="C71" s="9">
        <v>2001</v>
      </c>
      <c r="D71" s="388">
        <v>36983</v>
      </c>
      <c r="E71" s="9" t="s">
        <v>10311</v>
      </c>
      <c r="F71" s="9" t="s">
        <v>10312</v>
      </c>
      <c r="G71" s="9" t="s">
        <v>850</v>
      </c>
      <c r="H71" s="9" t="s">
        <v>866</v>
      </c>
      <c r="I71" s="388">
        <v>39626</v>
      </c>
      <c r="J71" s="12">
        <v>7</v>
      </c>
      <c r="K71" s="562" t="s">
        <v>308</v>
      </c>
      <c r="L71" s="9" t="s">
        <v>371</v>
      </c>
      <c r="M71" s="13">
        <f>I71-D71</f>
        <v>2643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510">
        <v>7108</v>
      </c>
      <c r="B72" s="17" t="s">
        <v>10313</v>
      </c>
      <c r="C72" s="17">
        <v>2004</v>
      </c>
      <c r="D72" s="392">
        <v>38348</v>
      </c>
      <c r="E72" s="17" t="s">
        <v>10314</v>
      </c>
      <c r="F72" s="17" t="s">
        <v>10244</v>
      </c>
      <c r="G72" s="17" t="s">
        <v>860</v>
      </c>
      <c r="H72" s="17" t="s">
        <v>1006</v>
      </c>
      <c r="I72" s="392">
        <v>39626</v>
      </c>
      <c r="J72" s="19">
        <v>6</v>
      </c>
      <c r="K72" s="561" t="s">
        <v>324</v>
      </c>
      <c r="L72" s="19" t="s">
        <v>376</v>
      </c>
      <c r="M72" s="21">
        <f>I72-D72</f>
        <v>1278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15</v>
      </c>
      <c r="T72" s="434">
        <f>(S72/S76)</f>
        <v>0.0785340314136126</v>
      </c>
      <c r="U72" s="243"/>
      <c r="V72" s="243"/>
      <c r="W72" s="243"/>
      <c r="X72" s="243"/>
      <c r="Y72" s="243"/>
      <c r="Z72" s="243"/>
    </row>
    <row ht="12.75" customHeight="1" r="73">
      <c r="A73" s="503">
        <v>7208</v>
      </c>
      <c r="B73" s="9" t="s">
        <v>10315</v>
      </c>
      <c r="C73" s="9">
        <v>2005</v>
      </c>
      <c r="D73" s="388">
        <v>38457</v>
      </c>
      <c r="E73" s="9" t="s">
        <v>10316</v>
      </c>
      <c r="F73" s="9" t="s">
        <v>10317</v>
      </c>
      <c r="G73" s="9" t="s">
        <v>850</v>
      </c>
      <c r="H73" s="9" t="s">
        <v>870</v>
      </c>
      <c r="I73" s="388">
        <v>39626</v>
      </c>
      <c r="J73" s="12">
        <v>6</v>
      </c>
      <c r="K73" s="562" t="s">
        <v>308</v>
      </c>
      <c r="L73" s="9" t="s">
        <v>371</v>
      </c>
      <c r="M73" s="13">
        <f>I73-D73</f>
        <v>1169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510">
        <v>7308</v>
      </c>
      <c r="B74" s="17" t="s">
        <v>10318</v>
      </c>
      <c r="C74" s="17">
        <v>2004</v>
      </c>
      <c r="D74" s="392">
        <v>38348</v>
      </c>
      <c r="E74" s="17" t="s">
        <v>10319</v>
      </c>
      <c r="F74" s="17" t="s">
        <v>451</v>
      </c>
      <c r="G74" s="17" t="s">
        <v>860</v>
      </c>
      <c r="H74" s="17" t="s">
        <v>1006</v>
      </c>
      <c r="I74" s="392">
        <v>39629</v>
      </c>
      <c r="J74" s="19">
        <v>6</v>
      </c>
      <c r="K74" s="560" t="s">
        <v>278</v>
      </c>
      <c r="L74" s="19" t="s">
        <v>376</v>
      </c>
      <c r="M74" s="21">
        <f>I74-D74</f>
        <v>1281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0</v>
      </c>
      <c r="T74" s="434">
        <f>(S74/S76)</f>
        <v>0</v>
      </c>
      <c r="U74" s="243"/>
      <c r="V74" s="243"/>
      <c r="W74" s="243"/>
      <c r="X74" s="243"/>
      <c r="Y74" s="243"/>
      <c r="Z74" s="243"/>
    </row>
    <row ht="12.75" customHeight="1" r="75">
      <c r="A75" s="503">
        <v>7408</v>
      </c>
      <c r="B75" s="9" t="s">
        <v>10320</v>
      </c>
      <c r="C75" s="9">
        <v>2004</v>
      </c>
      <c r="D75" s="388">
        <v>38212</v>
      </c>
      <c r="E75" s="9" t="s">
        <v>10321</v>
      </c>
      <c r="F75" s="9" t="s">
        <v>442</v>
      </c>
      <c r="G75" s="9" t="s">
        <v>30</v>
      </c>
      <c r="H75" s="9" t="s">
        <v>870</v>
      </c>
      <c r="I75" s="388">
        <v>39630</v>
      </c>
      <c r="J75" s="12">
        <v>7</v>
      </c>
      <c r="K75" s="560" t="s">
        <v>278</v>
      </c>
      <c r="L75" s="9" t="s">
        <v>371</v>
      </c>
      <c r="M75" s="13">
        <f>I75-D75</f>
        <v>1418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2.75" customHeight="1" r="76">
      <c r="A76" s="510">
        <v>7508</v>
      </c>
      <c r="B76" s="17" t="s">
        <v>10322</v>
      </c>
      <c r="C76" s="17">
        <v>2007</v>
      </c>
      <c r="D76" s="392">
        <v>39426</v>
      </c>
      <c r="E76" s="17" t="s">
        <v>10323</v>
      </c>
      <c r="F76" s="17" t="s">
        <v>1678</v>
      </c>
      <c r="G76" s="17" t="s">
        <v>860</v>
      </c>
      <c r="H76" s="17" t="s">
        <v>89</v>
      </c>
      <c r="I76" s="392">
        <v>39630</v>
      </c>
      <c r="J76" s="19">
        <v>7</v>
      </c>
      <c r="K76" s="560" t="s">
        <v>278</v>
      </c>
      <c r="L76" s="19" t="s">
        <v>376</v>
      </c>
      <c r="M76" s="21">
        <f>I76-D76</f>
        <v>204</v>
      </c>
      <c r="N76" s="243"/>
      <c r="O76" s="310" t="s">
        <v>253</v>
      </c>
      <c r="P76" s="59"/>
      <c r="Q76" s="59"/>
      <c r="R76" s="117"/>
      <c r="S76" s="440">
        <f>SUM(S64:S75)</f>
        <v>191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503">
        <v>7608</v>
      </c>
      <c r="B77" s="9" t="s">
        <v>10324</v>
      </c>
      <c r="C77" s="9">
        <v>2006</v>
      </c>
      <c r="D77" s="388">
        <v>38789</v>
      </c>
      <c r="E77" s="9" t="s">
        <v>10325</v>
      </c>
      <c r="F77" s="9" t="s">
        <v>1540</v>
      </c>
      <c r="G77" s="9" t="s">
        <v>17</v>
      </c>
      <c r="H77" s="9" t="s">
        <v>1487</v>
      </c>
      <c r="I77" s="388">
        <v>39630</v>
      </c>
      <c r="J77" s="12">
        <v>7</v>
      </c>
      <c r="K77" s="562" t="s">
        <v>308</v>
      </c>
      <c r="L77" s="9" t="s">
        <v>371</v>
      </c>
      <c r="M77" s="13">
        <f>I77-D77</f>
        <v>841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510">
        <v>7708</v>
      </c>
      <c r="B78" s="17" t="s">
        <v>10326</v>
      </c>
      <c r="C78" s="17">
        <v>2006</v>
      </c>
      <c r="D78" s="392">
        <v>38896</v>
      </c>
      <c r="E78" s="17" t="s">
        <v>10327</v>
      </c>
      <c r="F78" s="17" t="s">
        <v>64</v>
      </c>
      <c r="G78" s="17" t="s">
        <v>17</v>
      </c>
      <c r="H78" s="17" t="s">
        <v>6047</v>
      </c>
      <c r="I78" s="392">
        <v>39630</v>
      </c>
      <c r="J78" s="19">
        <v>7</v>
      </c>
      <c r="K78" s="562" t="s">
        <v>308</v>
      </c>
      <c r="L78" s="19" t="s">
        <v>371</v>
      </c>
      <c r="M78" s="21">
        <f>I78-D78</f>
        <v>734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503">
        <v>7808</v>
      </c>
      <c r="B79" s="9" t="s">
        <v>10328</v>
      </c>
      <c r="C79" s="9">
        <v>2007</v>
      </c>
      <c r="D79" s="388">
        <v>39259</v>
      </c>
      <c r="E79" s="9" t="s">
        <v>10329</v>
      </c>
      <c r="F79" s="9" t="s">
        <v>916</v>
      </c>
      <c r="G79" s="9" t="s">
        <v>17</v>
      </c>
      <c r="H79" s="9" t="s">
        <v>9974</v>
      </c>
      <c r="I79" s="388">
        <v>39630</v>
      </c>
      <c r="J79" s="12">
        <v>7</v>
      </c>
      <c r="K79" s="563" t="s">
        <v>295</v>
      </c>
      <c r="L79" s="9" t="s">
        <v>371</v>
      </c>
      <c r="M79" s="13">
        <f>I79-D79</f>
        <v>371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510">
        <v>7908</v>
      </c>
      <c r="B80" s="17" t="s">
        <v>10330</v>
      </c>
      <c r="C80" s="17">
        <v>2006</v>
      </c>
      <c r="D80" s="392">
        <v>38897</v>
      </c>
      <c r="E80" s="17" t="s">
        <v>10331</v>
      </c>
      <c r="F80" s="17" t="s">
        <v>154</v>
      </c>
      <c r="G80" s="17" t="s">
        <v>860</v>
      </c>
      <c r="H80" s="17" t="s">
        <v>5812</v>
      </c>
      <c r="I80" s="392">
        <v>39631</v>
      </c>
      <c r="J80" s="19">
        <v>7</v>
      </c>
      <c r="K80" s="562" t="s">
        <v>308</v>
      </c>
      <c r="L80" s="19" t="s">
        <v>376</v>
      </c>
      <c r="M80" s="21">
        <f>I80-D80</f>
        <v>734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503">
        <v>8008</v>
      </c>
      <c r="B81" s="9" t="s">
        <v>10332</v>
      </c>
      <c r="C81" s="9">
        <v>2005</v>
      </c>
      <c r="D81" s="388">
        <v>38677</v>
      </c>
      <c r="E81" s="9" t="s">
        <v>10333</v>
      </c>
      <c r="F81" s="9" t="s">
        <v>1653</v>
      </c>
      <c r="G81" s="9" t="s">
        <v>850</v>
      </c>
      <c r="H81" s="9" t="s">
        <v>866</v>
      </c>
      <c r="I81" s="388">
        <v>39631</v>
      </c>
      <c r="J81" s="12">
        <v>7</v>
      </c>
      <c r="K81" s="562" t="s">
        <v>308</v>
      </c>
      <c r="L81" s="9" t="s">
        <v>371</v>
      </c>
      <c r="M81" s="13">
        <f>I81-D81</f>
        <v>954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4</v>
      </c>
      <c r="T81" s="121">
        <f>(S81/S85)</f>
        <v>0.0209424083769634</v>
      </c>
      <c r="U81" s="243"/>
      <c r="V81" s="243"/>
      <c r="W81" s="243"/>
      <c r="X81" s="243"/>
      <c r="Y81" s="243"/>
      <c r="Z81" s="243"/>
    </row>
    <row ht="13.5" customHeight="1" r="82">
      <c r="A82" s="510">
        <v>8108</v>
      </c>
      <c r="B82" s="17" t="s">
        <v>10334</v>
      </c>
      <c r="C82" s="17">
        <v>2007</v>
      </c>
      <c r="D82" s="392">
        <v>39331</v>
      </c>
      <c r="E82" s="17" t="s">
        <v>10335</v>
      </c>
      <c r="F82" s="17" t="s">
        <v>10291</v>
      </c>
      <c r="G82" s="17" t="s">
        <v>860</v>
      </c>
      <c r="H82" s="17" t="s">
        <v>4624</v>
      </c>
      <c r="I82" s="392">
        <v>39631</v>
      </c>
      <c r="J82" s="19">
        <v>7</v>
      </c>
      <c r="K82" s="562" t="s">
        <v>308</v>
      </c>
      <c r="L82" s="19" t="s">
        <v>376</v>
      </c>
      <c r="M82" s="21">
        <f>I82-D82</f>
        <v>300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95</v>
      </c>
      <c r="T82" s="123">
        <f>(S82/S85)</f>
        <v>0.49738219895288</v>
      </c>
      <c r="U82" s="243"/>
      <c r="V82" s="243"/>
      <c r="W82" s="243"/>
      <c r="X82" s="243"/>
      <c r="Y82" s="243"/>
      <c r="Z82" s="243"/>
    </row>
    <row ht="13.5" customHeight="1" r="83">
      <c r="A83" s="503">
        <v>8208</v>
      </c>
      <c r="B83" s="9" t="s">
        <v>10336</v>
      </c>
      <c r="C83" s="9">
        <v>2006</v>
      </c>
      <c r="D83" s="388">
        <v>38888</v>
      </c>
      <c r="E83" s="9" t="s">
        <v>10337</v>
      </c>
      <c r="F83" s="9" t="s">
        <v>10338</v>
      </c>
      <c r="G83" s="9" t="s">
        <v>865</v>
      </c>
      <c r="H83" s="9" t="s">
        <v>5174</v>
      </c>
      <c r="I83" s="388">
        <v>39632</v>
      </c>
      <c r="J83" s="12">
        <v>7</v>
      </c>
      <c r="K83" s="561" t="s">
        <v>324</v>
      </c>
      <c r="L83" s="9" t="s">
        <v>380</v>
      </c>
      <c r="M83" s="13">
        <f>I83-D83</f>
        <v>744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81</v>
      </c>
      <c r="T83" s="121">
        <f>(S83/S85)</f>
        <v>0.424083769633508</v>
      </c>
      <c r="U83" s="243"/>
      <c r="V83" s="243"/>
      <c r="W83" s="243"/>
      <c r="X83" s="243"/>
      <c r="Y83" s="243"/>
      <c r="Z83" s="243"/>
    </row>
    <row ht="14.25" customHeight="1" r="84">
      <c r="A84" s="510">
        <v>8308</v>
      </c>
      <c r="B84" s="17" t="s">
        <v>10339</v>
      </c>
      <c r="C84" s="17">
        <v>2005</v>
      </c>
      <c r="D84" s="392">
        <v>38552</v>
      </c>
      <c r="E84" s="17" t="s">
        <v>10340</v>
      </c>
      <c r="F84" s="17" t="s">
        <v>10341</v>
      </c>
      <c r="G84" s="17" t="s">
        <v>30</v>
      </c>
      <c r="H84" s="17" t="s">
        <v>965</v>
      </c>
      <c r="I84" s="392">
        <v>39633</v>
      </c>
      <c r="J84" s="19">
        <v>7</v>
      </c>
      <c r="K84" s="561" t="s">
        <v>324</v>
      </c>
      <c r="L84" s="19" t="s">
        <v>376</v>
      </c>
      <c r="M84" s="21">
        <f>I84-D84</f>
        <v>1081</v>
      </c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11</v>
      </c>
      <c r="T84" s="123">
        <f>(S84/S85)</f>
        <v>0.0575916230366492</v>
      </c>
      <c r="U84" s="243"/>
      <c r="V84" s="243"/>
      <c r="W84" s="243"/>
      <c r="X84" s="243"/>
      <c r="Y84" s="243"/>
      <c r="Z84" s="243"/>
    </row>
    <row ht="12.75" customHeight="1" r="85">
      <c r="A85" s="503">
        <v>8408</v>
      </c>
      <c r="B85" s="9" t="s">
        <v>10342</v>
      </c>
      <c r="C85" s="9">
        <v>2005</v>
      </c>
      <c r="D85" s="388">
        <v>38595</v>
      </c>
      <c r="E85" s="9" t="s">
        <v>10343</v>
      </c>
      <c r="F85" s="9" t="s">
        <v>10344</v>
      </c>
      <c r="G85" s="9" t="s">
        <v>850</v>
      </c>
      <c r="H85" s="9" t="s">
        <v>870</v>
      </c>
      <c r="I85" s="388">
        <v>39636</v>
      </c>
      <c r="J85" s="12">
        <v>7</v>
      </c>
      <c r="K85" s="560" t="s">
        <v>278</v>
      </c>
      <c r="L85" s="9" t="s">
        <v>371</v>
      </c>
      <c r="M85" s="13">
        <f>I85-D85</f>
        <v>1041</v>
      </c>
      <c r="N85" s="243"/>
      <c r="O85" s="344" t="s">
        <v>253</v>
      </c>
      <c r="P85" s="345"/>
      <c r="Q85" s="345"/>
      <c r="R85" s="346"/>
      <c r="S85" s="440">
        <f>SUM(S81:S84)</f>
        <v>191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510">
        <v>8508</v>
      </c>
      <c r="B86" s="17" t="s">
        <v>10345</v>
      </c>
      <c r="C86" s="17">
        <v>2003</v>
      </c>
      <c r="D86" s="392">
        <v>37809</v>
      </c>
      <c r="E86" s="17" t="s">
        <v>10346</v>
      </c>
      <c r="F86" s="17" t="s">
        <v>10347</v>
      </c>
      <c r="G86" s="17" t="s">
        <v>860</v>
      </c>
      <c r="H86" s="17" t="s">
        <v>363</v>
      </c>
      <c r="I86" s="392">
        <v>39636</v>
      </c>
      <c r="J86" s="19">
        <v>7</v>
      </c>
      <c r="K86" s="560" t="s">
        <v>278</v>
      </c>
      <c r="L86" s="19" t="s">
        <v>371</v>
      </c>
      <c r="M86" s="21">
        <f>I86-D86</f>
        <v>1827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503">
        <v>8608</v>
      </c>
      <c r="B87" s="9" t="s">
        <v>10348</v>
      </c>
      <c r="C87" s="9">
        <v>2006</v>
      </c>
      <c r="D87" s="388">
        <v>38979</v>
      </c>
      <c r="E87" s="9" t="s">
        <v>10349</v>
      </c>
      <c r="F87" s="9" t="s">
        <v>6308</v>
      </c>
      <c r="G87" s="9" t="s">
        <v>850</v>
      </c>
      <c r="H87" s="9" t="s">
        <v>965</v>
      </c>
      <c r="I87" s="388">
        <v>39636</v>
      </c>
      <c r="J87" s="12">
        <v>7</v>
      </c>
      <c r="K87" s="562" t="s">
        <v>308</v>
      </c>
      <c r="L87" s="9" t="s">
        <v>371</v>
      </c>
      <c r="M87" s="13">
        <f>I87-D87</f>
        <v>657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510">
        <v>8708</v>
      </c>
      <c r="B88" s="17" t="s">
        <v>10350</v>
      </c>
      <c r="C88" s="17">
        <v>2005</v>
      </c>
      <c r="D88" s="392">
        <v>38568</v>
      </c>
      <c r="E88" s="17" t="s">
        <v>10351</v>
      </c>
      <c r="F88" s="17" t="s">
        <v>10341</v>
      </c>
      <c r="G88" s="17" t="s">
        <v>844</v>
      </c>
      <c r="H88" s="17" t="s">
        <v>965</v>
      </c>
      <c r="I88" s="392">
        <v>39637</v>
      </c>
      <c r="J88" s="19">
        <v>7</v>
      </c>
      <c r="K88" s="560" t="s">
        <v>278</v>
      </c>
      <c r="L88" s="19" t="s">
        <v>376</v>
      </c>
      <c r="M88" s="21">
        <f>I88-D88</f>
        <v>1069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503">
        <v>8808</v>
      </c>
      <c r="B89" s="9" t="s">
        <v>10352</v>
      </c>
      <c r="C89" s="9">
        <v>2005</v>
      </c>
      <c r="D89" s="388">
        <v>38622</v>
      </c>
      <c r="E89" s="9" t="s">
        <v>10353</v>
      </c>
      <c r="F89" s="9" t="s">
        <v>2093</v>
      </c>
      <c r="G89" s="9" t="s">
        <v>860</v>
      </c>
      <c r="H89" s="9" t="s">
        <v>8323</v>
      </c>
      <c r="I89" s="388">
        <v>39639</v>
      </c>
      <c r="J89" s="12">
        <v>7</v>
      </c>
      <c r="K89" s="560" t="s">
        <v>278</v>
      </c>
      <c r="L89" s="9" t="s">
        <v>371</v>
      </c>
      <c r="M89" s="13">
        <f>I89-D89</f>
        <v>1017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510">
        <v>8908</v>
      </c>
      <c r="B90" s="17" t="s">
        <v>10354</v>
      </c>
      <c r="C90" s="17">
        <v>2005</v>
      </c>
      <c r="D90" s="392">
        <v>38642</v>
      </c>
      <c r="E90" s="17" t="s">
        <v>10355</v>
      </c>
      <c r="F90" s="17" t="s">
        <v>10356</v>
      </c>
      <c r="G90" s="17" t="s">
        <v>850</v>
      </c>
      <c r="H90" s="17" t="s">
        <v>870</v>
      </c>
      <c r="I90" s="392">
        <v>39639</v>
      </c>
      <c r="J90" s="19">
        <v>7</v>
      </c>
      <c r="K90" s="563" t="s">
        <v>295</v>
      </c>
      <c r="L90" s="19" t="s">
        <v>371</v>
      </c>
      <c r="M90" s="21">
        <f>I90-D90</f>
        <v>997</v>
      </c>
      <c r="N90" s="243"/>
      <c r="O90" s="454" t="s">
        <v>407</v>
      </c>
      <c r="P90" s="455">
        <f>AVERAGEIF(G2:G476,"PT",M2:M476)</f>
        <v>1522.66666666667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503">
        <v>9008</v>
      </c>
      <c r="B91" s="9" t="s">
        <v>10357</v>
      </c>
      <c r="C91" s="9">
        <v>2008</v>
      </c>
      <c r="D91" s="388">
        <v>39489</v>
      </c>
      <c r="E91" s="9" t="s">
        <v>10358</v>
      </c>
      <c r="F91" s="9" t="s">
        <v>2286</v>
      </c>
      <c r="G91" s="9" t="s">
        <v>865</v>
      </c>
      <c r="H91" s="9" t="s">
        <v>5174</v>
      </c>
      <c r="I91" s="388">
        <v>39639</v>
      </c>
      <c r="J91" s="12">
        <v>7</v>
      </c>
      <c r="K91" s="561" t="s">
        <v>324</v>
      </c>
      <c r="L91" s="9" t="s">
        <v>380</v>
      </c>
      <c r="M91" s="13">
        <f>I91-D91</f>
        <v>150</v>
      </c>
      <c r="N91" s="243"/>
      <c r="O91" s="456" t="s">
        <v>30</v>
      </c>
      <c r="P91" s="457">
        <f>AVERAGEIF(G2:G477,"PTN",M2:M477)</f>
        <v>1329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510">
        <v>9108</v>
      </c>
      <c r="B92" s="17" t="s">
        <v>10359</v>
      </c>
      <c r="C92" s="17">
        <v>2006</v>
      </c>
      <c r="D92" s="392">
        <v>38958</v>
      </c>
      <c r="E92" s="17" t="s">
        <v>10360</v>
      </c>
      <c r="F92" s="17" t="s">
        <v>136</v>
      </c>
      <c r="G92" s="17" t="s">
        <v>850</v>
      </c>
      <c r="H92" s="17" t="s">
        <v>3804</v>
      </c>
      <c r="I92" s="392">
        <v>39639</v>
      </c>
      <c r="J92" s="19">
        <v>7</v>
      </c>
      <c r="K92" s="562" t="s">
        <v>308</v>
      </c>
      <c r="L92" s="19" t="s">
        <v>376</v>
      </c>
      <c r="M92" s="21">
        <f>I92-D92</f>
        <v>681</v>
      </c>
      <c r="N92" s="243"/>
      <c r="O92" s="454" t="s">
        <v>17</v>
      </c>
      <c r="P92" s="455">
        <f>AVERAGEIF(G2:G476,"PTE",M2:M476)</f>
        <v>594.666666666667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503">
        <v>9208</v>
      </c>
      <c r="B93" s="9" t="s">
        <v>10361</v>
      </c>
      <c r="C93" s="9">
        <v>2006</v>
      </c>
      <c r="D93" s="388">
        <v>38898</v>
      </c>
      <c r="E93" s="9" t="s">
        <v>10362</v>
      </c>
      <c r="F93" s="9" t="s">
        <v>10363</v>
      </c>
      <c r="G93" s="9" t="s">
        <v>17</v>
      </c>
      <c r="H93" s="9" t="s">
        <v>965</v>
      </c>
      <c r="I93" s="388">
        <v>39644</v>
      </c>
      <c r="J93" s="12">
        <v>7</v>
      </c>
      <c r="K93" s="562" t="s">
        <v>308</v>
      </c>
      <c r="L93" s="9" t="s">
        <v>376</v>
      </c>
      <c r="M93" s="13">
        <f>I93-D93</f>
        <v>746</v>
      </c>
      <c r="N93" s="243"/>
      <c r="O93" s="456" t="s">
        <v>40</v>
      </c>
      <c r="P93" s="457" t="e">
        <f>AVERAGEIF(G2:G476,"Pré-Mistura",M2:M476)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510">
        <v>9308</v>
      </c>
      <c r="B94" s="17" t="s">
        <v>10364</v>
      </c>
      <c r="C94" s="17">
        <v>2005</v>
      </c>
      <c r="D94" s="392">
        <v>38521</v>
      </c>
      <c r="E94" s="17" t="s">
        <v>10365</v>
      </c>
      <c r="F94" s="17" t="s">
        <v>136</v>
      </c>
      <c r="G94" s="17" t="s">
        <v>860</v>
      </c>
      <c r="H94" s="17" t="s">
        <v>10182</v>
      </c>
      <c r="I94" s="392">
        <v>39646</v>
      </c>
      <c r="J94" s="19">
        <v>7</v>
      </c>
      <c r="K94" s="562" t="s">
        <v>308</v>
      </c>
      <c r="L94" s="19" t="s">
        <v>376</v>
      </c>
      <c r="M94" s="21">
        <f>I94-D94</f>
        <v>1125</v>
      </c>
      <c r="N94" s="243"/>
      <c r="O94" s="454" t="s">
        <v>850</v>
      </c>
      <c r="P94" s="455">
        <f>AVERAGEIF(G2:G476,"PF",M2:M476)</f>
        <v>1091.26315789474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503">
        <v>9408</v>
      </c>
      <c r="B95" s="9" t="s">
        <v>10366</v>
      </c>
      <c r="C95" s="9">
        <v>2007</v>
      </c>
      <c r="D95" s="388">
        <v>39335</v>
      </c>
      <c r="E95" s="9" t="s">
        <v>10367</v>
      </c>
      <c r="F95" s="9" t="s">
        <v>1653</v>
      </c>
      <c r="G95" s="9" t="s">
        <v>17</v>
      </c>
      <c r="H95" s="9" t="s">
        <v>6047</v>
      </c>
      <c r="I95" s="388">
        <v>39650</v>
      </c>
      <c r="J95" s="12">
        <v>7</v>
      </c>
      <c r="K95" s="562" t="s">
        <v>308</v>
      </c>
      <c r="L95" s="9" t="s">
        <v>371</v>
      </c>
      <c r="M95" s="13">
        <f>I95-D95</f>
        <v>315</v>
      </c>
      <c r="N95" s="243"/>
      <c r="O95" s="456" t="s">
        <v>844</v>
      </c>
      <c r="P95" s="457">
        <f>AVERAGEIF(G2:G476,"PFN",M2:M476)</f>
        <v>1294.2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510">
        <v>9508</v>
      </c>
      <c r="B96" s="17" t="s">
        <v>10368</v>
      </c>
      <c r="C96" s="17">
        <v>2007</v>
      </c>
      <c r="D96" s="392">
        <v>39323</v>
      </c>
      <c r="E96" s="17" t="s">
        <v>10369</v>
      </c>
      <c r="F96" s="17" t="s">
        <v>1070</v>
      </c>
      <c r="G96" s="17" t="s">
        <v>850</v>
      </c>
      <c r="H96" s="17" t="s">
        <v>55</v>
      </c>
      <c r="I96" s="392">
        <v>39650</v>
      </c>
      <c r="J96" s="19">
        <v>7</v>
      </c>
      <c r="K96" s="563" t="s">
        <v>295</v>
      </c>
      <c r="L96" s="19" t="s">
        <v>371</v>
      </c>
      <c r="M96" s="21">
        <f>I96-D96</f>
        <v>327</v>
      </c>
      <c r="N96" s="243"/>
      <c r="O96" s="454" t="s">
        <v>860</v>
      </c>
      <c r="P96" s="455">
        <f>AVERAGEIF(G2:G476,"PF/PTE",M2:M476)</f>
        <v>878.819444444444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503">
        <v>9608</v>
      </c>
      <c r="B97" s="9" t="s">
        <v>10370</v>
      </c>
      <c r="C97" s="9">
        <v>2000</v>
      </c>
      <c r="D97" s="388">
        <v>36806</v>
      </c>
      <c r="E97" s="9" t="s">
        <v>10371</v>
      </c>
      <c r="F97" s="9" t="s">
        <v>451</v>
      </c>
      <c r="G97" s="9" t="s">
        <v>860</v>
      </c>
      <c r="H97" s="9" t="s">
        <v>8323</v>
      </c>
      <c r="I97" s="388">
        <v>39650</v>
      </c>
      <c r="J97" s="12">
        <v>7</v>
      </c>
      <c r="K97" s="561" t="s">
        <v>324</v>
      </c>
      <c r="L97" s="9" t="s">
        <v>376</v>
      </c>
      <c r="M97" s="13">
        <f>I97-D97</f>
        <v>2844</v>
      </c>
      <c r="N97" s="243"/>
      <c r="O97" s="456" t="s">
        <v>865</v>
      </c>
      <c r="P97" s="457">
        <f>AVERAGEIF(G2:G476,"Bio",M2:M476)</f>
        <v>831.333333333333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510">
        <v>9708</v>
      </c>
      <c r="B98" s="17" t="s">
        <v>10372</v>
      </c>
      <c r="C98" s="17">
        <v>2005</v>
      </c>
      <c r="D98" s="392">
        <v>38716</v>
      </c>
      <c r="E98" s="17" t="s">
        <v>10373</v>
      </c>
      <c r="F98" s="17" t="s">
        <v>9337</v>
      </c>
      <c r="G98" s="17" t="s">
        <v>30</v>
      </c>
      <c r="H98" s="17" t="s">
        <v>870</v>
      </c>
      <c r="I98" s="392">
        <v>39650</v>
      </c>
      <c r="J98" s="19">
        <v>7</v>
      </c>
      <c r="K98" s="563" t="s">
        <v>295</v>
      </c>
      <c r="L98" s="19" t="s">
        <v>376</v>
      </c>
      <c r="M98" s="21">
        <f>I98-D98</f>
        <v>934</v>
      </c>
      <c r="N98" s="243"/>
      <c r="O98" s="454" t="s">
        <v>871</v>
      </c>
      <c r="P98" s="455" t="e">
        <f>AVERAGEIF(G2:G476,"Bio/Org",M2:M476)</f>
        <v>#DIV/0!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503">
        <v>9808</v>
      </c>
      <c r="B99" s="9" t="s">
        <v>10374</v>
      </c>
      <c r="C99" s="9">
        <v>2005</v>
      </c>
      <c r="D99" s="388">
        <v>38530</v>
      </c>
      <c r="E99" s="9" t="s">
        <v>10375</v>
      </c>
      <c r="F99" s="9" t="s">
        <v>4308</v>
      </c>
      <c r="G99" s="9" t="s">
        <v>850</v>
      </c>
      <c r="H99" s="9" t="s">
        <v>870</v>
      </c>
      <c r="I99" s="388">
        <v>39650</v>
      </c>
      <c r="J99" s="12">
        <v>7</v>
      </c>
      <c r="K99" s="560" t="s">
        <v>278</v>
      </c>
      <c r="L99" s="9" t="s">
        <v>371</v>
      </c>
      <c r="M99" s="13">
        <f>I99-D99</f>
        <v>1120</v>
      </c>
      <c r="N99" s="243"/>
      <c r="O99" s="458" t="s">
        <v>426</v>
      </c>
      <c r="P99" s="459">
        <f>AVERAGE(M2:M494)</f>
        <v>909.65445026178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510">
        <v>9908</v>
      </c>
      <c r="B100" s="17" t="s">
        <v>10376</v>
      </c>
      <c r="C100" s="17">
        <v>2007</v>
      </c>
      <c r="D100" s="392">
        <v>39272</v>
      </c>
      <c r="E100" s="17" t="s">
        <v>10377</v>
      </c>
      <c r="F100" s="17" t="s">
        <v>10177</v>
      </c>
      <c r="G100" s="17" t="s">
        <v>850</v>
      </c>
      <c r="H100" s="17" t="s">
        <v>9837</v>
      </c>
      <c r="I100" s="392">
        <v>39650</v>
      </c>
      <c r="J100" s="19">
        <v>7</v>
      </c>
      <c r="K100" s="561" t="s">
        <v>324</v>
      </c>
      <c r="L100" s="19" t="s">
        <v>380</v>
      </c>
      <c r="M100" s="21">
        <f>I100-D100</f>
        <v>378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503">
        <v>10008</v>
      </c>
      <c r="B101" s="9" t="s">
        <v>10378</v>
      </c>
      <c r="C101" s="9">
        <v>2006</v>
      </c>
      <c r="D101" s="388">
        <v>38981</v>
      </c>
      <c r="E101" s="9" t="s">
        <v>10379</v>
      </c>
      <c r="F101" s="9" t="s">
        <v>236</v>
      </c>
      <c r="G101" s="9" t="s">
        <v>17</v>
      </c>
      <c r="H101" s="9" t="s">
        <v>83</v>
      </c>
      <c r="I101" s="388">
        <v>39650</v>
      </c>
      <c r="J101" s="12">
        <v>7</v>
      </c>
      <c r="K101" s="562" t="s">
        <v>308</v>
      </c>
      <c r="L101" s="9" t="s">
        <v>376</v>
      </c>
      <c r="M101" s="13">
        <f>I101-D101</f>
        <v>669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510">
        <v>10108</v>
      </c>
      <c r="B102" s="17" t="s">
        <v>10380</v>
      </c>
      <c r="C102" s="17">
        <v>2007</v>
      </c>
      <c r="D102" s="392">
        <v>39283</v>
      </c>
      <c r="E102" s="17" t="s">
        <v>10381</v>
      </c>
      <c r="F102" s="17" t="s">
        <v>2561</v>
      </c>
      <c r="G102" s="17" t="s">
        <v>17</v>
      </c>
      <c r="H102" s="17" t="s">
        <v>83</v>
      </c>
      <c r="I102" s="392">
        <v>39650</v>
      </c>
      <c r="J102" s="19">
        <v>7</v>
      </c>
      <c r="K102" s="563" t="s">
        <v>295</v>
      </c>
      <c r="L102" s="19" t="s">
        <v>365</v>
      </c>
      <c r="M102" s="21">
        <f>I102-D102</f>
        <v>367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503">
        <v>10208</v>
      </c>
      <c r="B103" s="9" t="s">
        <v>10382</v>
      </c>
      <c r="C103" s="9">
        <v>2006</v>
      </c>
      <c r="D103" s="388">
        <v>38796</v>
      </c>
      <c r="E103" s="9" t="s">
        <v>10383</v>
      </c>
      <c r="F103" s="9" t="s">
        <v>5147</v>
      </c>
      <c r="G103" s="9" t="s">
        <v>850</v>
      </c>
      <c r="H103" s="9" t="s">
        <v>2462</v>
      </c>
      <c r="I103" s="388">
        <v>39660</v>
      </c>
      <c r="J103" s="12">
        <v>7</v>
      </c>
      <c r="K103" s="563" t="s">
        <v>295</v>
      </c>
      <c r="L103" s="9" t="s">
        <v>376</v>
      </c>
      <c r="M103" s="13">
        <f>I103-D103</f>
        <v>864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510">
        <v>10308</v>
      </c>
      <c r="B104" s="17" t="s">
        <v>10384</v>
      </c>
      <c r="C104" s="17">
        <v>2005</v>
      </c>
      <c r="D104" s="392">
        <v>38716</v>
      </c>
      <c r="E104" s="17" t="s">
        <v>10385</v>
      </c>
      <c r="F104" s="17" t="s">
        <v>9337</v>
      </c>
      <c r="G104" s="17" t="s">
        <v>844</v>
      </c>
      <c r="H104" s="17" t="s">
        <v>870</v>
      </c>
      <c r="I104" s="392">
        <v>39661</v>
      </c>
      <c r="J104" s="19">
        <v>8</v>
      </c>
      <c r="K104" s="563" t="s">
        <v>295</v>
      </c>
      <c r="L104" s="19" t="s">
        <v>380</v>
      </c>
      <c r="M104" s="21">
        <f>I104-D104</f>
        <v>945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503">
        <v>10408</v>
      </c>
      <c r="B105" s="9" t="s">
        <v>10386</v>
      </c>
      <c r="C105" s="9">
        <v>2005</v>
      </c>
      <c r="D105" s="388">
        <v>38677</v>
      </c>
      <c r="E105" s="9" t="s">
        <v>10387</v>
      </c>
      <c r="F105" s="9" t="s">
        <v>534</v>
      </c>
      <c r="G105" s="9" t="s">
        <v>17</v>
      </c>
      <c r="H105" s="9" t="s">
        <v>10388</v>
      </c>
      <c r="I105" s="388">
        <v>39661</v>
      </c>
      <c r="J105" s="12">
        <v>8</v>
      </c>
      <c r="K105" s="560" t="s">
        <v>278</v>
      </c>
      <c r="L105" s="9" t="s">
        <v>371</v>
      </c>
      <c r="M105" s="13">
        <f>I105-D105</f>
        <v>984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510">
        <v>10508</v>
      </c>
      <c r="B106" s="17" t="s">
        <v>10389</v>
      </c>
      <c r="C106" s="17">
        <v>2004</v>
      </c>
      <c r="D106" s="392">
        <v>38310</v>
      </c>
      <c r="E106" s="17" t="s">
        <v>10390</v>
      </c>
      <c r="F106" s="17" t="s">
        <v>1653</v>
      </c>
      <c r="G106" s="17" t="s">
        <v>850</v>
      </c>
      <c r="H106" s="17" t="s">
        <v>866</v>
      </c>
      <c r="I106" s="392">
        <v>39667</v>
      </c>
      <c r="J106" s="19">
        <v>8</v>
      </c>
      <c r="K106" s="563" t="s">
        <v>295</v>
      </c>
      <c r="L106" s="19" t="s">
        <v>371</v>
      </c>
      <c r="M106" s="21">
        <f>I106-D106</f>
        <v>1357</v>
      </c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503">
        <v>10608</v>
      </c>
      <c r="B107" s="9" t="s">
        <v>10391</v>
      </c>
      <c r="C107" s="9">
        <v>2004</v>
      </c>
      <c r="D107" s="388">
        <v>38310</v>
      </c>
      <c r="E107" s="9" t="s">
        <v>10392</v>
      </c>
      <c r="F107" s="9" t="s">
        <v>1653</v>
      </c>
      <c r="G107" s="9" t="s">
        <v>850</v>
      </c>
      <c r="H107" s="9" t="s">
        <v>866</v>
      </c>
      <c r="I107" s="388">
        <v>39667</v>
      </c>
      <c r="J107" s="12">
        <v>8</v>
      </c>
      <c r="K107" s="563" t="s">
        <v>295</v>
      </c>
      <c r="L107" s="9" t="s">
        <v>371</v>
      </c>
      <c r="M107" s="13">
        <f>I107-D107</f>
        <v>1357</v>
      </c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510">
        <v>10708</v>
      </c>
      <c r="B108" s="17" t="s">
        <v>10393</v>
      </c>
      <c r="C108" s="17">
        <v>2001</v>
      </c>
      <c r="D108" s="392">
        <v>37069</v>
      </c>
      <c r="E108" s="17" t="s">
        <v>10394</v>
      </c>
      <c r="F108" s="17" t="s">
        <v>1678</v>
      </c>
      <c r="G108" s="17" t="s">
        <v>17</v>
      </c>
      <c r="H108" s="17" t="s">
        <v>8323</v>
      </c>
      <c r="I108" s="392">
        <v>39668</v>
      </c>
      <c r="J108" s="19">
        <v>8</v>
      </c>
      <c r="K108" s="560" t="s">
        <v>278</v>
      </c>
      <c r="L108" s="19" t="s">
        <v>376</v>
      </c>
      <c r="M108" s="21">
        <f>I108-D108</f>
        <v>2599</v>
      </c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503">
        <v>10808</v>
      </c>
      <c r="B109" s="9" t="s">
        <v>10395</v>
      </c>
      <c r="C109" s="9">
        <v>2007</v>
      </c>
      <c r="D109" s="388">
        <v>39147</v>
      </c>
      <c r="E109" s="9" t="s">
        <v>10396</v>
      </c>
      <c r="F109" s="9" t="s">
        <v>1439</v>
      </c>
      <c r="G109" s="9" t="s">
        <v>860</v>
      </c>
      <c r="H109" s="9" t="s">
        <v>5812</v>
      </c>
      <c r="I109" s="388">
        <v>39672</v>
      </c>
      <c r="J109" s="12">
        <v>8</v>
      </c>
      <c r="K109" s="560" t="s">
        <v>278</v>
      </c>
      <c r="L109" s="9" t="s">
        <v>376</v>
      </c>
      <c r="M109" s="13">
        <f>I109-D109</f>
        <v>525</v>
      </c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510">
        <v>10908</v>
      </c>
      <c r="B110" s="17" t="s">
        <v>10397</v>
      </c>
      <c r="C110" s="17">
        <v>2006</v>
      </c>
      <c r="D110" s="392">
        <v>39056</v>
      </c>
      <c r="E110" s="17" t="s">
        <v>10398</v>
      </c>
      <c r="F110" s="17" t="s">
        <v>10399</v>
      </c>
      <c r="G110" s="17" t="s">
        <v>17</v>
      </c>
      <c r="H110" s="17" t="s">
        <v>5812</v>
      </c>
      <c r="I110" s="392">
        <v>39672</v>
      </c>
      <c r="J110" s="19">
        <v>8</v>
      </c>
      <c r="K110" s="560" t="s">
        <v>278</v>
      </c>
      <c r="L110" s="19" t="s">
        <v>371</v>
      </c>
      <c r="M110" s="21">
        <f>I110-D110</f>
        <v>616</v>
      </c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503">
        <v>11008</v>
      </c>
      <c r="B111" s="503" t="s">
        <v>1368</v>
      </c>
      <c r="C111" s="503" t="s">
        <v>1368</v>
      </c>
      <c r="D111" s="504" t="s">
        <v>1368</v>
      </c>
      <c r="E111" s="503" t="s">
        <v>1368</v>
      </c>
      <c r="F111" s="503" t="s">
        <v>1368</v>
      </c>
      <c r="G111" s="503" t="s">
        <v>1368</v>
      </c>
      <c r="H111" s="503" t="s">
        <v>1368</v>
      </c>
      <c r="I111" s="504" t="s">
        <v>1368</v>
      </c>
      <c r="J111" s="503" t="s">
        <v>1368</v>
      </c>
      <c r="K111" s="503" t="s">
        <v>1368</v>
      </c>
      <c r="L111" s="503" t="s">
        <v>1368</v>
      </c>
      <c r="M111" s="503" t="s">
        <v>1368</v>
      </c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510">
        <v>11108</v>
      </c>
      <c r="B112" s="17" t="s">
        <v>10400</v>
      </c>
      <c r="C112" s="17">
        <v>2008</v>
      </c>
      <c r="D112" s="392">
        <v>39492</v>
      </c>
      <c r="E112" s="17" t="s">
        <v>10401</v>
      </c>
      <c r="F112" s="17" t="s">
        <v>534</v>
      </c>
      <c r="G112" s="17" t="s">
        <v>860</v>
      </c>
      <c r="H112" s="17" t="s">
        <v>25</v>
      </c>
      <c r="I112" s="392">
        <v>39674</v>
      </c>
      <c r="J112" s="19">
        <v>8</v>
      </c>
      <c r="K112" s="560" t="s">
        <v>278</v>
      </c>
      <c r="L112" s="19" t="s">
        <v>371</v>
      </c>
      <c r="M112" s="21">
        <f>I112-D112</f>
        <v>182</v>
      </c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503">
        <v>11208</v>
      </c>
      <c r="B113" s="9" t="s">
        <v>10402</v>
      </c>
      <c r="C113" s="9">
        <v>2008</v>
      </c>
      <c r="D113" s="388">
        <v>39477</v>
      </c>
      <c r="E113" s="9" t="s">
        <v>10403</v>
      </c>
      <c r="F113" s="9" t="s">
        <v>1678</v>
      </c>
      <c r="G113" s="9" t="s">
        <v>17</v>
      </c>
      <c r="H113" s="9" t="s">
        <v>7493</v>
      </c>
      <c r="I113" s="388">
        <v>39675</v>
      </c>
      <c r="J113" s="12">
        <v>8</v>
      </c>
      <c r="K113" s="560" t="s">
        <v>278</v>
      </c>
      <c r="L113" s="9" t="s">
        <v>376</v>
      </c>
      <c r="M113" s="13">
        <f>I113-D113</f>
        <v>198</v>
      </c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510">
        <v>11308</v>
      </c>
      <c r="B114" s="17" t="s">
        <v>10404</v>
      </c>
      <c r="C114" s="17">
        <v>2007</v>
      </c>
      <c r="D114" s="392">
        <v>39302</v>
      </c>
      <c r="E114" s="17" t="s">
        <v>10405</v>
      </c>
      <c r="F114" s="17" t="s">
        <v>154</v>
      </c>
      <c r="G114" s="17" t="s">
        <v>17</v>
      </c>
      <c r="H114" s="17" t="s">
        <v>870</v>
      </c>
      <c r="I114" s="392">
        <v>39678</v>
      </c>
      <c r="J114" s="19">
        <v>8</v>
      </c>
      <c r="K114" s="563" t="s">
        <v>295</v>
      </c>
      <c r="L114" s="19" t="s">
        <v>376</v>
      </c>
      <c r="M114" s="21">
        <f>I114-D114</f>
        <v>376</v>
      </c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503">
        <v>11408</v>
      </c>
      <c r="B115" s="9" t="s">
        <v>10406</v>
      </c>
      <c r="C115" s="9">
        <v>2007</v>
      </c>
      <c r="D115" s="388">
        <v>39122</v>
      </c>
      <c r="E115" s="9" t="s">
        <v>10407</v>
      </c>
      <c r="F115" s="9" t="s">
        <v>534</v>
      </c>
      <c r="G115" s="9" t="s">
        <v>17</v>
      </c>
      <c r="H115" s="9" t="s">
        <v>55</v>
      </c>
      <c r="I115" s="388">
        <v>39678</v>
      </c>
      <c r="J115" s="12">
        <v>8</v>
      </c>
      <c r="K115" s="560" t="s">
        <v>278</v>
      </c>
      <c r="L115" s="9" t="s">
        <v>371</v>
      </c>
      <c r="M115" s="13">
        <f>I115-D115</f>
        <v>556</v>
      </c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510">
        <v>11508</v>
      </c>
      <c r="B116" s="17" t="s">
        <v>10408</v>
      </c>
      <c r="C116" s="17">
        <v>2007</v>
      </c>
      <c r="D116" s="392">
        <v>39350</v>
      </c>
      <c r="E116" s="17" t="s">
        <v>10409</v>
      </c>
      <c r="F116" s="17" t="s">
        <v>10410</v>
      </c>
      <c r="G116" s="17" t="s">
        <v>17</v>
      </c>
      <c r="H116" s="17" t="s">
        <v>2107</v>
      </c>
      <c r="I116" s="392">
        <v>39679</v>
      </c>
      <c r="J116" s="19">
        <v>8</v>
      </c>
      <c r="K116" s="562" t="s">
        <v>308</v>
      </c>
      <c r="L116" s="19" t="s">
        <v>371</v>
      </c>
      <c r="M116" s="21">
        <f>I116-D116</f>
        <v>329</v>
      </c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503">
        <v>11608</v>
      </c>
      <c r="B117" s="9" t="s">
        <v>10411</v>
      </c>
      <c r="C117" s="9">
        <v>2004</v>
      </c>
      <c r="D117" s="388">
        <v>38085</v>
      </c>
      <c r="E117" s="9" t="s">
        <v>10412</v>
      </c>
      <c r="F117" s="9" t="s">
        <v>8810</v>
      </c>
      <c r="G117" s="9" t="s">
        <v>865</v>
      </c>
      <c r="H117" s="9" t="s">
        <v>10413</v>
      </c>
      <c r="I117" s="388">
        <v>39685</v>
      </c>
      <c r="J117" s="12">
        <v>8</v>
      </c>
      <c r="K117" s="561" t="s">
        <v>324</v>
      </c>
      <c r="L117" s="9" t="s">
        <v>380</v>
      </c>
      <c r="M117" s="13">
        <f>I117-D117</f>
        <v>1600</v>
      </c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510">
        <v>11708</v>
      </c>
      <c r="B118" s="17" t="s">
        <v>10414</v>
      </c>
      <c r="C118" s="17">
        <v>2007</v>
      </c>
      <c r="D118" s="392">
        <v>39440</v>
      </c>
      <c r="E118" s="17" t="s">
        <v>10415</v>
      </c>
      <c r="F118" s="17" t="s">
        <v>1678</v>
      </c>
      <c r="G118" s="17" t="s">
        <v>860</v>
      </c>
      <c r="H118" s="17" t="s">
        <v>1006</v>
      </c>
      <c r="I118" s="392">
        <v>39685</v>
      </c>
      <c r="J118" s="19">
        <v>8</v>
      </c>
      <c r="K118" s="560" t="s">
        <v>278</v>
      </c>
      <c r="L118" s="19" t="s">
        <v>376</v>
      </c>
      <c r="M118" s="21">
        <f>I118-D118</f>
        <v>245</v>
      </c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503">
        <v>11808</v>
      </c>
      <c r="B119" s="9" t="s">
        <v>10416</v>
      </c>
      <c r="C119" s="9">
        <v>2005</v>
      </c>
      <c r="D119" s="388">
        <v>38716</v>
      </c>
      <c r="E119" s="9" t="s">
        <v>10417</v>
      </c>
      <c r="F119" s="9" t="s">
        <v>10162</v>
      </c>
      <c r="G119" s="9" t="s">
        <v>850</v>
      </c>
      <c r="H119" s="9" t="s">
        <v>866</v>
      </c>
      <c r="I119" s="388">
        <v>39686</v>
      </c>
      <c r="J119" s="12">
        <v>8</v>
      </c>
      <c r="K119" s="560" t="s">
        <v>278</v>
      </c>
      <c r="L119" s="9" t="s">
        <v>371</v>
      </c>
      <c r="M119" s="13">
        <f>I119-D119</f>
        <v>970</v>
      </c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510">
        <v>11908</v>
      </c>
      <c r="B120" s="17" t="s">
        <v>10418</v>
      </c>
      <c r="C120" s="17">
        <v>2005</v>
      </c>
      <c r="D120" s="392">
        <v>38678</v>
      </c>
      <c r="E120" s="17" t="s">
        <v>10419</v>
      </c>
      <c r="F120" s="17" t="s">
        <v>3855</v>
      </c>
      <c r="G120" s="17" t="s">
        <v>860</v>
      </c>
      <c r="H120" s="17" t="s">
        <v>7493</v>
      </c>
      <c r="I120" s="392">
        <v>39687</v>
      </c>
      <c r="J120" s="19">
        <v>8</v>
      </c>
      <c r="K120" s="560" t="s">
        <v>278</v>
      </c>
      <c r="L120" s="19" t="s">
        <v>376</v>
      </c>
      <c r="M120" s="21">
        <f>I120-D120</f>
        <v>1009</v>
      </c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503">
        <v>12008</v>
      </c>
      <c r="B121" s="9" t="s">
        <v>10420</v>
      </c>
      <c r="C121" s="9">
        <v>2006</v>
      </c>
      <c r="D121" s="388">
        <v>39079</v>
      </c>
      <c r="E121" s="9" t="s">
        <v>10421</v>
      </c>
      <c r="F121" s="9" t="s">
        <v>10422</v>
      </c>
      <c r="G121" s="9" t="s">
        <v>850</v>
      </c>
      <c r="H121" s="9" t="s">
        <v>9614</v>
      </c>
      <c r="I121" s="388">
        <v>39688</v>
      </c>
      <c r="J121" s="12">
        <v>8</v>
      </c>
      <c r="K121" s="562" t="s">
        <v>308</v>
      </c>
      <c r="L121" s="9" t="s">
        <v>376</v>
      </c>
      <c r="M121" s="13">
        <f>I121-D121</f>
        <v>609</v>
      </c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510">
        <v>12108</v>
      </c>
      <c r="B122" s="17" t="s">
        <v>10423</v>
      </c>
      <c r="C122" s="17">
        <v>2004</v>
      </c>
      <c r="D122" s="392">
        <v>38223</v>
      </c>
      <c r="E122" s="17" t="s">
        <v>10424</v>
      </c>
      <c r="F122" s="17" t="s">
        <v>10425</v>
      </c>
      <c r="G122" s="17" t="s">
        <v>860</v>
      </c>
      <c r="H122" s="17" t="s">
        <v>6920</v>
      </c>
      <c r="I122" s="392">
        <v>39692</v>
      </c>
      <c r="J122" s="19">
        <v>9</v>
      </c>
      <c r="K122" s="560" t="s">
        <v>278</v>
      </c>
      <c r="L122" s="19" t="s">
        <v>371</v>
      </c>
      <c r="M122" s="21">
        <f>I122-D122</f>
        <v>1469</v>
      </c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503">
        <v>12208</v>
      </c>
      <c r="B123" s="9" t="s">
        <v>10426</v>
      </c>
      <c r="C123" s="9">
        <v>2006</v>
      </c>
      <c r="D123" s="388">
        <v>38903</v>
      </c>
      <c r="E123" s="9" t="s">
        <v>10427</v>
      </c>
      <c r="F123" s="9" t="s">
        <v>10425</v>
      </c>
      <c r="G123" s="9" t="s">
        <v>860</v>
      </c>
      <c r="H123" s="9" t="s">
        <v>6920</v>
      </c>
      <c r="I123" s="388">
        <v>39692</v>
      </c>
      <c r="J123" s="12">
        <v>9</v>
      </c>
      <c r="K123" s="560" t="s">
        <v>278</v>
      </c>
      <c r="L123" s="9" t="s">
        <v>371</v>
      </c>
      <c r="M123" s="13">
        <f>I123-D123</f>
        <v>789</v>
      </c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510">
        <v>12308</v>
      </c>
      <c r="B124" s="17" t="s">
        <v>10428</v>
      </c>
      <c r="C124" s="17">
        <v>2005</v>
      </c>
      <c r="D124" s="392">
        <v>38688</v>
      </c>
      <c r="E124" s="17" t="s">
        <v>10429</v>
      </c>
      <c r="F124" s="17" t="s">
        <v>1005</v>
      </c>
      <c r="G124" s="17" t="s">
        <v>860</v>
      </c>
      <c r="H124" s="17" t="s">
        <v>6920</v>
      </c>
      <c r="I124" s="392">
        <v>39693</v>
      </c>
      <c r="J124" s="19">
        <v>9</v>
      </c>
      <c r="K124" s="562" t="s">
        <v>308</v>
      </c>
      <c r="L124" s="19" t="s">
        <v>376</v>
      </c>
      <c r="M124" s="21">
        <f>I124-D124</f>
        <v>1005</v>
      </c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503">
        <v>12408</v>
      </c>
      <c r="B125" s="9" t="s">
        <v>10430</v>
      </c>
      <c r="C125" s="9">
        <v>2006</v>
      </c>
      <c r="D125" s="388">
        <v>38889</v>
      </c>
      <c r="E125" s="9" t="s">
        <v>10431</v>
      </c>
      <c r="F125" s="9" t="s">
        <v>1005</v>
      </c>
      <c r="G125" s="9" t="s">
        <v>860</v>
      </c>
      <c r="H125" s="9" t="s">
        <v>6920</v>
      </c>
      <c r="I125" s="388">
        <v>39693</v>
      </c>
      <c r="J125" s="12">
        <v>9</v>
      </c>
      <c r="K125" s="562" t="s">
        <v>308</v>
      </c>
      <c r="L125" s="9" t="s">
        <v>376</v>
      </c>
      <c r="M125" s="13">
        <f>I125-D125</f>
        <v>804</v>
      </c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510">
        <v>12508</v>
      </c>
      <c r="B126" s="17" t="s">
        <v>10432</v>
      </c>
      <c r="C126" s="17">
        <v>2005</v>
      </c>
      <c r="D126" s="392">
        <v>38708</v>
      </c>
      <c r="E126" s="17" t="s">
        <v>10433</v>
      </c>
      <c r="F126" s="17" t="s">
        <v>10434</v>
      </c>
      <c r="G126" s="17" t="s">
        <v>850</v>
      </c>
      <c r="H126" s="17" t="s">
        <v>965</v>
      </c>
      <c r="I126" s="392">
        <v>39699</v>
      </c>
      <c r="J126" s="19">
        <v>9</v>
      </c>
      <c r="K126" s="560" t="s">
        <v>278</v>
      </c>
      <c r="L126" s="19" t="s">
        <v>376</v>
      </c>
      <c r="M126" s="21">
        <f>I126-D126</f>
        <v>991</v>
      </c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503">
        <v>12608</v>
      </c>
      <c r="B127" s="9" t="s">
        <v>10435</v>
      </c>
      <c r="C127" s="9">
        <v>2006</v>
      </c>
      <c r="D127" s="388">
        <v>38748</v>
      </c>
      <c r="E127" s="9" t="s">
        <v>10436</v>
      </c>
      <c r="F127" s="9" t="s">
        <v>136</v>
      </c>
      <c r="G127" s="9" t="s">
        <v>860</v>
      </c>
      <c r="H127" s="9" t="s">
        <v>83</v>
      </c>
      <c r="I127" s="388">
        <v>39703</v>
      </c>
      <c r="J127" s="12">
        <v>9</v>
      </c>
      <c r="K127" s="562" t="s">
        <v>308</v>
      </c>
      <c r="L127" s="9" t="s">
        <v>376</v>
      </c>
      <c r="M127" s="13">
        <f>I127-D127</f>
        <v>955</v>
      </c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510">
        <v>12708</v>
      </c>
      <c r="B128" s="17" t="s">
        <v>10437</v>
      </c>
      <c r="C128" s="17">
        <v>2004</v>
      </c>
      <c r="D128" s="392">
        <v>38345</v>
      </c>
      <c r="E128" s="17" t="s">
        <v>10438</v>
      </c>
      <c r="F128" s="17" t="s">
        <v>10439</v>
      </c>
      <c r="G128" s="17" t="s">
        <v>850</v>
      </c>
      <c r="H128" s="17" t="s">
        <v>10440</v>
      </c>
      <c r="I128" s="392">
        <v>39714</v>
      </c>
      <c r="J128" s="19">
        <v>9</v>
      </c>
      <c r="K128" s="560" t="s">
        <v>278</v>
      </c>
      <c r="L128" s="19" t="s">
        <v>380</v>
      </c>
      <c r="M128" s="21">
        <f>I128-D128</f>
        <v>1369</v>
      </c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503">
        <v>12808</v>
      </c>
      <c r="B129" s="9" t="s">
        <v>10441</v>
      </c>
      <c r="C129" s="9">
        <v>2006</v>
      </c>
      <c r="D129" s="388">
        <v>38940</v>
      </c>
      <c r="E129" s="9" t="s">
        <v>10442</v>
      </c>
      <c r="F129" s="9" t="s">
        <v>236</v>
      </c>
      <c r="G129" s="9" t="s">
        <v>17</v>
      </c>
      <c r="H129" s="9" t="s">
        <v>5812</v>
      </c>
      <c r="I129" s="388">
        <v>39714</v>
      </c>
      <c r="J129" s="12">
        <v>9</v>
      </c>
      <c r="K129" s="562" t="s">
        <v>308</v>
      </c>
      <c r="L129" s="9" t="s">
        <v>376</v>
      </c>
      <c r="M129" s="13">
        <f>I129-D129</f>
        <v>774</v>
      </c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510">
        <v>12908</v>
      </c>
      <c r="B130" s="17" t="s">
        <v>10443</v>
      </c>
      <c r="C130" s="17">
        <v>2001</v>
      </c>
      <c r="D130" s="392">
        <v>37223</v>
      </c>
      <c r="E130" s="17" t="s">
        <v>10444</v>
      </c>
      <c r="F130" s="17" t="s">
        <v>154</v>
      </c>
      <c r="G130" s="17" t="s">
        <v>850</v>
      </c>
      <c r="H130" s="17" t="s">
        <v>870</v>
      </c>
      <c r="I130" s="392">
        <v>39715</v>
      </c>
      <c r="J130" s="19">
        <v>9</v>
      </c>
      <c r="K130" s="562" t="s">
        <v>308</v>
      </c>
      <c r="L130" s="19" t="s">
        <v>376</v>
      </c>
      <c r="M130" s="21">
        <f>I130-D130</f>
        <v>2492</v>
      </c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503">
        <v>13008</v>
      </c>
      <c r="B131" s="9" t="s">
        <v>10445</v>
      </c>
      <c r="C131" s="9">
        <v>2004</v>
      </c>
      <c r="D131" s="388">
        <v>38210</v>
      </c>
      <c r="E131" s="9" t="s">
        <v>10446</v>
      </c>
      <c r="F131" s="9" t="s">
        <v>10447</v>
      </c>
      <c r="G131" s="9" t="s">
        <v>407</v>
      </c>
      <c r="H131" s="9" t="s">
        <v>2462</v>
      </c>
      <c r="I131" s="388">
        <v>39717</v>
      </c>
      <c r="J131" s="12">
        <v>9</v>
      </c>
      <c r="K131" s="562" t="s">
        <v>308</v>
      </c>
      <c r="L131" s="9" t="s">
        <v>371</v>
      </c>
      <c r="M131" s="13">
        <f>I131-D131</f>
        <v>1507</v>
      </c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510">
        <v>13108</v>
      </c>
      <c r="B132" s="17" t="s">
        <v>10448</v>
      </c>
      <c r="C132" s="17">
        <v>2007</v>
      </c>
      <c r="D132" s="392">
        <v>39443</v>
      </c>
      <c r="E132" s="17" t="s">
        <v>10449</v>
      </c>
      <c r="F132" s="17" t="s">
        <v>5823</v>
      </c>
      <c r="G132" s="17" t="s">
        <v>860</v>
      </c>
      <c r="H132" s="17" t="s">
        <v>4624</v>
      </c>
      <c r="I132" s="392">
        <v>39717</v>
      </c>
      <c r="J132" s="19">
        <v>9</v>
      </c>
      <c r="K132" s="560" t="s">
        <v>278</v>
      </c>
      <c r="L132" s="19" t="s">
        <v>371</v>
      </c>
      <c r="M132" s="21">
        <f>I132-D132</f>
        <v>274</v>
      </c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503">
        <v>13208</v>
      </c>
      <c r="B133" s="9" t="s">
        <v>10450</v>
      </c>
      <c r="C133" s="9">
        <v>2007</v>
      </c>
      <c r="D133" s="388">
        <v>39356</v>
      </c>
      <c r="E133" s="9" t="s">
        <v>10451</v>
      </c>
      <c r="F133" s="9" t="s">
        <v>7489</v>
      </c>
      <c r="G133" s="9" t="s">
        <v>860</v>
      </c>
      <c r="H133" s="9" t="s">
        <v>7682</v>
      </c>
      <c r="I133" s="388">
        <v>39720</v>
      </c>
      <c r="J133" s="12">
        <v>9</v>
      </c>
      <c r="K133" s="560" t="s">
        <v>278</v>
      </c>
      <c r="L133" s="9" t="s">
        <v>371</v>
      </c>
      <c r="M133" s="13">
        <f>I133-D133</f>
        <v>364</v>
      </c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510">
        <v>13308</v>
      </c>
      <c r="B134" s="17" t="s">
        <v>10452</v>
      </c>
      <c r="C134" s="17">
        <v>2007</v>
      </c>
      <c r="D134" s="392">
        <v>39443</v>
      </c>
      <c r="E134" s="17" t="s">
        <v>10453</v>
      </c>
      <c r="F134" s="17" t="s">
        <v>5823</v>
      </c>
      <c r="G134" s="17" t="s">
        <v>860</v>
      </c>
      <c r="H134" s="17" t="s">
        <v>4624</v>
      </c>
      <c r="I134" s="392">
        <v>39720</v>
      </c>
      <c r="J134" s="19">
        <v>9</v>
      </c>
      <c r="K134" s="560" t="s">
        <v>278</v>
      </c>
      <c r="L134" s="19" t="s">
        <v>371</v>
      </c>
      <c r="M134" s="21">
        <f>I134-D134</f>
        <v>277</v>
      </c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503">
        <v>13408</v>
      </c>
      <c r="B135" s="9" t="s">
        <v>10454</v>
      </c>
      <c r="C135" s="9">
        <v>2007</v>
      </c>
      <c r="D135" s="388">
        <v>39211</v>
      </c>
      <c r="E135" s="9" t="s">
        <v>10455</v>
      </c>
      <c r="F135" s="9" t="s">
        <v>5823</v>
      </c>
      <c r="G135" s="9" t="s">
        <v>860</v>
      </c>
      <c r="H135" s="9" t="s">
        <v>4624</v>
      </c>
      <c r="I135" s="388">
        <v>39727</v>
      </c>
      <c r="J135" s="12">
        <v>10</v>
      </c>
      <c r="K135" s="560" t="s">
        <v>278</v>
      </c>
      <c r="L135" s="9" t="s">
        <v>371</v>
      </c>
      <c r="M135" s="13">
        <f>I135-D135</f>
        <v>516</v>
      </c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510">
        <v>13508</v>
      </c>
      <c r="B136" s="17" t="s">
        <v>10456</v>
      </c>
      <c r="C136" s="17">
        <v>2006</v>
      </c>
      <c r="D136" s="392">
        <v>38726</v>
      </c>
      <c r="E136" s="17" t="s">
        <v>10457</v>
      </c>
      <c r="F136" s="17" t="s">
        <v>154</v>
      </c>
      <c r="G136" s="17" t="s">
        <v>850</v>
      </c>
      <c r="H136" s="17" t="s">
        <v>1536</v>
      </c>
      <c r="I136" s="392">
        <v>39727</v>
      </c>
      <c r="J136" s="19">
        <v>10</v>
      </c>
      <c r="K136" s="563" t="s">
        <v>295</v>
      </c>
      <c r="L136" s="19" t="s">
        <v>376</v>
      </c>
      <c r="M136" s="21">
        <f>I136-D136</f>
        <v>1001</v>
      </c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503">
        <v>13608</v>
      </c>
      <c r="B137" s="9" t="s">
        <v>10458</v>
      </c>
      <c r="C137" s="9">
        <v>2007</v>
      </c>
      <c r="D137" s="388">
        <v>39255</v>
      </c>
      <c r="E137" s="9" t="s">
        <v>10459</v>
      </c>
      <c r="F137" s="9" t="s">
        <v>154</v>
      </c>
      <c r="G137" s="9" t="s">
        <v>17</v>
      </c>
      <c r="H137" s="9" t="s">
        <v>870</v>
      </c>
      <c r="I137" s="388">
        <v>39727</v>
      </c>
      <c r="J137" s="12">
        <v>10</v>
      </c>
      <c r="K137" s="560" t="s">
        <v>278</v>
      </c>
      <c r="L137" s="9" t="s">
        <v>376</v>
      </c>
      <c r="M137" s="13">
        <f>I137-D137</f>
        <v>472</v>
      </c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510">
        <v>13708</v>
      </c>
      <c r="B138" s="17" t="s">
        <v>10460</v>
      </c>
      <c r="C138" s="17">
        <v>2005</v>
      </c>
      <c r="D138" s="392">
        <v>38709</v>
      </c>
      <c r="E138" s="17" t="s">
        <v>10461</v>
      </c>
      <c r="F138" s="17" t="s">
        <v>2072</v>
      </c>
      <c r="G138" s="17" t="s">
        <v>860</v>
      </c>
      <c r="H138" s="17" t="s">
        <v>6552</v>
      </c>
      <c r="I138" s="392">
        <v>39730</v>
      </c>
      <c r="J138" s="19">
        <v>10</v>
      </c>
      <c r="K138" s="562" t="s">
        <v>308</v>
      </c>
      <c r="L138" s="19" t="s">
        <v>376</v>
      </c>
      <c r="M138" s="21">
        <f>I138-D138</f>
        <v>1021</v>
      </c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503">
        <v>13808</v>
      </c>
      <c r="B139" s="9" t="s">
        <v>10462</v>
      </c>
      <c r="C139" s="9">
        <v>2007</v>
      </c>
      <c r="D139" s="388">
        <v>39239</v>
      </c>
      <c r="E139" s="9" t="s">
        <v>10463</v>
      </c>
      <c r="F139" s="9" t="s">
        <v>5823</v>
      </c>
      <c r="G139" s="9" t="s">
        <v>860</v>
      </c>
      <c r="H139" s="9" t="s">
        <v>4624</v>
      </c>
      <c r="I139" s="388">
        <v>39737</v>
      </c>
      <c r="J139" s="12">
        <v>10</v>
      </c>
      <c r="K139" s="560" t="s">
        <v>278</v>
      </c>
      <c r="L139" s="9" t="s">
        <v>371</v>
      </c>
      <c r="M139" s="13">
        <f>I139-D139</f>
        <v>498</v>
      </c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510">
        <v>13908</v>
      </c>
      <c r="B140" s="17" t="s">
        <v>10464</v>
      </c>
      <c r="C140" s="17">
        <v>2004</v>
      </c>
      <c r="D140" s="392">
        <v>38110</v>
      </c>
      <c r="E140" s="17" t="s">
        <v>10465</v>
      </c>
      <c r="F140" s="17" t="s">
        <v>10466</v>
      </c>
      <c r="G140" s="17" t="s">
        <v>850</v>
      </c>
      <c r="H140" s="17" t="s">
        <v>866</v>
      </c>
      <c r="I140" s="392">
        <v>39741</v>
      </c>
      <c r="J140" s="19">
        <v>10</v>
      </c>
      <c r="K140" s="563" t="s">
        <v>295</v>
      </c>
      <c r="L140" s="19" t="s">
        <v>371</v>
      </c>
      <c r="M140" s="21">
        <f>I140-D140</f>
        <v>1631</v>
      </c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503">
        <v>14008</v>
      </c>
      <c r="B141" s="9" t="s">
        <v>10467</v>
      </c>
      <c r="C141" s="9">
        <v>2006</v>
      </c>
      <c r="D141" s="388">
        <v>38841</v>
      </c>
      <c r="E141" s="9" t="s">
        <v>10468</v>
      </c>
      <c r="F141" s="9" t="s">
        <v>136</v>
      </c>
      <c r="G141" s="9" t="s">
        <v>860</v>
      </c>
      <c r="H141" s="9" t="s">
        <v>7493</v>
      </c>
      <c r="I141" s="388">
        <v>39742</v>
      </c>
      <c r="J141" s="12">
        <v>10</v>
      </c>
      <c r="K141" s="562" t="s">
        <v>308</v>
      </c>
      <c r="L141" s="9" t="s">
        <v>376</v>
      </c>
      <c r="M141" s="13">
        <f>I141-D141</f>
        <v>901</v>
      </c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510">
        <v>14108</v>
      </c>
      <c r="B142" s="17" t="s">
        <v>10469</v>
      </c>
      <c r="C142" s="17">
        <v>2006</v>
      </c>
      <c r="D142" s="392">
        <v>38952</v>
      </c>
      <c r="E142" s="17" t="s">
        <v>10470</v>
      </c>
      <c r="F142" s="17" t="s">
        <v>456</v>
      </c>
      <c r="G142" s="17" t="s">
        <v>860</v>
      </c>
      <c r="H142" s="17" t="s">
        <v>4624</v>
      </c>
      <c r="I142" s="392">
        <v>39744</v>
      </c>
      <c r="J142" s="19">
        <v>10</v>
      </c>
      <c r="K142" s="563" t="s">
        <v>295</v>
      </c>
      <c r="L142" s="19" t="s">
        <v>371</v>
      </c>
      <c r="M142" s="21">
        <f>I142-D142</f>
        <v>792</v>
      </c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503">
        <v>14208</v>
      </c>
      <c r="B143" s="9" t="s">
        <v>10471</v>
      </c>
      <c r="C143" s="9">
        <v>2005</v>
      </c>
      <c r="D143" s="388">
        <v>38677</v>
      </c>
      <c r="E143" s="9" t="s">
        <v>10472</v>
      </c>
      <c r="F143" s="9" t="s">
        <v>456</v>
      </c>
      <c r="G143" s="9" t="s">
        <v>860</v>
      </c>
      <c r="H143" s="9" t="s">
        <v>4624</v>
      </c>
      <c r="I143" s="388">
        <v>39744</v>
      </c>
      <c r="J143" s="12">
        <v>10</v>
      </c>
      <c r="K143" s="563" t="s">
        <v>295</v>
      </c>
      <c r="L143" s="9" t="s">
        <v>371</v>
      </c>
      <c r="M143" s="13">
        <f>I143-D143</f>
        <v>1067</v>
      </c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510">
        <v>14308</v>
      </c>
      <c r="B144" s="17" t="s">
        <v>10473</v>
      </c>
      <c r="C144" s="17">
        <v>2006</v>
      </c>
      <c r="D144" s="392">
        <v>38825</v>
      </c>
      <c r="E144" s="17" t="s">
        <v>10474</v>
      </c>
      <c r="F144" s="17" t="s">
        <v>1678</v>
      </c>
      <c r="G144" s="17" t="s">
        <v>860</v>
      </c>
      <c r="H144" s="17" t="s">
        <v>125</v>
      </c>
      <c r="I144" s="392">
        <v>39755</v>
      </c>
      <c r="J144" s="19">
        <v>11</v>
      </c>
      <c r="K144" s="563" t="s">
        <v>295</v>
      </c>
      <c r="L144" s="19" t="s">
        <v>376</v>
      </c>
      <c r="M144" s="21">
        <f>I144-D144</f>
        <v>930</v>
      </c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503">
        <v>14408</v>
      </c>
      <c r="B145" s="9" t="s">
        <v>10475</v>
      </c>
      <c r="C145" s="9">
        <v>2007</v>
      </c>
      <c r="D145" s="388">
        <v>39387</v>
      </c>
      <c r="E145" s="9" t="s">
        <v>10476</v>
      </c>
      <c r="F145" s="9" t="s">
        <v>1417</v>
      </c>
      <c r="G145" s="9" t="s">
        <v>17</v>
      </c>
      <c r="H145" s="9" t="s">
        <v>1006</v>
      </c>
      <c r="I145" s="388">
        <v>39756</v>
      </c>
      <c r="J145" s="12">
        <v>11</v>
      </c>
      <c r="K145" s="562" t="s">
        <v>308</v>
      </c>
      <c r="L145" s="9" t="s">
        <v>376</v>
      </c>
      <c r="M145" s="13">
        <f>I145-D145</f>
        <v>369</v>
      </c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510">
        <v>14508</v>
      </c>
      <c r="B146" s="17" t="s">
        <v>10477</v>
      </c>
      <c r="C146" s="17">
        <v>2007</v>
      </c>
      <c r="D146" s="392">
        <v>39377</v>
      </c>
      <c r="E146" s="17" t="s">
        <v>10478</v>
      </c>
      <c r="F146" s="17" t="s">
        <v>1417</v>
      </c>
      <c r="G146" s="17" t="s">
        <v>17</v>
      </c>
      <c r="H146" s="17" t="s">
        <v>89</v>
      </c>
      <c r="I146" s="392">
        <v>39758</v>
      </c>
      <c r="J146" s="19">
        <v>11</v>
      </c>
      <c r="K146" s="562" t="s">
        <v>308</v>
      </c>
      <c r="L146" s="19" t="s">
        <v>376</v>
      </c>
      <c r="M146" s="21">
        <f>I146-D146</f>
        <v>381</v>
      </c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503">
        <v>14608</v>
      </c>
      <c r="B147" s="9" t="s">
        <v>10479</v>
      </c>
      <c r="C147" s="9">
        <v>2007</v>
      </c>
      <c r="D147" s="388">
        <v>39351</v>
      </c>
      <c r="E147" s="9" t="s">
        <v>10480</v>
      </c>
      <c r="F147" s="9" t="s">
        <v>1752</v>
      </c>
      <c r="G147" s="9" t="s">
        <v>17</v>
      </c>
      <c r="H147" s="9" t="s">
        <v>8323</v>
      </c>
      <c r="I147" s="388">
        <v>39758</v>
      </c>
      <c r="J147" s="12">
        <v>11</v>
      </c>
      <c r="K147" s="562" t="s">
        <v>308</v>
      </c>
      <c r="L147" s="9" t="s">
        <v>371</v>
      </c>
      <c r="M147" s="13">
        <f>I147-D147</f>
        <v>407</v>
      </c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510">
        <v>14708</v>
      </c>
      <c r="B148" s="17" t="s">
        <v>10481</v>
      </c>
      <c r="C148" s="17">
        <v>2007</v>
      </c>
      <c r="D148" s="392">
        <v>39414</v>
      </c>
      <c r="E148" s="17" t="s">
        <v>10482</v>
      </c>
      <c r="F148" s="17" t="s">
        <v>1752</v>
      </c>
      <c r="G148" s="17" t="s">
        <v>17</v>
      </c>
      <c r="H148" s="17" t="s">
        <v>6047</v>
      </c>
      <c r="I148" s="392">
        <v>39758</v>
      </c>
      <c r="J148" s="19">
        <v>11</v>
      </c>
      <c r="K148" s="562" t="s">
        <v>308</v>
      </c>
      <c r="L148" s="19" t="s">
        <v>371</v>
      </c>
      <c r="M148" s="21">
        <f>I148-D148</f>
        <v>344</v>
      </c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503">
        <v>14808</v>
      </c>
      <c r="B149" s="9" t="s">
        <v>10483</v>
      </c>
      <c r="C149" s="9">
        <v>2005</v>
      </c>
      <c r="D149" s="388">
        <v>38434</v>
      </c>
      <c r="E149" s="9" t="s">
        <v>10484</v>
      </c>
      <c r="F149" s="9" t="s">
        <v>10485</v>
      </c>
      <c r="G149" s="9" t="s">
        <v>30</v>
      </c>
      <c r="H149" s="9" t="s">
        <v>965</v>
      </c>
      <c r="I149" s="388">
        <v>39758</v>
      </c>
      <c r="J149" s="12">
        <v>11</v>
      </c>
      <c r="K149" s="562" t="s">
        <v>308</v>
      </c>
      <c r="L149" s="9" t="s">
        <v>371</v>
      </c>
      <c r="M149" s="13">
        <f>I149-D149</f>
        <v>1324</v>
      </c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510">
        <v>14908</v>
      </c>
      <c r="B150" s="17" t="s">
        <v>10486</v>
      </c>
      <c r="C150" s="17">
        <v>2007</v>
      </c>
      <c r="D150" s="392">
        <v>39279</v>
      </c>
      <c r="E150" s="17" t="s">
        <v>10487</v>
      </c>
      <c r="F150" s="17" t="s">
        <v>6765</v>
      </c>
      <c r="G150" s="17" t="s">
        <v>860</v>
      </c>
      <c r="H150" s="17" t="s">
        <v>55</v>
      </c>
      <c r="I150" s="392">
        <v>39759</v>
      </c>
      <c r="J150" s="19">
        <v>11</v>
      </c>
      <c r="K150" s="560" t="s">
        <v>278</v>
      </c>
      <c r="L150" s="19" t="s">
        <v>371</v>
      </c>
      <c r="M150" s="21">
        <f>I150-D150</f>
        <v>480</v>
      </c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503">
        <v>15008</v>
      </c>
      <c r="B151" s="9" t="s">
        <v>10488</v>
      </c>
      <c r="C151" s="9">
        <v>2006</v>
      </c>
      <c r="D151" s="388">
        <v>39009</v>
      </c>
      <c r="E151" s="9" t="s">
        <v>10489</v>
      </c>
      <c r="F151" s="9" t="s">
        <v>136</v>
      </c>
      <c r="G151" s="9" t="s">
        <v>860</v>
      </c>
      <c r="H151" s="9" t="s">
        <v>5812</v>
      </c>
      <c r="I151" s="388">
        <v>39764</v>
      </c>
      <c r="J151" s="12">
        <v>11</v>
      </c>
      <c r="K151" s="562" t="s">
        <v>308</v>
      </c>
      <c r="L151" s="9" t="s">
        <v>376</v>
      </c>
      <c r="M151" s="13">
        <f>I151-D151</f>
        <v>755</v>
      </c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510">
        <v>15108</v>
      </c>
      <c r="B152" s="17" t="s">
        <v>10490</v>
      </c>
      <c r="C152" s="17">
        <v>2005</v>
      </c>
      <c r="D152" s="392">
        <v>38428</v>
      </c>
      <c r="E152" s="17" t="s">
        <v>10491</v>
      </c>
      <c r="F152" s="17" t="s">
        <v>1005</v>
      </c>
      <c r="G152" s="17" t="s">
        <v>860</v>
      </c>
      <c r="H152" s="17" t="s">
        <v>121</v>
      </c>
      <c r="I152" s="392">
        <v>39766</v>
      </c>
      <c r="J152" s="19">
        <v>11</v>
      </c>
      <c r="K152" s="560" t="s">
        <v>278</v>
      </c>
      <c r="L152" s="19" t="s">
        <v>371</v>
      </c>
      <c r="M152" s="21">
        <f>I152-D152</f>
        <v>1338</v>
      </c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503">
        <v>15208</v>
      </c>
      <c r="B153" s="9" t="s">
        <v>10492</v>
      </c>
      <c r="C153" s="9">
        <v>2007</v>
      </c>
      <c r="D153" s="388">
        <v>39365</v>
      </c>
      <c r="E153" s="9" t="s">
        <v>10493</v>
      </c>
      <c r="F153" s="9" t="s">
        <v>1439</v>
      </c>
      <c r="G153" s="9" t="s">
        <v>17</v>
      </c>
      <c r="H153" s="9" t="s">
        <v>7493</v>
      </c>
      <c r="I153" s="388">
        <v>39770</v>
      </c>
      <c r="J153" s="12">
        <v>11</v>
      </c>
      <c r="K153" s="560" t="s">
        <v>278</v>
      </c>
      <c r="L153" s="9" t="s">
        <v>376</v>
      </c>
      <c r="M153" s="13">
        <f>I153-D153</f>
        <v>405</v>
      </c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510">
        <v>15308</v>
      </c>
      <c r="B154" s="17" t="s">
        <v>10494</v>
      </c>
      <c r="C154" s="17">
        <v>2007</v>
      </c>
      <c r="D154" s="392">
        <v>39365</v>
      </c>
      <c r="E154" s="17" t="s">
        <v>10495</v>
      </c>
      <c r="F154" s="17" t="s">
        <v>1070</v>
      </c>
      <c r="G154" s="17" t="s">
        <v>17</v>
      </c>
      <c r="H154" s="17" t="s">
        <v>7493</v>
      </c>
      <c r="I154" s="392">
        <v>39770</v>
      </c>
      <c r="J154" s="19">
        <v>11</v>
      </c>
      <c r="K154" s="560" t="s">
        <v>278</v>
      </c>
      <c r="L154" s="19" t="s">
        <v>365</v>
      </c>
      <c r="M154" s="21">
        <f>I154-D154</f>
        <v>405</v>
      </c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503">
        <v>15408</v>
      </c>
      <c r="B155" s="9" t="s">
        <v>10496</v>
      </c>
      <c r="C155" s="9">
        <v>2005</v>
      </c>
      <c r="D155" s="388">
        <v>38716</v>
      </c>
      <c r="E155" s="9" t="s">
        <v>10497</v>
      </c>
      <c r="F155" s="9" t="s">
        <v>10498</v>
      </c>
      <c r="G155" s="9" t="s">
        <v>850</v>
      </c>
      <c r="H155" s="9" t="s">
        <v>965</v>
      </c>
      <c r="I155" s="388">
        <v>39771</v>
      </c>
      <c r="J155" s="12">
        <v>11</v>
      </c>
      <c r="K155" s="562" t="s">
        <v>308</v>
      </c>
      <c r="L155" s="9" t="s">
        <v>376</v>
      </c>
      <c r="M155" s="13">
        <f>I155-D155</f>
        <v>1055</v>
      </c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510">
        <v>15508</v>
      </c>
      <c r="B156" s="17" t="s">
        <v>10499</v>
      </c>
      <c r="C156" s="17">
        <v>2006</v>
      </c>
      <c r="D156" s="392">
        <v>38957</v>
      </c>
      <c r="E156" s="17" t="s">
        <v>10500</v>
      </c>
      <c r="F156" s="17" t="s">
        <v>1417</v>
      </c>
      <c r="G156" s="17" t="s">
        <v>860</v>
      </c>
      <c r="H156" s="17" t="s">
        <v>7682</v>
      </c>
      <c r="I156" s="392">
        <v>39771</v>
      </c>
      <c r="J156" s="19">
        <v>11</v>
      </c>
      <c r="K156" s="562" t="s">
        <v>308</v>
      </c>
      <c r="L156" s="19" t="s">
        <v>376</v>
      </c>
      <c r="M156" s="21">
        <f>I156-D156</f>
        <v>814</v>
      </c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503">
        <v>15608</v>
      </c>
      <c r="B157" s="9" t="s">
        <v>10501</v>
      </c>
      <c r="C157" s="9">
        <v>2004</v>
      </c>
      <c r="D157" s="388">
        <v>38275</v>
      </c>
      <c r="E157" s="9" t="s">
        <v>10502</v>
      </c>
      <c r="F157" s="9" t="s">
        <v>911</v>
      </c>
      <c r="G157" s="9" t="s">
        <v>860</v>
      </c>
      <c r="H157" s="9" t="s">
        <v>1487</v>
      </c>
      <c r="I157" s="388">
        <v>39776</v>
      </c>
      <c r="J157" s="12">
        <v>11</v>
      </c>
      <c r="K157" s="562" t="s">
        <v>308</v>
      </c>
      <c r="L157" s="9" t="s">
        <v>376</v>
      </c>
      <c r="M157" s="13">
        <f>I157-D157</f>
        <v>1501</v>
      </c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510">
        <v>15708</v>
      </c>
      <c r="B158" s="17" t="s">
        <v>10503</v>
      </c>
      <c r="C158" s="17">
        <v>2004</v>
      </c>
      <c r="D158" s="392">
        <v>38341</v>
      </c>
      <c r="E158" s="17" t="s">
        <v>10504</v>
      </c>
      <c r="F158" s="17" t="s">
        <v>911</v>
      </c>
      <c r="G158" s="17" t="s">
        <v>860</v>
      </c>
      <c r="H158" s="17" t="s">
        <v>1487</v>
      </c>
      <c r="I158" s="392">
        <v>39776</v>
      </c>
      <c r="J158" s="19">
        <v>11</v>
      </c>
      <c r="K158" s="560" t="s">
        <v>278</v>
      </c>
      <c r="L158" s="19" t="s">
        <v>371</v>
      </c>
      <c r="M158" s="21">
        <f>I158-D158</f>
        <v>1435</v>
      </c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503">
        <v>15808</v>
      </c>
      <c r="B159" s="9" t="s">
        <v>10505</v>
      </c>
      <c r="C159" s="9">
        <v>2007</v>
      </c>
      <c r="D159" s="388">
        <v>39323</v>
      </c>
      <c r="E159" s="9" t="s">
        <v>10506</v>
      </c>
      <c r="F159" s="9" t="s">
        <v>1678</v>
      </c>
      <c r="G159" s="9" t="s">
        <v>860</v>
      </c>
      <c r="H159" s="9" t="s">
        <v>1006</v>
      </c>
      <c r="I159" s="388">
        <v>39776</v>
      </c>
      <c r="J159" s="12">
        <v>11</v>
      </c>
      <c r="K159" s="560" t="s">
        <v>278</v>
      </c>
      <c r="L159" s="9" t="s">
        <v>371</v>
      </c>
      <c r="M159" s="13">
        <f>I159-D159</f>
        <v>453</v>
      </c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510">
        <v>15908</v>
      </c>
      <c r="B160" s="17" t="s">
        <v>10507</v>
      </c>
      <c r="C160" s="17">
        <v>2006</v>
      </c>
      <c r="D160" s="392">
        <v>39015</v>
      </c>
      <c r="E160" s="17" t="s">
        <v>10508</v>
      </c>
      <c r="F160" s="17" t="s">
        <v>64</v>
      </c>
      <c r="G160" s="17" t="s">
        <v>860</v>
      </c>
      <c r="H160" s="17" t="s">
        <v>6047</v>
      </c>
      <c r="I160" s="392">
        <v>39776</v>
      </c>
      <c r="J160" s="19">
        <v>11</v>
      </c>
      <c r="K160" s="563" t="s">
        <v>295</v>
      </c>
      <c r="L160" s="19" t="s">
        <v>371</v>
      </c>
      <c r="M160" s="21">
        <f>I160-D160</f>
        <v>761</v>
      </c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503">
        <v>16008</v>
      </c>
      <c r="B161" s="9" t="s">
        <v>10509</v>
      </c>
      <c r="C161" s="9">
        <v>2006</v>
      </c>
      <c r="D161" s="388">
        <v>39015</v>
      </c>
      <c r="E161" s="9" t="s">
        <v>10510</v>
      </c>
      <c r="F161" s="9" t="s">
        <v>64</v>
      </c>
      <c r="G161" s="9" t="s">
        <v>860</v>
      </c>
      <c r="H161" s="9" t="s">
        <v>6047</v>
      </c>
      <c r="I161" s="388">
        <v>39777</v>
      </c>
      <c r="J161" s="12">
        <v>11</v>
      </c>
      <c r="K161" s="563" t="s">
        <v>295</v>
      </c>
      <c r="L161" s="9" t="s">
        <v>371</v>
      </c>
      <c r="M161" s="13">
        <f>I161-D161</f>
        <v>762</v>
      </c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510">
        <v>16108</v>
      </c>
      <c r="B162" s="17" t="s">
        <v>10511</v>
      </c>
      <c r="C162" s="17">
        <v>2007</v>
      </c>
      <c r="D162" s="392">
        <v>39135</v>
      </c>
      <c r="E162" s="17" t="s">
        <v>10512</v>
      </c>
      <c r="F162" s="17" t="s">
        <v>1045</v>
      </c>
      <c r="G162" s="17" t="s">
        <v>860</v>
      </c>
      <c r="H162" s="17" t="s">
        <v>6047</v>
      </c>
      <c r="I162" s="392">
        <v>39777</v>
      </c>
      <c r="J162" s="19">
        <v>11</v>
      </c>
      <c r="K162" s="560" t="s">
        <v>278</v>
      </c>
      <c r="L162" s="19" t="s">
        <v>371</v>
      </c>
      <c r="M162" s="21">
        <f>I162-D162</f>
        <v>642</v>
      </c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503">
        <v>16208</v>
      </c>
      <c r="B163" s="9" t="s">
        <v>10513</v>
      </c>
      <c r="C163" s="9">
        <v>2004</v>
      </c>
      <c r="D163" s="388">
        <v>38219</v>
      </c>
      <c r="E163" s="9" t="s">
        <v>10514</v>
      </c>
      <c r="F163" s="9" t="s">
        <v>564</v>
      </c>
      <c r="G163" s="9" t="s">
        <v>860</v>
      </c>
      <c r="H163" s="9" t="s">
        <v>8323</v>
      </c>
      <c r="I163" s="388">
        <v>39777</v>
      </c>
      <c r="J163" s="12">
        <v>11</v>
      </c>
      <c r="K163" s="562" t="s">
        <v>308</v>
      </c>
      <c r="L163" s="9" t="s">
        <v>371</v>
      </c>
      <c r="M163" s="13">
        <f>I163-D163</f>
        <v>1558</v>
      </c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510">
        <v>16308</v>
      </c>
      <c r="B164" s="17" t="s">
        <v>10515</v>
      </c>
      <c r="C164" s="17">
        <v>2004</v>
      </c>
      <c r="D164" s="392">
        <v>38213</v>
      </c>
      <c r="E164" s="17" t="s">
        <v>10516</v>
      </c>
      <c r="F164" s="17" t="s">
        <v>564</v>
      </c>
      <c r="G164" s="17" t="s">
        <v>860</v>
      </c>
      <c r="H164" s="17" t="s">
        <v>8323</v>
      </c>
      <c r="I164" s="392">
        <v>39777</v>
      </c>
      <c r="J164" s="19">
        <v>11</v>
      </c>
      <c r="K164" s="563" t="s">
        <v>295</v>
      </c>
      <c r="L164" s="19" t="s">
        <v>371</v>
      </c>
      <c r="M164" s="21">
        <f>I164-D164</f>
        <v>1564</v>
      </c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503">
        <v>16408</v>
      </c>
      <c r="B165" s="9" t="s">
        <v>10517</v>
      </c>
      <c r="C165" s="9">
        <v>2006</v>
      </c>
      <c r="D165" s="388">
        <v>38959</v>
      </c>
      <c r="E165" s="9" t="s">
        <v>10518</v>
      </c>
      <c r="F165" s="9" t="s">
        <v>64</v>
      </c>
      <c r="G165" s="9" t="s">
        <v>860</v>
      </c>
      <c r="H165" s="9" t="s">
        <v>6047</v>
      </c>
      <c r="I165" s="388">
        <v>39778</v>
      </c>
      <c r="J165" s="12">
        <v>11</v>
      </c>
      <c r="K165" s="563" t="s">
        <v>295</v>
      </c>
      <c r="L165" s="9" t="s">
        <v>371</v>
      </c>
      <c r="M165" s="13">
        <f>I165-D165</f>
        <v>819</v>
      </c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510">
        <v>16508</v>
      </c>
      <c r="B166" s="17" t="s">
        <v>10519</v>
      </c>
      <c r="C166" s="17">
        <v>2006</v>
      </c>
      <c r="D166" s="392">
        <v>39017</v>
      </c>
      <c r="E166" s="17" t="s">
        <v>10520</v>
      </c>
      <c r="F166" s="17" t="s">
        <v>236</v>
      </c>
      <c r="G166" s="17" t="s">
        <v>850</v>
      </c>
      <c r="H166" s="17" t="s">
        <v>965</v>
      </c>
      <c r="I166" s="392">
        <v>39778</v>
      </c>
      <c r="J166" s="19">
        <v>11</v>
      </c>
      <c r="K166" s="562" t="s">
        <v>308</v>
      </c>
      <c r="L166" s="19" t="s">
        <v>371</v>
      </c>
      <c r="M166" s="21">
        <f>I166-D166</f>
        <v>761</v>
      </c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503">
        <v>16608</v>
      </c>
      <c r="B167" s="9" t="s">
        <v>10521</v>
      </c>
      <c r="C167" s="9">
        <v>2005</v>
      </c>
      <c r="D167" s="388">
        <v>38530</v>
      </c>
      <c r="E167" s="9" t="s">
        <v>10522</v>
      </c>
      <c r="F167" s="9" t="s">
        <v>10485</v>
      </c>
      <c r="G167" s="9" t="s">
        <v>844</v>
      </c>
      <c r="H167" s="9" t="s">
        <v>965</v>
      </c>
      <c r="I167" s="388">
        <v>39779</v>
      </c>
      <c r="J167" s="12">
        <v>11</v>
      </c>
      <c r="K167" s="560" t="s">
        <v>278</v>
      </c>
      <c r="L167" s="9" t="s">
        <v>371</v>
      </c>
      <c r="M167" s="13">
        <f>I167-D167</f>
        <v>1249</v>
      </c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510">
        <v>16708</v>
      </c>
      <c r="B168" s="17" t="s">
        <v>10523</v>
      </c>
      <c r="C168" s="17">
        <v>2001</v>
      </c>
      <c r="D168" s="392">
        <v>37070</v>
      </c>
      <c r="E168" s="17" t="s">
        <v>10524</v>
      </c>
      <c r="F168" s="17" t="s">
        <v>451</v>
      </c>
      <c r="G168" s="17" t="s">
        <v>860</v>
      </c>
      <c r="H168" s="17" t="s">
        <v>3637</v>
      </c>
      <c r="I168" s="392">
        <v>39793</v>
      </c>
      <c r="J168" s="19">
        <v>12</v>
      </c>
      <c r="K168" s="561" t="s">
        <v>324</v>
      </c>
      <c r="L168" s="19" t="s">
        <v>376</v>
      </c>
      <c r="M168" s="21">
        <f>I168-D168</f>
        <v>2723</v>
      </c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503">
        <v>16808</v>
      </c>
      <c r="B169" s="9" t="s">
        <v>10525</v>
      </c>
      <c r="C169" s="9">
        <v>2007</v>
      </c>
      <c r="D169" s="388">
        <v>39444</v>
      </c>
      <c r="E169" s="9" t="s">
        <v>10526</v>
      </c>
      <c r="F169" s="9" t="s">
        <v>2116</v>
      </c>
      <c r="G169" s="9" t="s">
        <v>17</v>
      </c>
      <c r="H169" s="9" t="s">
        <v>7493</v>
      </c>
      <c r="I169" s="388">
        <v>39793</v>
      </c>
      <c r="J169" s="12">
        <v>12</v>
      </c>
      <c r="K169" s="560" t="s">
        <v>278</v>
      </c>
      <c r="L169" s="9" t="s">
        <v>376</v>
      </c>
      <c r="M169" s="13">
        <f>I169-D169</f>
        <v>349</v>
      </c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10">
        <v>16908</v>
      </c>
      <c r="B170" s="17" t="s">
        <v>10527</v>
      </c>
      <c r="C170" s="17">
        <v>2007</v>
      </c>
      <c r="D170" s="392">
        <v>39426</v>
      </c>
      <c r="E170" s="17" t="s">
        <v>10528</v>
      </c>
      <c r="F170" s="17" t="s">
        <v>1678</v>
      </c>
      <c r="G170" s="17" t="s">
        <v>17</v>
      </c>
      <c r="H170" s="17" t="s">
        <v>55</v>
      </c>
      <c r="I170" s="392">
        <v>39793</v>
      </c>
      <c r="J170" s="19">
        <v>12</v>
      </c>
      <c r="K170" s="560" t="s">
        <v>278</v>
      </c>
      <c r="L170" s="19" t="s">
        <v>376</v>
      </c>
      <c r="M170" s="21">
        <f>I170-D170</f>
        <v>367</v>
      </c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03">
        <v>17008</v>
      </c>
      <c r="B171" s="9" t="s">
        <v>10529</v>
      </c>
      <c r="C171" s="9">
        <v>2006</v>
      </c>
      <c r="D171" s="388">
        <v>38937</v>
      </c>
      <c r="E171" s="9" t="s">
        <v>10530</v>
      </c>
      <c r="F171" s="9" t="s">
        <v>10531</v>
      </c>
      <c r="G171" s="9" t="s">
        <v>850</v>
      </c>
      <c r="H171" s="9" t="s">
        <v>1358</v>
      </c>
      <c r="I171" s="388">
        <v>39794</v>
      </c>
      <c r="J171" s="12">
        <v>12</v>
      </c>
      <c r="K171" s="560" t="s">
        <v>278</v>
      </c>
      <c r="L171" s="9" t="s">
        <v>371</v>
      </c>
      <c r="M171" s="13">
        <f>I171-D171</f>
        <v>857</v>
      </c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10">
        <v>17108</v>
      </c>
      <c r="B172" s="17" t="s">
        <v>10532</v>
      </c>
      <c r="C172" s="17">
        <v>2005</v>
      </c>
      <c r="D172" s="392">
        <v>38716</v>
      </c>
      <c r="E172" s="17" t="s">
        <v>10533</v>
      </c>
      <c r="F172" s="17" t="s">
        <v>136</v>
      </c>
      <c r="G172" s="17" t="s">
        <v>850</v>
      </c>
      <c r="H172" s="17" t="s">
        <v>3804</v>
      </c>
      <c r="I172" s="392">
        <v>39794</v>
      </c>
      <c r="J172" s="19">
        <v>12</v>
      </c>
      <c r="K172" s="562" t="s">
        <v>308</v>
      </c>
      <c r="L172" s="19" t="s">
        <v>376</v>
      </c>
      <c r="M172" s="21">
        <f>I172-D172</f>
        <v>1078</v>
      </c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03">
        <v>17208</v>
      </c>
      <c r="B173" s="9" t="s">
        <v>10534</v>
      </c>
      <c r="C173" s="9">
        <v>2006</v>
      </c>
      <c r="D173" s="388">
        <v>38939</v>
      </c>
      <c r="E173" s="9" t="s">
        <v>10535</v>
      </c>
      <c r="F173" s="9" t="s">
        <v>1129</v>
      </c>
      <c r="G173" s="9" t="s">
        <v>860</v>
      </c>
      <c r="H173" s="9" t="s">
        <v>4624</v>
      </c>
      <c r="I173" s="388">
        <v>39799</v>
      </c>
      <c r="J173" s="12">
        <v>12</v>
      </c>
      <c r="K173" s="560" t="s">
        <v>278</v>
      </c>
      <c r="L173" s="9" t="s">
        <v>371</v>
      </c>
      <c r="M173" s="13">
        <f>I173-D173</f>
        <v>860</v>
      </c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10">
        <v>17308</v>
      </c>
      <c r="B174" s="17" t="s">
        <v>10536</v>
      </c>
      <c r="C174" s="17">
        <v>2007</v>
      </c>
      <c r="D174" s="392">
        <v>39395</v>
      </c>
      <c r="E174" s="17" t="s">
        <v>10537</v>
      </c>
      <c r="F174" s="17" t="s">
        <v>1439</v>
      </c>
      <c r="G174" s="17" t="s">
        <v>17</v>
      </c>
      <c r="H174" s="17" t="s">
        <v>83</v>
      </c>
      <c r="I174" s="392">
        <v>39800</v>
      </c>
      <c r="J174" s="19">
        <v>12</v>
      </c>
      <c r="K174" s="560" t="s">
        <v>278</v>
      </c>
      <c r="L174" s="19" t="s">
        <v>376</v>
      </c>
      <c r="M174" s="21">
        <f>I174-D174</f>
        <v>405</v>
      </c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03">
        <v>17408</v>
      </c>
      <c r="B175" s="9" t="s">
        <v>10538</v>
      </c>
      <c r="C175" s="9">
        <v>2007</v>
      </c>
      <c r="D175" s="388">
        <v>39135</v>
      </c>
      <c r="E175" s="9" t="s">
        <v>10539</v>
      </c>
      <c r="F175" s="9" t="s">
        <v>534</v>
      </c>
      <c r="G175" s="9" t="s">
        <v>860</v>
      </c>
      <c r="H175" s="9" t="s">
        <v>83</v>
      </c>
      <c r="I175" s="388">
        <v>39800</v>
      </c>
      <c r="J175" s="12">
        <v>12</v>
      </c>
      <c r="K175" s="562" t="s">
        <v>308</v>
      </c>
      <c r="L175" s="9" t="s">
        <v>376</v>
      </c>
      <c r="M175" s="13">
        <f>I175-D175</f>
        <v>665</v>
      </c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10">
        <v>17508</v>
      </c>
      <c r="B176" s="17" t="s">
        <v>10540</v>
      </c>
      <c r="C176" s="17">
        <v>2006</v>
      </c>
      <c r="D176" s="392">
        <v>38965</v>
      </c>
      <c r="E176" s="17" t="s">
        <v>10541</v>
      </c>
      <c r="F176" s="17" t="s">
        <v>2093</v>
      </c>
      <c r="G176" s="17" t="s">
        <v>850</v>
      </c>
      <c r="H176" s="17" t="s">
        <v>3804</v>
      </c>
      <c r="I176" s="392">
        <v>39800</v>
      </c>
      <c r="J176" s="19">
        <v>12</v>
      </c>
      <c r="K176" s="562" t="s">
        <v>308</v>
      </c>
      <c r="L176" s="19" t="s">
        <v>371</v>
      </c>
      <c r="M176" s="21">
        <f>I176-D176</f>
        <v>835</v>
      </c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03">
        <v>17608</v>
      </c>
      <c r="B177" s="9" t="s">
        <v>10542</v>
      </c>
      <c r="C177" s="9">
        <v>2006</v>
      </c>
      <c r="D177" s="388">
        <v>38965</v>
      </c>
      <c r="E177" s="9" t="s">
        <v>10543</v>
      </c>
      <c r="F177" s="9" t="s">
        <v>2093</v>
      </c>
      <c r="G177" s="9" t="s">
        <v>850</v>
      </c>
      <c r="H177" s="9" t="s">
        <v>3804</v>
      </c>
      <c r="I177" s="388">
        <v>39800</v>
      </c>
      <c r="J177" s="12">
        <v>12</v>
      </c>
      <c r="K177" s="562" t="s">
        <v>308</v>
      </c>
      <c r="L177" s="9" t="s">
        <v>371</v>
      </c>
      <c r="M177" s="13">
        <f>I177-D177</f>
        <v>835</v>
      </c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10">
        <v>17708</v>
      </c>
      <c r="B178" s="17" t="s">
        <v>10544</v>
      </c>
      <c r="C178" s="17">
        <v>2006</v>
      </c>
      <c r="D178" s="392">
        <v>38965</v>
      </c>
      <c r="E178" s="17" t="s">
        <v>10545</v>
      </c>
      <c r="F178" s="17" t="s">
        <v>2093</v>
      </c>
      <c r="G178" s="17" t="s">
        <v>850</v>
      </c>
      <c r="H178" s="17" t="s">
        <v>3804</v>
      </c>
      <c r="I178" s="392">
        <v>39800</v>
      </c>
      <c r="J178" s="19">
        <v>12</v>
      </c>
      <c r="K178" s="562" t="s">
        <v>308</v>
      </c>
      <c r="L178" s="19" t="s">
        <v>371</v>
      </c>
      <c r="M178" s="21">
        <f>I178-D178</f>
        <v>835</v>
      </c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03">
        <v>17808</v>
      </c>
      <c r="B179" s="9" t="s">
        <v>10546</v>
      </c>
      <c r="C179" s="9">
        <v>2006</v>
      </c>
      <c r="D179" s="388">
        <v>39006</v>
      </c>
      <c r="E179" s="9" t="s">
        <v>10547</v>
      </c>
      <c r="F179" s="9" t="s">
        <v>2093</v>
      </c>
      <c r="G179" s="9" t="s">
        <v>850</v>
      </c>
      <c r="H179" s="9" t="s">
        <v>3804</v>
      </c>
      <c r="I179" s="388">
        <v>39804</v>
      </c>
      <c r="J179" s="12">
        <v>12</v>
      </c>
      <c r="K179" s="563" t="s">
        <v>295</v>
      </c>
      <c r="L179" s="9" t="s">
        <v>371</v>
      </c>
      <c r="M179" s="13">
        <f>I179-D179</f>
        <v>798</v>
      </c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10">
        <v>17908</v>
      </c>
      <c r="B180" s="17" t="s">
        <v>10548</v>
      </c>
      <c r="C180" s="17">
        <v>2008</v>
      </c>
      <c r="D180" s="392">
        <v>39479</v>
      </c>
      <c r="E180" s="17" t="s">
        <v>10549</v>
      </c>
      <c r="F180" s="17" t="s">
        <v>534</v>
      </c>
      <c r="G180" s="17" t="s">
        <v>860</v>
      </c>
      <c r="H180" s="17" t="s">
        <v>25</v>
      </c>
      <c r="I180" s="392">
        <v>39804</v>
      </c>
      <c r="J180" s="19">
        <v>12</v>
      </c>
      <c r="K180" s="560" t="s">
        <v>278</v>
      </c>
      <c r="L180" s="19" t="s">
        <v>371</v>
      </c>
      <c r="M180" s="21">
        <f>I180-D180</f>
        <v>325</v>
      </c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03">
        <v>18008</v>
      </c>
      <c r="B181" s="9" t="s">
        <v>10550</v>
      </c>
      <c r="C181" s="9">
        <v>2007</v>
      </c>
      <c r="D181" s="388">
        <v>39314</v>
      </c>
      <c r="E181" s="9" t="s">
        <v>10551</v>
      </c>
      <c r="F181" s="9" t="s">
        <v>10552</v>
      </c>
      <c r="G181" s="9" t="s">
        <v>850</v>
      </c>
      <c r="H181" s="9" t="s">
        <v>10553</v>
      </c>
      <c r="I181" s="388">
        <v>39805</v>
      </c>
      <c r="J181" s="12">
        <v>12</v>
      </c>
      <c r="K181" s="560" t="s">
        <v>278</v>
      </c>
      <c r="L181" s="9" t="s">
        <v>380</v>
      </c>
      <c r="M181" s="13">
        <f>I181-D181</f>
        <v>491</v>
      </c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10">
        <v>18108</v>
      </c>
      <c r="B182" s="17" t="s">
        <v>10554</v>
      </c>
      <c r="C182" s="17">
        <v>2006</v>
      </c>
      <c r="D182" s="392">
        <v>38965</v>
      </c>
      <c r="E182" s="17" t="s">
        <v>10555</v>
      </c>
      <c r="F182" s="17" t="s">
        <v>2093</v>
      </c>
      <c r="G182" s="17" t="s">
        <v>850</v>
      </c>
      <c r="H182" s="17" t="s">
        <v>3804</v>
      </c>
      <c r="I182" s="392">
        <v>39805</v>
      </c>
      <c r="J182" s="19">
        <v>12</v>
      </c>
      <c r="K182" s="562" t="s">
        <v>308</v>
      </c>
      <c r="L182" s="19" t="s">
        <v>371</v>
      </c>
      <c r="M182" s="21">
        <f>I182-D182</f>
        <v>840</v>
      </c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03">
        <v>18208</v>
      </c>
      <c r="B183" s="9" t="s">
        <v>10556</v>
      </c>
      <c r="C183" s="9">
        <v>2006</v>
      </c>
      <c r="D183" s="388">
        <v>38905</v>
      </c>
      <c r="E183" s="9" t="s">
        <v>10557</v>
      </c>
      <c r="F183" s="9" t="s">
        <v>10558</v>
      </c>
      <c r="G183" s="9" t="s">
        <v>850</v>
      </c>
      <c r="H183" s="9" t="s">
        <v>866</v>
      </c>
      <c r="I183" s="388">
        <v>39805</v>
      </c>
      <c r="J183" s="12">
        <v>12</v>
      </c>
      <c r="K183" s="562" t="s">
        <v>308</v>
      </c>
      <c r="L183" s="9" t="s">
        <v>371</v>
      </c>
      <c r="M183" s="13">
        <f>I183-D183</f>
        <v>900</v>
      </c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10">
        <v>18308</v>
      </c>
      <c r="B184" s="17" t="s">
        <v>10559</v>
      </c>
      <c r="C184" s="17">
        <v>2006</v>
      </c>
      <c r="D184" s="392">
        <v>39020</v>
      </c>
      <c r="E184" s="17" t="s">
        <v>10560</v>
      </c>
      <c r="F184" s="17" t="s">
        <v>10561</v>
      </c>
      <c r="G184" s="17" t="s">
        <v>850</v>
      </c>
      <c r="H184" s="17" t="s">
        <v>965</v>
      </c>
      <c r="I184" s="392">
        <v>39805</v>
      </c>
      <c r="J184" s="19">
        <v>12</v>
      </c>
      <c r="K184" s="563" t="s">
        <v>295</v>
      </c>
      <c r="L184" s="19" t="s">
        <v>371</v>
      </c>
      <c r="M184" s="21">
        <f>I184-D184</f>
        <v>785</v>
      </c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03">
        <v>18408</v>
      </c>
      <c r="B185" s="9" t="s">
        <v>10562</v>
      </c>
      <c r="C185" s="9">
        <v>2005</v>
      </c>
      <c r="D185" s="388">
        <v>38659</v>
      </c>
      <c r="E185" s="9" t="s">
        <v>10563</v>
      </c>
      <c r="F185" s="9" t="s">
        <v>10564</v>
      </c>
      <c r="G185" s="9" t="s">
        <v>850</v>
      </c>
      <c r="H185" s="9" t="s">
        <v>870</v>
      </c>
      <c r="I185" s="388">
        <v>39805</v>
      </c>
      <c r="J185" s="12">
        <v>12</v>
      </c>
      <c r="K185" s="562" t="s">
        <v>308</v>
      </c>
      <c r="L185" s="9" t="s">
        <v>376</v>
      </c>
      <c r="M185" s="13">
        <f>I185-D185</f>
        <v>1146</v>
      </c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10">
        <v>18508</v>
      </c>
      <c r="B186" s="17" t="s">
        <v>10565</v>
      </c>
      <c r="C186" s="17">
        <v>2007</v>
      </c>
      <c r="D186" s="392">
        <v>39419</v>
      </c>
      <c r="E186" s="17" t="s">
        <v>10566</v>
      </c>
      <c r="F186" s="17" t="s">
        <v>88</v>
      </c>
      <c r="G186" s="17" t="s">
        <v>17</v>
      </c>
      <c r="H186" s="17" t="s">
        <v>55</v>
      </c>
      <c r="I186" s="392">
        <v>39805</v>
      </c>
      <c r="J186" s="19">
        <v>12</v>
      </c>
      <c r="K186" s="560" t="s">
        <v>278</v>
      </c>
      <c r="L186" s="19" t="s">
        <v>371</v>
      </c>
      <c r="M186" s="21">
        <f>I186-D186</f>
        <v>386</v>
      </c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03">
        <v>18608</v>
      </c>
      <c r="B187" s="9" t="s">
        <v>10567</v>
      </c>
      <c r="C187" s="9">
        <v>2004</v>
      </c>
      <c r="D187" s="388">
        <v>38352</v>
      </c>
      <c r="E187" s="9" t="s">
        <v>10568</v>
      </c>
      <c r="F187" s="9" t="s">
        <v>2831</v>
      </c>
      <c r="G187" s="9" t="s">
        <v>860</v>
      </c>
      <c r="H187" s="9" t="s">
        <v>6920</v>
      </c>
      <c r="I187" s="388">
        <v>39806</v>
      </c>
      <c r="J187" s="12">
        <v>12</v>
      </c>
      <c r="K187" s="560" t="s">
        <v>278</v>
      </c>
      <c r="L187" s="9" t="s">
        <v>371</v>
      </c>
      <c r="M187" s="13">
        <f>I187-D187</f>
        <v>1454</v>
      </c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10">
        <v>18708</v>
      </c>
      <c r="B188" s="17" t="s">
        <v>10569</v>
      </c>
      <c r="C188" s="17">
        <v>2006</v>
      </c>
      <c r="D188" s="392">
        <v>38762</v>
      </c>
      <c r="E188" s="17" t="s">
        <v>10570</v>
      </c>
      <c r="F188" s="17" t="s">
        <v>10571</v>
      </c>
      <c r="G188" s="17" t="s">
        <v>850</v>
      </c>
      <c r="H188" s="17" t="s">
        <v>104</v>
      </c>
      <c r="I188" s="392">
        <v>39806</v>
      </c>
      <c r="J188" s="19">
        <v>12</v>
      </c>
      <c r="K188" s="560" t="s">
        <v>278</v>
      </c>
      <c r="L188" s="19" t="s">
        <v>371</v>
      </c>
      <c r="M188" s="21">
        <f>I188-D188</f>
        <v>1044</v>
      </c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03">
        <v>18808</v>
      </c>
      <c r="B189" s="9" t="s">
        <v>10572</v>
      </c>
      <c r="C189" s="9">
        <v>2001</v>
      </c>
      <c r="D189" s="388">
        <v>36971</v>
      </c>
      <c r="E189" s="9" t="s">
        <v>10573</v>
      </c>
      <c r="F189" s="9" t="s">
        <v>3855</v>
      </c>
      <c r="G189" s="9" t="s">
        <v>17</v>
      </c>
      <c r="H189" s="9" t="s">
        <v>8323</v>
      </c>
      <c r="I189" s="388">
        <v>39808</v>
      </c>
      <c r="J189" s="12">
        <v>12</v>
      </c>
      <c r="K189" s="562" t="s">
        <v>308</v>
      </c>
      <c r="L189" s="9" t="s">
        <v>371</v>
      </c>
      <c r="M189" s="13">
        <f>I189-D189</f>
        <v>2837</v>
      </c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10">
        <v>18908</v>
      </c>
      <c r="B190" s="17" t="s">
        <v>10574</v>
      </c>
      <c r="C190" s="17">
        <v>2005</v>
      </c>
      <c r="D190" s="392">
        <v>38489</v>
      </c>
      <c r="E190" s="17" t="s">
        <v>10575</v>
      </c>
      <c r="F190" s="17" t="s">
        <v>10576</v>
      </c>
      <c r="G190" s="17" t="s">
        <v>850</v>
      </c>
      <c r="H190" s="17" t="s">
        <v>870</v>
      </c>
      <c r="I190" s="392">
        <v>39808</v>
      </c>
      <c r="J190" s="19">
        <v>12</v>
      </c>
      <c r="K190" s="560" t="s">
        <v>278</v>
      </c>
      <c r="L190" s="19" t="s">
        <v>371</v>
      </c>
      <c r="M190" s="21">
        <f>I190-D190</f>
        <v>1319</v>
      </c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03">
        <v>19008</v>
      </c>
      <c r="B191" s="9" t="s">
        <v>10577</v>
      </c>
      <c r="C191" s="9">
        <v>2001</v>
      </c>
      <c r="D191" s="388">
        <v>37167</v>
      </c>
      <c r="E191" s="9" t="s">
        <v>10578</v>
      </c>
      <c r="F191" s="9" t="s">
        <v>10579</v>
      </c>
      <c r="G191" s="9" t="s">
        <v>850</v>
      </c>
      <c r="H191" s="9" t="s">
        <v>1536</v>
      </c>
      <c r="I191" s="388">
        <v>39811</v>
      </c>
      <c r="J191" s="12">
        <v>12</v>
      </c>
      <c r="K191" s="560" t="s">
        <v>278</v>
      </c>
      <c r="L191" s="9" t="s">
        <v>371</v>
      </c>
      <c r="M191" s="13">
        <f>I191-D191</f>
        <v>2644</v>
      </c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10">
        <v>19108</v>
      </c>
      <c r="B192" s="17" t="s">
        <v>10580</v>
      </c>
      <c r="C192" s="17">
        <v>2007</v>
      </c>
      <c r="D192" s="392">
        <v>39338</v>
      </c>
      <c r="E192" s="17" t="s">
        <v>10581</v>
      </c>
      <c r="F192" s="17" t="s">
        <v>1070</v>
      </c>
      <c r="G192" s="17" t="s">
        <v>860</v>
      </c>
      <c r="H192" s="17" t="s">
        <v>363</v>
      </c>
      <c r="I192" s="392">
        <v>39812</v>
      </c>
      <c r="J192" s="19">
        <v>12</v>
      </c>
      <c r="K192" s="560" t="s">
        <v>278</v>
      </c>
      <c r="L192" s="19" t="s">
        <v>365</v>
      </c>
      <c r="M192" s="21">
        <f>I192-D192</f>
        <v>474</v>
      </c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03">
        <v>19208</v>
      </c>
      <c r="B193" s="9" t="s">
        <v>10582</v>
      </c>
      <c r="C193" s="9">
        <v>2007</v>
      </c>
      <c r="D193" s="388">
        <v>39433</v>
      </c>
      <c r="E193" s="9" t="s">
        <v>10583</v>
      </c>
      <c r="F193" s="9" t="s">
        <v>1430</v>
      </c>
      <c r="G193" s="9" t="s">
        <v>860</v>
      </c>
      <c r="H193" s="9" t="s">
        <v>2107</v>
      </c>
      <c r="I193" s="388">
        <v>39813</v>
      </c>
      <c r="J193" s="12">
        <v>12</v>
      </c>
      <c r="K193" s="560" t="s">
        <v>278</v>
      </c>
      <c r="L193" s="9" t="s">
        <v>371</v>
      </c>
      <c r="M193" s="13">
        <f>I193-D193</f>
        <v>380</v>
      </c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10">
        <v>19308</v>
      </c>
      <c r="B194" s="17" t="s">
        <v>10584</v>
      </c>
      <c r="C194" s="17">
        <v>2006</v>
      </c>
      <c r="D194" s="392">
        <v>38979</v>
      </c>
      <c r="E194" s="17" t="s">
        <v>10585</v>
      </c>
      <c r="F194" s="17" t="s">
        <v>10586</v>
      </c>
      <c r="G194" s="17" t="s">
        <v>850</v>
      </c>
      <c r="H194" s="17" t="s">
        <v>3804</v>
      </c>
      <c r="I194" s="392">
        <v>39813</v>
      </c>
      <c r="J194" s="19">
        <v>12</v>
      </c>
      <c r="K194" s="560" t="s">
        <v>278</v>
      </c>
      <c r="L194" s="19" t="s">
        <v>371</v>
      </c>
      <c r="M194" s="21">
        <f>I194-D194</f>
        <v>834</v>
      </c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243"/>
      <c r="B195" s="243"/>
      <c r="C195" s="243"/>
      <c r="D195" s="540"/>
      <c r="E195" s="243"/>
      <c r="F195" s="243"/>
      <c r="G195" s="243"/>
      <c r="H195" s="243"/>
      <c r="I195" s="540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hidden="1" r="196">
      <c r="A196" s="243"/>
      <c r="B196" s="243"/>
      <c r="C196" s="243"/>
      <c r="D196" s="540"/>
      <c r="E196" s="243"/>
      <c r="F196" s="243"/>
      <c r="G196" s="243"/>
      <c r="H196" s="243"/>
      <c r="I196" s="540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hidden="1" r="197">
      <c r="A197" s="243"/>
      <c r="B197" s="243"/>
      <c r="C197" s="243"/>
      <c r="D197" s="540"/>
      <c r="E197" s="243"/>
      <c r="F197" s="243"/>
      <c r="G197" s="243"/>
      <c r="H197" s="243"/>
      <c r="I197" s="540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hidden="1" r="198">
      <c r="A198" s="243"/>
      <c r="B198" s="243"/>
      <c r="C198" s="243"/>
      <c r="D198" s="540"/>
      <c r="E198" s="243"/>
      <c r="F198" s="243"/>
      <c r="G198" s="243"/>
      <c r="H198" s="243"/>
      <c r="I198" s="540"/>
      <c r="J198" s="243"/>
      <c r="K198" s="243"/>
      <c r="L198" s="243"/>
      <c r="M198" s="243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hidden="1" r="199">
      <c r="A199" s="243"/>
      <c r="B199" s="243"/>
      <c r="C199" s="243"/>
      <c r="D199" s="540"/>
      <c r="E199" s="243"/>
      <c r="F199" s="243"/>
      <c r="G199" s="243"/>
      <c r="H199" s="243"/>
      <c r="I199" s="540"/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hidden="1" r="200">
      <c r="A200" s="589"/>
      <c r="B200" s="589"/>
      <c r="C200" s="589"/>
      <c r="D200" s="590"/>
      <c r="E200" s="591"/>
      <c r="F200" s="592"/>
      <c r="G200" s="591"/>
      <c r="H200" s="591"/>
      <c r="I200" s="598"/>
      <c r="J200" s="599"/>
      <c r="K200" s="599"/>
      <c r="L200" s="599"/>
      <c r="M200" s="600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hidden="1" r="201">
      <c r="A201" s="589"/>
      <c r="B201" s="589"/>
      <c r="C201" s="589"/>
      <c r="D201" s="590"/>
      <c r="E201" s="591"/>
      <c r="F201" s="592"/>
      <c r="G201" s="591"/>
      <c r="H201" s="591"/>
      <c r="I201" s="598"/>
      <c r="J201" s="599"/>
      <c r="K201" s="599"/>
      <c r="L201" s="599"/>
      <c r="M201" s="600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hidden="1" r="202">
      <c r="A202" s="589"/>
      <c r="B202" s="589"/>
      <c r="C202" s="589"/>
      <c r="D202" s="590"/>
      <c r="E202" s="591"/>
      <c r="F202" s="592"/>
      <c r="G202" s="591"/>
      <c r="H202" s="591"/>
      <c r="I202" s="598"/>
      <c r="J202" s="599"/>
      <c r="K202" s="599"/>
      <c r="L202" s="599"/>
      <c r="M202" s="600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hidden="1" r="203">
      <c r="A203" s="589"/>
      <c r="B203" s="589"/>
      <c r="C203" s="589"/>
      <c r="D203" s="590"/>
      <c r="E203" s="591"/>
      <c r="F203" s="592"/>
      <c r="G203" s="591"/>
      <c r="H203" s="591"/>
      <c r="I203" s="598"/>
      <c r="J203" s="599"/>
      <c r="K203" s="599"/>
      <c r="L203" s="599"/>
      <c r="M203" s="600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hidden="1" r="204">
      <c r="A204" s="589"/>
      <c r="B204" s="589"/>
      <c r="C204" s="589"/>
      <c r="D204" s="590"/>
      <c r="E204" s="591"/>
      <c r="F204" s="591"/>
      <c r="G204" s="591"/>
      <c r="H204" s="591"/>
      <c r="I204" s="598"/>
      <c r="J204" s="599"/>
      <c r="K204" s="599"/>
      <c r="L204" s="599"/>
      <c r="M204" s="600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hidden="1" r="205">
      <c r="A205" s="589"/>
      <c r="B205" s="589"/>
      <c r="C205" s="589"/>
      <c r="D205" s="590"/>
      <c r="E205" s="591"/>
      <c r="F205" s="591"/>
      <c r="G205" s="591"/>
      <c r="H205" s="591"/>
      <c r="I205" s="598"/>
      <c r="J205" s="599"/>
      <c r="K205" s="599"/>
      <c r="L205" s="599"/>
      <c r="M205" s="600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hidden="1" r="206">
      <c r="A206" s="589"/>
      <c r="B206" s="589"/>
      <c r="C206" s="589"/>
      <c r="D206" s="590"/>
      <c r="E206" s="591"/>
      <c r="F206" s="591"/>
      <c r="G206" s="591"/>
      <c r="H206" s="591"/>
      <c r="I206" s="598"/>
      <c r="J206" s="599"/>
      <c r="K206" s="599"/>
      <c r="L206" s="599"/>
      <c r="M206" s="600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hidden="1" r="207">
      <c r="A207" s="589"/>
      <c r="B207" s="589"/>
      <c r="C207" s="589"/>
      <c r="D207" s="590"/>
      <c r="E207" s="591"/>
      <c r="F207" s="591"/>
      <c r="G207" s="591"/>
      <c r="H207" s="591"/>
      <c r="I207" s="598"/>
      <c r="J207" s="599"/>
      <c r="K207" s="599"/>
      <c r="L207" s="599"/>
      <c r="M207" s="600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hidden="1" r="208">
      <c r="A208" s="589"/>
      <c r="B208" s="589"/>
      <c r="C208" s="589"/>
      <c r="D208" s="590"/>
      <c r="E208" s="591"/>
      <c r="F208" s="591"/>
      <c r="G208" s="591"/>
      <c r="H208" s="591"/>
      <c r="I208" s="598"/>
      <c r="J208" s="599"/>
      <c r="K208" s="599"/>
      <c r="L208" s="599"/>
      <c r="M208" s="600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hidden="1" r="209">
      <c r="A209" s="538"/>
      <c r="B209" s="538"/>
      <c r="C209" s="538"/>
      <c r="D209" s="540"/>
      <c r="E209" s="243"/>
      <c r="F209" s="243"/>
      <c r="G209" s="243"/>
      <c r="H209" s="243"/>
      <c r="I209" s="601"/>
      <c r="J209" s="602"/>
      <c r="K209" s="602"/>
      <c r="L209" s="602"/>
      <c r="M209" s="603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hidden="1" r="210">
      <c r="A210" s="538"/>
      <c r="B210" s="538"/>
      <c r="C210" s="538"/>
      <c r="D210" s="540"/>
      <c r="E210" s="243"/>
      <c r="F210" s="243"/>
      <c r="G210" s="243"/>
      <c r="H210" s="243"/>
      <c r="I210" s="601"/>
      <c r="J210" s="602"/>
      <c r="K210" s="602"/>
      <c r="L210" s="602"/>
      <c r="M210" s="60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hidden="1" r="211">
      <c r="A211" s="538"/>
      <c r="B211" s="538"/>
      <c r="C211" s="538"/>
      <c r="D211" s="540"/>
      <c r="E211" s="243"/>
      <c r="F211" s="243"/>
      <c r="G211" s="243"/>
      <c r="H211" s="243"/>
      <c r="I211" s="601"/>
      <c r="J211" s="602"/>
      <c r="K211" s="602"/>
      <c r="L211" s="602"/>
      <c r="M211" s="60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hidden="1" r="212">
      <c r="A212" s="538"/>
      <c r="B212" s="538"/>
      <c r="C212" s="538"/>
      <c r="D212" s="540"/>
      <c r="E212" s="243"/>
      <c r="F212" s="243"/>
      <c r="G212" s="243"/>
      <c r="H212" s="243"/>
      <c r="I212" s="601"/>
      <c r="J212" s="602"/>
      <c r="K212" s="602"/>
      <c r="L212" s="602"/>
      <c r="M212" s="60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hidden="1" r="213">
      <c r="A213" s="538"/>
      <c r="B213" s="538"/>
      <c r="C213" s="538"/>
      <c r="D213" s="540"/>
      <c r="E213" s="243"/>
      <c r="F213" s="243"/>
      <c r="G213" s="243"/>
      <c r="H213" s="243"/>
      <c r="I213" s="601"/>
      <c r="J213" s="602"/>
      <c r="K213" s="602"/>
      <c r="L213" s="602"/>
      <c r="M213" s="603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hidden="1" r="214">
      <c r="A214" s="538"/>
      <c r="B214" s="538"/>
      <c r="C214" s="538"/>
      <c r="D214" s="540"/>
      <c r="E214" s="243"/>
      <c r="F214" s="243"/>
      <c r="G214" s="243"/>
      <c r="H214" s="243"/>
      <c r="I214" s="601"/>
      <c r="J214" s="602"/>
      <c r="K214" s="602"/>
      <c r="L214" s="602"/>
      <c r="M214" s="603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hidden="1" r="215">
      <c r="A215" s="538"/>
      <c r="B215" s="538"/>
      <c r="C215" s="538"/>
      <c r="D215" s="540"/>
      <c r="E215" s="243"/>
      <c r="F215" s="243"/>
      <c r="G215" s="243"/>
      <c r="H215" s="243"/>
      <c r="I215" s="601"/>
      <c r="J215" s="602"/>
      <c r="K215" s="602"/>
      <c r="L215" s="602"/>
      <c r="M215" s="603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hidden="1" r="216">
      <c r="A216" s="538"/>
      <c r="B216" s="538"/>
      <c r="C216" s="538"/>
      <c r="D216" s="540"/>
      <c r="E216" s="243"/>
      <c r="F216" s="243"/>
      <c r="G216" s="243"/>
      <c r="H216" s="243"/>
      <c r="I216" s="601"/>
      <c r="J216" s="602"/>
      <c r="K216" s="602"/>
      <c r="L216" s="602"/>
      <c r="M216" s="603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hidden="1" r="217">
      <c r="A217" s="538"/>
      <c r="B217" s="538"/>
      <c r="C217" s="538"/>
      <c r="D217" s="540"/>
      <c r="E217" s="243"/>
      <c r="F217" s="243"/>
      <c r="G217" s="243"/>
      <c r="H217" s="243"/>
      <c r="I217" s="601"/>
      <c r="J217" s="602"/>
      <c r="K217" s="602"/>
      <c r="L217" s="602"/>
      <c r="M217" s="60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hidden="1" r="218">
      <c r="A218" s="538"/>
      <c r="B218" s="538"/>
      <c r="C218" s="538"/>
      <c r="D218" s="540"/>
      <c r="E218" s="243"/>
      <c r="F218" s="243"/>
      <c r="G218" s="243"/>
      <c r="H218" s="243"/>
      <c r="I218" s="601"/>
      <c r="J218" s="602"/>
      <c r="K218" s="602"/>
      <c r="L218" s="602"/>
      <c r="M218" s="60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hidden="1" r="219">
      <c r="A219" s="538"/>
      <c r="B219" s="538"/>
      <c r="C219" s="538"/>
      <c r="D219" s="540"/>
      <c r="E219" s="243"/>
      <c r="F219" s="243"/>
      <c r="G219" s="243"/>
      <c r="H219" s="243"/>
      <c r="I219" s="601"/>
      <c r="J219" s="602"/>
      <c r="K219" s="602"/>
      <c r="L219" s="602"/>
      <c r="M219" s="603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hidden="1" r="220">
      <c r="A220" s="538"/>
      <c r="B220" s="538"/>
      <c r="C220" s="538"/>
      <c r="D220" s="540"/>
      <c r="E220" s="243"/>
      <c r="F220" s="243"/>
      <c r="G220" s="243"/>
      <c r="H220" s="243"/>
      <c r="I220" s="601"/>
      <c r="J220" s="602"/>
      <c r="K220" s="602"/>
      <c r="L220" s="602"/>
      <c r="M220" s="603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hidden="1" r="221">
      <c r="A221" s="538"/>
      <c r="B221" s="538"/>
      <c r="C221" s="538"/>
      <c r="D221" s="540"/>
      <c r="E221" s="243"/>
      <c r="F221" s="243"/>
      <c r="G221" s="243"/>
      <c r="H221" s="243"/>
      <c r="I221" s="601"/>
      <c r="J221" s="602"/>
      <c r="K221" s="602"/>
      <c r="L221" s="602"/>
      <c r="M221" s="603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hidden="1" r="222">
      <c r="A222" s="538"/>
      <c r="B222" s="538"/>
      <c r="C222" s="538"/>
      <c r="D222" s="540"/>
      <c r="E222" s="243"/>
      <c r="F222" s="243"/>
      <c r="G222" s="243"/>
      <c r="H222" s="243"/>
      <c r="I222" s="601"/>
      <c r="J222" s="602"/>
      <c r="K222" s="602"/>
      <c r="L222" s="602"/>
      <c r="M222" s="603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hidden="1" r="223">
      <c r="A223" s="538"/>
      <c r="B223" s="538"/>
      <c r="C223" s="538"/>
      <c r="D223" s="540"/>
      <c r="E223" s="243"/>
      <c r="F223" s="243"/>
      <c r="G223" s="243"/>
      <c r="H223" s="243"/>
      <c r="I223" s="601"/>
      <c r="J223" s="602"/>
      <c r="K223" s="602"/>
      <c r="L223" s="602"/>
      <c r="M223" s="60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hidden="1" r="224">
      <c r="A224" s="538"/>
      <c r="B224" s="538"/>
      <c r="C224" s="538"/>
      <c r="D224" s="540"/>
      <c r="E224" s="243"/>
      <c r="F224" s="243"/>
      <c r="G224" s="243"/>
      <c r="H224" s="243"/>
      <c r="I224" s="601"/>
      <c r="J224" s="602"/>
      <c r="K224" s="602"/>
      <c r="L224" s="602"/>
      <c r="M224" s="60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hidden="1" r="225">
      <c r="A225" s="538"/>
      <c r="B225" s="538"/>
      <c r="C225" s="538"/>
      <c r="D225" s="540"/>
      <c r="E225" s="243"/>
      <c r="F225" s="243"/>
      <c r="G225" s="243"/>
      <c r="H225" s="243"/>
      <c r="I225" s="601"/>
      <c r="J225" s="602"/>
      <c r="K225" s="602"/>
      <c r="L225" s="602"/>
      <c r="M225" s="603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hidden="1" r="226">
      <c r="A226" s="538"/>
      <c r="B226" s="538"/>
      <c r="C226" s="538"/>
      <c r="D226" s="540"/>
      <c r="E226" s="243"/>
      <c r="F226" s="243"/>
      <c r="G226" s="243"/>
      <c r="H226" s="243"/>
      <c r="I226" s="601"/>
      <c r="J226" s="602"/>
      <c r="K226" s="602"/>
      <c r="L226" s="602"/>
      <c r="M226" s="60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601"/>
      <c r="J227" s="602"/>
      <c r="K227" s="602"/>
      <c r="L227" s="602"/>
      <c r="M227" s="603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601"/>
      <c r="J228" s="602"/>
      <c r="K228" s="602"/>
      <c r="L228" s="602"/>
      <c r="M228" s="603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601"/>
      <c r="J229" s="602"/>
      <c r="K229" s="602"/>
      <c r="L229" s="602"/>
      <c r="M229" s="603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601"/>
      <c r="J230" s="602"/>
      <c r="K230" s="602"/>
      <c r="L230" s="602"/>
      <c r="M230" s="603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601"/>
      <c r="J231" s="602"/>
      <c r="K231" s="602"/>
      <c r="L231" s="602"/>
      <c r="M231" s="603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601"/>
      <c r="J232" s="602"/>
      <c r="K232" s="602"/>
      <c r="L232" s="602"/>
      <c r="M232" s="603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601"/>
      <c r="J233" s="602"/>
      <c r="K233" s="602"/>
      <c r="L233" s="602"/>
      <c r="M233" s="603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601"/>
      <c r="J234" s="602"/>
      <c r="K234" s="602"/>
      <c r="L234" s="602"/>
      <c r="M234" s="603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601"/>
      <c r="J235" s="602"/>
      <c r="K235" s="602"/>
      <c r="L235" s="602"/>
      <c r="M235" s="603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601"/>
      <c r="J236" s="602"/>
      <c r="K236" s="602"/>
      <c r="L236" s="602"/>
      <c r="M236" s="603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601"/>
      <c r="J237" s="602"/>
      <c r="K237" s="602"/>
      <c r="L237" s="602"/>
      <c r="M237" s="603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601"/>
      <c r="J238" s="602"/>
      <c r="K238" s="602"/>
      <c r="L238" s="602"/>
      <c r="M238" s="603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601"/>
      <c r="J239" s="602"/>
      <c r="K239" s="602"/>
      <c r="L239" s="602"/>
      <c r="M239" s="603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601"/>
      <c r="J240" s="602"/>
      <c r="K240" s="602"/>
      <c r="L240" s="602"/>
      <c r="M240" s="60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601"/>
      <c r="J241" s="602"/>
      <c r="K241" s="602"/>
      <c r="L241" s="602"/>
      <c r="M241" s="60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601"/>
      <c r="J242" s="602"/>
      <c r="K242" s="602"/>
      <c r="L242" s="602"/>
      <c r="M242" s="603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601"/>
      <c r="J243" s="602"/>
      <c r="K243" s="602"/>
      <c r="L243" s="602"/>
      <c r="M243" s="603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601"/>
      <c r="J244" s="602"/>
      <c r="K244" s="602"/>
      <c r="L244" s="602"/>
      <c r="M244" s="60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601"/>
      <c r="J245" s="602"/>
      <c r="K245" s="602"/>
      <c r="L245" s="602"/>
      <c r="M245" s="603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601"/>
      <c r="J246" s="602"/>
      <c r="K246" s="602"/>
      <c r="L246" s="602"/>
      <c r="M246" s="60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601"/>
      <c r="J247" s="602"/>
      <c r="K247" s="602"/>
      <c r="L247" s="602"/>
      <c r="M247" s="60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601"/>
      <c r="J248" s="602"/>
      <c r="K248" s="602"/>
      <c r="L248" s="602"/>
      <c r="M248" s="603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601"/>
      <c r="J249" s="602"/>
      <c r="K249" s="602"/>
      <c r="L249" s="602"/>
      <c r="M249" s="603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601"/>
      <c r="J250" s="602"/>
      <c r="K250" s="602"/>
      <c r="L250" s="602"/>
      <c r="M250" s="603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601"/>
      <c r="J251" s="602"/>
      <c r="K251" s="602"/>
      <c r="L251" s="602"/>
      <c r="M251" s="603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601"/>
      <c r="J252" s="602"/>
      <c r="K252" s="602"/>
      <c r="L252" s="602"/>
      <c r="M252" s="603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601"/>
      <c r="J253" s="602"/>
      <c r="K253" s="602"/>
      <c r="L253" s="602"/>
      <c r="M253" s="603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601"/>
      <c r="J254" s="602"/>
      <c r="K254" s="602"/>
      <c r="L254" s="602"/>
      <c r="M254" s="603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601"/>
      <c r="J255" s="602"/>
      <c r="K255" s="602"/>
      <c r="L255" s="602"/>
      <c r="M255" s="603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601"/>
      <c r="J256" s="602"/>
      <c r="K256" s="602"/>
      <c r="L256" s="602"/>
      <c r="M256" s="603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601"/>
      <c r="J257" s="602"/>
      <c r="K257" s="602"/>
      <c r="L257" s="602"/>
      <c r="M257" s="603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601"/>
      <c r="J258" s="602"/>
      <c r="K258" s="602"/>
      <c r="L258" s="602"/>
      <c r="M258" s="603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601"/>
      <c r="J259" s="602"/>
      <c r="K259" s="602"/>
      <c r="L259" s="602"/>
      <c r="M259" s="603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601"/>
      <c r="J260" s="602"/>
      <c r="K260" s="602"/>
      <c r="L260" s="602"/>
      <c r="M260" s="603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601"/>
      <c r="J261" s="602"/>
      <c r="K261" s="602"/>
      <c r="L261" s="602"/>
      <c r="M261" s="603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601"/>
      <c r="J262" s="602"/>
      <c r="K262" s="602"/>
      <c r="L262" s="602"/>
      <c r="M262" s="603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601"/>
      <c r="J263" s="602"/>
      <c r="K263" s="602"/>
      <c r="L263" s="602"/>
      <c r="M263" s="603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601"/>
      <c r="J264" s="602"/>
      <c r="K264" s="602"/>
      <c r="L264" s="602"/>
      <c r="M264" s="60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601"/>
      <c r="J265" s="602"/>
      <c r="K265" s="602"/>
      <c r="L265" s="602"/>
      <c r="M265" s="603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601"/>
      <c r="J266" s="602"/>
      <c r="K266" s="602"/>
      <c r="L266" s="602"/>
      <c r="M266" s="60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601"/>
      <c r="J267" s="602"/>
      <c r="K267" s="602"/>
      <c r="L267" s="602"/>
      <c r="M267" s="603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601"/>
      <c r="J268" s="602"/>
      <c r="K268" s="602"/>
      <c r="L268" s="602"/>
      <c r="M268" s="60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601"/>
      <c r="J269" s="602"/>
      <c r="K269" s="602"/>
      <c r="L269" s="602"/>
      <c r="M269" s="603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601"/>
      <c r="J270" s="602"/>
      <c r="K270" s="602"/>
      <c r="L270" s="602"/>
      <c r="M270" s="60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601"/>
      <c r="J271" s="602"/>
      <c r="K271" s="602"/>
      <c r="L271" s="602"/>
      <c r="M271" s="60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601"/>
      <c r="J272" s="602"/>
      <c r="K272" s="602"/>
      <c r="L272" s="602"/>
      <c r="M272" s="60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601"/>
      <c r="J273" s="602"/>
      <c r="K273" s="602"/>
      <c r="L273" s="602"/>
      <c r="M273" s="603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601"/>
      <c r="J274" s="602"/>
      <c r="K274" s="602"/>
      <c r="L274" s="602"/>
      <c r="M274" s="603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601"/>
      <c r="J275" s="602"/>
      <c r="K275" s="602"/>
      <c r="L275" s="602"/>
      <c r="M275" s="603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601"/>
      <c r="J276" s="602"/>
      <c r="K276" s="602"/>
      <c r="L276" s="602"/>
      <c r="M276" s="603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601"/>
      <c r="J277" s="602"/>
      <c r="K277" s="602"/>
      <c r="L277" s="602"/>
      <c r="M277" s="603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601"/>
      <c r="J278" s="602"/>
      <c r="K278" s="602"/>
      <c r="L278" s="602"/>
      <c r="M278" s="603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601"/>
      <c r="J279" s="602"/>
      <c r="K279" s="602"/>
      <c r="L279" s="602"/>
      <c r="M279" s="603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601"/>
      <c r="J280" s="602"/>
      <c r="K280" s="602"/>
      <c r="L280" s="602"/>
      <c r="M280" s="60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601"/>
      <c r="J281" s="602"/>
      <c r="K281" s="602"/>
      <c r="L281" s="602"/>
      <c r="M281" s="60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601"/>
      <c r="J282" s="602"/>
      <c r="K282" s="602"/>
      <c r="L282" s="602"/>
      <c r="M282" s="60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601"/>
      <c r="J283" s="602"/>
      <c r="K283" s="602"/>
      <c r="L283" s="602"/>
      <c r="M283" s="603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601"/>
      <c r="J284" s="602"/>
      <c r="K284" s="602"/>
      <c r="L284" s="602"/>
      <c r="M284" s="603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601"/>
      <c r="J285" s="602"/>
      <c r="K285" s="602"/>
      <c r="L285" s="602"/>
      <c r="M285" s="603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601"/>
      <c r="J286" s="602"/>
      <c r="K286" s="602"/>
      <c r="L286" s="602"/>
      <c r="M286" s="603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601"/>
      <c r="J287" s="602"/>
      <c r="K287" s="602"/>
      <c r="L287" s="602"/>
      <c r="M287" s="603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601"/>
      <c r="J288" s="602"/>
      <c r="K288" s="602"/>
      <c r="L288" s="602"/>
      <c r="M288" s="603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601"/>
      <c r="J289" s="602"/>
      <c r="K289" s="602"/>
      <c r="L289" s="602"/>
      <c r="M289" s="603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601"/>
      <c r="J290" s="602"/>
      <c r="K290" s="602"/>
      <c r="L290" s="602"/>
      <c r="M290" s="603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601"/>
      <c r="J291" s="602"/>
      <c r="K291" s="602"/>
      <c r="L291" s="602"/>
      <c r="M291" s="603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601"/>
      <c r="J292" s="602"/>
      <c r="K292" s="602"/>
      <c r="L292" s="602"/>
      <c r="M292" s="603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601"/>
      <c r="J293" s="602"/>
      <c r="K293" s="602"/>
      <c r="L293" s="602"/>
      <c r="M293" s="603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601"/>
      <c r="J294" s="602"/>
      <c r="K294" s="602"/>
      <c r="L294" s="602"/>
      <c r="M294" s="60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601"/>
      <c r="J295" s="602"/>
      <c r="K295" s="602"/>
      <c r="L295" s="602"/>
      <c r="M295" s="603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601"/>
      <c r="J296" s="602"/>
      <c r="K296" s="602"/>
      <c r="L296" s="602"/>
      <c r="M296" s="603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601"/>
      <c r="J297" s="602"/>
      <c r="K297" s="602"/>
      <c r="L297" s="602"/>
      <c r="M297" s="603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601"/>
      <c r="J298" s="602"/>
      <c r="K298" s="602"/>
      <c r="L298" s="602"/>
      <c r="M298" s="60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601"/>
      <c r="J299" s="602"/>
      <c r="K299" s="602"/>
      <c r="L299" s="602"/>
      <c r="M299" s="603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601"/>
      <c r="J300" s="602"/>
      <c r="K300" s="602"/>
      <c r="L300" s="602"/>
      <c r="M300" s="603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601"/>
      <c r="J301" s="602"/>
      <c r="K301" s="602"/>
      <c r="L301" s="602"/>
      <c r="M301" s="603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601"/>
      <c r="J302" s="602"/>
      <c r="K302" s="602"/>
      <c r="L302" s="602"/>
      <c r="M302" s="603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601"/>
      <c r="J303" s="602"/>
      <c r="K303" s="602"/>
      <c r="L303" s="602"/>
      <c r="M303" s="603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601"/>
      <c r="J304" s="602"/>
      <c r="K304" s="602"/>
      <c r="L304" s="602"/>
      <c r="M304" s="603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601"/>
      <c r="J305" s="602"/>
      <c r="K305" s="602"/>
      <c r="L305" s="602"/>
      <c r="M305" s="603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601"/>
      <c r="J306" s="602"/>
      <c r="K306" s="602"/>
      <c r="L306" s="602"/>
      <c r="M306" s="603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601"/>
      <c r="J307" s="602"/>
      <c r="K307" s="602"/>
      <c r="L307" s="602"/>
      <c r="M307" s="603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601"/>
      <c r="J308" s="602"/>
      <c r="K308" s="602"/>
      <c r="L308" s="602"/>
      <c r="M308" s="603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601"/>
      <c r="J309" s="602"/>
      <c r="K309" s="602"/>
      <c r="L309" s="602"/>
      <c r="M309" s="603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601"/>
      <c r="J310" s="602"/>
      <c r="K310" s="602"/>
      <c r="L310" s="602"/>
      <c r="M310" s="60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601"/>
      <c r="J311" s="602"/>
      <c r="K311" s="602"/>
      <c r="L311" s="602"/>
      <c r="M311" s="603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601"/>
      <c r="J312" s="602"/>
      <c r="K312" s="602"/>
      <c r="L312" s="602"/>
      <c r="M312" s="603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601"/>
      <c r="J313" s="602"/>
      <c r="K313" s="602"/>
      <c r="L313" s="602"/>
      <c r="M313" s="603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601"/>
      <c r="J314" s="602"/>
      <c r="K314" s="602"/>
      <c r="L314" s="602"/>
      <c r="M314" s="603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601"/>
      <c r="J315" s="602"/>
      <c r="K315" s="602"/>
      <c r="L315" s="602"/>
      <c r="M315" s="603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601"/>
      <c r="J316" s="602"/>
      <c r="K316" s="602"/>
      <c r="L316" s="602"/>
      <c r="M316" s="60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601"/>
      <c r="J317" s="602"/>
      <c r="K317" s="602"/>
      <c r="L317" s="602"/>
      <c r="M317" s="603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601"/>
      <c r="J318" s="602"/>
      <c r="K318" s="602"/>
      <c r="L318" s="602"/>
      <c r="M318" s="603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601"/>
      <c r="J319" s="602"/>
      <c r="K319" s="602"/>
      <c r="L319" s="602"/>
      <c r="M319" s="603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601"/>
      <c r="J320" s="602"/>
      <c r="K320" s="602"/>
      <c r="L320" s="602"/>
      <c r="M320" s="603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601"/>
      <c r="J321" s="602"/>
      <c r="K321" s="602"/>
      <c r="L321" s="602"/>
      <c r="M321" s="603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601"/>
      <c r="J322" s="602"/>
      <c r="K322" s="602"/>
      <c r="L322" s="602"/>
      <c r="M322" s="603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601"/>
      <c r="J323" s="602"/>
      <c r="K323" s="602"/>
      <c r="L323" s="602"/>
      <c r="M323" s="603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601"/>
      <c r="J324" s="602"/>
      <c r="K324" s="602"/>
      <c r="L324" s="602"/>
      <c r="M324" s="603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601"/>
      <c r="J325" s="602"/>
      <c r="K325" s="602"/>
      <c r="L325" s="602"/>
      <c r="M325" s="603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601"/>
      <c r="J326" s="602"/>
      <c r="K326" s="602"/>
      <c r="L326" s="602"/>
      <c r="M326" s="603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601"/>
      <c r="J327" s="602"/>
      <c r="K327" s="602"/>
      <c r="L327" s="602"/>
      <c r="M327" s="603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601"/>
      <c r="J328" s="602"/>
      <c r="K328" s="602"/>
      <c r="L328" s="602"/>
      <c r="M328" s="603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601"/>
      <c r="J329" s="602"/>
      <c r="K329" s="602"/>
      <c r="L329" s="602"/>
      <c r="M329" s="603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601"/>
      <c r="J330" s="602"/>
      <c r="K330" s="602"/>
      <c r="L330" s="602"/>
      <c r="M330" s="603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601"/>
      <c r="J331" s="602"/>
      <c r="K331" s="602"/>
      <c r="L331" s="602"/>
      <c r="M331" s="60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601"/>
      <c r="J332" s="602"/>
      <c r="K332" s="602"/>
      <c r="L332" s="602"/>
      <c r="M332" s="603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601"/>
      <c r="J333" s="602"/>
      <c r="K333" s="602"/>
      <c r="L333" s="602"/>
      <c r="M333" s="603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601"/>
      <c r="J334" s="602"/>
      <c r="K334" s="602"/>
      <c r="L334" s="602"/>
      <c r="M334" s="603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601"/>
      <c r="J335" s="602"/>
      <c r="K335" s="602"/>
      <c r="L335" s="602"/>
      <c r="M335" s="603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601"/>
      <c r="J336" s="602"/>
      <c r="K336" s="602"/>
      <c r="L336" s="602"/>
      <c r="M336" s="603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601"/>
      <c r="J337" s="602"/>
      <c r="K337" s="602"/>
      <c r="L337" s="602"/>
      <c r="M337" s="603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601"/>
      <c r="J338" s="602"/>
      <c r="K338" s="602"/>
      <c r="L338" s="602"/>
      <c r="M338" s="603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601"/>
      <c r="J339" s="602"/>
      <c r="K339" s="602"/>
      <c r="L339" s="602"/>
      <c r="M339" s="603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601"/>
      <c r="J340" s="602"/>
      <c r="K340" s="602"/>
      <c r="L340" s="602"/>
      <c r="M340" s="603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601"/>
      <c r="J341" s="602"/>
      <c r="K341" s="602"/>
      <c r="L341" s="602"/>
      <c r="M341" s="603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601"/>
      <c r="J342" s="602"/>
      <c r="K342" s="602"/>
      <c r="L342" s="602"/>
      <c r="M342" s="603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601"/>
      <c r="J343" s="602"/>
      <c r="K343" s="602"/>
      <c r="L343" s="602"/>
      <c r="M343" s="603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601"/>
      <c r="J344" s="602"/>
      <c r="K344" s="602"/>
      <c r="L344" s="602"/>
      <c r="M344" s="603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601"/>
      <c r="J345" s="602"/>
      <c r="K345" s="602"/>
      <c r="L345" s="602"/>
      <c r="M345" s="603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601"/>
      <c r="J346" s="602"/>
      <c r="K346" s="602"/>
      <c r="L346" s="602"/>
      <c r="M346" s="603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601"/>
      <c r="J347" s="602"/>
      <c r="K347" s="602"/>
      <c r="L347" s="602"/>
      <c r="M347" s="603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601"/>
      <c r="J348" s="602"/>
      <c r="K348" s="602"/>
      <c r="L348" s="602"/>
      <c r="M348" s="603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601"/>
      <c r="J349" s="602"/>
      <c r="K349" s="602"/>
      <c r="L349" s="602"/>
      <c r="M349" s="603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601"/>
      <c r="J350" s="602"/>
      <c r="K350" s="602"/>
      <c r="L350" s="602"/>
      <c r="M350" s="603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601"/>
      <c r="J351" s="602"/>
      <c r="K351" s="602"/>
      <c r="L351" s="602"/>
      <c r="M351" s="603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601"/>
      <c r="J352" s="602"/>
      <c r="K352" s="602"/>
      <c r="L352" s="602"/>
      <c r="M352" s="603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601"/>
      <c r="J353" s="602"/>
      <c r="K353" s="602"/>
      <c r="L353" s="602"/>
      <c r="M353" s="603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601"/>
      <c r="J354" s="602"/>
      <c r="K354" s="602"/>
      <c r="L354" s="602"/>
      <c r="M354" s="603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601"/>
      <c r="J355" s="602"/>
      <c r="K355" s="602"/>
      <c r="L355" s="602"/>
      <c r="M355" s="603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601"/>
      <c r="J356" s="602"/>
      <c r="K356" s="602"/>
      <c r="L356" s="602"/>
      <c r="M356" s="603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601"/>
      <c r="J357" s="602"/>
      <c r="K357" s="602"/>
      <c r="L357" s="602"/>
      <c r="M357" s="603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601"/>
      <c r="J358" s="602"/>
      <c r="K358" s="602"/>
      <c r="L358" s="602"/>
      <c r="M358" s="603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601"/>
      <c r="J359" s="602"/>
      <c r="K359" s="602"/>
      <c r="L359" s="602"/>
      <c r="M359" s="603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601"/>
      <c r="J360" s="602"/>
      <c r="K360" s="602"/>
      <c r="L360" s="602"/>
      <c r="M360" s="603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601"/>
      <c r="J361" s="602"/>
      <c r="K361" s="602"/>
      <c r="L361" s="602"/>
      <c r="M361" s="603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601"/>
      <c r="J362" s="602"/>
      <c r="K362" s="602"/>
      <c r="L362" s="602"/>
      <c r="M362" s="603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601"/>
      <c r="J363" s="602"/>
      <c r="K363" s="602"/>
      <c r="L363" s="602"/>
      <c r="M363" s="603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601"/>
      <c r="J364" s="602"/>
      <c r="K364" s="602"/>
      <c r="L364" s="602"/>
      <c r="M364" s="603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601"/>
      <c r="J365" s="602"/>
      <c r="K365" s="602"/>
      <c r="L365" s="602"/>
      <c r="M365" s="603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601"/>
      <c r="J366" s="602"/>
      <c r="K366" s="602"/>
      <c r="L366" s="602"/>
      <c r="M366" s="603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601"/>
      <c r="J367" s="602"/>
      <c r="K367" s="602"/>
      <c r="L367" s="602"/>
      <c r="M367" s="603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601"/>
      <c r="J368" s="602"/>
      <c r="K368" s="602"/>
      <c r="L368" s="602"/>
      <c r="M368" s="603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601"/>
      <c r="J369" s="602"/>
      <c r="K369" s="602"/>
      <c r="L369" s="602"/>
      <c r="M369" s="603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601"/>
      <c r="J370" s="602"/>
      <c r="K370" s="602"/>
      <c r="L370" s="602"/>
      <c r="M370" s="603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601"/>
      <c r="J371" s="602"/>
      <c r="K371" s="602"/>
      <c r="L371" s="602"/>
      <c r="M371" s="603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601"/>
      <c r="J372" s="602"/>
      <c r="K372" s="602"/>
      <c r="L372" s="602"/>
      <c r="M372" s="603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601"/>
      <c r="J373" s="602"/>
      <c r="K373" s="602"/>
      <c r="L373" s="602"/>
      <c r="M373" s="603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601"/>
      <c r="J374" s="602"/>
      <c r="K374" s="602"/>
      <c r="L374" s="602"/>
      <c r="M374" s="603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601"/>
      <c r="J375" s="602"/>
      <c r="K375" s="602"/>
      <c r="L375" s="602"/>
      <c r="M375" s="603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601"/>
      <c r="J376" s="602"/>
      <c r="K376" s="602"/>
      <c r="L376" s="602"/>
      <c r="M376" s="603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601"/>
      <c r="J377" s="602"/>
      <c r="K377" s="602"/>
      <c r="L377" s="602"/>
      <c r="M377" s="603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601"/>
      <c r="J378" s="602"/>
      <c r="K378" s="602"/>
      <c r="L378" s="602"/>
      <c r="M378" s="603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601"/>
      <c r="J379" s="602"/>
      <c r="K379" s="602"/>
      <c r="L379" s="602"/>
      <c r="M379" s="603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601"/>
      <c r="J380" s="602"/>
      <c r="K380" s="602"/>
      <c r="L380" s="602"/>
      <c r="M380" s="603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601"/>
      <c r="J381" s="602"/>
      <c r="K381" s="602"/>
      <c r="L381" s="602"/>
      <c r="M381" s="603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601"/>
      <c r="J382" s="602"/>
      <c r="K382" s="602"/>
      <c r="L382" s="602"/>
      <c r="M382" s="603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601"/>
      <c r="J383" s="602"/>
      <c r="K383" s="602"/>
      <c r="L383" s="602"/>
      <c r="M383" s="603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601"/>
      <c r="J384" s="602"/>
      <c r="K384" s="602"/>
      <c r="L384" s="602"/>
      <c r="M384" s="603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601"/>
      <c r="J385" s="602"/>
      <c r="K385" s="602"/>
      <c r="L385" s="602"/>
      <c r="M385" s="603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601"/>
      <c r="J386" s="602"/>
      <c r="K386" s="602"/>
      <c r="L386" s="602"/>
      <c r="M386" s="603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601"/>
      <c r="J387" s="602"/>
      <c r="K387" s="602"/>
      <c r="L387" s="602"/>
      <c r="M387" s="603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601"/>
      <c r="J388" s="602"/>
      <c r="K388" s="602"/>
      <c r="L388" s="602"/>
      <c r="M388" s="603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601"/>
      <c r="J389" s="602"/>
      <c r="K389" s="602"/>
      <c r="L389" s="602"/>
      <c r="M389" s="603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601"/>
      <c r="J390" s="602"/>
      <c r="K390" s="602"/>
      <c r="L390" s="602"/>
      <c r="M390" s="603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601"/>
      <c r="J391" s="602"/>
      <c r="K391" s="602"/>
      <c r="L391" s="602"/>
      <c r="M391" s="603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601"/>
      <c r="J392" s="602"/>
      <c r="K392" s="602"/>
      <c r="L392" s="602"/>
      <c r="M392" s="603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601"/>
      <c r="J393" s="602"/>
      <c r="K393" s="602"/>
      <c r="L393" s="602"/>
      <c r="M393" s="603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601"/>
      <c r="J394" s="602"/>
      <c r="K394" s="602"/>
      <c r="L394" s="602"/>
      <c r="M394" s="603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601"/>
      <c r="J395" s="602"/>
      <c r="K395" s="602"/>
      <c r="L395" s="602"/>
      <c r="M395" s="603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601"/>
      <c r="J396" s="602"/>
      <c r="K396" s="602"/>
      <c r="L396" s="602"/>
      <c r="M396" s="603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601"/>
      <c r="J397" s="602"/>
      <c r="K397" s="602"/>
      <c r="L397" s="602"/>
      <c r="M397" s="603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601"/>
      <c r="J398" s="602"/>
      <c r="K398" s="602"/>
      <c r="L398" s="602"/>
      <c r="M398" s="603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601"/>
      <c r="J399" s="602"/>
      <c r="K399" s="602"/>
      <c r="L399" s="602"/>
      <c r="M399" s="603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601"/>
      <c r="J400" s="602"/>
      <c r="K400" s="602"/>
      <c r="L400" s="602"/>
      <c r="M400" s="603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601"/>
      <c r="J401" s="602"/>
      <c r="K401" s="602"/>
      <c r="L401" s="602"/>
      <c r="M401" s="603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601"/>
      <c r="J402" s="602"/>
      <c r="K402" s="602"/>
      <c r="L402" s="602"/>
      <c r="M402" s="603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601"/>
      <c r="J403" s="602"/>
      <c r="K403" s="602"/>
      <c r="L403" s="602"/>
      <c r="M403" s="603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601"/>
      <c r="J404" s="602"/>
      <c r="K404" s="602"/>
      <c r="L404" s="602"/>
      <c r="M404" s="603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601"/>
      <c r="J405" s="602"/>
      <c r="K405" s="602"/>
      <c r="L405" s="602"/>
      <c r="M405" s="603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601"/>
      <c r="J406" s="602"/>
      <c r="K406" s="602"/>
      <c r="L406" s="602"/>
      <c r="M406" s="603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601"/>
      <c r="J407" s="602"/>
      <c r="K407" s="602"/>
      <c r="L407" s="602"/>
      <c r="M407" s="603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601"/>
      <c r="J408" s="602"/>
      <c r="K408" s="602"/>
      <c r="L408" s="602"/>
      <c r="M408" s="603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601"/>
      <c r="J409" s="602"/>
      <c r="K409" s="602"/>
      <c r="L409" s="602"/>
      <c r="M409" s="603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601"/>
      <c r="J410" s="602"/>
      <c r="K410" s="602"/>
      <c r="L410" s="602"/>
      <c r="M410" s="603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601"/>
      <c r="J411" s="602"/>
      <c r="K411" s="602"/>
      <c r="L411" s="602"/>
      <c r="M411" s="603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601"/>
      <c r="J412" s="602"/>
      <c r="K412" s="602"/>
      <c r="L412" s="602"/>
      <c r="M412" s="603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601"/>
      <c r="J413" s="602"/>
      <c r="K413" s="602"/>
      <c r="L413" s="602"/>
      <c r="M413" s="603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601"/>
      <c r="J414" s="602"/>
      <c r="K414" s="602"/>
      <c r="L414" s="602"/>
      <c r="M414" s="603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601"/>
      <c r="J415" s="602"/>
      <c r="K415" s="602"/>
      <c r="L415" s="602"/>
      <c r="M415" s="603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601"/>
      <c r="J416" s="602"/>
      <c r="K416" s="602"/>
      <c r="L416" s="602"/>
      <c r="M416" s="603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601"/>
      <c r="J417" s="602"/>
      <c r="K417" s="602"/>
      <c r="L417" s="602"/>
      <c r="M417" s="603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601"/>
      <c r="J418" s="602"/>
      <c r="K418" s="602"/>
      <c r="L418" s="602"/>
      <c r="M418" s="603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601"/>
      <c r="J419" s="602"/>
      <c r="K419" s="602"/>
      <c r="L419" s="602"/>
      <c r="M419" s="603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601"/>
      <c r="J420" s="602"/>
      <c r="K420" s="602"/>
      <c r="L420" s="602"/>
      <c r="M420" s="603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601"/>
      <c r="J421" s="602"/>
      <c r="K421" s="602"/>
      <c r="L421" s="602"/>
      <c r="M421" s="603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601"/>
      <c r="J422" s="602"/>
      <c r="K422" s="602"/>
      <c r="L422" s="602"/>
      <c r="M422" s="603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601"/>
      <c r="J423" s="602"/>
      <c r="K423" s="602"/>
      <c r="L423" s="602"/>
      <c r="M423" s="603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601"/>
      <c r="J424" s="602"/>
      <c r="K424" s="602"/>
      <c r="L424" s="602"/>
      <c r="M424" s="603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601"/>
      <c r="J425" s="602"/>
      <c r="K425" s="602"/>
      <c r="L425" s="602"/>
      <c r="M425" s="603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601"/>
      <c r="J426" s="602"/>
      <c r="K426" s="602"/>
      <c r="L426" s="602"/>
      <c r="M426" s="603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601"/>
      <c r="J427" s="602"/>
      <c r="K427" s="602"/>
      <c r="L427" s="602"/>
      <c r="M427" s="603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601"/>
      <c r="J428" s="602"/>
      <c r="K428" s="602"/>
      <c r="L428" s="602"/>
      <c r="M428" s="603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601"/>
      <c r="J429" s="602"/>
      <c r="K429" s="602"/>
      <c r="L429" s="602"/>
      <c r="M429" s="603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601"/>
      <c r="J430" s="602"/>
      <c r="K430" s="602"/>
      <c r="L430" s="602"/>
      <c r="M430" s="603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601"/>
      <c r="J431" s="602"/>
      <c r="K431" s="602"/>
      <c r="L431" s="602"/>
      <c r="M431" s="603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601"/>
      <c r="J432" s="602"/>
      <c r="K432" s="602"/>
      <c r="L432" s="602"/>
      <c r="M432" s="603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601"/>
      <c r="J433" s="602"/>
      <c r="K433" s="602"/>
      <c r="L433" s="602"/>
      <c r="M433" s="603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601"/>
      <c r="J434" s="602"/>
      <c r="K434" s="602"/>
      <c r="L434" s="602"/>
      <c r="M434" s="603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601"/>
      <c r="J435" s="602"/>
      <c r="K435" s="602"/>
      <c r="L435" s="602"/>
      <c r="M435" s="603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601"/>
      <c r="J436" s="602"/>
      <c r="K436" s="602"/>
      <c r="L436" s="602"/>
      <c r="M436" s="603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601"/>
      <c r="J437" s="602"/>
      <c r="K437" s="602"/>
      <c r="L437" s="602"/>
      <c r="M437" s="603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601"/>
      <c r="J438" s="602"/>
      <c r="K438" s="602"/>
      <c r="L438" s="602"/>
      <c r="M438" s="603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601"/>
      <c r="J439" s="602"/>
      <c r="K439" s="602"/>
      <c r="L439" s="602"/>
      <c r="M439" s="603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601"/>
      <c r="J440" s="602"/>
      <c r="K440" s="602"/>
      <c r="L440" s="602"/>
      <c r="M440" s="603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601"/>
      <c r="J441" s="602"/>
      <c r="K441" s="602"/>
      <c r="L441" s="602"/>
      <c r="M441" s="603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601"/>
      <c r="J442" s="602"/>
      <c r="K442" s="602"/>
      <c r="L442" s="602"/>
      <c r="M442" s="603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601"/>
      <c r="J443" s="602"/>
      <c r="K443" s="602"/>
      <c r="L443" s="602"/>
      <c r="M443" s="603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601"/>
      <c r="J444" s="602"/>
      <c r="K444" s="602"/>
      <c r="L444" s="602"/>
      <c r="M444" s="603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601"/>
      <c r="J445" s="602"/>
      <c r="K445" s="602"/>
      <c r="L445" s="602"/>
      <c r="M445" s="603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601"/>
      <c r="J446" s="602"/>
      <c r="K446" s="602"/>
      <c r="L446" s="602"/>
      <c r="M446" s="603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601"/>
      <c r="J447" s="602"/>
      <c r="K447" s="602"/>
      <c r="L447" s="602"/>
      <c r="M447" s="603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601"/>
      <c r="J448" s="602"/>
      <c r="K448" s="602"/>
      <c r="L448" s="602"/>
      <c r="M448" s="603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601"/>
      <c r="J449" s="602"/>
      <c r="K449" s="602"/>
      <c r="L449" s="602"/>
      <c r="M449" s="603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601"/>
      <c r="J450" s="602"/>
      <c r="K450" s="602"/>
      <c r="L450" s="602"/>
      <c r="M450" s="603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601"/>
      <c r="J451" s="602"/>
      <c r="K451" s="602"/>
      <c r="L451" s="602"/>
      <c r="M451" s="603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601"/>
      <c r="J452" s="602"/>
      <c r="K452" s="602"/>
      <c r="L452" s="602"/>
      <c r="M452" s="603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601"/>
      <c r="J453" s="602"/>
      <c r="K453" s="602"/>
      <c r="L453" s="602"/>
      <c r="M453" s="603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601"/>
      <c r="J454" s="602"/>
      <c r="K454" s="602"/>
      <c r="L454" s="602"/>
      <c r="M454" s="603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601"/>
      <c r="J455" s="602"/>
      <c r="K455" s="602"/>
      <c r="L455" s="602"/>
      <c r="M455" s="603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601"/>
      <c r="J456" s="602"/>
      <c r="K456" s="602"/>
      <c r="L456" s="602"/>
      <c r="M456" s="603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601"/>
      <c r="J457" s="602"/>
      <c r="K457" s="602"/>
      <c r="L457" s="602"/>
      <c r="M457" s="603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601"/>
      <c r="J458" s="602"/>
      <c r="K458" s="602"/>
      <c r="L458" s="602"/>
      <c r="M458" s="603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601"/>
      <c r="J459" s="602"/>
      <c r="K459" s="602"/>
      <c r="L459" s="602"/>
      <c r="M459" s="603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601"/>
      <c r="J460" s="602"/>
      <c r="K460" s="602"/>
      <c r="L460" s="602"/>
      <c r="M460" s="603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601"/>
      <c r="J461" s="602"/>
      <c r="K461" s="602"/>
      <c r="L461" s="602"/>
      <c r="M461" s="603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601"/>
      <c r="J462" s="602"/>
      <c r="K462" s="602"/>
      <c r="L462" s="602"/>
      <c r="M462" s="603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601"/>
      <c r="J463" s="602"/>
      <c r="K463" s="602"/>
      <c r="L463" s="602"/>
      <c r="M463" s="60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601"/>
      <c r="J464" s="602"/>
      <c r="K464" s="602"/>
      <c r="L464" s="602"/>
      <c r="M464" s="60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601"/>
      <c r="J465" s="602"/>
      <c r="K465" s="602"/>
      <c r="L465" s="602"/>
      <c r="M465" s="603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601"/>
      <c r="J466" s="602"/>
      <c r="K466" s="602"/>
      <c r="L466" s="602"/>
      <c r="M466" s="603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601"/>
      <c r="J467" s="602"/>
      <c r="K467" s="602"/>
      <c r="L467" s="602"/>
      <c r="M467" s="603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601"/>
      <c r="J468" s="602"/>
      <c r="K468" s="602"/>
      <c r="L468" s="602"/>
      <c r="M468" s="603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601"/>
      <c r="J469" s="602"/>
      <c r="K469" s="602"/>
      <c r="L469" s="602"/>
      <c r="M469" s="603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601"/>
      <c r="J470" s="602"/>
      <c r="K470" s="602"/>
      <c r="L470" s="602"/>
      <c r="M470" s="603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601"/>
      <c r="J471" s="602"/>
      <c r="K471" s="602"/>
      <c r="L471" s="602"/>
      <c r="M471" s="603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601"/>
      <c r="J472" s="602"/>
      <c r="K472" s="602"/>
      <c r="L472" s="602"/>
      <c r="M472" s="603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601"/>
      <c r="J473" s="602"/>
      <c r="K473" s="602"/>
      <c r="L473" s="602"/>
      <c r="M473" s="603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601"/>
      <c r="J474" s="602"/>
      <c r="K474" s="602"/>
      <c r="L474" s="602"/>
      <c r="M474" s="603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601"/>
      <c r="J475" s="602"/>
      <c r="K475" s="602"/>
      <c r="L475" s="602"/>
      <c r="M475" s="603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601"/>
      <c r="J476" s="602"/>
      <c r="K476" s="602"/>
      <c r="L476" s="602"/>
      <c r="M476" s="603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601"/>
      <c r="J477" s="602"/>
      <c r="K477" s="602"/>
      <c r="L477" s="602"/>
      <c r="M477" s="603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601"/>
      <c r="J478" s="602"/>
      <c r="K478" s="602"/>
      <c r="L478" s="602"/>
      <c r="M478" s="603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601"/>
      <c r="J479" s="602"/>
      <c r="K479" s="602"/>
      <c r="L479" s="602"/>
      <c r="M479" s="603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601"/>
      <c r="J480" s="602"/>
      <c r="K480" s="602"/>
      <c r="L480" s="602"/>
      <c r="M480" s="603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601"/>
      <c r="J481" s="602"/>
      <c r="K481" s="602"/>
      <c r="L481" s="602"/>
      <c r="M481" s="603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601"/>
      <c r="J482" s="602"/>
      <c r="K482" s="602"/>
      <c r="L482" s="602"/>
      <c r="M482" s="603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601"/>
      <c r="J483" s="602"/>
      <c r="K483" s="602"/>
      <c r="L483" s="602"/>
      <c r="M483" s="603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601"/>
      <c r="J484" s="602"/>
      <c r="K484" s="602"/>
      <c r="L484" s="602"/>
      <c r="M484" s="603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601"/>
      <c r="J485" s="602"/>
      <c r="K485" s="602"/>
      <c r="L485" s="602"/>
      <c r="M485" s="603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601"/>
      <c r="J486" s="602"/>
      <c r="K486" s="602"/>
      <c r="L486" s="602"/>
      <c r="M486" s="603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601"/>
      <c r="J487" s="602"/>
      <c r="K487" s="602"/>
      <c r="L487" s="602"/>
      <c r="M487" s="603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601"/>
      <c r="J488" s="602"/>
      <c r="K488" s="602"/>
      <c r="L488" s="602"/>
      <c r="M488" s="603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601"/>
      <c r="J489" s="602"/>
      <c r="K489" s="602"/>
      <c r="L489" s="602"/>
      <c r="M489" s="603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601"/>
      <c r="J490" s="602"/>
      <c r="K490" s="602"/>
      <c r="L490" s="602"/>
      <c r="M490" s="603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601"/>
      <c r="J491" s="602"/>
      <c r="K491" s="602"/>
      <c r="L491" s="602"/>
      <c r="M491" s="603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601"/>
      <c r="J492" s="602"/>
      <c r="K492" s="602"/>
      <c r="L492" s="602"/>
      <c r="M492" s="603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601"/>
      <c r="J493" s="602"/>
      <c r="K493" s="602"/>
      <c r="L493" s="602"/>
      <c r="M493" s="603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601"/>
      <c r="J494" s="602"/>
      <c r="K494" s="602"/>
      <c r="L494" s="602"/>
      <c r="M494" s="603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601"/>
      <c r="J495" s="602"/>
      <c r="K495" s="602"/>
      <c r="L495" s="602"/>
      <c r="M495" s="603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601"/>
      <c r="J496" s="602"/>
      <c r="K496" s="602"/>
      <c r="L496" s="602"/>
      <c r="M496" s="603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601"/>
      <c r="J497" s="602"/>
      <c r="K497" s="602"/>
      <c r="L497" s="602"/>
      <c r="M497" s="603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601"/>
      <c r="J498" s="602"/>
      <c r="K498" s="602"/>
      <c r="L498" s="602"/>
      <c r="M498" s="603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601"/>
      <c r="J499" s="602"/>
      <c r="K499" s="602"/>
      <c r="L499" s="602"/>
      <c r="M499" s="603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601"/>
      <c r="J500" s="602"/>
      <c r="K500" s="602"/>
      <c r="L500" s="602"/>
      <c r="M500" s="603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601"/>
      <c r="J501" s="602"/>
      <c r="K501" s="602"/>
      <c r="L501" s="602"/>
      <c r="M501" s="603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601"/>
      <c r="J502" s="602"/>
      <c r="K502" s="602"/>
      <c r="L502" s="602"/>
      <c r="M502" s="603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601"/>
      <c r="J503" s="602"/>
      <c r="K503" s="602"/>
      <c r="L503" s="602"/>
      <c r="M503" s="603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601"/>
      <c r="J504" s="602"/>
      <c r="K504" s="602"/>
      <c r="L504" s="602"/>
      <c r="M504" s="603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601"/>
      <c r="J505" s="602"/>
      <c r="K505" s="602"/>
      <c r="L505" s="602"/>
      <c r="M505" s="603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601"/>
      <c r="J506" s="602"/>
      <c r="K506" s="602"/>
      <c r="L506" s="602"/>
      <c r="M506" s="603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601"/>
      <c r="J507" s="602"/>
      <c r="K507" s="602"/>
      <c r="L507" s="602"/>
      <c r="M507" s="603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601"/>
      <c r="J508" s="602"/>
      <c r="K508" s="602"/>
      <c r="L508" s="602"/>
      <c r="M508" s="603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601"/>
      <c r="J509" s="602"/>
      <c r="K509" s="602"/>
      <c r="L509" s="602"/>
      <c r="M509" s="603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601"/>
      <c r="J510" s="602"/>
      <c r="K510" s="602"/>
      <c r="L510" s="602"/>
      <c r="M510" s="603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601"/>
      <c r="J511" s="602"/>
      <c r="K511" s="602"/>
      <c r="L511" s="602"/>
      <c r="M511" s="603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601"/>
      <c r="J512" s="602"/>
      <c r="K512" s="602"/>
      <c r="L512" s="602"/>
      <c r="M512" s="603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601"/>
      <c r="J513" s="602"/>
      <c r="K513" s="602"/>
      <c r="L513" s="602"/>
      <c r="M513" s="603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601"/>
      <c r="J514" s="602"/>
      <c r="K514" s="602"/>
      <c r="L514" s="602"/>
      <c r="M514" s="60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601"/>
      <c r="J515" s="602"/>
      <c r="K515" s="602"/>
      <c r="L515" s="602"/>
      <c r="M515" s="60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601"/>
      <c r="J516" s="602"/>
      <c r="K516" s="602"/>
      <c r="L516" s="602"/>
      <c r="M516" s="603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601"/>
      <c r="J517" s="602"/>
      <c r="K517" s="602"/>
      <c r="L517" s="602"/>
      <c r="M517" s="603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601"/>
      <c r="J518" s="602"/>
      <c r="K518" s="602"/>
      <c r="L518" s="602"/>
      <c r="M518" s="603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601"/>
      <c r="J519" s="602"/>
      <c r="K519" s="602"/>
      <c r="L519" s="602"/>
      <c r="M519" s="603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601"/>
      <c r="J520" s="602"/>
      <c r="K520" s="602"/>
      <c r="L520" s="602"/>
      <c r="M520" s="603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601"/>
      <c r="J521" s="602"/>
      <c r="K521" s="602"/>
      <c r="L521" s="602"/>
      <c r="M521" s="603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601"/>
      <c r="J522" s="602"/>
      <c r="K522" s="602"/>
      <c r="L522" s="602"/>
      <c r="M522" s="603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601"/>
      <c r="J523" s="602"/>
      <c r="K523" s="602"/>
      <c r="L523" s="602"/>
      <c r="M523" s="603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601"/>
      <c r="J524" s="602"/>
      <c r="K524" s="602"/>
      <c r="L524" s="602"/>
      <c r="M524" s="603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601"/>
      <c r="J525" s="602"/>
      <c r="K525" s="602"/>
      <c r="L525" s="602"/>
      <c r="M525" s="603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601"/>
      <c r="J526" s="602"/>
      <c r="K526" s="602"/>
      <c r="L526" s="602"/>
      <c r="M526" s="603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601"/>
      <c r="J527" s="602"/>
      <c r="K527" s="602"/>
      <c r="L527" s="602"/>
      <c r="M527" s="603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601"/>
      <c r="J528" s="602"/>
      <c r="K528" s="602"/>
      <c r="L528" s="602"/>
      <c r="M528" s="603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601"/>
      <c r="J529" s="602"/>
      <c r="K529" s="602"/>
      <c r="L529" s="602"/>
      <c r="M529" s="603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601"/>
      <c r="J530" s="602"/>
      <c r="K530" s="602"/>
      <c r="L530" s="602"/>
      <c r="M530" s="603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601"/>
      <c r="J531" s="602"/>
      <c r="K531" s="602"/>
      <c r="L531" s="602"/>
      <c r="M531" s="603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601"/>
      <c r="J532" s="602"/>
      <c r="K532" s="602"/>
      <c r="L532" s="602"/>
      <c r="M532" s="603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601"/>
      <c r="J533" s="602"/>
      <c r="K533" s="602"/>
      <c r="L533" s="602"/>
      <c r="M533" s="603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601"/>
      <c r="J534" s="602"/>
      <c r="K534" s="602"/>
      <c r="L534" s="602"/>
      <c r="M534" s="603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601"/>
      <c r="J535" s="602"/>
      <c r="K535" s="602"/>
      <c r="L535" s="602"/>
      <c r="M535" s="603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601"/>
      <c r="J536" s="602"/>
      <c r="K536" s="602"/>
      <c r="L536" s="602"/>
      <c r="M536" s="603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601"/>
      <c r="J537" s="602"/>
      <c r="K537" s="602"/>
      <c r="L537" s="602"/>
      <c r="M537" s="603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601"/>
      <c r="J538" s="602"/>
      <c r="K538" s="602"/>
      <c r="L538" s="602"/>
      <c r="M538" s="603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601"/>
      <c r="J539" s="602"/>
      <c r="K539" s="602"/>
      <c r="L539" s="602"/>
      <c r="M539" s="603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601"/>
      <c r="J540" s="602"/>
      <c r="K540" s="602"/>
      <c r="L540" s="602"/>
      <c r="M540" s="60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601"/>
      <c r="J541" s="602"/>
      <c r="K541" s="602"/>
      <c r="L541" s="602"/>
      <c r="M541" s="603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601"/>
      <c r="J542" s="602"/>
      <c r="K542" s="602"/>
      <c r="L542" s="602"/>
      <c r="M542" s="603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601"/>
      <c r="J543" s="602"/>
      <c r="K543" s="602"/>
      <c r="L543" s="602"/>
      <c r="M543" s="603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601"/>
      <c r="J544" s="602"/>
      <c r="K544" s="602"/>
      <c r="L544" s="602"/>
      <c r="M544" s="603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601"/>
      <c r="J545" s="602"/>
      <c r="K545" s="602"/>
      <c r="L545" s="602"/>
      <c r="M545" s="603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601"/>
      <c r="J546" s="602"/>
      <c r="K546" s="602"/>
      <c r="L546" s="602"/>
      <c r="M546" s="603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601"/>
      <c r="J547" s="602"/>
      <c r="K547" s="602"/>
      <c r="L547" s="602"/>
      <c r="M547" s="603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601"/>
      <c r="J548" s="602"/>
      <c r="K548" s="602"/>
      <c r="L548" s="602"/>
      <c r="M548" s="603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601"/>
      <c r="J549" s="602"/>
      <c r="K549" s="602"/>
      <c r="L549" s="602"/>
      <c r="M549" s="603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601"/>
      <c r="J550" s="602"/>
      <c r="K550" s="602"/>
      <c r="L550" s="602"/>
      <c r="M550" s="603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601"/>
      <c r="J551" s="602"/>
      <c r="K551" s="602"/>
      <c r="L551" s="602"/>
      <c r="M551" s="603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601"/>
      <c r="J552" s="602"/>
      <c r="K552" s="602"/>
      <c r="L552" s="602"/>
      <c r="M552" s="603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601"/>
      <c r="J553" s="602"/>
      <c r="K553" s="602"/>
      <c r="L553" s="602"/>
      <c r="M553" s="603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601"/>
      <c r="J554" s="602"/>
      <c r="K554" s="602"/>
      <c r="L554" s="602"/>
      <c r="M554" s="603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601"/>
      <c r="J555" s="602"/>
      <c r="K555" s="602"/>
      <c r="L555" s="602"/>
      <c r="M555" s="603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601"/>
      <c r="J556" s="602"/>
      <c r="K556" s="602"/>
      <c r="L556" s="602"/>
      <c r="M556" s="603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601"/>
      <c r="J557" s="602"/>
      <c r="K557" s="602"/>
      <c r="L557" s="602"/>
      <c r="M557" s="603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601"/>
      <c r="J558" s="602"/>
      <c r="K558" s="602"/>
      <c r="L558" s="602"/>
      <c r="M558" s="60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601"/>
      <c r="J559" s="602"/>
      <c r="K559" s="602"/>
      <c r="L559" s="602"/>
      <c r="M559" s="603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601"/>
      <c r="J560" s="602"/>
      <c r="K560" s="602"/>
      <c r="L560" s="602"/>
      <c r="M560" s="603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601"/>
      <c r="J561" s="602"/>
      <c r="K561" s="602"/>
      <c r="L561" s="602"/>
      <c r="M561" s="603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601"/>
      <c r="J562" s="602"/>
      <c r="K562" s="602"/>
      <c r="L562" s="602"/>
      <c r="M562" s="603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601"/>
      <c r="J563" s="602"/>
      <c r="K563" s="602"/>
      <c r="L563" s="602"/>
      <c r="M563" s="603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601"/>
      <c r="J564" s="602"/>
      <c r="K564" s="602"/>
      <c r="L564" s="602"/>
      <c r="M564" s="603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601"/>
      <c r="J565" s="602"/>
      <c r="K565" s="602"/>
      <c r="L565" s="602"/>
      <c r="M565" s="603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601"/>
      <c r="J566" s="602"/>
      <c r="K566" s="602"/>
      <c r="L566" s="602"/>
      <c r="M566" s="603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601"/>
      <c r="J567" s="602"/>
      <c r="K567" s="602"/>
      <c r="L567" s="602"/>
      <c r="M567" s="603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601"/>
      <c r="J568" s="602"/>
      <c r="K568" s="602"/>
      <c r="L568" s="602"/>
      <c r="M568" s="603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601"/>
      <c r="J569" s="602"/>
      <c r="K569" s="602"/>
      <c r="L569" s="602"/>
      <c r="M569" s="603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601"/>
      <c r="J570" s="602"/>
      <c r="K570" s="602"/>
      <c r="L570" s="602"/>
      <c r="M570" s="603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601"/>
      <c r="J571" s="602"/>
      <c r="K571" s="602"/>
      <c r="L571" s="602"/>
      <c r="M571" s="603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601"/>
      <c r="J572" s="602"/>
      <c r="K572" s="602"/>
      <c r="L572" s="602"/>
      <c r="M572" s="603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601"/>
      <c r="J573" s="602"/>
      <c r="K573" s="602"/>
      <c r="L573" s="602"/>
      <c r="M573" s="603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601"/>
      <c r="J574" s="602"/>
      <c r="K574" s="602"/>
      <c r="L574" s="602"/>
      <c r="M574" s="603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601"/>
      <c r="J575" s="602"/>
      <c r="K575" s="602"/>
      <c r="L575" s="602"/>
      <c r="M575" s="603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601"/>
      <c r="J576" s="602"/>
      <c r="K576" s="602"/>
      <c r="L576" s="602"/>
      <c r="M576" s="603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601"/>
      <c r="J577" s="602"/>
      <c r="K577" s="602"/>
      <c r="L577" s="602"/>
      <c r="M577" s="603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601"/>
      <c r="J578" s="602"/>
      <c r="K578" s="602"/>
      <c r="L578" s="602"/>
      <c r="M578" s="603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601"/>
      <c r="J579" s="602"/>
      <c r="K579" s="602"/>
      <c r="L579" s="602"/>
      <c r="M579" s="603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601"/>
      <c r="J580" s="602"/>
      <c r="K580" s="602"/>
      <c r="L580" s="602"/>
      <c r="M580" s="603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601"/>
      <c r="J581" s="602"/>
      <c r="K581" s="602"/>
      <c r="L581" s="602"/>
      <c r="M581" s="603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601"/>
      <c r="J582" s="602"/>
      <c r="K582" s="602"/>
      <c r="L582" s="602"/>
      <c r="M582" s="603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601"/>
      <c r="J583" s="602"/>
      <c r="K583" s="602"/>
      <c r="L583" s="602"/>
      <c r="M583" s="603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601"/>
      <c r="J584" s="602"/>
      <c r="K584" s="602"/>
      <c r="L584" s="602"/>
      <c r="M584" s="603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601"/>
      <c r="J585" s="602"/>
      <c r="K585" s="602"/>
      <c r="L585" s="602"/>
      <c r="M585" s="603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601"/>
      <c r="J586" s="602"/>
      <c r="K586" s="602"/>
      <c r="L586" s="602"/>
      <c r="M586" s="603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601"/>
      <c r="J587" s="602"/>
      <c r="K587" s="602"/>
      <c r="L587" s="602"/>
      <c r="M587" s="603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601"/>
      <c r="J588" s="602"/>
      <c r="K588" s="602"/>
      <c r="L588" s="602"/>
      <c r="M588" s="603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601"/>
      <c r="J589" s="602"/>
      <c r="K589" s="602"/>
      <c r="L589" s="602"/>
      <c r="M589" s="603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601"/>
      <c r="J590" s="602"/>
      <c r="K590" s="602"/>
      <c r="L590" s="602"/>
      <c r="M590" s="603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601"/>
      <c r="J591" s="602"/>
      <c r="K591" s="602"/>
      <c r="L591" s="602"/>
      <c r="M591" s="603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601"/>
      <c r="J592" s="602"/>
      <c r="K592" s="602"/>
      <c r="L592" s="602"/>
      <c r="M592" s="603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601"/>
      <c r="J593" s="602"/>
      <c r="K593" s="602"/>
      <c r="L593" s="602"/>
      <c r="M593" s="603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601"/>
      <c r="J594" s="602"/>
      <c r="K594" s="602"/>
      <c r="L594" s="602"/>
      <c r="M594" s="603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601"/>
      <c r="J595" s="602"/>
      <c r="K595" s="602"/>
      <c r="L595" s="602"/>
      <c r="M595" s="603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601"/>
      <c r="J596" s="602"/>
      <c r="K596" s="602"/>
      <c r="L596" s="602"/>
      <c r="M596" s="603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601"/>
      <c r="J597" s="602"/>
      <c r="K597" s="602"/>
      <c r="L597" s="602"/>
      <c r="M597" s="603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601"/>
      <c r="J598" s="602"/>
      <c r="K598" s="602"/>
      <c r="L598" s="602"/>
      <c r="M598" s="603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601"/>
      <c r="J599" s="602"/>
      <c r="K599" s="602"/>
      <c r="L599" s="602"/>
      <c r="M599" s="603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601"/>
      <c r="J600" s="602"/>
      <c r="K600" s="602"/>
      <c r="L600" s="602"/>
      <c r="M600" s="603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601"/>
      <c r="J601" s="602"/>
      <c r="K601" s="602"/>
      <c r="L601" s="602"/>
      <c r="M601" s="603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601"/>
      <c r="J602" s="602"/>
      <c r="K602" s="602"/>
      <c r="L602" s="602"/>
      <c r="M602" s="603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601"/>
      <c r="J603" s="602"/>
      <c r="K603" s="602"/>
      <c r="L603" s="602"/>
      <c r="M603" s="603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601"/>
      <c r="J604" s="602"/>
      <c r="K604" s="602"/>
      <c r="L604" s="602"/>
      <c r="M604" s="603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601"/>
      <c r="J605" s="602"/>
      <c r="K605" s="602"/>
      <c r="L605" s="602"/>
      <c r="M605" s="603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601"/>
      <c r="J606" s="602"/>
      <c r="K606" s="602"/>
      <c r="L606" s="602"/>
      <c r="M606" s="603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601"/>
      <c r="J607" s="602"/>
      <c r="K607" s="602"/>
      <c r="L607" s="602"/>
      <c r="M607" s="603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601"/>
      <c r="J608" s="602"/>
      <c r="K608" s="602"/>
      <c r="L608" s="602"/>
      <c r="M608" s="603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601"/>
      <c r="J609" s="602"/>
      <c r="K609" s="602"/>
      <c r="L609" s="602"/>
      <c r="M609" s="603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601"/>
      <c r="J610" s="602"/>
      <c r="K610" s="602"/>
      <c r="L610" s="602"/>
      <c r="M610" s="603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601"/>
      <c r="J611" s="602"/>
      <c r="K611" s="602"/>
      <c r="L611" s="602"/>
      <c r="M611" s="603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601"/>
      <c r="J612" s="602"/>
      <c r="K612" s="602"/>
      <c r="L612" s="602"/>
      <c r="M612" s="603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601"/>
      <c r="J613" s="602"/>
      <c r="K613" s="602"/>
      <c r="L613" s="602"/>
      <c r="M613" s="603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601"/>
      <c r="J614" s="602"/>
      <c r="K614" s="602"/>
      <c r="L614" s="602"/>
      <c r="M614" s="603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601"/>
      <c r="J615" s="602"/>
      <c r="K615" s="602"/>
      <c r="L615" s="602"/>
      <c r="M615" s="603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601"/>
      <c r="J616" s="602"/>
      <c r="K616" s="602"/>
      <c r="L616" s="602"/>
      <c r="M616" s="603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601"/>
      <c r="J617" s="602"/>
      <c r="K617" s="602"/>
      <c r="L617" s="602"/>
      <c r="M617" s="603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601"/>
      <c r="J618" s="602"/>
      <c r="K618" s="602"/>
      <c r="L618" s="602"/>
      <c r="M618" s="603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601"/>
      <c r="J619" s="602"/>
      <c r="K619" s="602"/>
      <c r="L619" s="602"/>
      <c r="M619" s="603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601"/>
      <c r="J620" s="602"/>
      <c r="K620" s="602"/>
      <c r="L620" s="602"/>
      <c r="M620" s="603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601"/>
      <c r="J621" s="602"/>
      <c r="K621" s="602"/>
      <c r="L621" s="602"/>
      <c r="M621" s="603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601"/>
      <c r="J622" s="602"/>
      <c r="K622" s="602"/>
      <c r="L622" s="602"/>
      <c r="M622" s="603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601"/>
      <c r="J623" s="602"/>
      <c r="K623" s="602"/>
      <c r="L623" s="602"/>
      <c r="M623" s="603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601"/>
      <c r="J624" s="602"/>
      <c r="K624" s="602"/>
      <c r="L624" s="602"/>
      <c r="M624" s="603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601"/>
      <c r="J625" s="602"/>
      <c r="K625" s="602"/>
      <c r="L625" s="602"/>
      <c r="M625" s="603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601"/>
      <c r="J626" s="602"/>
      <c r="K626" s="602"/>
      <c r="L626" s="602"/>
      <c r="M626" s="603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601"/>
      <c r="J627" s="602"/>
      <c r="K627" s="602"/>
      <c r="L627" s="602"/>
      <c r="M627" s="603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601"/>
      <c r="J628" s="602"/>
      <c r="K628" s="602"/>
      <c r="L628" s="602"/>
      <c r="M628" s="603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601"/>
      <c r="J629" s="602"/>
      <c r="K629" s="602"/>
      <c r="L629" s="602"/>
      <c r="M629" s="603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601"/>
      <c r="J630" s="602"/>
      <c r="K630" s="602"/>
      <c r="L630" s="602"/>
      <c r="M630" s="603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601"/>
      <c r="J631" s="602"/>
      <c r="K631" s="602"/>
      <c r="L631" s="602"/>
      <c r="M631" s="603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601"/>
      <c r="J632" s="602"/>
      <c r="K632" s="602"/>
      <c r="L632" s="602"/>
      <c r="M632" s="603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601"/>
      <c r="J633" s="602"/>
      <c r="K633" s="602"/>
      <c r="L633" s="602"/>
      <c r="M633" s="603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601"/>
      <c r="J634" s="602"/>
      <c r="K634" s="602"/>
      <c r="L634" s="602"/>
      <c r="M634" s="603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601"/>
      <c r="J635" s="602"/>
      <c r="K635" s="602"/>
      <c r="L635" s="602"/>
      <c r="M635" s="603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601"/>
      <c r="J636" s="602"/>
      <c r="K636" s="602"/>
      <c r="L636" s="602"/>
      <c r="M636" s="603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601"/>
      <c r="J637" s="602"/>
      <c r="K637" s="602"/>
      <c r="L637" s="602"/>
      <c r="M637" s="603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601"/>
      <c r="J638" s="602"/>
      <c r="K638" s="602"/>
      <c r="L638" s="602"/>
      <c r="M638" s="603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601"/>
      <c r="J639" s="602"/>
      <c r="K639" s="602"/>
      <c r="L639" s="602"/>
      <c r="M639" s="603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601"/>
      <c r="J640" s="602"/>
      <c r="K640" s="602"/>
      <c r="L640" s="602"/>
      <c r="M640" s="603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601"/>
      <c r="J641" s="602"/>
      <c r="K641" s="602"/>
      <c r="L641" s="602"/>
      <c r="M641" s="603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601"/>
      <c r="J642" s="602"/>
      <c r="K642" s="602"/>
      <c r="L642" s="602"/>
      <c r="M642" s="603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601"/>
      <c r="J643" s="602"/>
      <c r="K643" s="602"/>
      <c r="L643" s="602"/>
      <c r="M643" s="603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601"/>
      <c r="J644" s="602"/>
      <c r="K644" s="602"/>
      <c r="L644" s="602"/>
      <c r="M644" s="603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601"/>
      <c r="J645" s="602"/>
      <c r="K645" s="602"/>
      <c r="L645" s="602"/>
      <c r="M645" s="603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601"/>
      <c r="J646" s="602"/>
      <c r="K646" s="602"/>
      <c r="L646" s="602"/>
      <c r="M646" s="603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601"/>
      <c r="J647" s="602"/>
      <c r="K647" s="602"/>
      <c r="L647" s="602"/>
      <c r="M647" s="603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601"/>
      <c r="J648" s="602"/>
      <c r="K648" s="602"/>
      <c r="L648" s="602"/>
      <c r="M648" s="603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601"/>
      <c r="J649" s="602"/>
      <c r="K649" s="602"/>
      <c r="L649" s="602"/>
      <c r="M649" s="603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601"/>
      <c r="J650" s="602"/>
      <c r="K650" s="602"/>
      <c r="L650" s="602"/>
      <c r="M650" s="603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601"/>
      <c r="J651" s="602"/>
      <c r="K651" s="602"/>
      <c r="L651" s="602"/>
      <c r="M651" s="603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601"/>
      <c r="J652" s="602"/>
      <c r="K652" s="602"/>
      <c r="L652" s="602"/>
      <c r="M652" s="603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601"/>
      <c r="J653" s="602"/>
      <c r="K653" s="602"/>
      <c r="L653" s="602"/>
      <c r="M653" s="603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601"/>
      <c r="J654" s="602"/>
      <c r="K654" s="602"/>
      <c r="L654" s="602"/>
      <c r="M654" s="603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601"/>
      <c r="J655" s="602"/>
      <c r="K655" s="602"/>
      <c r="L655" s="602"/>
      <c r="M655" s="603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601"/>
      <c r="J656" s="602"/>
      <c r="K656" s="602"/>
      <c r="L656" s="602"/>
      <c r="M656" s="603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601"/>
      <c r="J657" s="602"/>
      <c r="K657" s="602"/>
      <c r="L657" s="602"/>
      <c r="M657" s="603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601"/>
      <c r="J658" s="602"/>
      <c r="K658" s="602"/>
      <c r="L658" s="602"/>
      <c r="M658" s="60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601"/>
      <c r="J659" s="602"/>
      <c r="K659" s="602"/>
      <c r="L659" s="602"/>
      <c r="M659" s="603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601"/>
      <c r="J660" s="602"/>
      <c r="K660" s="602"/>
      <c r="L660" s="602"/>
      <c r="M660" s="603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601"/>
      <c r="J661" s="602"/>
      <c r="K661" s="602"/>
      <c r="L661" s="602"/>
      <c r="M661" s="603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601"/>
      <c r="J662" s="602"/>
      <c r="K662" s="602"/>
      <c r="L662" s="602"/>
      <c r="M662" s="603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601"/>
      <c r="J663" s="602"/>
      <c r="K663" s="602"/>
      <c r="L663" s="602"/>
      <c r="M663" s="603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601"/>
      <c r="J664" s="602"/>
      <c r="K664" s="602"/>
      <c r="L664" s="602"/>
      <c r="M664" s="60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601"/>
      <c r="J665" s="602"/>
      <c r="K665" s="602"/>
      <c r="L665" s="602"/>
      <c r="M665" s="603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601"/>
      <c r="J666" s="602"/>
      <c r="K666" s="602"/>
      <c r="L666" s="602"/>
      <c r="M666" s="603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601"/>
      <c r="J667" s="602"/>
      <c r="K667" s="602"/>
      <c r="L667" s="602"/>
      <c r="M667" s="60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601"/>
      <c r="J668" s="602"/>
      <c r="K668" s="602"/>
      <c r="L668" s="602"/>
      <c r="M668" s="603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601"/>
      <c r="J669" s="602"/>
      <c r="K669" s="602"/>
      <c r="L669" s="602"/>
      <c r="M669" s="603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601"/>
      <c r="J670" s="602"/>
      <c r="K670" s="602"/>
      <c r="L670" s="602"/>
      <c r="M670" s="603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601"/>
      <c r="J671" s="602"/>
      <c r="K671" s="602"/>
      <c r="L671" s="602"/>
      <c r="M671" s="603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601"/>
      <c r="J672" s="602"/>
      <c r="K672" s="602"/>
      <c r="L672" s="602"/>
      <c r="M672" s="603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601"/>
      <c r="J673" s="602"/>
      <c r="K673" s="602"/>
      <c r="L673" s="602"/>
      <c r="M673" s="603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601"/>
      <c r="J674" s="602"/>
      <c r="K674" s="602"/>
      <c r="L674" s="602"/>
      <c r="M674" s="603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601"/>
      <c r="J675" s="602"/>
      <c r="K675" s="602"/>
      <c r="L675" s="602"/>
      <c r="M675" s="60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601"/>
      <c r="J676" s="602"/>
      <c r="K676" s="602"/>
      <c r="L676" s="602"/>
      <c r="M676" s="60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601"/>
      <c r="J677" s="602"/>
      <c r="K677" s="602"/>
      <c r="L677" s="602"/>
      <c r="M677" s="603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601"/>
      <c r="J678" s="602"/>
      <c r="K678" s="602"/>
      <c r="L678" s="602"/>
      <c r="M678" s="60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601"/>
      <c r="J679" s="602"/>
      <c r="K679" s="602"/>
      <c r="L679" s="602"/>
      <c r="M679" s="603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601"/>
      <c r="J680" s="602"/>
      <c r="K680" s="602"/>
      <c r="L680" s="602"/>
      <c r="M680" s="603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601"/>
      <c r="J681" s="602"/>
      <c r="K681" s="602"/>
      <c r="L681" s="602"/>
      <c r="M681" s="603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601"/>
      <c r="J682" s="602"/>
      <c r="K682" s="602"/>
      <c r="L682" s="602"/>
      <c r="M682" s="603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601"/>
      <c r="J683" s="602"/>
      <c r="K683" s="602"/>
      <c r="L683" s="602"/>
      <c r="M683" s="603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601"/>
      <c r="J684" s="602"/>
      <c r="K684" s="602"/>
      <c r="L684" s="602"/>
      <c r="M684" s="603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601"/>
      <c r="J685" s="602"/>
      <c r="K685" s="602"/>
      <c r="L685" s="602"/>
      <c r="M685" s="603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601"/>
      <c r="J686" s="602"/>
      <c r="K686" s="602"/>
      <c r="L686" s="602"/>
      <c r="M686" s="603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601"/>
      <c r="J687" s="602"/>
      <c r="K687" s="602"/>
      <c r="L687" s="602"/>
      <c r="M687" s="603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601"/>
      <c r="J688" s="602"/>
      <c r="K688" s="602"/>
      <c r="L688" s="602"/>
      <c r="M688" s="603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601"/>
      <c r="J689" s="602"/>
      <c r="K689" s="602"/>
      <c r="L689" s="602"/>
      <c r="M689" s="603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601"/>
      <c r="J690" s="602"/>
      <c r="K690" s="602"/>
      <c r="L690" s="602"/>
      <c r="M690" s="603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601"/>
      <c r="J691" s="602"/>
      <c r="K691" s="602"/>
      <c r="L691" s="602"/>
      <c r="M691" s="603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601"/>
      <c r="J692" s="602"/>
      <c r="K692" s="602"/>
      <c r="L692" s="602"/>
      <c r="M692" s="603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601"/>
      <c r="J693" s="602"/>
      <c r="K693" s="602"/>
      <c r="L693" s="602"/>
      <c r="M693" s="603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601"/>
      <c r="J694" s="602"/>
      <c r="K694" s="602"/>
      <c r="L694" s="602"/>
      <c r="M694" s="603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601"/>
      <c r="J695" s="602"/>
      <c r="K695" s="602"/>
      <c r="L695" s="602"/>
      <c r="M695" s="603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601"/>
      <c r="J696" s="602"/>
      <c r="K696" s="602"/>
      <c r="L696" s="602"/>
      <c r="M696" s="603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601"/>
      <c r="J697" s="602"/>
      <c r="K697" s="602"/>
      <c r="L697" s="602"/>
      <c r="M697" s="603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601"/>
      <c r="J698" s="602"/>
      <c r="K698" s="602"/>
      <c r="L698" s="602"/>
      <c r="M698" s="603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601"/>
      <c r="J699" s="602"/>
      <c r="K699" s="602"/>
      <c r="L699" s="602"/>
      <c r="M699" s="603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601"/>
      <c r="J700" s="602"/>
      <c r="K700" s="602"/>
      <c r="L700" s="602"/>
      <c r="M700" s="603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601"/>
      <c r="J701" s="602"/>
      <c r="K701" s="602"/>
      <c r="L701" s="602"/>
      <c r="M701" s="60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601"/>
      <c r="J702" s="602"/>
      <c r="K702" s="602"/>
      <c r="L702" s="602"/>
      <c r="M702" s="603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601"/>
      <c r="J703" s="602"/>
      <c r="K703" s="602"/>
      <c r="L703" s="602"/>
      <c r="M703" s="603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601"/>
      <c r="J704" s="602"/>
      <c r="K704" s="602"/>
      <c r="L704" s="602"/>
      <c r="M704" s="603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601"/>
      <c r="J705" s="602"/>
      <c r="K705" s="602"/>
      <c r="L705" s="602"/>
      <c r="M705" s="603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601"/>
      <c r="J706" s="602"/>
      <c r="K706" s="602"/>
      <c r="L706" s="602"/>
      <c r="M706" s="603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601"/>
      <c r="J707" s="602"/>
      <c r="K707" s="602"/>
      <c r="L707" s="602"/>
      <c r="M707" s="603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601"/>
      <c r="J708" s="602"/>
      <c r="K708" s="602"/>
      <c r="L708" s="602"/>
      <c r="M708" s="603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601"/>
      <c r="J709" s="602"/>
      <c r="K709" s="602"/>
      <c r="L709" s="602"/>
      <c r="M709" s="603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601"/>
      <c r="J710" s="602"/>
      <c r="K710" s="602"/>
      <c r="L710" s="602"/>
      <c r="M710" s="603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601"/>
      <c r="J711" s="602"/>
      <c r="K711" s="602"/>
      <c r="L711" s="602"/>
      <c r="M711" s="603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601"/>
      <c r="J712" s="602"/>
      <c r="K712" s="602"/>
      <c r="L712" s="602"/>
      <c r="M712" s="603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601"/>
      <c r="J713" s="602"/>
      <c r="K713" s="602"/>
      <c r="L713" s="602"/>
      <c r="M713" s="603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601"/>
      <c r="J714" s="602"/>
      <c r="K714" s="602"/>
      <c r="L714" s="602"/>
      <c r="M714" s="603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601"/>
      <c r="J715" s="602"/>
      <c r="K715" s="602"/>
      <c r="L715" s="602"/>
      <c r="M715" s="603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601"/>
      <c r="J716" s="602"/>
      <c r="K716" s="602"/>
      <c r="L716" s="602"/>
      <c r="M716" s="603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601"/>
      <c r="J717" s="602"/>
      <c r="K717" s="602"/>
      <c r="L717" s="602"/>
      <c r="M717" s="603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601"/>
      <c r="J718" s="602"/>
      <c r="K718" s="602"/>
      <c r="L718" s="602"/>
      <c r="M718" s="603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601"/>
      <c r="J719" s="602"/>
      <c r="K719" s="602"/>
      <c r="L719" s="602"/>
      <c r="M719" s="603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601"/>
      <c r="J720" s="602"/>
      <c r="K720" s="602"/>
      <c r="L720" s="602"/>
      <c r="M720" s="603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601"/>
      <c r="J721" s="602"/>
      <c r="K721" s="602"/>
      <c r="L721" s="602"/>
      <c r="M721" s="603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601"/>
      <c r="J722" s="602"/>
      <c r="K722" s="602"/>
      <c r="L722" s="602"/>
      <c r="M722" s="603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601"/>
      <c r="J723" s="602"/>
      <c r="K723" s="602"/>
      <c r="L723" s="602"/>
      <c r="M723" s="603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601"/>
      <c r="J724" s="602"/>
      <c r="K724" s="602"/>
      <c r="L724" s="602"/>
      <c r="M724" s="60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601"/>
      <c r="J725" s="602"/>
      <c r="K725" s="602"/>
      <c r="L725" s="602"/>
      <c r="M725" s="603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601"/>
      <c r="J726" s="602"/>
      <c r="K726" s="602"/>
      <c r="L726" s="602"/>
      <c r="M726" s="603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601"/>
      <c r="J727" s="602"/>
      <c r="K727" s="602"/>
      <c r="L727" s="602"/>
      <c r="M727" s="603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601"/>
      <c r="J728" s="602"/>
      <c r="K728" s="602"/>
      <c r="L728" s="602"/>
      <c r="M728" s="603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601"/>
      <c r="J729" s="602"/>
      <c r="K729" s="602"/>
      <c r="L729" s="602"/>
      <c r="M729" s="603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601"/>
      <c r="J730" s="602"/>
      <c r="K730" s="602"/>
      <c r="L730" s="602"/>
      <c r="M730" s="603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601"/>
      <c r="J731" s="602"/>
      <c r="K731" s="602"/>
      <c r="L731" s="602"/>
      <c r="M731" s="603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601"/>
      <c r="J732" s="602"/>
      <c r="K732" s="602"/>
      <c r="L732" s="602"/>
      <c r="M732" s="603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601"/>
      <c r="J733" s="602"/>
      <c r="K733" s="602"/>
      <c r="L733" s="602"/>
      <c r="M733" s="603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601"/>
      <c r="J734" s="602"/>
      <c r="K734" s="602"/>
      <c r="L734" s="602"/>
      <c r="M734" s="603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601"/>
      <c r="J735" s="602"/>
      <c r="K735" s="602"/>
      <c r="L735" s="602"/>
      <c r="M735" s="603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601"/>
      <c r="J736" s="602"/>
      <c r="K736" s="602"/>
      <c r="L736" s="602"/>
      <c r="M736" s="603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601"/>
      <c r="J737" s="602"/>
      <c r="K737" s="602"/>
      <c r="L737" s="602"/>
      <c r="M737" s="603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601"/>
      <c r="J738" s="602"/>
      <c r="K738" s="602"/>
      <c r="L738" s="602"/>
      <c r="M738" s="603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601"/>
      <c r="J739" s="602"/>
      <c r="K739" s="602"/>
      <c r="L739" s="602"/>
      <c r="M739" s="603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601"/>
      <c r="J740" s="602"/>
      <c r="K740" s="602"/>
      <c r="L740" s="602"/>
      <c r="M740" s="603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601"/>
      <c r="J741" s="602"/>
      <c r="K741" s="602"/>
      <c r="L741" s="602"/>
      <c r="M741" s="603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601"/>
      <c r="J742" s="602"/>
      <c r="K742" s="602"/>
      <c r="L742" s="602"/>
      <c r="M742" s="603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601"/>
      <c r="J743" s="602"/>
      <c r="K743" s="602"/>
      <c r="L743" s="602"/>
      <c r="M743" s="603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601"/>
      <c r="J744" s="602"/>
      <c r="K744" s="602"/>
      <c r="L744" s="602"/>
      <c r="M744" s="60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601"/>
      <c r="J745" s="602"/>
      <c r="K745" s="602"/>
      <c r="L745" s="602"/>
      <c r="M745" s="60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601"/>
      <c r="J746" s="602"/>
      <c r="K746" s="602"/>
      <c r="L746" s="602"/>
      <c r="M746" s="60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601"/>
      <c r="J747" s="602"/>
      <c r="K747" s="602"/>
      <c r="L747" s="602"/>
      <c r="M747" s="60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601"/>
      <c r="J748" s="602"/>
      <c r="K748" s="602"/>
      <c r="L748" s="602"/>
      <c r="M748" s="60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601"/>
      <c r="J749" s="602"/>
      <c r="K749" s="602"/>
      <c r="L749" s="602"/>
      <c r="M749" s="60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601"/>
      <c r="J750" s="602"/>
      <c r="K750" s="602"/>
      <c r="L750" s="602"/>
      <c r="M750" s="60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601"/>
      <c r="J751" s="602"/>
      <c r="K751" s="602"/>
      <c r="L751" s="602"/>
      <c r="M751" s="60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601"/>
      <c r="J752" s="602"/>
      <c r="K752" s="602"/>
      <c r="L752" s="602"/>
      <c r="M752" s="60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601"/>
      <c r="J753" s="602"/>
      <c r="K753" s="602"/>
      <c r="L753" s="602"/>
      <c r="M753" s="60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601"/>
      <c r="J754" s="602"/>
      <c r="K754" s="602"/>
      <c r="L754" s="602"/>
      <c r="M754" s="60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601"/>
      <c r="J755" s="602"/>
      <c r="K755" s="602"/>
      <c r="L755" s="602"/>
      <c r="M755" s="60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601"/>
      <c r="J756" s="602"/>
      <c r="K756" s="602"/>
      <c r="L756" s="602"/>
      <c r="M756" s="60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601"/>
      <c r="J757" s="602"/>
      <c r="K757" s="602"/>
      <c r="L757" s="602"/>
      <c r="M757" s="60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601"/>
      <c r="J758" s="602"/>
      <c r="K758" s="602"/>
      <c r="L758" s="602"/>
      <c r="M758" s="60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601"/>
      <c r="J759" s="602"/>
      <c r="K759" s="602"/>
      <c r="L759" s="602"/>
      <c r="M759" s="60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601"/>
      <c r="J760" s="602"/>
      <c r="K760" s="602"/>
      <c r="L760" s="602"/>
      <c r="M760" s="60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601"/>
      <c r="J761" s="602"/>
      <c r="K761" s="602"/>
      <c r="L761" s="602"/>
      <c r="M761" s="60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601"/>
      <c r="J762" s="602"/>
      <c r="K762" s="602"/>
      <c r="L762" s="602"/>
      <c r="M762" s="60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601"/>
      <c r="J763" s="602"/>
      <c r="K763" s="602"/>
      <c r="L763" s="602"/>
      <c r="M763" s="60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601"/>
      <c r="J764" s="602"/>
      <c r="K764" s="602"/>
      <c r="L764" s="602"/>
      <c r="M764" s="60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601"/>
      <c r="J765" s="602"/>
      <c r="K765" s="602"/>
      <c r="L765" s="602"/>
      <c r="M765" s="60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601"/>
      <c r="J766" s="602"/>
      <c r="K766" s="602"/>
      <c r="L766" s="602"/>
      <c r="M766" s="60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601"/>
      <c r="J767" s="602"/>
      <c r="K767" s="602"/>
      <c r="L767" s="602"/>
      <c r="M767" s="60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601"/>
      <c r="J768" s="602"/>
      <c r="K768" s="602"/>
      <c r="L768" s="602"/>
      <c r="M768" s="60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601"/>
      <c r="J769" s="602"/>
      <c r="K769" s="602"/>
      <c r="L769" s="602"/>
      <c r="M769" s="60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601"/>
      <c r="J770" s="602"/>
      <c r="K770" s="602"/>
      <c r="L770" s="602"/>
      <c r="M770" s="60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601"/>
      <c r="J771" s="602"/>
      <c r="K771" s="602"/>
      <c r="L771" s="602"/>
      <c r="M771" s="60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601"/>
      <c r="J772" s="602"/>
      <c r="K772" s="602"/>
      <c r="L772" s="602"/>
      <c r="M772" s="60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601"/>
      <c r="J773" s="602"/>
      <c r="K773" s="602"/>
      <c r="L773" s="602"/>
      <c r="M773" s="60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601"/>
      <c r="J774" s="602"/>
      <c r="K774" s="602"/>
      <c r="L774" s="602"/>
      <c r="M774" s="60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601"/>
      <c r="J775" s="602"/>
      <c r="K775" s="602"/>
      <c r="L775" s="602"/>
      <c r="M775" s="60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601"/>
      <c r="J776" s="602"/>
      <c r="K776" s="602"/>
      <c r="L776" s="602"/>
      <c r="M776" s="60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601"/>
      <c r="J777" s="602"/>
      <c r="K777" s="602"/>
      <c r="L777" s="602"/>
      <c r="M777" s="60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601"/>
      <c r="J778" s="602"/>
      <c r="K778" s="602"/>
      <c r="L778" s="602"/>
      <c r="M778" s="60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601"/>
      <c r="J779" s="602"/>
      <c r="K779" s="602"/>
      <c r="L779" s="602"/>
      <c r="M779" s="60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601"/>
      <c r="J780" s="602"/>
      <c r="K780" s="602"/>
      <c r="L780" s="602"/>
      <c r="M780" s="60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601"/>
      <c r="J781" s="602"/>
      <c r="K781" s="602"/>
      <c r="L781" s="602"/>
      <c r="M781" s="60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601"/>
      <c r="J782" s="602"/>
      <c r="K782" s="602"/>
      <c r="L782" s="602"/>
      <c r="M782" s="60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601"/>
      <c r="J783" s="602"/>
      <c r="K783" s="602"/>
      <c r="L783" s="602"/>
      <c r="M783" s="60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601"/>
      <c r="J784" s="602"/>
      <c r="K784" s="602"/>
      <c r="L784" s="602"/>
      <c r="M784" s="60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601"/>
      <c r="J785" s="602"/>
      <c r="K785" s="602"/>
      <c r="L785" s="602"/>
      <c r="M785" s="60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601"/>
      <c r="J786" s="602"/>
      <c r="K786" s="602"/>
      <c r="L786" s="602"/>
      <c r="M786" s="60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601"/>
      <c r="J787" s="602"/>
      <c r="K787" s="602"/>
      <c r="L787" s="602"/>
      <c r="M787" s="60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601"/>
      <c r="J788" s="602"/>
      <c r="K788" s="602"/>
      <c r="L788" s="602"/>
      <c r="M788" s="60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601"/>
      <c r="J789" s="602"/>
      <c r="K789" s="602"/>
      <c r="L789" s="602"/>
      <c r="M789" s="60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601"/>
      <c r="J790" s="602"/>
      <c r="K790" s="602"/>
      <c r="L790" s="602"/>
      <c r="M790" s="60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601"/>
      <c r="J791" s="602"/>
      <c r="K791" s="602"/>
      <c r="L791" s="602"/>
      <c r="M791" s="60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601"/>
      <c r="J792" s="602"/>
      <c r="K792" s="602"/>
      <c r="L792" s="602"/>
      <c r="M792" s="60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601"/>
      <c r="J793" s="602"/>
      <c r="K793" s="602"/>
      <c r="L793" s="602"/>
      <c r="M793" s="60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601"/>
      <c r="J794" s="602"/>
      <c r="K794" s="602"/>
      <c r="L794" s="602"/>
      <c r="M794" s="60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601"/>
      <c r="J795" s="602"/>
      <c r="K795" s="602"/>
      <c r="L795" s="602"/>
      <c r="M795" s="60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601"/>
      <c r="J796" s="602"/>
      <c r="K796" s="602"/>
      <c r="L796" s="602"/>
      <c r="M796" s="60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601"/>
      <c r="J797" s="602"/>
      <c r="K797" s="602"/>
      <c r="L797" s="602"/>
      <c r="M797" s="60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601"/>
      <c r="J798" s="602"/>
      <c r="K798" s="602"/>
      <c r="L798" s="602"/>
      <c r="M798" s="60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601"/>
      <c r="J799" s="602"/>
      <c r="K799" s="602"/>
      <c r="L799" s="602"/>
      <c r="M799" s="603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601"/>
      <c r="J800" s="602"/>
      <c r="K800" s="602"/>
      <c r="L800" s="602"/>
      <c r="M800" s="603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601"/>
      <c r="J801" s="602"/>
      <c r="K801" s="602"/>
      <c r="L801" s="602"/>
      <c r="M801" s="603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601"/>
      <c r="J802" s="602"/>
      <c r="K802" s="602"/>
      <c r="L802" s="602"/>
      <c r="M802" s="603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601"/>
      <c r="J803" s="602"/>
      <c r="K803" s="602"/>
      <c r="L803" s="602"/>
      <c r="M803" s="603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601"/>
      <c r="J804" s="602"/>
      <c r="K804" s="602"/>
      <c r="L804" s="602"/>
      <c r="M804" s="603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601"/>
      <c r="J805" s="602"/>
      <c r="K805" s="602"/>
      <c r="L805" s="602"/>
      <c r="M805" s="603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601"/>
      <c r="J806" s="602"/>
      <c r="K806" s="602"/>
      <c r="L806" s="602"/>
      <c r="M806" s="603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601"/>
      <c r="J807" s="602"/>
      <c r="K807" s="602"/>
      <c r="L807" s="602"/>
      <c r="M807" s="603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601"/>
      <c r="J808" s="602"/>
      <c r="K808" s="602"/>
      <c r="L808" s="602"/>
      <c r="M808" s="603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601"/>
      <c r="J809" s="602"/>
      <c r="K809" s="602"/>
      <c r="L809" s="602"/>
      <c r="M809" s="603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601"/>
      <c r="J810" s="602"/>
      <c r="K810" s="602"/>
      <c r="L810" s="602"/>
      <c r="M810" s="603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601"/>
      <c r="J811" s="602"/>
      <c r="K811" s="602"/>
      <c r="L811" s="602"/>
      <c r="M811" s="603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601"/>
      <c r="J812" s="602"/>
      <c r="K812" s="602"/>
      <c r="L812" s="602"/>
      <c r="M812" s="603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601"/>
      <c r="J813" s="602"/>
      <c r="K813" s="602"/>
      <c r="L813" s="602"/>
      <c r="M813" s="603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601"/>
      <c r="J814" s="602"/>
      <c r="K814" s="602"/>
      <c r="L814" s="602"/>
      <c r="M814" s="603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601"/>
      <c r="J815" s="602"/>
      <c r="K815" s="602"/>
      <c r="L815" s="602"/>
      <c r="M815" s="603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601"/>
      <c r="J816" s="602"/>
      <c r="K816" s="602"/>
      <c r="L816" s="602"/>
      <c r="M816" s="603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601"/>
      <c r="J817" s="602"/>
      <c r="K817" s="602"/>
      <c r="L817" s="602"/>
      <c r="M817" s="603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601"/>
      <c r="J818" s="602"/>
      <c r="K818" s="602"/>
      <c r="L818" s="602"/>
      <c r="M818" s="603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601"/>
      <c r="J819" s="602"/>
      <c r="K819" s="602"/>
      <c r="L819" s="602"/>
      <c r="M819" s="603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601"/>
      <c r="J820" s="602"/>
      <c r="K820" s="602"/>
      <c r="L820" s="602"/>
      <c r="M820" s="603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601"/>
      <c r="J821" s="602"/>
      <c r="K821" s="602"/>
      <c r="L821" s="602"/>
      <c r="M821" s="603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601"/>
      <c r="J822" s="602"/>
      <c r="K822" s="602"/>
      <c r="L822" s="602"/>
      <c r="M822" s="603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601"/>
      <c r="J823" s="602"/>
      <c r="K823" s="602"/>
      <c r="L823" s="602"/>
      <c r="M823" s="60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601"/>
      <c r="J824" s="602"/>
      <c r="K824" s="602"/>
      <c r="L824" s="602"/>
      <c r="M824" s="603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601"/>
      <c r="J825" s="602"/>
      <c r="K825" s="602"/>
      <c r="L825" s="602"/>
      <c r="M825" s="603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601"/>
      <c r="J826" s="602"/>
      <c r="K826" s="602"/>
      <c r="L826" s="602"/>
      <c r="M826" s="603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601"/>
      <c r="J827" s="602"/>
      <c r="K827" s="602"/>
      <c r="L827" s="602"/>
      <c r="M827" s="603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601"/>
      <c r="J828" s="602"/>
      <c r="K828" s="602"/>
      <c r="L828" s="602"/>
      <c r="M828" s="603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601"/>
      <c r="J829" s="602"/>
      <c r="K829" s="602"/>
      <c r="L829" s="602"/>
      <c r="M829" s="603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601"/>
      <c r="J830" s="602"/>
      <c r="K830" s="602"/>
      <c r="L830" s="602"/>
      <c r="M830" s="603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601"/>
      <c r="J831" s="602"/>
      <c r="K831" s="602"/>
      <c r="L831" s="602"/>
      <c r="M831" s="603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601"/>
      <c r="J832" s="602"/>
      <c r="K832" s="602"/>
      <c r="L832" s="602"/>
      <c r="M832" s="603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601"/>
      <c r="J833" s="602"/>
      <c r="K833" s="602"/>
      <c r="L833" s="602"/>
      <c r="M833" s="603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601"/>
      <c r="J834" s="602"/>
      <c r="K834" s="602"/>
      <c r="L834" s="602"/>
      <c r="M834" s="603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601"/>
      <c r="J835" s="602"/>
      <c r="K835" s="602"/>
      <c r="L835" s="602"/>
      <c r="M835" s="603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601"/>
      <c r="J836" s="602"/>
      <c r="K836" s="602"/>
      <c r="L836" s="602"/>
      <c r="M836" s="603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601"/>
      <c r="J837" s="602"/>
      <c r="K837" s="602"/>
      <c r="L837" s="602"/>
      <c r="M837" s="603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601"/>
      <c r="J838" s="602"/>
      <c r="K838" s="602"/>
      <c r="L838" s="602"/>
      <c r="M838" s="603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601"/>
      <c r="J839" s="602"/>
      <c r="K839" s="602"/>
      <c r="L839" s="602"/>
      <c r="M839" s="603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601"/>
      <c r="J840" s="602"/>
      <c r="K840" s="602"/>
      <c r="L840" s="602"/>
      <c r="M840" s="603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601"/>
      <c r="J841" s="602"/>
      <c r="K841" s="602"/>
      <c r="L841" s="602"/>
      <c r="M841" s="603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601"/>
      <c r="J842" s="602"/>
      <c r="K842" s="602"/>
      <c r="L842" s="602"/>
      <c r="M842" s="603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601"/>
      <c r="J843" s="602"/>
      <c r="K843" s="602"/>
      <c r="L843" s="602"/>
      <c r="M843" s="603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601"/>
      <c r="J844" s="602"/>
      <c r="K844" s="602"/>
      <c r="L844" s="602"/>
      <c r="M844" s="603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601"/>
      <c r="J845" s="602"/>
      <c r="K845" s="602"/>
      <c r="L845" s="602"/>
      <c r="M845" s="603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601"/>
      <c r="J846" s="602"/>
      <c r="K846" s="602"/>
      <c r="L846" s="602"/>
      <c r="M846" s="603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601"/>
      <c r="J847" s="602"/>
      <c r="K847" s="602"/>
      <c r="L847" s="602"/>
      <c r="M847" s="603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601"/>
      <c r="J848" s="602"/>
      <c r="K848" s="602"/>
      <c r="L848" s="602"/>
      <c r="M848" s="603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601"/>
      <c r="J849" s="602"/>
      <c r="K849" s="602"/>
      <c r="L849" s="602"/>
      <c r="M849" s="603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601"/>
      <c r="J850" s="602"/>
      <c r="K850" s="602"/>
      <c r="L850" s="602"/>
      <c r="M850" s="603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601"/>
      <c r="J851" s="602"/>
      <c r="K851" s="602"/>
      <c r="L851" s="602"/>
      <c r="M851" s="603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601"/>
      <c r="J852" s="602"/>
      <c r="K852" s="602"/>
      <c r="L852" s="602"/>
      <c r="M852" s="603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601"/>
      <c r="J853" s="602"/>
      <c r="K853" s="602"/>
      <c r="L853" s="602"/>
      <c r="M853" s="603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601"/>
      <c r="J854" s="602"/>
      <c r="K854" s="602"/>
      <c r="L854" s="602"/>
      <c r="M854" s="603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601"/>
      <c r="J855" s="602"/>
      <c r="K855" s="602"/>
      <c r="L855" s="602"/>
      <c r="M855" s="603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601"/>
      <c r="J856" s="602"/>
      <c r="K856" s="602"/>
      <c r="L856" s="602"/>
      <c r="M856" s="603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601"/>
      <c r="J857" s="602"/>
      <c r="K857" s="602"/>
      <c r="L857" s="602"/>
      <c r="M857" s="603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601"/>
      <c r="J858" s="602"/>
      <c r="K858" s="602"/>
      <c r="L858" s="602"/>
      <c r="M858" s="603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601"/>
      <c r="J859" s="602"/>
      <c r="K859" s="602"/>
      <c r="L859" s="602"/>
      <c r="M859" s="603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601"/>
      <c r="J860" s="602"/>
      <c r="K860" s="602"/>
      <c r="L860" s="602"/>
      <c r="M860" s="603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601"/>
      <c r="J861" s="602"/>
      <c r="K861" s="602"/>
      <c r="L861" s="602"/>
      <c r="M861" s="603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601"/>
      <c r="J862" s="602"/>
      <c r="K862" s="602"/>
      <c r="L862" s="602"/>
      <c r="M862" s="603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601"/>
      <c r="J863" s="602"/>
      <c r="K863" s="602"/>
      <c r="L863" s="602"/>
      <c r="M863" s="603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601"/>
      <c r="J864" s="602"/>
      <c r="K864" s="602"/>
      <c r="L864" s="602"/>
      <c r="M864" s="603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601"/>
      <c r="J865" s="602"/>
      <c r="K865" s="602"/>
      <c r="L865" s="602"/>
      <c r="M865" s="603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601"/>
      <c r="J866" s="602"/>
      <c r="K866" s="602"/>
      <c r="L866" s="602"/>
      <c r="M866" s="603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601"/>
      <c r="J867" s="602"/>
      <c r="K867" s="602"/>
      <c r="L867" s="602"/>
      <c r="M867" s="603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601"/>
      <c r="J868" s="602"/>
      <c r="K868" s="602"/>
      <c r="L868" s="602"/>
      <c r="M868" s="603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601"/>
      <c r="J869" s="602"/>
      <c r="K869" s="602"/>
      <c r="L869" s="602"/>
      <c r="M869" s="603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601"/>
      <c r="J870" s="602"/>
      <c r="K870" s="602"/>
      <c r="L870" s="602"/>
      <c r="M870" s="603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601"/>
      <c r="J871" s="602"/>
      <c r="K871" s="602"/>
      <c r="L871" s="602"/>
      <c r="M871" s="603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601"/>
      <c r="J872" s="602"/>
      <c r="K872" s="602"/>
      <c r="L872" s="602"/>
      <c r="M872" s="603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601"/>
      <c r="J873" s="602"/>
      <c r="K873" s="602"/>
      <c r="L873" s="602"/>
      <c r="M873" s="603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601"/>
      <c r="J874" s="602"/>
      <c r="K874" s="602"/>
      <c r="L874" s="602"/>
      <c r="M874" s="603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601"/>
      <c r="J875" s="602"/>
      <c r="K875" s="602"/>
      <c r="L875" s="602"/>
      <c r="M875" s="603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601"/>
      <c r="J876" s="602"/>
      <c r="K876" s="602"/>
      <c r="L876" s="602"/>
      <c r="M876" s="603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601"/>
      <c r="J877" s="602"/>
      <c r="K877" s="602"/>
      <c r="L877" s="602"/>
      <c r="M877" s="603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601"/>
      <c r="J878" s="602"/>
      <c r="K878" s="602"/>
      <c r="L878" s="602"/>
      <c r="M878" s="603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601"/>
      <c r="J879" s="602"/>
      <c r="K879" s="602"/>
      <c r="L879" s="602"/>
      <c r="M879" s="603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601"/>
      <c r="J880" s="602"/>
      <c r="K880" s="602"/>
      <c r="L880" s="602"/>
      <c r="M880" s="603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601"/>
      <c r="J881" s="602"/>
      <c r="K881" s="602"/>
      <c r="L881" s="602"/>
      <c r="M881" s="603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601"/>
      <c r="J882" s="602"/>
      <c r="K882" s="602"/>
      <c r="L882" s="602"/>
      <c r="M882" s="603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601"/>
      <c r="J883" s="602"/>
      <c r="K883" s="602"/>
      <c r="L883" s="602"/>
      <c r="M883" s="603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601"/>
      <c r="J884" s="602"/>
      <c r="K884" s="602"/>
      <c r="L884" s="602"/>
      <c r="M884" s="603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601"/>
      <c r="J885" s="602"/>
      <c r="K885" s="602"/>
      <c r="L885" s="602"/>
      <c r="M885" s="603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601"/>
      <c r="J886" s="602"/>
      <c r="K886" s="602"/>
      <c r="L886" s="602"/>
      <c r="M886" s="603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601"/>
      <c r="J887" s="602"/>
      <c r="K887" s="602"/>
      <c r="L887" s="602"/>
      <c r="M887" s="603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601"/>
      <c r="J888" s="602"/>
      <c r="K888" s="602"/>
      <c r="L888" s="602"/>
      <c r="M888" s="603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601"/>
      <c r="J889" s="602"/>
      <c r="K889" s="602"/>
      <c r="L889" s="602"/>
      <c r="M889" s="603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601"/>
      <c r="J890" s="602"/>
      <c r="K890" s="602"/>
      <c r="L890" s="602"/>
      <c r="M890" s="603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601"/>
      <c r="J891" s="602"/>
      <c r="K891" s="602"/>
      <c r="L891" s="602"/>
      <c r="M891" s="603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601"/>
      <c r="J892" s="602"/>
      <c r="K892" s="602"/>
      <c r="L892" s="602"/>
      <c r="M892" s="603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601"/>
      <c r="J893" s="602"/>
      <c r="K893" s="602"/>
      <c r="L893" s="602"/>
      <c r="M893" s="603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601"/>
      <c r="J894" s="602"/>
      <c r="K894" s="602"/>
      <c r="L894" s="602"/>
      <c r="M894" s="603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601"/>
      <c r="J895" s="602"/>
      <c r="K895" s="602"/>
      <c r="L895" s="602"/>
      <c r="M895" s="603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601"/>
      <c r="J896" s="602"/>
      <c r="K896" s="602"/>
      <c r="L896" s="602"/>
      <c r="M896" s="603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601"/>
      <c r="J897" s="602"/>
      <c r="K897" s="602"/>
      <c r="L897" s="602"/>
      <c r="M897" s="603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601"/>
      <c r="J898" s="602"/>
      <c r="K898" s="602"/>
      <c r="L898" s="602"/>
      <c r="M898" s="603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601"/>
      <c r="J899" s="602"/>
      <c r="K899" s="602"/>
      <c r="L899" s="602"/>
      <c r="M899" s="603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601"/>
      <c r="J900" s="602"/>
      <c r="K900" s="602"/>
      <c r="L900" s="602"/>
      <c r="M900" s="603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601"/>
      <c r="J901" s="602"/>
      <c r="K901" s="602"/>
      <c r="L901" s="602"/>
      <c r="M901" s="603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601"/>
      <c r="J902" s="602"/>
      <c r="K902" s="602"/>
      <c r="L902" s="602"/>
      <c r="M902" s="603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601"/>
      <c r="J903" s="602"/>
      <c r="K903" s="602"/>
      <c r="L903" s="602"/>
      <c r="M903" s="603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601"/>
      <c r="J904" s="602"/>
      <c r="K904" s="602"/>
      <c r="L904" s="602"/>
      <c r="M904" s="603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601"/>
      <c r="J905" s="602"/>
      <c r="K905" s="602"/>
      <c r="L905" s="602"/>
      <c r="M905" s="603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601"/>
      <c r="J906" s="602"/>
      <c r="K906" s="602"/>
      <c r="L906" s="602"/>
      <c r="M906" s="603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601"/>
      <c r="J907" s="602"/>
      <c r="K907" s="602"/>
      <c r="L907" s="602"/>
      <c r="M907" s="603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601"/>
      <c r="J908" s="602"/>
      <c r="K908" s="602"/>
      <c r="L908" s="602"/>
      <c r="M908" s="603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601"/>
      <c r="J909" s="602"/>
      <c r="K909" s="602"/>
      <c r="L909" s="602"/>
      <c r="M909" s="603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601"/>
      <c r="J910" s="602"/>
      <c r="K910" s="602"/>
      <c r="L910" s="602"/>
      <c r="M910" s="603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601"/>
      <c r="J911" s="602"/>
      <c r="K911" s="602"/>
      <c r="L911" s="602"/>
      <c r="M911" s="603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601"/>
      <c r="J912" s="602"/>
      <c r="K912" s="602"/>
      <c r="L912" s="602"/>
      <c r="M912" s="603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601"/>
      <c r="J913" s="602"/>
      <c r="K913" s="602"/>
      <c r="L913" s="602"/>
      <c r="M913" s="603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601"/>
      <c r="J914" s="602"/>
      <c r="K914" s="602"/>
      <c r="L914" s="602"/>
      <c r="M914" s="603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601"/>
      <c r="J915" s="602"/>
      <c r="K915" s="602"/>
      <c r="L915" s="602"/>
      <c r="M915" s="603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601"/>
      <c r="J916" s="602"/>
      <c r="K916" s="602"/>
      <c r="L916" s="602"/>
      <c r="M916" s="603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601"/>
      <c r="J917" s="602"/>
      <c r="K917" s="602"/>
      <c r="L917" s="602"/>
      <c r="M917" s="603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601"/>
      <c r="J918" s="602"/>
      <c r="K918" s="602"/>
      <c r="L918" s="602"/>
      <c r="M918" s="603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601"/>
      <c r="J919" s="602"/>
      <c r="K919" s="602"/>
      <c r="L919" s="602"/>
      <c r="M919" s="603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601"/>
      <c r="J920" s="602"/>
      <c r="K920" s="602"/>
      <c r="L920" s="602"/>
      <c r="M920" s="603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601"/>
      <c r="J921" s="602"/>
      <c r="K921" s="602"/>
      <c r="L921" s="602"/>
      <c r="M921" s="603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601"/>
      <c r="J922" s="602"/>
      <c r="K922" s="602"/>
      <c r="L922" s="602"/>
      <c r="M922" s="603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601"/>
      <c r="J923" s="602"/>
      <c r="K923" s="602"/>
      <c r="L923" s="602"/>
      <c r="M923" s="603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601"/>
      <c r="J924" s="602"/>
      <c r="K924" s="602"/>
      <c r="L924" s="602"/>
      <c r="M924" s="603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601"/>
      <c r="J925" s="602"/>
      <c r="K925" s="602"/>
      <c r="L925" s="602"/>
      <c r="M925" s="603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601"/>
      <c r="J926" s="602"/>
      <c r="K926" s="602"/>
      <c r="L926" s="602"/>
      <c r="M926" s="603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601"/>
      <c r="J927" s="602"/>
      <c r="K927" s="602"/>
      <c r="L927" s="602"/>
      <c r="M927" s="603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601"/>
      <c r="J928" s="602"/>
      <c r="K928" s="602"/>
      <c r="L928" s="602"/>
      <c r="M928" s="603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601"/>
      <c r="J929" s="602"/>
      <c r="K929" s="602"/>
      <c r="L929" s="602"/>
      <c r="M929" s="603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601"/>
      <c r="J930" s="602"/>
      <c r="K930" s="602"/>
      <c r="L930" s="602"/>
      <c r="M930" s="603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601"/>
      <c r="J931" s="602"/>
      <c r="K931" s="602"/>
      <c r="L931" s="602"/>
      <c r="M931" s="603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601"/>
      <c r="J932" s="602"/>
      <c r="K932" s="602"/>
      <c r="L932" s="602"/>
      <c r="M932" s="603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601"/>
      <c r="J933" s="602"/>
      <c r="K933" s="602"/>
      <c r="L933" s="602"/>
      <c r="M933" s="603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601"/>
      <c r="J934" s="602"/>
      <c r="K934" s="602"/>
      <c r="L934" s="602"/>
      <c r="M934" s="603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601"/>
      <c r="J935" s="602"/>
      <c r="K935" s="602"/>
      <c r="L935" s="602"/>
      <c r="M935" s="603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601"/>
      <c r="J936" s="602"/>
      <c r="K936" s="602"/>
      <c r="L936" s="602"/>
      <c r="M936" s="603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601"/>
      <c r="J937" s="602"/>
      <c r="K937" s="602"/>
      <c r="L937" s="602"/>
      <c r="M937" s="603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601"/>
      <c r="J938" s="602"/>
      <c r="K938" s="602"/>
      <c r="L938" s="602"/>
      <c r="M938" s="603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601"/>
      <c r="J939" s="602"/>
      <c r="K939" s="602"/>
      <c r="L939" s="602"/>
      <c r="M939" s="603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601"/>
      <c r="J940" s="602"/>
      <c r="K940" s="602"/>
      <c r="L940" s="602"/>
      <c r="M940" s="603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601"/>
      <c r="J941" s="602"/>
      <c r="K941" s="602"/>
      <c r="L941" s="602"/>
      <c r="M941" s="603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601"/>
      <c r="J942" s="602"/>
      <c r="K942" s="602"/>
      <c r="L942" s="602"/>
      <c r="M942" s="603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601"/>
      <c r="J943" s="602"/>
      <c r="K943" s="602"/>
      <c r="L943" s="602"/>
      <c r="M943" s="603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601"/>
      <c r="J944" s="602"/>
      <c r="K944" s="602"/>
      <c r="L944" s="602"/>
      <c r="M944" s="603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601"/>
      <c r="J945" s="602"/>
      <c r="K945" s="602"/>
      <c r="L945" s="602"/>
      <c r="M945" s="603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601"/>
      <c r="J946" s="602"/>
      <c r="K946" s="602"/>
      <c r="L946" s="602"/>
      <c r="M946" s="603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601"/>
      <c r="J947" s="602"/>
      <c r="K947" s="602"/>
      <c r="L947" s="602"/>
      <c r="M947" s="603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601"/>
      <c r="J948" s="602"/>
      <c r="K948" s="602"/>
      <c r="L948" s="602"/>
      <c r="M948" s="603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601"/>
      <c r="J949" s="602"/>
      <c r="K949" s="602"/>
      <c r="L949" s="602"/>
      <c r="M949" s="603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601"/>
      <c r="J950" s="602"/>
      <c r="K950" s="602"/>
      <c r="L950" s="602"/>
      <c r="M950" s="603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601"/>
      <c r="J951" s="602"/>
      <c r="K951" s="602"/>
      <c r="L951" s="602"/>
      <c r="M951" s="603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601"/>
      <c r="J952" s="602"/>
      <c r="K952" s="602"/>
      <c r="L952" s="602"/>
      <c r="M952" s="603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601"/>
      <c r="J953" s="602"/>
      <c r="K953" s="602"/>
      <c r="L953" s="602"/>
      <c r="M953" s="603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601"/>
      <c r="J954" s="602"/>
      <c r="K954" s="602"/>
      <c r="L954" s="602"/>
      <c r="M954" s="603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601"/>
      <c r="J955" s="602"/>
      <c r="K955" s="602"/>
      <c r="L955" s="602"/>
      <c r="M955" s="603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601"/>
      <c r="J956" s="602"/>
      <c r="K956" s="602"/>
      <c r="L956" s="602"/>
      <c r="M956" s="603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601"/>
      <c r="J957" s="602"/>
      <c r="K957" s="602"/>
      <c r="L957" s="602"/>
      <c r="M957" s="603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601"/>
      <c r="J958" s="602"/>
      <c r="K958" s="602"/>
      <c r="L958" s="602"/>
      <c r="M958" s="603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601"/>
      <c r="J959" s="602"/>
      <c r="K959" s="602"/>
      <c r="L959" s="602"/>
      <c r="M959" s="603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601"/>
      <c r="J960" s="602"/>
      <c r="K960" s="602"/>
      <c r="L960" s="602"/>
      <c r="M960" s="603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601"/>
      <c r="J961" s="602"/>
      <c r="K961" s="602"/>
      <c r="L961" s="602"/>
      <c r="M961" s="603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601"/>
      <c r="J962" s="602"/>
      <c r="K962" s="602"/>
      <c r="L962" s="602"/>
      <c r="M962" s="603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601"/>
      <c r="J963" s="602"/>
      <c r="K963" s="602"/>
      <c r="L963" s="602"/>
      <c r="M963" s="603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601"/>
      <c r="J964" s="602"/>
      <c r="K964" s="602"/>
      <c r="L964" s="602"/>
      <c r="M964" s="603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601"/>
      <c r="J965" s="602"/>
      <c r="K965" s="602"/>
      <c r="L965" s="602"/>
      <c r="M965" s="603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601"/>
      <c r="J966" s="602"/>
      <c r="K966" s="602"/>
      <c r="L966" s="602"/>
      <c r="M966" s="603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601"/>
      <c r="J967" s="602"/>
      <c r="K967" s="602"/>
      <c r="L967" s="602"/>
      <c r="M967" s="603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601"/>
      <c r="J968" s="602"/>
      <c r="K968" s="602"/>
      <c r="L968" s="602"/>
      <c r="M968" s="603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601"/>
      <c r="J969" s="602"/>
      <c r="K969" s="602"/>
      <c r="L969" s="602"/>
      <c r="M969" s="603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601"/>
      <c r="J970" s="602"/>
      <c r="K970" s="602"/>
      <c r="L970" s="602"/>
      <c r="M970" s="603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601"/>
      <c r="J971" s="602"/>
      <c r="K971" s="602"/>
      <c r="L971" s="602"/>
      <c r="M971" s="603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601"/>
      <c r="J972" s="602"/>
      <c r="K972" s="602"/>
      <c r="L972" s="602"/>
      <c r="M972" s="603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601"/>
      <c r="J973" s="602"/>
      <c r="K973" s="602"/>
      <c r="L973" s="602"/>
      <c r="M973" s="603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601"/>
      <c r="J974" s="602"/>
      <c r="K974" s="602"/>
      <c r="L974" s="602"/>
      <c r="M974" s="603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601"/>
      <c r="J975" s="602"/>
      <c r="K975" s="602"/>
      <c r="L975" s="602"/>
      <c r="M975" s="603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601"/>
      <c r="J976" s="602"/>
      <c r="K976" s="602"/>
      <c r="L976" s="602"/>
      <c r="M976" s="603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601"/>
      <c r="J977" s="602"/>
      <c r="K977" s="602"/>
      <c r="L977" s="602"/>
      <c r="M977" s="603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601"/>
      <c r="J978" s="602"/>
      <c r="K978" s="602"/>
      <c r="L978" s="602"/>
      <c r="M978" s="603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601"/>
      <c r="J979" s="602"/>
      <c r="K979" s="602"/>
      <c r="L979" s="602"/>
      <c r="M979" s="603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601"/>
      <c r="J980" s="602"/>
      <c r="K980" s="602"/>
      <c r="L980" s="602"/>
      <c r="M980" s="603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601"/>
      <c r="J981" s="602"/>
      <c r="K981" s="602"/>
      <c r="L981" s="602"/>
      <c r="M981" s="603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601"/>
      <c r="J982" s="602"/>
      <c r="K982" s="602"/>
      <c r="L982" s="602"/>
      <c r="M982" s="603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601"/>
      <c r="J983" s="602"/>
      <c r="K983" s="602"/>
      <c r="L983" s="602"/>
      <c r="M983" s="603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601"/>
      <c r="J984" s="602"/>
      <c r="K984" s="602"/>
      <c r="L984" s="602"/>
      <c r="M984" s="603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601"/>
      <c r="J985" s="602"/>
      <c r="K985" s="602"/>
      <c r="L985" s="602"/>
      <c r="M985" s="603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601"/>
      <c r="J986" s="602"/>
      <c r="K986" s="602"/>
      <c r="L986" s="602"/>
      <c r="M986" s="603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601"/>
      <c r="J987" s="602"/>
      <c r="K987" s="602"/>
      <c r="L987" s="602"/>
      <c r="M987" s="603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601"/>
      <c r="J988" s="602"/>
      <c r="K988" s="602"/>
      <c r="L988" s="602"/>
      <c r="M988" s="603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601"/>
      <c r="J989" s="602"/>
      <c r="K989" s="602"/>
      <c r="L989" s="602"/>
      <c r="M989" s="603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601"/>
      <c r="J990" s="602"/>
      <c r="K990" s="602"/>
      <c r="L990" s="602"/>
      <c r="M990" s="603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601"/>
      <c r="J991" s="602"/>
      <c r="K991" s="602"/>
      <c r="L991" s="602"/>
      <c r="M991" s="603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601"/>
      <c r="J992" s="602"/>
      <c r="K992" s="602"/>
      <c r="L992" s="602"/>
      <c r="M992" s="603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601"/>
      <c r="J993" s="602"/>
      <c r="K993" s="602"/>
      <c r="L993" s="602"/>
      <c r="M993" s="603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601"/>
      <c r="J994" s="602"/>
      <c r="K994" s="602"/>
      <c r="L994" s="602"/>
      <c r="M994" s="603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601"/>
      <c r="J995" s="602"/>
      <c r="K995" s="602"/>
      <c r="L995" s="602"/>
      <c r="M995" s="603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601"/>
      <c r="J996" s="602"/>
      <c r="K996" s="602"/>
      <c r="L996" s="602"/>
      <c r="M996" s="603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601"/>
      <c r="J997" s="602"/>
      <c r="K997" s="602"/>
      <c r="L997" s="602"/>
      <c r="M997" s="603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601"/>
      <c r="J998" s="602"/>
      <c r="K998" s="602"/>
      <c r="L998" s="602"/>
      <c r="M998" s="603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601"/>
      <c r="J999" s="602"/>
      <c r="K999" s="602"/>
      <c r="L999" s="602"/>
      <c r="M999" s="603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601"/>
      <c r="J1000" s="602"/>
      <c r="K1000" s="602"/>
      <c r="L1000" s="602"/>
      <c r="M1000" s="603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199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paperSize="9" orientation="portrait"/>
  <drawing r:id="rId1"/>
</worksheet>
</file>

<file path=xl/worksheets/sheet21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7.29" customWidth="1"/>
    <col min="2" max="2" width="24.71" customWidth="1"/>
    <col min="3" max="3" width="23.86" customWidth="1"/>
    <col min="4" max="4" width="26.71" customWidth="1"/>
    <col min="5" max="5" width="38.57" customWidth="1"/>
    <col min="6" max="6" width="53.43" customWidth="1"/>
    <col min="7" max="7" width="10.71" customWidth="1"/>
    <col min="8" max="8" width="15.43" customWidth="1"/>
    <col min="9" max="9" width="24" customWidth="1"/>
    <col min="10" max="10" width="26.71" customWidth="1"/>
    <col min="11" max="11" width="44.14" customWidth="1"/>
    <col min="12" max="12" width="59.86" customWidth="1"/>
    <col min="13" max="13" width="41.71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4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5" customHeight="1" r="2">
      <c r="A2" s="510">
        <v>107</v>
      </c>
      <c r="B2" s="17" t="s">
        <v>10587</v>
      </c>
      <c r="C2" s="17">
        <v>2001</v>
      </c>
      <c r="D2" s="392">
        <v>37232</v>
      </c>
      <c r="E2" s="17" t="s">
        <v>10588</v>
      </c>
      <c r="F2" s="17" t="s">
        <v>5884</v>
      </c>
      <c r="G2" s="17" t="s">
        <v>850</v>
      </c>
      <c r="H2" s="17" t="s">
        <v>3804</v>
      </c>
      <c r="I2" s="392">
        <v>39104</v>
      </c>
      <c r="J2" s="19">
        <v>1</v>
      </c>
      <c r="K2" s="563" t="s">
        <v>295</v>
      </c>
      <c r="L2" s="19" t="s">
        <v>371</v>
      </c>
      <c r="M2" s="21">
        <f>I2-D2</f>
        <v>1872</v>
      </c>
      <c r="N2" s="243"/>
      <c r="O2" s="390" t="s">
        <v>10589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503">
        <v>207</v>
      </c>
      <c r="B3" s="9" t="s">
        <v>10590</v>
      </c>
      <c r="C3" s="9">
        <v>2004</v>
      </c>
      <c r="D3" s="388">
        <v>38159</v>
      </c>
      <c r="E3" s="9" t="s">
        <v>10591</v>
      </c>
      <c r="F3" s="9" t="s">
        <v>2004</v>
      </c>
      <c r="G3" s="9" t="s">
        <v>17</v>
      </c>
      <c r="H3" s="9" t="s">
        <v>866</v>
      </c>
      <c r="I3" s="388">
        <v>39104</v>
      </c>
      <c r="J3" s="12">
        <v>1</v>
      </c>
      <c r="K3" s="562" t="s">
        <v>308</v>
      </c>
      <c r="L3" s="9" t="s">
        <v>371</v>
      </c>
      <c r="M3" s="13">
        <f>I3-D3</f>
        <v>945</v>
      </c>
      <c r="N3" s="243"/>
      <c r="O3" s="394" t="s">
        <v>26</v>
      </c>
      <c r="P3" s="394">
        <f>COUNTIF($G$2:$G$477,"PT")</f>
        <v>2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510">
        <v>307</v>
      </c>
      <c r="B4" s="17" t="s">
        <v>10592</v>
      </c>
      <c r="C4" s="17">
        <v>2005</v>
      </c>
      <c r="D4" s="392">
        <v>38427</v>
      </c>
      <c r="E4" s="17" t="s">
        <v>10593</v>
      </c>
      <c r="F4" s="17" t="s">
        <v>10594</v>
      </c>
      <c r="G4" s="17" t="s">
        <v>17</v>
      </c>
      <c r="H4" s="17" t="s">
        <v>965</v>
      </c>
      <c r="I4" s="392">
        <v>39111</v>
      </c>
      <c r="J4" s="19">
        <v>1</v>
      </c>
      <c r="K4" s="563" t="s">
        <v>295</v>
      </c>
      <c r="L4" s="19" t="s">
        <v>371</v>
      </c>
      <c r="M4" s="21">
        <f>I4-D4</f>
        <v>684</v>
      </c>
      <c r="N4" s="243"/>
      <c r="O4" s="23" t="s">
        <v>30</v>
      </c>
      <c r="P4" s="23">
        <f>COUNTIF($G$2:$G$477,"PTN")</f>
        <v>2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503">
        <v>407</v>
      </c>
      <c r="B5" s="9" t="s">
        <v>10595</v>
      </c>
      <c r="C5" s="9">
        <v>2002</v>
      </c>
      <c r="D5" s="388">
        <v>37475</v>
      </c>
      <c r="E5" s="9" t="s">
        <v>10596</v>
      </c>
      <c r="F5" s="9" t="s">
        <v>10597</v>
      </c>
      <c r="G5" s="9" t="s">
        <v>407</v>
      </c>
      <c r="H5" s="9" t="s">
        <v>1358</v>
      </c>
      <c r="I5" s="388">
        <v>39111</v>
      </c>
      <c r="J5" s="12">
        <v>1</v>
      </c>
      <c r="K5" s="562" t="s">
        <v>308</v>
      </c>
      <c r="L5" s="9" t="s">
        <v>371</v>
      </c>
      <c r="M5" s="13">
        <f>I5-D5</f>
        <v>1636</v>
      </c>
      <c r="N5" s="243"/>
      <c r="O5" s="24" t="s">
        <v>35</v>
      </c>
      <c r="P5" s="24">
        <f>COUNTIF($G$2:$G$477,"PTE")</f>
        <v>50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510">
        <v>507</v>
      </c>
      <c r="B6" s="17" t="s">
        <v>10598</v>
      </c>
      <c r="C6" s="17">
        <v>2004</v>
      </c>
      <c r="D6" s="392">
        <v>38106</v>
      </c>
      <c r="E6" s="17" t="s">
        <v>10599</v>
      </c>
      <c r="F6" s="17" t="s">
        <v>10600</v>
      </c>
      <c r="G6" s="17" t="s">
        <v>17</v>
      </c>
      <c r="H6" s="17" t="s">
        <v>1358</v>
      </c>
      <c r="I6" s="392">
        <v>39111</v>
      </c>
      <c r="J6" s="19">
        <v>1</v>
      </c>
      <c r="K6" s="562" t="s">
        <v>308</v>
      </c>
      <c r="L6" s="19" t="s">
        <v>376</v>
      </c>
      <c r="M6" s="21">
        <f>I6-D6</f>
        <v>1005</v>
      </c>
      <c r="N6" s="243"/>
      <c r="O6" s="23" t="s">
        <v>40</v>
      </c>
      <c r="P6" s="23">
        <f>COUNTIF($G$2:$G$477,"Pré-Mistura")</f>
        <v>0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503">
        <v>607</v>
      </c>
      <c r="B7" s="9" t="s">
        <v>10601</v>
      </c>
      <c r="C7" s="9">
        <v>2005</v>
      </c>
      <c r="D7" s="388">
        <v>38604</v>
      </c>
      <c r="E7" s="9" t="s">
        <v>10602</v>
      </c>
      <c r="F7" s="9" t="s">
        <v>961</v>
      </c>
      <c r="G7" s="9" t="s">
        <v>17</v>
      </c>
      <c r="H7" s="9" t="s">
        <v>870</v>
      </c>
      <c r="I7" s="388">
        <v>39111</v>
      </c>
      <c r="J7" s="12">
        <v>1</v>
      </c>
      <c r="K7" s="560" t="s">
        <v>278</v>
      </c>
      <c r="L7" s="9" t="s">
        <v>371</v>
      </c>
      <c r="M7" s="13">
        <f>I7-D7</f>
        <v>507</v>
      </c>
      <c r="N7" s="243"/>
      <c r="O7" s="24" t="s">
        <v>852</v>
      </c>
      <c r="P7" s="24">
        <f>COUNTIF($G$2:$G$477,"PF")</f>
        <v>57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510">
        <v>707</v>
      </c>
      <c r="B8" s="17" t="s">
        <v>10603</v>
      </c>
      <c r="C8" s="17">
        <v>2001</v>
      </c>
      <c r="D8" s="392">
        <v>37039</v>
      </c>
      <c r="E8" s="17" t="s">
        <v>10604</v>
      </c>
      <c r="F8" s="17" t="s">
        <v>154</v>
      </c>
      <c r="G8" s="17" t="s">
        <v>17</v>
      </c>
      <c r="H8" s="17" t="s">
        <v>866</v>
      </c>
      <c r="I8" s="392">
        <v>39111</v>
      </c>
      <c r="J8" s="19">
        <v>1</v>
      </c>
      <c r="K8" s="562" t="s">
        <v>308</v>
      </c>
      <c r="L8" s="19" t="s">
        <v>376</v>
      </c>
      <c r="M8" s="21">
        <f>I8-D8</f>
        <v>2072</v>
      </c>
      <c r="N8" s="243"/>
      <c r="O8" s="23" t="s">
        <v>844</v>
      </c>
      <c r="P8" s="23">
        <f>COUNTIF($G$2:$G$477,"PFN")</f>
        <v>5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503">
        <v>807</v>
      </c>
      <c r="B9" s="9" t="s">
        <v>10605</v>
      </c>
      <c r="C9" s="9">
        <v>2004</v>
      </c>
      <c r="D9" s="388">
        <v>38135</v>
      </c>
      <c r="E9" s="9" t="s">
        <v>10606</v>
      </c>
      <c r="F9" s="9" t="s">
        <v>10607</v>
      </c>
      <c r="G9" s="9" t="s">
        <v>17</v>
      </c>
      <c r="H9" s="9" t="s">
        <v>1358</v>
      </c>
      <c r="I9" s="388">
        <v>39111</v>
      </c>
      <c r="J9" s="12">
        <v>1</v>
      </c>
      <c r="K9" s="560" t="s">
        <v>278</v>
      </c>
      <c r="L9" s="9" t="s">
        <v>371</v>
      </c>
      <c r="M9" s="13">
        <f>I9-D9</f>
        <v>976</v>
      </c>
      <c r="N9" s="243"/>
      <c r="O9" s="24" t="s">
        <v>861</v>
      </c>
      <c r="P9" s="24">
        <f>COUNTIF($G$2:$G$477,"PF/PTE")</f>
        <v>79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510">
        <v>907</v>
      </c>
      <c r="B10" s="17" t="s">
        <v>10608</v>
      </c>
      <c r="C10" s="17">
        <v>2001</v>
      </c>
      <c r="D10" s="392">
        <v>37039</v>
      </c>
      <c r="E10" s="17" t="s">
        <v>10609</v>
      </c>
      <c r="F10" s="17" t="s">
        <v>154</v>
      </c>
      <c r="G10" s="17" t="s">
        <v>860</v>
      </c>
      <c r="H10" s="17" t="s">
        <v>866</v>
      </c>
      <c r="I10" s="392">
        <v>39113</v>
      </c>
      <c r="J10" s="19">
        <v>1</v>
      </c>
      <c r="K10" s="562" t="s">
        <v>308</v>
      </c>
      <c r="L10" s="19" t="s">
        <v>376</v>
      </c>
      <c r="M10" s="21">
        <f>I10-D10</f>
        <v>2074</v>
      </c>
      <c r="N10" s="243"/>
      <c r="O10" s="23" t="s">
        <v>865</v>
      </c>
      <c r="P10" s="23">
        <f>COUNTIF($G$2:$G$477,"Bio")</f>
        <v>7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503">
        <v>1007</v>
      </c>
      <c r="B11" s="9" t="s">
        <v>10610</v>
      </c>
      <c r="C11" s="9">
        <v>2001</v>
      </c>
      <c r="D11" s="388">
        <v>37060</v>
      </c>
      <c r="E11" s="9" t="s">
        <v>10611</v>
      </c>
      <c r="F11" s="9" t="s">
        <v>4743</v>
      </c>
      <c r="G11" s="9" t="s">
        <v>850</v>
      </c>
      <c r="H11" s="9" t="s">
        <v>866</v>
      </c>
      <c r="I11" s="388">
        <v>39113</v>
      </c>
      <c r="J11" s="12">
        <v>1</v>
      </c>
      <c r="K11" s="563" t="s">
        <v>295</v>
      </c>
      <c r="L11" s="9" t="s">
        <v>371</v>
      </c>
      <c r="M11" s="13">
        <f>I11-D11</f>
        <v>2053</v>
      </c>
      <c r="N11" s="243"/>
      <c r="O11" s="395" t="s">
        <v>871</v>
      </c>
      <c r="P11" s="395">
        <f>COUNTIF($G$2:$G$477,"Bio/Org")</f>
        <v>0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510">
        <v>1107</v>
      </c>
      <c r="B12" s="17" t="s">
        <v>10612</v>
      </c>
      <c r="C12" s="17">
        <v>2004</v>
      </c>
      <c r="D12" s="392">
        <v>38141</v>
      </c>
      <c r="E12" s="17" t="s">
        <v>10613</v>
      </c>
      <c r="F12" s="17" t="s">
        <v>10614</v>
      </c>
      <c r="G12" s="17" t="s">
        <v>17</v>
      </c>
      <c r="H12" s="17" t="s">
        <v>1358</v>
      </c>
      <c r="I12" s="392">
        <v>39122</v>
      </c>
      <c r="J12" s="19">
        <v>2</v>
      </c>
      <c r="K12" s="563" t="s">
        <v>295</v>
      </c>
      <c r="L12" s="19" t="s">
        <v>371</v>
      </c>
      <c r="M12" s="21">
        <f>I12-D12</f>
        <v>981</v>
      </c>
      <c r="N12" s="243"/>
      <c r="O12" s="396" t="s">
        <v>45</v>
      </c>
      <c r="P12" s="397">
        <f>SUM(P3:P11)</f>
        <v>202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503">
        <v>1207</v>
      </c>
      <c r="B13" s="9" t="s">
        <v>10615</v>
      </c>
      <c r="C13" s="9">
        <v>2003</v>
      </c>
      <c r="D13" s="388">
        <v>37819</v>
      </c>
      <c r="E13" s="9" t="s">
        <v>10616</v>
      </c>
      <c r="F13" s="9" t="s">
        <v>10162</v>
      </c>
      <c r="G13" s="9" t="s">
        <v>17</v>
      </c>
      <c r="H13" s="9" t="s">
        <v>866</v>
      </c>
      <c r="I13" s="388">
        <v>39122</v>
      </c>
      <c r="J13" s="12">
        <v>2</v>
      </c>
      <c r="K13" s="563" t="s">
        <v>295</v>
      </c>
      <c r="L13" s="9" t="s">
        <v>371</v>
      </c>
      <c r="M13" s="13">
        <f>I13-D13</f>
        <v>1303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510">
        <v>1307</v>
      </c>
      <c r="B14" s="17" t="s">
        <v>10617</v>
      </c>
      <c r="C14" s="17">
        <v>2003</v>
      </c>
      <c r="D14" s="392">
        <v>37895</v>
      </c>
      <c r="E14" s="17" t="s">
        <v>10618</v>
      </c>
      <c r="F14" s="17" t="s">
        <v>10619</v>
      </c>
      <c r="G14" s="17" t="s">
        <v>30</v>
      </c>
      <c r="H14" s="17" t="s">
        <v>104</v>
      </c>
      <c r="I14" s="392">
        <v>39126</v>
      </c>
      <c r="J14" s="19">
        <v>2</v>
      </c>
      <c r="K14" s="563" t="s">
        <v>295</v>
      </c>
      <c r="L14" s="19" t="s">
        <v>371</v>
      </c>
      <c r="M14" s="21">
        <f>I14-D14</f>
        <v>1231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503">
        <v>1407</v>
      </c>
      <c r="B15" s="9" t="s">
        <v>10620</v>
      </c>
      <c r="C15" s="9">
        <v>2005</v>
      </c>
      <c r="D15" s="388">
        <v>38560</v>
      </c>
      <c r="E15" s="9" t="s">
        <v>10621</v>
      </c>
      <c r="F15" s="9" t="s">
        <v>4298</v>
      </c>
      <c r="G15" s="9" t="s">
        <v>17</v>
      </c>
      <c r="H15" s="9" t="s">
        <v>870</v>
      </c>
      <c r="I15" s="388">
        <v>39139</v>
      </c>
      <c r="J15" s="12">
        <v>2</v>
      </c>
      <c r="K15" s="562" t="s">
        <v>308</v>
      </c>
      <c r="L15" s="9" t="s">
        <v>371</v>
      </c>
      <c r="M15" s="13">
        <f>I15-D15</f>
        <v>579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510">
        <v>1507</v>
      </c>
      <c r="B16" s="17" t="s">
        <v>10622</v>
      </c>
      <c r="C16" s="17">
        <v>2005</v>
      </c>
      <c r="D16" s="392">
        <v>38677</v>
      </c>
      <c r="E16" s="17" t="s">
        <v>10623</v>
      </c>
      <c r="F16" s="17" t="s">
        <v>10624</v>
      </c>
      <c r="G16" s="17" t="s">
        <v>850</v>
      </c>
      <c r="H16" s="17" t="s">
        <v>965</v>
      </c>
      <c r="I16" s="392">
        <v>39141</v>
      </c>
      <c r="J16" s="19">
        <v>2</v>
      </c>
      <c r="K16" s="561" t="s">
        <v>324</v>
      </c>
      <c r="L16" s="19" t="s">
        <v>380</v>
      </c>
      <c r="M16" s="21">
        <f>I16-D16</f>
        <v>464</v>
      </c>
      <c r="N16" s="243"/>
      <c r="O16" s="400" t="s">
        <v>10625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503">
        <v>1607</v>
      </c>
      <c r="B17" s="9" t="s">
        <v>10626</v>
      </c>
      <c r="C17" s="9">
        <v>2005</v>
      </c>
      <c r="D17" s="388">
        <v>38555</v>
      </c>
      <c r="E17" s="9" t="s">
        <v>10627</v>
      </c>
      <c r="F17" s="9" t="s">
        <v>88</v>
      </c>
      <c r="G17" s="9" t="s">
        <v>17</v>
      </c>
      <c r="H17" s="9" t="s">
        <v>55</v>
      </c>
      <c r="I17" s="388">
        <v>39141</v>
      </c>
      <c r="J17" s="12">
        <v>2</v>
      </c>
      <c r="K17" s="562" t="s">
        <v>308</v>
      </c>
      <c r="L17" s="9" t="s">
        <v>380</v>
      </c>
      <c r="M17" s="13">
        <f>I17-D17</f>
        <v>586</v>
      </c>
      <c r="N17" s="243"/>
      <c r="O17" s="37" t="s">
        <v>10628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510">
        <v>1707</v>
      </c>
      <c r="B18" s="17" t="s">
        <v>10629</v>
      </c>
      <c r="C18" s="17">
        <v>2005</v>
      </c>
      <c r="D18" s="392">
        <v>38651</v>
      </c>
      <c r="E18" s="17" t="s">
        <v>10630</v>
      </c>
      <c r="F18" s="17" t="s">
        <v>88</v>
      </c>
      <c r="G18" s="17" t="s">
        <v>17</v>
      </c>
      <c r="H18" s="17" t="s">
        <v>10182</v>
      </c>
      <c r="I18" s="392">
        <v>39153</v>
      </c>
      <c r="J18" s="19">
        <v>3</v>
      </c>
      <c r="K18" s="560" t="s">
        <v>278</v>
      </c>
      <c r="L18" s="19" t="s">
        <v>371</v>
      </c>
      <c r="M18" s="21">
        <f>I18-D18</f>
        <v>502</v>
      </c>
      <c r="N18" s="243"/>
      <c r="O18" s="33" t="s">
        <v>10631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503">
        <v>1807</v>
      </c>
      <c r="B19" s="9" t="s">
        <v>10632</v>
      </c>
      <c r="C19" s="9">
        <v>2005</v>
      </c>
      <c r="D19" s="388">
        <v>38659</v>
      </c>
      <c r="E19" s="9" t="s">
        <v>10633</v>
      </c>
      <c r="F19" s="9" t="s">
        <v>49</v>
      </c>
      <c r="G19" s="9" t="s">
        <v>17</v>
      </c>
      <c r="H19" s="9" t="s">
        <v>8323</v>
      </c>
      <c r="I19" s="388">
        <v>39153</v>
      </c>
      <c r="J19" s="12">
        <v>3</v>
      </c>
      <c r="K19" s="562" t="s">
        <v>308</v>
      </c>
      <c r="L19" s="9" t="s">
        <v>371</v>
      </c>
      <c r="M19" s="13">
        <f>I19-D19</f>
        <v>494</v>
      </c>
      <c r="N19" s="243"/>
      <c r="O19" s="37" t="s">
        <v>10634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510">
        <v>1907</v>
      </c>
      <c r="B20" s="17" t="s">
        <v>10635</v>
      </c>
      <c r="C20" s="17">
        <v>2004</v>
      </c>
      <c r="D20" s="392">
        <v>38077</v>
      </c>
      <c r="E20" s="17" t="s">
        <v>10636</v>
      </c>
      <c r="F20" s="17" t="s">
        <v>1653</v>
      </c>
      <c r="G20" s="17" t="s">
        <v>17</v>
      </c>
      <c r="H20" s="17" t="s">
        <v>866</v>
      </c>
      <c r="I20" s="392">
        <v>39155</v>
      </c>
      <c r="J20" s="19">
        <v>3</v>
      </c>
      <c r="K20" s="562" t="s">
        <v>308</v>
      </c>
      <c r="L20" s="19" t="s">
        <v>371</v>
      </c>
      <c r="M20" s="21">
        <f>I20-D20</f>
        <v>1078</v>
      </c>
      <c r="N20" s="243"/>
      <c r="O20" s="33" t="s">
        <v>10637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503">
        <v>2007</v>
      </c>
      <c r="B21" s="9" t="s">
        <v>10638</v>
      </c>
      <c r="C21" s="9">
        <v>2005</v>
      </c>
      <c r="D21" s="388">
        <v>38665</v>
      </c>
      <c r="E21" s="9" t="s">
        <v>10639</v>
      </c>
      <c r="F21" s="548" t="s">
        <v>10640</v>
      </c>
      <c r="G21" s="9" t="s">
        <v>865</v>
      </c>
      <c r="H21" s="9" t="s">
        <v>10641</v>
      </c>
      <c r="I21" s="388">
        <v>39155</v>
      </c>
      <c r="J21" s="12">
        <v>3</v>
      </c>
      <c r="K21" s="562" t="s">
        <v>308</v>
      </c>
      <c r="L21" s="9" t="s">
        <v>380</v>
      </c>
      <c r="M21" s="13">
        <f>I21-D21</f>
        <v>490</v>
      </c>
      <c r="N21" s="243"/>
      <c r="O21" s="37" t="s">
        <v>10642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510">
        <v>2107</v>
      </c>
      <c r="B22" s="17" t="s">
        <v>10643</v>
      </c>
      <c r="C22" s="17">
        <v>2004</v>
      </c>
      <c r="D22" s="392">
        <v>38173</v>
      </c>
      <c r="E22" s="17" t="s">
        <v>10644</v>
      </c>
      <c r="F22" s="17" t="s">
        <v>10619</v>
      </c>
      <c r="G22" s="17" t="s">
        <v>844</v>
      </c>
      <c r="H22" s="17" t="s">
        <v>104</v>
      </c>
      <c r="I22" s="392">
        <v>39155</v>
      </c>
      <c r="J22" s="19">
        <v>3</v>
      </c>
      <c r="K22" s="563" t="s">
        <v>295</v>
      </c>
      <c r="L22" s="19" t="s">
        <v>376</v>
      </c>
      <c r="M22" s="21">
        <f>I22-D22</f>
        <v>982</v>
      </c>
      <c r="N22" s="243"/>
      <c r="O22" s="33" t="s">
        <v>10645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503">
        <v>2207</v>
      </c>
      <c r="B23" s="9" t="s">
        <v>10646</v>
      </c>
      <c r="C23" s="9">
        <v>2003</v>
      </c>
      <c r="D23" s="388">
        <v>37973</v>
      </c>
      <c r="E23" s="9" t="s">
        <v>10647</v>
      </c>
      <c r="F23" s="9" t="s">
        <v>5388</v>
      </c>
      <c r="G23" s="9" t="s">
        <v>17</v>
      </c>
      <c r="H23" s="9" t="s">
        <v>25</v>
      </c>
      <c r="I23" s="388">
        <v>39157</v>
      </c>
      <c r="J23" s="12">
        <v>3</v>
      </c>
      <c r="K23" s="562" t="s">
        <v>308</v>
      </c>
      <c r="L23" s="9" t="s">
        <v>376</v>
      </c>
      <c r="M23" s="13">
        <f>I23-D23</f>
        <v>1184</v>
      </c>
      <c r="N23" s="243"/>
      <c r="O23" s="37" t="s">
        <v>10648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510">
        <v>2307</v>
      </c>
      <c r="B24" s="17" t="s">
        <v>10649</v>
      </c>
      <c r="C24" s="17">
        <v>2003</v>
      </c>
      <c r="D24" s="392">
        <v>37971</v>
      </c>
      <c r="E24" s="17" t="s">
        <v>10650</v>
      </c>
      <c r="F24" s="17" t="s">
        <v>451</v>
      </c>
      <c r="G24" s="17" t="s">
        <v>860</v>
      </c>
      <c r="H24" s="17" t="s">
        <v>7493</v>
      </c>
      <c r="I24" s="392">
        <v>39157</v>
      </c>
      <c r="J24" s="19">
        <v>3</v>
      </c>
      <c r="K24" s="560" t="s">
        <v>278</v>
      </c>
      <c r="L24" s="19" t="s">
        <v>371</v>
      </c>
      <c r="M24" s="21">
        <f>I24-D24</f>
        <v>1186</v>
      </c>
      <c r="N24" s="243"/>
      <c r="O24" s="401" t="s">
        <v>10651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503">
        <v>2407</v>
      </c>
      <c r="B25" s="9" t="s">
        <v>10652</v>
      </c>
      <c r="C25" s="9">
        <v>2001</v>
      </c>
      <c r="D25" s="388">
        <v>37124</v>
      </c>
      <c r="E25" s="9" t="s">
        <v>10653</v>
      </c>
      <c r="F25" s="9" t="s">
        <v>10654</v>
      </c>
      <c r="G25" s="9" t="s">
        <v>850</v>
      </c>
      <c r="H25" s="9" t="s">
        <v>965</v>
      </c>
      <c r="I25" s="388">
        <v>39157</v>
      </c>
      <c r="J25" s="12">
        <v>3</v>
      </c>
      <c r="K25" s="562" t="s">
        <v>308</v>
      </c>
      <c r="L25" s="9" t="s">
        <v>371</v>
      </c>
      <c r="M25" s="13">
        <f>I25-D25</f>
        <v>2033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510">
        <v>2507</v>
      </c>
      <c r="B26" s="17" t="s">
        <v>10655</v>
      </c>
      <c r="C26" s="17">
        <v>2006</v>
      </c>
      <c r="D26" s="392">
        <v>38814</v>
      </c>
      <c r="E26" s="17" t="s">
        <v>10656</v>
      </c>
      <c r="F26" s="17" t="s">
        <v>534</v>
      </c>
      <c r="G26" s="17" t="s">
        <v>860</v>
      </c>
      <c r="H26" s="17" t="s">
        <v>83</v>
      </c>
      <c r="I26" s="392">
        <v>39161</v>
      </c>
      <c r="J26" s="19">
        <v>3</v>
      </c>
      <c r="K26" s="560" t="s">
        <v>278</v>
      </c>
      <c r="L26" s="19" t="s">
        <v>371</v>
      </c>
      <c r="M26" s="21">
        <f>I26-D26</f>
        <v>347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503">
        <v>2607</v>
      </c>
      <c r="B27" s="9" t="s">
        <v>10657</v>
      </c>
      <c r="C27" s="9">
        <v>2004</v>
      </c>
      <c r="D27" s="388">
        <v>38084</v>
      </c>
      <c r="E27" s="9" t="s">
        <v>10658</v>
      </c>
      <c r="F27" s="9" t="s">
        <v>1005</v>
      </c>
      <c r="G27" s="9" t="s">
        <v>860</v>
      </c>
      <c r="H27" s="9" t="s">
        <v>6920</v>
      </c>
      <c r="I27" s="388">
        <v>39163</v>
      </c>
      <c r="J27" s="12">
        <v>3</v>
      </c>
      <c r="K27" s="562" t="s">
        <v>308</v>
      </c>
      <c r="L27" s="9" t="s">
        <v>376</v>
      </c>
      <c r="M27" s="13">
        <f>I27-D27</f>
        <v>1079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510">
        <v>2707</v>
      </c>
      <c r="B28" s="17" t="s">
        <v>10659</v>
      </c>
      <c r="C28" s="17">
        <v>2005</v>
      </c>
      <c r="D28" s="392">
        <v>38551</v>
      </c>
      <c r="E28" s="17" t="s">
        <v>10660</v>
      </c>
      <c r="F28" s="17" t="s">
        <v>1417</v>
      </c>
      <c r="G28" s="17" t="s">
        <v>17</v>
      </c>
      <c r="H28" s="17" t="s">
        <v>121</v>
      </c>
      <c r="I28" s="392">
        <v>39163</v>
      </c>
      <c r="J28" s="19">
        <v>3</v>
      </c>
      <c r="K28" s="562" t="s">
        <v>308</v>
      </c>
      <c r="L28" s="19" t="s">
        <v>376</v>
      </c>
      <c r="M28" s="21">
        <f>I28-D28</f>
        <v>612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503">
        <v>2807</v>
      </c>
      <c r="B29" s="9" t="s">
        <v>10661</v>
      </c>
      <c r="C29" s="9">
        <v>2003</v>
      </c>
      <c r="D29" s="388">
        <v>37979</v>
      </c>
      <c r="E29" s="9" t="s">
        <v>10662</v>
      </c>
      <c r="F29" s="9" t="s">
        <v>10663</v>
      </c>
      <c r="G29" s="9" t="s">
        <v>850</v>
      </c>
      <c r="H29" s="9" t="s">
        <v>870</v>
      </c>
      <c r="I29" s="388">
        <v>39163</v>
      </c>
      <c r="J29" s="12">
        <v>3</v>
      </c>
      <c r="K29" s="562" t="s">
        <v>308</v>
      </c>
      <c r="L29" s="9" t="s">
        <v>371</v>
      </c>
      <c r="M29" s="13">
        <f>I29-D29</f>
        <v>1184</v>
      </c>
      <c r="N29" s="243"/>
      <c r="O29" s="24">
        <v>1995</v>
      </c>
      <c r="P29" s="62">
        <f>COUNTIF($C$2:$C$504,"1995")</f>
        <v>1</v>
      </c>
      <c r="Q29" s="34"/>
      <c r="R29" s="35"/>
      <c r="S29" s="63">
        <f>P29/P42</f>
        <v>0.00495049504950495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510">
        <v>2907</v>
      </c>
      <c r="B30" s="17" t="s">
        <v>10664</v>
      </c>
      <c r="C30" s="17">
        <v>2002</v>
      </c>
      <c r="D30" s="392">
        <v>37613</v>
      </c>
      <c r="E30" s="17" t="s">
        <v>10665</v>
      </c>
      <c r="F30" s="17" t="s">
        <v>1439</v>
      </c>
      <c r="G30" s="17" t="s">
        <v>17</v>
      </c>
      <c r="H30" s="17" t="s">
        <v>3804</v>
      </c>
      <c r="I30" s="392">
        <v>39167</v>
      </c>
      <c r="J30" s="19">
        <v>3</v>
      </c>
      <c r="K30" s="560" t="s">
        <v>278</v>
      </c>
      <c r="L30" s="19" t="s">
        <v>376</v>
      </c>
      <c r="M30" s="21">
        <f>I30-D30</f>
        <v>1554</v>
      </c>
      <c r="N30" s="243"/>
      <c r="O30" s="23">
        <v>1996</v>
      </c>
      <c r="P30" s="64">
        <f>COUNTIF($C$2:$C$504,"1996")</f>
        <v>1</v>
      </c>
      <c r="Q30" s="34"/>
      <c r="R30" s="35"/>
      <c r="S30" s="61">
        <f>P30/P42</f>
        <v>0.00495049504950495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503">
        <v>3007</v>
      </c>
      <c r="B31" s="9" t="s">
        <v>10666</v>
      </c>
      <c r="C31" s="9">
        <v>2005</v>
      </c>
      <c r="D31" s="388">
        <v>38502</v>
      </c>
      <c r="E31" s="9" t="s">
        <v>10667</v>
      </c>
      <c r="F31" s="9" t="s">
        <v>10668</v>
      </c>
      <c r="G31" s="9" t="s">
        <v>850</v>
      </c>
      <c r="H31" s="9" t="s">
        <v>10669</v>
      </c>
      <c r="I31" s="388">
        <v>39170</v>
      </c>
      <c r="J31" s="12">
        <v>3</v>
      </c>
      <c r="K31" s="563" t="s">
        <v>295</v>
      </c>
      <c r="L31" s="9" t="s">
        <v>380</v>
      </c>
      <c r="M31" s="13">
        <f>I31-D31</f>
        <v>668</v>
      </c>
      <c r="N31" s="243"/>
      <c r="O31" s="24">
        <v>1997</v>
      </c>
      <c r="P31" s="62">
        <f>COUNTIF($C$2:$C$504,"1997")</f>
        <v>2</v>
      </c>
      <c r="Q31" s="34"/>
      <c r="R31" s="35"/>
      <c r="S31" s="63">
        <f>P31/P42</f>
        <v>0.0099009900990099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510">
        <v>3107</v>
      </c>
      <c r="B32" s="17" t="s">
        <v>10670</v>
      </c>
      <c r="C32" s="17">
        <v>2004</v>
      </c>
      <c r="D32" s="392">
        <v>38166</v>
      </c>
      <c r="E32" s="17" t="s">
        <v>10671</v>
      </c>
      <c r="F32" s="17" t="s">
        <v>10672</v>
      </c>
      <c r="G32" s="17" t="s">
        <v>865</v>
      </c>
      <c r="H32" s="17" t="s">
        <v>7085</v>
      </c>
      <c r="I32" s="392">
        <v>39170</v>
      </c>
      <c r="J32" s="19">
        <v>3</v>
      </c>
      <c r="K32" s="562" t="s">
        <v>308</v>
      </c>
      <c r="L32" s="19" t="s">
        <v>380</v>
      </c>
      <c r="M32" s="21">
        <f>I32-D32</f>
        <v>1004</v>
      </c>
      <c r="N32" s="243"/>
      <c r="O32" s="23">
        <v>1998</v>
      </c>
      <c r="P32" s="64">
        <f>COUNTIF($C$2:$C$504,"1998")</f>
        <v>1</v>
      </c>
      <c r="Q32" s="34"/>
      <c r="R32" s="35"/>
      <c r="S32" s="61">
        <f>P32/P42</f>
        <v>0.00495049504950495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503">
        <v>3207</v>
      </c>
      <c r="B33" s="9" t="s">
        <v>10673</v>
      </c>
      <c r="C33" s="9">
        <v>2004</v>
      </c>
      <c r="D33" s="388">
        <v>38077</v>
      </c>
      <c r="E33" s="9" t="s">
        <v>10674</v>
      </c>
      <c r="F33" s="9" t="s">
        <v>49</v>
      </c>
      <c r="G33" s="9" t="s">
        <v>850</v>
      </c>
      <c r="H33" s="9" t="s">
        <v>866</v>
      </c>
      <c r="I33" s="388">
        <v>39175</v>
      </c>
      <c r="J33" s="12">
        <v>4</v>
      </c>
      <c r="K33" s="563" t="s">
        <v>295</v>
      </c>
      <c r="L33" s="9" t="s">
        <v>371</v>
      </c>
      <c r="M33" s="13">
        <f>I33-D33</f>
        <v>1098</v>
      </c>
      <c r="N33" s="243"/>
      <c r="O33" s="24">
        <v>1999</v>
      </c>
      <c r="P33" s="62">
        <f>COUNTIF($C$2:$C$504,"1999")</f>
        <v>4</v>
      </c>
      <c r="Q33" s="34"/>
      <c r="R33" s="35"/>
      <c r="S33" s="63">
        <f>P33/P42</f>
        <v>0.0198019801980198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510">
        <v>3307</v>
      </c>
      <c r="B34" s="17" t="s">
        <v>10675</v>
      </c>
      <c r="C34" s="17">
        <v>2004</v>
      </c>
      <c r="D34" s="392">
        <v>38338</v>
      </c>
      <c r="E34" s="17" t="s">
        <v>10676</v>
      </c>
      <c r="F34" s="17" t="s">
        <v>9591</v>
      </c>
      <c r="G34" s="17" t="s">
        <v>850</v>
      </c>
      <c r="H34" s="17" t="s">
        <v>866</v>
      </c>
      <c r="I34" s="392">
        <v>39175</v>
      </c>
      <c r="J34" s="19">
        <v>4</v>
      </c>
      <c r="K34" s="563" t="s">
        <v>295</v>
      </c>
      <c r="L34" s="19" t="s">
        <v>371</v>
      </c>
      <c r="M34" s="21">
        <f>I34-D34</f>
        <v>837</v>
      </c>
      <c r="N34" s="243"/>
      <c r="O34" s="23">
        <v>2000</v>
      </c>
      <c r="P34" s="64">
        <f>COUNTIF($C$2:$C$504,"2000")</f>
        <v>6</v>
      </c>
      <c r="Q34" s="34"/>
      <c r="R34" s="35"/>
      <c r="S34" s="61">
        <f>P34/P42</f>
        <v>0.0297029702970297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503">
        <v>3407</v>
      </c>
      <c r="B35" s="9" t="s">
        <v>10677</v>
      </c>
      <c r="C35" s="9">
        <v>2004</v>
      </c>
      <c r="D35" s="388">
        <v>38197</v>
      </c>
      <c r="E35" s="9" t="s">
        <v>10678</v>
      </c>
      <c r="F35" s="9" t="s">
        <v>154</v>
      </c>
      <c r="G35" s="9" t="s">
        <v>860</v>
      </c>
      <c r="H35" s="9" t="s">
        <v>6047</v>
      </c>
      <c r="I35" s="388">
        <v>39182</v>
      </c>
      <c r="J35" s="12">
        <v>4</v>
      </c>
      <c r="K35" s="562" t="s">
        <v>308</v>
      </c>
      <c r="L35" s="9" t="s">
        <v>376</v>
      </c>
      <c r="M35" s="13">
        <f>I35-D35</f>
        <v>985</v>
      </c>
      <c r="N35" s="243"/>
      <c r="O35" s="24">
        <v>2001</v>
      </c>
      <c r="P35" s="62">
        <f>COUNTIF($C$2:$C$504,"2001")</f>
        <v>15</v>
      </c>
      <c r="Q35" s="34"/>
      <c r="R35" s="35"/>
      <c r="S35" s="63">
        <f>P35/P42</f>
        <v>0.0742574257425743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510">
        <v>3507</v>
      </c>
      <c r="B36" s="17" t="s">
        <v>10679</v>
      </c>
      <c r="C36" s="17">
        <v>2005</v>
      </c>
      <c r="D36" s="392">
        <v>38503</v>
      </c>
      <c r="E36" s="17" t="s">
        <v>10680</v>
      </c>
      <c r="F36" s="17" t="s">
        <v>1005</v>
      </c>
      <c r="G36" s="17" t="s">
        <v>17</v>
      </c>
      <c r="H36" s="17" t="s">
        <v>55</v>
      </c>
      <c r="I36" s="392">
        <v>39182</v>
      </c>
      <c r="J36" s="19">
        <v>4</v>
      </c>
      <c r="K36" s="563" t="s">
        <v>295</v>
      </c>
      <c r="L36" s="19" t="s">
        <v>376</v>
      </c>
      <c r="M36" s="21">
        <f>I36-D36</f>
        <v>679</v>
      </c>
      <c r="N36" s="243"/>
      <c r="O36" s="23">
        <v>2002</v>
      </c>
      <c r="P36" s="64">
        <f>COUNTIF($C$2:$C$504,"2002")</f>
        <v>5</v>
      </c>
      <c r="Q36" s="34"/>
      <c r="R36" s="35"/>
      <c r="S36" s="61">
        <f>P36/P42</f>
        <v>0.0247524752475248</v>
      </c>
      <c r="T36" s="22"/>
      <c r="U36" s="243"/>
      <c r="V36" s="243"/>
      <c r="W36" s="243"/>
      <c r="X36" s="243"/>
      <c r="Y36" s="243"/>
      <c r="Z36" s="243"/>
    </row>
    <row ht="12.75" customHeight="1" r="37">
      <c r="A37" s="503">
        <v>3607</v>
      </c>
      <c r="B37" s="9" t="s">
        <v>10681</v>
      </c>
      <c r="C37" s="9">
        <v>2006</v>
      </c>
      <c r="D37" s="388">
        <v>38761</v>
      </c>
      <c r="E37" s="9" t="s">
        <v>10682</v>
      </c>
      <c r="F37" s="9" t="s">
        <v>154</v>
      </c>
      <c r="G37" s="9" t="s">
        <v>860</v>
      </c>
      <c r="H37" s="9" t="s">
        <v>6552</v>
      </c>
      <c r="I37" s="388">
        <v>39191</v>
      </c>
      <c r="J37" s="12">
        <v>4</v>
      </c>
      <c r="K37" s="562" t="s">
        <v>308</v>
      </c>
      <c r="L37" s="9" t="s">
        <v>376</v>
      </c>
      <c r="M37" s="13">
        <f>I37-D37</f>
        <v>430</v>
      </c>
      <c r="N37" s="243"/>
      <c r="O37" s="24">
        <v>2003</v>
      </c>
      <c r="P37" s="62">
        <f>COUNTIF($C$2:$C$504,"2003")</f>
        <v>24</v>
      </c>
      <c r="Q37" s="34"/>
      <c r="R37" s="35"/>
      <c r="S37" s="63">
        <f>P37/P42</f>
        <v>0.118811881188119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510">
        <v>3707</v>
      </c>
      <c r="B38" s="17" t="s">
        <v>10683</v>
      </c>
      <c r="C38" s="17">
        <v>2006</v>
      </c>
      <c r="D38" s="392">
        <v>38761</v>
      </c>
      <c r="E38" s="17" t="s">
        <v>10684</v>
      </c>
      <c r="F38" s="17" t="s">
        <v>154</v>
      </c>
      <c r="G38" s="17" t="s">
        <v>860</v>
      </c>
      <c r="H38" s="17" t="s">
        <v>6552</v>
      </c>
      <c r="I38" s="392">
        <v>39191</v>
      </c>
      <c r="J38" s="19">
        <v>4</v>
      </c>
      <c r="K38" s="562" t="s">
        <v>308</v>
      </c>
      <c r="L38" s="19" t="s">
        <v>376</v>
      </c>
      <c r="M38" s="21">
        <f>I38-D38</f>
        <v>430</v>
      </c>
      <c r="N38" s="243"/>
      <c r="O38" s="23">
        <v>2004</v>
      </c>
      <c r="P38" s="64">
        <f>COUNTIF($C$2:$C$504,"2004")</f>
        <v>46</v>
      </c>
      <c r="Q38" s="34"/>
      <c r="R38" s="35"/>
      <c r="S38" s="61">
        <f>P38/P42</f>
        <v>0.227722772277228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503">
        <v>3807</v>
      </c>
      <c r="B39" s="9" t="s">
        <v>10685</v>
      </c>
      <c r="C39" s="9">
        <v>2006</v>
      </c>
      <c r="D39" s="388">
        <v>38819</v>
      </c>
      <c r="E39" s="9" t="s">
        <v>10686</v>
      </c>
      <c r="F39" s="9" t="s">
        <v>154</v>
      </c>
      <c r="G39" s="9" t="s">
        <v>860</v>
      </c>
      <c r="H39" s="9" t="s">
        <v>6552</v>
      </c>
      <c r="I39" s="388">
        <v>39191</v>
      </c>
      <c r="J39" s="12">
        <v>4</v>
      </c>
      <c r="K39" s="562" t="s">
        <v>308</v>
      </c>
      <c r="L39" s="9" t="s">
        <v>376</v>
      </c>
      <c r="M39" s="13">
        <f>I39-D39</f>
        <v>372</v>
      </c>
      <c r="N39" s="243"/>
      <c r="O39" s="24">
        <v>2005</v>
      </c>
      <c r="P39" s="62">
        <f>COUNTIF($C$2:$C$504,"2005")</f>
        <v>64</v>
      </c>
      <c r="Q39" s="34"/>
      <c r="R39" s="35"/>
      <c r="S39" s="63">
        <f>P39/P42</f>
        <v>0.316831683168317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510">
        <v>3907</v>
      </c>
      <c r="B40" s="17" t="s">
        <v>10687</v>
      </c>
      <c r="C40" s="17">
        <v>2005</v>
      </c>
      <c r="D40" s="392">
        <v>38716</v>
      </c>
      <c r="E40" s="17" t="s">
        <v>10688</v>
      </c>
      <c r="F40" s="17" t="s">
        <v>968</v>
      </c>
      <c r="G40" s="17" t="s">
        <v>860</v>
      </c>
      <c r="H40" s="17" t="s">
        <v>55</v>
      </c>
      <c r="I40" s="392">
        <v>39198</v>
      </c>
      <c r="J40" s="19">
        <v>4</v>
      </c>
      <c r="K40" s="560" t="s">
        <v>278</v>
      </c>
      <c r="L40" s="19" t="s">
        <v>371</v>
      </c>
      <c r="M40" s="21">
        <f>I40-D40</f>
        <v>482</v>
      </c>
      <c r="N40" s="243"/>
      <c r="O40" s="23">
        <v>2006</v>
      </c>
      <c r="P40" s="64">
        <f>COUNTIF($C$2:$C$504,"2006")</f>
        <v>28</v>
      </c>
      <c r="Q40" s="34"/>
      <c r="R40" s="35"/>
      <c r="S40" s="61">
        <f>P40/P42</f>
        <v>0.138613861386139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503">
        <v>4007</v>
      </c>
      <c r="B41" s="9" t="s">
        <v>10689</v>
      </c>
      <c r="C41" s="9">
        <v>2003</v>
      </c>
      <c r="D41" s="388">
        <v>37979</v>
      </c>
      <c r="E41" s="9" t="s">
        <v>10690</v>
      </c>
      <c r="F41" s="9" t="s">
        <v>10663</v>
      </c>
      <c r="G41" s="9" t="s">
        <v>850</v>
      </c>
      <c r="H41" s="9" t="s">
        <v>870</v>
      </c>
      <c r="I41" s="388">
        <v>39199</v>
      </c>
      <c r="J41" s="12">
        <v>4</v>
      </c>
      <c r="K41" s="562" t="s">
        <v>308</v>
      </c>
      <c r="L41" s="9" t="s">
        <v>371</v>
      </c>
      <c r="M41" s="13">
        <f>I41-D41</f>
        <v>1220</v>
      </c>
      <c r="N41" s="243"/>
      <c r="O41" s="24">
        <v>2007</v>
      </c>
      <c r="P41" s="62">
        <f>COUNTIF($C$2:$C$504,"2007")</f>
        <v>5</v>
      </c>
      <c r="Q41" s="34"/>
      <c r="R41" s="35"/>
      <c r="S41" s="63">
        <f>P41/P42</f>
        <v>0.0247524752475248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510">
        <v>4107</v>
      </c>
      <c r="B42" s="17" t="s">
        <v>10691</v>
      </c>
      <c r="C42" s="17">
        <v>2005</v>
      </c>
      <c r="D42" s="392">
        <v>38609</v>
      </c>
      <c r="E42" s="17" t="s">
        <v>10692</v>
      </c>
      <c r="F42" s="17" t="s">
        <v>497</v>
      </c>
      <c r="G42" s="17" t="s">
        <v>17</v>
      </c>
      <c r="H42" s="17" t="s">
        <v>4624</v>
      </c>
      <c r="I42" s="392">
        <v>39206</v>
      </c>
      <c r="J42" s="19">
        <v>5</v>
      </c>
      <c r="K42" s="563" t="s">
        <v>295</v>
      </c>
      <c r="L42" s="19" t="s">
        <v>371</v>
      </c>
      <c r="M42" s="21">
        <f>I42-D42</f>
        <v>597</v>
      </c>
      <c r="N42" s="243"/>
      <c r="O42" s="407" t="s">
        <v>166</v>
      </c>
      <c r="P42" s="408">
        <f>SUM(P29:R41)</f>
        <v>202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2.75" customHeight="1" r="43">
      <c r="A43" s="503">
        <v>4207</v>
      </c>
      <c r="B43" s="9" t="s">
        <v>10693</v>
      </c>
      <c r="C43" s="9">
        <v>1997</v>
      </c>
      <c r="D43" s="388">
        <v>35675</v>
      </c>
      <c r="E43" s="9" t="s">
        <v>10694</v>
      </c>
      <c r="F43" s="9" t="s">
        <v>10695</v>
      </c>
      <c r="G43" s="9" t="s">
        <v>850</v>
      </c>
      <c r="H43" s="9" t="s">
        <v>9563</v>
      </c>
      <c r="I43" s="388">
        <v>39210</v>
      </c>
      <c r="J43" s="12">
        <v>5</v>
      </c>
      <c r="K43" s="560" t="s">
        <v>278</v>
      </c>
      <c r="L43" s="9" t="s">
        <v>376</v>
      </c>
      <c r="M43" s="13">
        <f>I43-D43</f>
        <v>3535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3.5" customHeight="1" r="44">
      <c r="A44" s="510">
        <v>4307</v>
      </c>
      <c r="B44" s="17" t="s">
        <v>10696</v>
      </c>
      <c r="C44" s="17">
        <v>1997</v>
      </c>
      <c r="D44" s="392">
        <v>35675</v>
      </c>
      <c r="E44" s="17" t="s">
        <v>10697</v>
      </c>
      <c r="F44" s="17" t="s">
        <v>10695</v>
      </c>
      <c r="G44" s="17" t="s">
        <v>850</v>
      </c>
      <c r="H44" s="17" t="s">
        <v>9563</v>
      </c>
      <c r="I44" s="392">
        <v>39210</v>
      </c>
      <c r="J44" s="19">
        <v>5</v>
      </c>
      <c r="K44" s="560" t="s">
        <v>278</v>
      </c>
      <c r="L44" s="19" t="s">
        <v>376</v>
      </c>
      <c r="M44" s="21">
        <f>I44-D44</f>
        <v>3535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503">
        <v>4407</v>
      </c>
      <c r="B45" s="9" t="s">
        <v>10698</v>
      </c>
      <c r="C45" s="9">
        <v>2005</v>
      </c>
      <c r="D45" s="388">
        <v>38521</v>
      </c>
      <c r="E45" s="9" t="s">
        <v>10699</v>
      </c>
      <c r="F45" s="9" t="s">
        <v>1653</v>
      </c>
      <c r="G45" s="9" t="s">
        <v>17</v>
      </c>
      <c r="H45" s="9" t="s">
        <v>8323</v>
      </c>
      <c r="I45" s="388">
        <v>39212</v>
      </c>
      <c r="J45" s="12">
        <v>5</v>
      </c>
      <c r="K45" s="562" t="s">
        <v>308</v>
      </c>
      <c r="L45" s="9" t="s">
        <v>376</v>
      </c>
      <c r="M45" s="13">
        <f>I45-D45</f>
        <v>691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510">
        <v>4507</v>
      </c>
      <c r="B46" s="17" t="s">
        <v>10700</v>
      </c>
      <c r="C46" s="17">
        <v>2004</v>
      </c>
      <c r="D46" s="392">
        <v>38296</v>
      </c>
      <c r="E46" s="17" t="s">
        <v>10701</v>
      </c>
      <c r="F46" s="17" t="s">
        <v>10177</v>
      </c>
      <c r="G46" s="17" t="s">
        <v>850</v>
      </c>
      <c r="H46" s="17" t="s">
        <v>10702</v>
      </c>
      <c r="I46" s="392">
        <v>39212</v>
      </c>
      <c r="J46" s="19">
        <v>5</v>
      </c>
      <c r="K46" s="561" t="s">
        <v>324</v>
      </c>
      <c r="L46" s="19" t="s">
        <v>380</v>
      </c>
      <c r="M46" s="21">
        <f>I46-D46</f>
        <v>916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503">
        <v>4607</v>
      </c>
      <c r="B47" s="9" t="s">
        <v>10703</v>
      </c>
      <c r="C47" s="9">
        <v>2003</v>
      </c>
      <c r="D47" s="388">
        <v>37971</v>
      </c>
      <c r="E47" s="9" t="s">
        <v>10704</v>
      </c>
      <c r="F47" s="9" t="s">
        <v>10272</v>
      </c>
      <c r="G47" s="9" t="s">
        <v>860</v>
      </c>
      <c r="H47" s="9" t="s">
        <v>7493</v>
      </c>
      <c r="I47" s="388">
        <v>39213</v>
      </c>
      <c r="J47" s="12">
        <v>5</v>
      </c>
      <c r="K47" s="561" t="s">
        <v>324</v>
      </c>
      <c r="L47" s="9" t="s">
        <v>376</v>
      </c>
      <c r="M47" s="13">
        <f>I47-D47</f>
        <v>1242</v>
      </c>
      <c r="N47" s="243"/>
      <c r="O47" s="410" t="s">
        <v>188</v>
      </c>
      <c r="P47" s="303">
        <f>COUNTIF($J$2:$J$477,"1")</f>
        <v>10</v>
      </c>
      <c r="Q47" s="59"/>
      <c r="R47" s="60"/>
      <c r="S47" s="411">
        <f>(P47/P59)</f>
        <v>0.0495049504950495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510">
        <v>4707</v>
      </c>
      <c r="B48" s="17" t="s">
        <v>10705</v>
      </c>
      <c r="C48" s="17">
        <v>2006</v>
      </c>
      <c r="D48" s="392">
        <v>38861</v>
      </c>
      <c r="E48" s="17" t="s">
        <v>10706</v>
      </c>
      <c r="F48" s="17" t="s">
        <v>10707</v>
      </c>
      <c r="G48" s="17" t="s">
        <v>865</v>
      </c>
      <c r="H48" s="17" t="s">
        <v>104</v>
      </c>
      <c r="I48" s="392">
        <v>39216</v>
      </c>
      <c r="J48" s="19">
        <v>5</v>
      </c>
      <c r="K48" s="563" t="s">
        <v>295</v>
      </c>
      <c r="L48" s="19" t="s">
        <v>380</v>
      </c>
      <c r="M48" s="21">
        <f>I48-D48</f>
        <v>355</v>
      </c>
      <c r="N48" s="243"/>
      <c r="O48" s="23" t="s">
        <v>193</v>
      </c>
      <c r="P48" s="64">
        <f>COUNTIF($J$2:$J$477,"2")</f>
        <v>6</v>
      </c>
      <c r="Q48" s="34"/>
      <c r="R48" s="35"/>
      <c r="S48" s="61">
        <f>(P48/P59)</f>
        <v>0.0297029702970297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503">
        <v>4807</v>
      </c>
      <c r="B49" s="9" t="s">
        <v>10708</v>
      </c>
      <c r="C49" s="9">
        <v>2004</v>
      </c>
      <c r="D49" s="388">
        <v>38324</v>
      </c>
      <c r="E49" s="9" t="s">
        <v>10709</v>
      </c>
      <c r="F49" s="9" t="s">
        <v>584</v>
      </c>
      <c r="G49" s="9" t="s">
        <v>17</v>
      </c>
      <c r="H49" s="9" t="s">
        <v>25</v>
      </c>
      <c r="I49" s="388">
        <v>39218</v>
      </c>
      <c r="J49" s="12">
        <v>5</v>
      </c>
      <c r="K49" s="562" t="s">
        <v>308</v>
      </c>
      <c r="L49" s="9" t="s">
        <v>371</v>
      </c>
      <c r="M49" s="13">
        <f>I49-D49</f>
        <v>894</v>
      </c>
      <c r="N49" s="243"/>
      <c r="O49" s="24" t="s">
        <v>197</v>
      </c>
      <c r="P49" s="62">
        <f>COUNTIF($J$2:$J$477,"3")</f>
        <v>15</v>
      </c>
      <c r="Q49" s="34"/>
      <c r="R49" s="35"/>
      <c r="S49" s="63">
        <f>(P49/P59)</f>
        <v>0.0742574257425743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510">
        <v>4907</v>
      </c>
      <c r="B50" s="17" t="s">
        <v>10710</v>
      </c>
      <c r="C50" s="17">
        <v>2003</v>
      </c>
      <c r="D50" s="392">
        <v>37923</v>
      </c>
      <c r="E50" s="17" t="s">
        <v>10711</v>
      </c>
      <c r="F50" s="17" t="s">
        <v>1653</v>
      </c>
      <c r="G50" s="17" t="s">
        <v>850</v>
      </c>
      <c r="H50" s="17" t="s">
        <v>2462</v>
      </c>
      <c r="I50" s="392">
        <v>39219</v>
      </c>
      <c r="J50" s="19">
        <v>5</v>
      </c>
      <c r="K50" s="563" t="s">
        <v>295</v>
      </c>
      <c r="L50" s="19" t="s">
        <v>371</v>
      </c>
      <c r="M50" s="21">
        <f>I50-D50</f>
        <v>1296</v>
      </c>
      <c r="N50" s="243"/>
      <c r="O50" s="23" t="s">
        <v>204</v>
      </c>
      <c r="P50" s="64">
        <f>COUNTIF($J$2:$J$477,"4")</f>
        <v>9</v>
      </c>
      <c r="Q50" s="34"/>
      <c r="R50" s="35"/>
      <c r="S50" s="61">
        <f>(P50/P59)</f>
        <v>0.0445544554455446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503">
        <v>5007</v>
      </c>
      <c r="B51" s="9" t="s">
        <v>10712</v>
      </c>
      <c r="C51" s="9">
        <v>2004</v>
      </c>
      <c r="D51" s="388">
        <v>38254</v>
      </c>
      <c r="E51" s="9" t="s">
        <v>10713</v>
      </c>
      <c r="F51" s="9" t="s">
        <v>3855</v>
      </c>
      <c r="G51" s="9" t="s">
        <v>860</v>
      </c>
      <c r="H51" s="9" t="s">
        <v>10182</v>
      </c>
      <c r="I51" s="388">
        <v>39219</v>
      </c>
      <c r="J51" s="12">
        <v>5</v>
      </c>
      <c r="K51" s="560" t="s">
        <v>278</v>
      </c>
      <c r="L51" s="9" t="s">
        <v>376</v>
      </c>
      <c r="M51" s="13">
        <f>I51-D51</f>
        <v>965</v>
      </c>
      <c r="N51" s="243"/>
      <c r="O51" s="24" t="s">
        <v>211</v>
      </c>
      <c r="P51" s="62">
        <f>COUNTIF($J$2:$J$477,"5")</f>
        <v>19</v>
      </c>
      <c r="Q51" s="34"/>
      <c r="R51" s="35"/>
      <c r="S51" s="63">
        <f>(P51/P59)</f>
        <v>0.0940594059405941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510">
        <v>5107</v>
      </c>
      <c r="B52" s="17" t="s">
        <v>10714</v>
      </c>
      <c r="C52" s="17">
        <v>2005</v>
      </c>
      <c r="D52" s="392">
        <v>38636</v>
      </c>
      <c r="E52" s="17" t="s">
        <v>10715</v>
      </c>
      <c r="F52" s="17" t="s">
        <v>916</v>
      </c>
      <c r="G52" s="17" t="s">
        <v>17</v>
      </c>
      <c r="H52" s="17" t="s">
        <v>10182</v>
      </c>
      <c r="I52" s="392">
        <v>39223</v>
      </c>
      <c r="J52" s="19">
        <v>5</v>
      </c>
      <c r="K52" s="562" t="s">
        <v>308</v>
      </c>
      <c r="L52" s="19" t="s">
        <v>371</v>
      </c>
      <c r="M52" s="21">
        <f>I52-D52</f>
        <v>587</v>
      </c>
      <c r="N52" s="243"/>
      <c r="O52" s="23" t="s">
        <v>216</v>
      </c>
      <c r="P52" s="64">
        <f>COUNTIF($J$2:$J$477,"6")</f>
        <v>13</v>
      </c>
      <c r="Q52" s="34"/>
      <c r="R52" s="35"/>
      <c r="S52" s="61">
        <f>(P52/P59)</f>
        <v>0.0643564356435644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503">
        <v>5207</v>
      </c>
      <c r="B53" s="9" t="s">
        <v>10716</v>
      </c>
      <c r="C53" s="9">
        <v>2004</v>
      </c>
      <c r="D53" s="388">
        <v>38275</v>
      </c>
      <c r="E53" s="9" t="s">
        <v>10717</v>
      </c>
      <c r="F53" s="9" t="s">
        <v>9591</v>
      </c>
      <c r="G53" s="9" t="s">
        <v>850</v>
      </c>
      <c r="H53" s="9" t="s">
        <v>866</v>
      </c>
      <c r="I53" s="388">
        <v>39227</v>
      </c>
      <c r="J53" s="12">
        <v>5</v>
      </c>
      <c r="K53" s="562" t="s">
        <v>308</v>
      </c>
      <c r="L53" s="9" t="s">
        <v>376</v>
      </c>
      <c r="M53" s="13">
        <f>I53-D53</f>
        <v>952</v>
      </c>
      <c r="N53" s="243"/>
      <c r="O53" s="24" t="s">
        <v>221</v>
      </c>
      <c r="P53" s="62">
        <f>COUNTIF($J$2:$J$477,"7")</f>
        <v>7</v>
      </c>
      <c r="Q53" s="34"/>
      <c r="R53" s="35"/>
      <c r="S53" s="63">
        <f>(P53/P59)</f>
        <v>0.0346534653465347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510">
        <v>5307</v>
      </c>
      <c r="B54" s="17" t="s">
        <v>10718</v>
      </c>
      <c r="C54" s="17">
        <v>2006</v>
      </c>
      <c r="D54" s="392">
        <v>38736</v>
      </c>
      <c r="E54" s="17" t="s">
        <v>10719</v>
      </c>
      <c r="F54" s="17" t="s">
        <v>88</v>
      </c>
      <c r="G54" s="17" t="s">
        <v>17</v>
      </c>
      <c r="H54" s="17" t="s">
        <v>4624</v>
      </c>
      <c r="I54" s="392">
        <v>39232</v>
      </c>
      <c r="J54" s="19">
        <v>5</v>
      </c>
      <c r="K54" s="560" t="s">
        <v>278</v>
      </c>
      <c r="L54" s="19" t="s">
        <v>371</v>
      </c>
      <c r="M54" s="21">
        <f>I54-D54</f>
        <v>496</v>
      </c>
      <c r="N54" s="243"/>
      <c r="O54" s="23" t="s">
        <v>226</v>
      </c>
      <c r="P54" s="64">
        <f>COUNTIF($J$2:$J$477,"8")</f>
        <v>44</v>
      </c>
      <c r="Q54" s="34"/>
      <c r="R54" s="35"/>
      <c r="S54" s="61">
        <f>(P54/P59)</f>
        <v>0.217821782178218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503">
        <v>5407</v>
      </c>
      <c r="B55" s="9" t="s">
        <v>10720</v>
      </c>
      <c r="C55" s="9">
        <v>2004</v>
      </c>
      <c r="D55" s="388">
        <v>38310</v>
      </c>
      <c r="E55" s="9" t="s">
        <v>10721</v>
      </c>
      <c r="F55" s="9" t="s">
        <v>1183</v>
      </c>
      <c r="G55" s="9" t="s">
        <v>850</v>
      </c>
      <c r="H55" s="9" t="s">
        <v>866</v>
      </c>
      <c r="I55" s="388">
        <v>39232</v>
      </c>
      <c r="J55" s="12">
        <v>5</v>
      </c>
      <c r="K55" s="561" t="s">
        <v>324</v>
      </c>
      <c r="L55" s="9" t="s">
        <v>376</v>
      </c>
      <c r="M55" s="13">
        <f>I55-D55</f>
        <v>922</v>
      </c>
      <c r="N55" s="243"/>
      <c r="O55" s="24" t="s">
        <v>231</v>
      </c>
      <c r="P55" s="62">
        <f>COUNTIF($J$2:$J$477,"9")</f>
        <v>19</v>
      </c>
      <c r="Q55" s="34"/>
      <c r="R55" s="35"/>
      <c r="S55" s="63">
        <f>(P55/P59)</f>
        <v>0.0940594059405941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510">
        <v>5507</v>
      </c>
      <c r="B56" s="17" t="s">
        <v>10722</v>
      </c>
      <c r="C56" s="17">
        <v>2004</v>
      </c>
      <c r="D56" s="392">
        <v>38275</v>
      </c>
      <c r="E56" s="17" t="s">
        <v>10723</v>
      </c>
      <c r="F56" s="17" t="s">
        <v>9591</v>
      </c>
      <c r="G56" s="17" t="s">
        <v>850</v>
      </c>
      <c r="H56" s="17" t="s">
        <v>866</v>
      </c>
      <c r="I56" s="392">
        <v>39232</v>
      </c>
      <c r="J56" s="19">
        <v>5</v>
      </c>
      <c r="K56" s="562" t="s">
        <v>308</v>
      </c>
      <c r="L56" s="19" t="s">
        <v>376</v>
      </c>
      <c r="M56" s="21">
        <f>I56-D56</f>
        <v>957</v>
      </c>
      <c r="N56" s="243"/>
      <c r="O56" s="23" t="s">
        <v>237</v>
      </c>
      <c r="P56" s="64">
        <f>COUNTIF($J$2:$J$477,"10")</f>
        <v>15</v>
      </c>
      <c r="Q56" s="34"/>
      <c r="R56" s="35"/>
      <c r="S56" s="61">
        <f>(P56/P59)</f>
        <v>0.0742574257425743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503">
        <v>5607</v>
      </c>
      <c r="B57" s="9" t="s">
        <v>10724</v>
      </c>
      <c r="C57" s="9">
        <v>2004</v>
      </c>
      <c r="D57" s="388">
        <v>38351</v>
      </c>
      <c r="E57" s="9" t="s">
        <v>10725</v>
      </c>
      <c r="F57" s="9" t="s">
        <v>1005</v>
      </c>
      <c r="G57" s="9" t="s">
        <v>17</v>
      </c>
      <c r="H57" s="9" t="s">
        <v>121</v>
      </c>
      <c r="I57" s="388">
        <v>39232</v>
      </c>
      <c r="J57" s="12">
        <v>5</v>
      </c>
      <c r="K57" s="562" t="s">
        <v>308</v>
      </c>
      <c r="L57" s="9" t="s">
        <v>376</v>
      </c>
      <c r="M57" s="13">
        <f>I57-D57</f>
        <v>881</v>
      </c>
      <c r="N57" s="243"/>
      <c r="O57" s="24" t="s">
        <v>243</v>
      </c>
      <c r="P57" s="62">
        <f>COUNTIF($J$2:$J$477,"11")</f>
        <v>16</v>
      </c>
      <c r="Q57" s="34"/>
      <c r="R57" s="35"/>
      <c r="S57" s="63">
        <f>(P57/P59)</f>
        <v>0.0792079207920792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510">
        <v>5707</v>
      </c>
      <c r="B58" s="17" t="s">
        <v>10726</v>
      </c>
      <c r="C58" s="17">
        <v>2005</v>
      </c>
      <c r="D58" s="392">
        <v>38607</v>
      </c>
      <c r="E58" s="17" t="s">
        <v>10727</v>
      </c>
      <c r="F58" s="17" t="s">
        <v>10571</v>
      </c>
      <c r="G58" s="17" t="s">
        <v>17</v>
      </c>
      <c r="H58" s="17" t="s">
        <v>104</v>
      </c>
      <c r="I58" s="392">
        <v>39232</v>
      </c>
      <c r="J58" s="19">
        <v>5</v>
      </c>
      <c r="K58" s="561" t="s">
        <v>324</v>
      </c>
      <c r="L58" s="19" t="s">
        <v>371</v>
      </c>
      <c r="M58" s="21">
        <f>I58-D58</f>
        <v>625</v>
      </c>
      <c r="N58" s="243"/>
      <c r="O58" s="413" t="s">
        <v>248</v>
      </c>
      <c r="P58" s="64">
        <f>COUNTIF($J$2:$J$477,"12")</f>
        <v>29</v>
      </c>
      <c r="Q58" s="34"/>
      <c r="R58" s="35"/>
      <c r="S58" s="414">
        <f>(P58/P59)</f>
        <v>0.143564356435644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503">
        <v>5807</v>
      </c>
      <c r="B59" s="9" t="s">
        <v>10728</v>
      </c>
      <c r="C59" s="9">
        <v>2005</v>
      </c>
      <c r="D59" s="388">
        <v>38630</v>
      </c>
      <c r="E59" s="9" t="s">
        <v>10729</v>
      </c>
      <c r="F59" s="9" t="s">
        <v>6947</v>
      </c>
      <c r="G59" s="9" t="s">
        <v>860</v>
      </c>
      <c r="H59" s="9" t="s">
        <v>6047</v>
      </c>
      <c r="I59" s="388">
        <v>39232</v>
      </c>
      <c r="J59" s="12">
        <v>5</v>
      </c>
      <c r="K59" s="562" t="s">
        <v>308</v>
      </c>
      <c r="L59" s="9" t="s">
        <v>376</v>
      </c>
      <c r="M59" s="13">
        <f>I59-D59</f>
        <v>602</v>
      </c>
      <c r="N59" s="243"/>
      <c r="O59" s="407" t="s">
        <v>253</v>
      </c>
      <c r="P59" s="408">
        <f>SUM(P47:R58)</f>
        <v>202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510">
        <v>5907</v>
      </c>
      <c r="B60" s="17" t="s">
        <v>10730</v>
      </c>
      <c r="C60" s="17">
        <v>2005</v>
      </c>
      <c r="D60" s="392">
        <v>38687</v>
      </c>
      <c r="E60" s="17" t="s">
        <v>10731</v>
      </c>
      <c r="F60" s="17" t="s">
        <v>6947</v>
      </c>
      <c r="G60" s="17" t="s">
        <v>860</v>
      </c>
      <c r="H60" s="17" t="s">
        <v>6047</v>
      </c>
      <c r="I60" s="392">
        <v>39232</v>
      </c>
      <c r="J60" s="19">
        <v>5</v>
      </c>
      <c r="K60" s="562" t="s">
        <v>308</v>
      </c>
      <c r="L60" s="19" t="s">
        <v>376</v>
      </c>
      <c r="M60" s="21">
        <f>I60-D60</f>
        <v>545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503">
        <v>6007</v>
      </c>
      <c r="B61" s="9" t="s">
        <v>10732</v>
      </c>
      <c r="C61" s="9">
        <v>2003</v>
      </c>
      <c r="D61" s="388">
        <v>37736</v>
      </c>
      <c r="E61" s="9" t="s">
        <v>10733</v>
      </c>
      <c r="F61" s="9" t="s">
        <v>10734</v>
      </c>
      <c r="G61" s="9" t="s">
        <v>850</v>
      </c>
      <c r="H61" s="9" t="s">
        <v>1536</v>
      </c>
      <c r="I61" s="388">
        <v>39237</v>
      </c>
      <c r="J61" s="12">
        <v>6</v>
      </c>
      <c r="K61" s="560" t="s">
        <v>278</v>
      </c>
      <c r="L61" s="9" t="s">
        <v>371</v>
      </c>
      <c r="M61" s="13">
        <f>I61-D61</f>
        <v>1501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510">
        <v>6107</v>
      </c>
      <c r="B62" s="17" t="s">
        <v>10735</v>
      </c>
      <c r="C62" s="17">
        <v>2004</v>
      </c>
      <c r="D62" s="392">
        <v>38348</v>
      </c>
      <c r="E62" s="17" t="s">
        <v>10736</v>
      </c>
      <c r="F62" s="17" t="s">
        <v>10466</v>
      </c>
      <c r="G62" s="17" t="s">
        <v>850</v>
      </c>
      <c r="H62" s="17" t="s">
        <v>866</v>
      </c>
      <c r="I62" s="392">
        <v>39239</v>
      </c>
      <c r="J62" s="19">
        <v>6</v>
      </c>
      <c r="K62" s="563" t="s">
        <v>295</v>
      </c>
      <c r="L62" s="19" t="s">
        <v>371</v>
      </c>
      <c r="M62" s="21">
        <f>I62-D62</f>
        <v>891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503">
        <v>6207</v>
      </c>
      <c r="B63" s="9" t="s">
        <v>10737</v>
      </c>
      <c r="C63" s="9">
        <v>2004</v>
      </c>
      <c r="D63" s="388">
        <v>38341</v>
      </c>
      <c r="E63" s="9" t="s">
        <v>10738</v>
      </c>
      <c r="F63" s="9" t="s">
        <v>2125</v>
      </c>
      <c r="G63" s="9" t="s">
        <v>860</v>
      </c>
      <c r="H63" s="9" t="s">
        <v>6047</v>
      </c>
      <c r="I63" s="388">
        <v>39239</v>
      </c>
      <c r="J63" s="12">
        <v>6</v>
      </c>
      <c r="K63" s="562" t="s">
        <v>308</v>
      </c>
      <c r="L63" s="9" t="s">
        <v>371</v>
      </c>
      <c r="M63" s="13">
        <f>I63-D63</f>
        <v>898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510">
        <v>6307</v>
      </c>
      <c r="B64" s="17" t="s">
        <v>10739</v>
      </c>
      <c r="C64" s="17">
        <v>2006</v>
      </c>
      <c r="D64" s="392">
        <v>38743</v>
      </c>
      <c r="E64" s="17" t="s">
        <v>10740</v>
      </c>
      <c r="F64" s="17" t="s">
        <v>10624</v>
      </c>
      <c r="G64" s="17" t="s">
        <v>850</v>
      </c>
      <c r="H64" s="17" t="s">
        <v>965</v>
      </c>
      <c r="I64" s="392">
        <v>39248</v>
      </c>
      <c r="J64" s="19">
        <v>6</v>
      </c>
      <c r="K64" s="561" t="s">
        <v>324</v>
      </c>
      <c r="L64" s="19" t="s">
        <v>380</v>
      </c>
      <c r="M64" s="21">
        <f>I64-D64</f>
        <v>505</v>
      </c>
      <c r="N64" s="243"/>
      <c r="O64" s="418" t="s">
        <v>278</v>
      </c>
      <c r="P64" s="419"/>
      <c r="Q64" s="419"/>
      <c r="R64" s="420"/>
      <c r="S64" s="421">
        <f>COUNTIF($K$1:$K$495,"I - Extremamente tóxico")</f>
        <v>62</v>
      </c>
      <c r="T64" s="422">
        <f>(S64/S76)</f>
        <v>0.306930693069307</v>
      </c>
      <c r="U64" s="243"/>
      <c r="V64" s="243"/>
      <c r="W64" s="243"/>
      <c r="X64" s="243"/>
      <c r="Y64" s="243"/>
      <c r="Z64" s="243"/>
    </row>
    <row ht="12.75" customHeight="1" r="65">
      <c r="A65" s="503">
        <v>6407</v>
      </c>
      <c r="B65" s="9" t="s">
        <v>10741</v>
      </c>
      <c r="C65" s="9">
        <v>1999</v>
      </c>
      <c r="D65" s="388">
        <v>36525</v>
      </c>
      <c r="E65" s="9" t="s">
        <v>10742</v>
      </c>
      <c r="F65" s="9" t="s">
        <v>10244</v>
      </c>
      <c r="G65" s="9" t="s">
        <v>850</v>
      </c>
      <c r="H65" s="9" t="s">
        <v>3804</v>
      </c>
      <c r="I65" s="388">
        <v>39248</v>
      </c>
      <c r="J65" s="12">
        <v>6</v>
      </c>
      <c r="K65" s="562" t="s">
        <v>308</v>
      </c>
      <c r="L65" s="9" t="s">
        <v>376</v>
      </c>
      <c r="M65" s="13">
        <f>I65-D65</f>
        <v>2723</v>
      </c>
      <c r="N65" s="243"/>
      <c r="O65" s="423" t="s">
        <v>284</v>
      </c>
      <c r="P65" s="340"/>
      <c r="Q65" s="340"/>
      <c r="R65" s="341"/>
      <c r="S65" s="424">
        <f>COUNTIF($K$2:$K$477,"Categoria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510">
        <v>6507</v>
      </c>
      <c r="B66" s="17" t="s">
        <v>10743</v>
      </c>
      <c r="C66" s="17">
        <v>1999</v>
      </c>
      <c r="D66" s="392">
        <v>36525</v>
      </c>
      <c r="E66" s="17" t="s">
        <v>10744</v>
      </c>
      <c r="F66" s="17" t="s">
        <v>10244</v>
      </c>
      <c r="G66" s="17" t="s">
        <v>850</v>
      </c>
      <c r="H66" s="17" t="s">
        <v>3804</v>
      </c>
      <c r="I66" s="392">
        <v>39248</v>
      </c>
      <c r="J66" s="19">
        <v>6</v>
      </c>
      <c r="K66" s="562" t="s">
        <v>308</v>
      </c>
      <c r="L66" s="19" t="s">
        <v>376</v>
      </c>
      <c r="M66" s="21">
        <f>I66-D66</f>
        <v>2723</v>
      </c>
      <c r="N66" s="243"/>
      <c r="O66" s="423" t="s">
        <v>289</v>
      </c>
      <c r="P66" s="340"/>
      <c r="Q66" s="340"/>
      <c r="R66" s="341"/>
      <c r="S66" s="424">
        <f>COUNTIF($K$2:$K$477,"Categoria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503">
        <v>6607</v>
      </c>
      <c r="B67" s="9" t="s">
        <v>10745</v>
      </c>
      <c r="C67" s="9">
        <v>2004</v>
      </c>
      <c r="D67" s="388">
        <v>38222</v>
      </c>
      <c r="E67" s="9" t="s">
        <v>10746</v>
      </c>
      <c r="F67" s="9" t="s">
        <v>4743</v>
      </c>
      <c r="G67" s="9" t="s">
        <v>850</v>
      </c>
      <c r="H67" s="9" t="s">
        <v>866</v>
      </c>
      <c r="I67" s="388">
        <v>39255</v>
      </c>
      <c r="J67" s="12">
        <v>6</v>
      </c>
      <c r="K67" s="562" t="s">
        <v>308</v>
      </c>
      <c r="L67" s="9" t="s">
        <v>371</v>
      </c>
      <c r="M67" s="13">
        <f>I67-D67</f>
        <v>1033</v>
      </c>
      <c r="N67" s="243"/>
      <c r="O67" s="426" t="s">
        <v>295</v>
      </c>
      <c r="P67" s="340"/>
      <c r="Q67" s="340"/>
      <c r="R67" s="341"/>
      <c r="S67" s="427">
        <f>COUNTIF($K$2:$K$477,"II - Altamente tóxico")</f>
        <v>36</v>
      </c>
      <c r="T67" s="428">
        <f>(S67/S76)</f>
        <v>0.178217821782178</v>
      </c>
      <c r="U67" s="243"/>
      <c r="V67" s="243"/>
      <c r="W67" s="243"/>
      <c r="X67" s="243"/>
      <c r="Y67" s="243"/>
      <c r="Z67" s="243"/>
    </row>
    <row ht="12.75" customHeight="1" r="68">
      <c r="A68" s="510">
        <v>6707</v>
      </c>
      <c r="B68" s="17" t="s">
        <v>10747</v>
      </c>
      <c r="C68" s="17">
        <v>2006</v>
      </c>
      <c r="D68" s="392">
        <v>38761</v>
      </c>
      <c r="E68" s="17" t="s">
        <v>10748</v>
      </c>
      <c r="F68" s="17" t="s">
        <v>154</v>
      </c>
      <c r="G68" s="17" t="s">
        <v>860</v>
      </c>
      <c r="H68" s="17" t="s">
        <v>10749</v>
      </c>
      <c r="I68" s="392">
        <v>39255</v>
      </c>
      <c r="J68" s="19">
        <v>6</v>
      </c>
      <c r="K68" s="562" t="s">
        <v>308</v>
      </c>
      <c r="L68" s="19" t="s">
        <v>376</v>
      </c>
      <c r="M68" s="21">
        <f>I68-D68</f>
        <v>494</v>
      </c>
      <c r="N68" s="243"/>
      <c r="O68" s="426" t="s">
        <v>301</v>
      </c>
      <c r="P68" s="340"/>
      <c r="Q68" s="340"/>
      <c r="R68" s="341"/>
      <c r="S68" s="427">
        <f>COUNTIF($K$2:$K$477,"Categoria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503">
        <v>6807</v>
      </c>
      <c r="B69" s="9" t="s">
        <v>10750</v>
      </c>
      <c r="C69" s="9">
        <v>2004</v>
      </c>
      <c r="D69" s="388">
        <v>38275</v>
      </c>
      <c r="E69" s="9" t="s">
        <v>10751</v>
      </c>
      <c r="F69" s="9" t="s">
        <v>370</v>
      </c>
      <c r="G69" s="9" t="s">
        <v>860</v>
      </c>
      <c r="H69" s="9" t="s">
        <v>1487</v>
      </c>
      <c r="I69" s="388">
        <v>39255</v>
      </c>
      <c r="J69" s="12">
        <v>6</v>
      </c>
      <c r="K69" s="562" t="s">
        <v>308</v>
      </c>
      <c r="L69" s="9" t="s">
        <v>376</v>
      </c>
      <c r="M69" s="13">
        <f>I69-D69</f>
        <v>980</v>
      </c>
      <c r="N69" s="243"/>
      <c r="O69" s="429" t="s">
        <v>308</v>
      </c>
      <c r="P69" s="340"/>
      <c r="Q69" s="340"/>
      <c r="R69" s="341"/>
      <c r="S69" s="430">
        <f>COUNTIF($K$2:$K$477,"III - Medianamente tóxico")</f>
        <v>87</v>
      </c>
      <c r="T69" s="431">
        <f>(S69/S76)</f>
        <v>0.430693069306931</v>
      </c>
      <c r="U69" s="243"/>
      <c r="V69" s="243"/>
      <c r="W69" s="243"/>
      <c r="X69" s="243"/>
      <c r="Y69" s="243"/>
      <c r="Z69" s="243"/>
    </row>
    <row ht="12.75" customHeight="1" r="70">
      <c r="A70" s="510">
        <v>6907</v>
      </c>
      <c r="B70" s="17" t="s">
        <v>10752</v>
      </c>
      <c r="C70" s="17">
        <v>2005</v>
      </c>
      <c r="D70" s="392">
        <v>38499</v>
      </c>
      <c r="E70" s="17" t="s">
        <v>10753</v>
      </c>
      <c r="F70" s="17" t="s">
        <v>2600</v>
      </c>
      <c r="G70" s="17" t="s">
        <v>865</v>
      </c>
      <c r="H70" s="17" t="s">
        <v>10754</v>
      </c>
      <c r="I70" s="392">
        <v>39255</v>
      </c>
      <c r="J70" s="19">
        <v>6</v>
      </c>
      <c r="K70" s="562" t="s">
        <v>308</v>
      </c>
      <c r="L70" s="19" t="s">
        <v>380</v>
      </c>
      <c r="M70" s="21">
        <f>I70-D70</f>
        <v>756</v>
      </c>
      <c r="N70" s="243"/>
      <c r="O70" s="429" t="s">
        <v>313</v>
      </c>
      <c r="P70" s="340"/>
      <c r="Q70" s="340"/>
      <c r="R70" s="341"/>
      <c r="S70" s="430">
        <f>COUNTIF($K$2:$K$477,"Categoria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503">
        <v>7007</v>
      </c>
      <c r="B71" s="9" t="s">
        <v>10755</v>
      </c>
      <c r="C71" s="9">
        <v>2004</v>
      </c>
      <c r="D71" s="388">
        <v>38275</v>
      </c>
      <c r="E71" s="9" t="s">
        <v>10756</v>
      </c>
      <c r="F71" s="9" t="s">
        <v>2072</v>
      </c>
      <c r="G71" s="9" t="s">
        <v>860</v>
      </c>
      <c r="H71" s="9" t="s">
        <v>1487</v>
      </c>
      <c r="I71" s="388">
        <v>39258</v>
      </c>
      <c r="J71" s="12">
        <v>6</v>
      </c>
      <c r="K71" s="562" t="s">
        <v>308</v>
      </c>
      <c r="L71" s="9" t="s">
        <v>376</v>
      </c>
      <c r="M71" s="13">
        <f>I71-D71</f>
        <v>983</v>
      </c>
      <c r="N71" s="243"/>
      <c r="O71" s="429" t="s">
        <v>319</v>
      </c>
      <c r="P71" s="340"/>
      <c r="Q71" s="340"/>
      <c r="R71" s="341"/>
      <c r="S71" s="430">
        <f>COUNTIF($K$2:$K$477,"Categoria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510">
        <v>7107</v>
      </c>
      <c r="B72" s="17" t="s">
        <v>10757</v>
      </c>
      <c r="C72" s="17">
        <v>2004</v>
      </c>
      <c r="D72" s="392">
        <v>38266</v>
      </c>
      <c r="E72" s="17" t="s">
        <v>10758</v>
      </c>
      <c r="F72" s="17" t="s">
        <v>10759</v>
      </c>
      <c r="G72" s="17" t="s">
        <v>850</v>
      </c>
      <c r="H72" s="17" t="s">
        <v>1358</v>
      </c>
      <c r="I72" s="392">
        <v>39258</v>
      </c>
      <c r="J72" s="19">
        <v>6</v>
      </c>
      <c r="K72" s="560" t="s">
        <v>278</v>
      </c>
      <c r="L72" s="19" t="s">
        <v>371</v>
      </c>
      <c r="M72" s="21">
        <f>I72-D72</f>
        <v>992</v>
      </c>
      <c r="N72" s="243"/>
      <c r="O72" s="432" t="s">
        <v>324</v>
      </c>
      <c r="P72" s="340"/>
      <c r="Q72" s="340"/>
      <c r="R72" s="341"/>
      <c r="S72" s="433">
        <f>COUNTIF($K$2:$K$477,"IV - Pouco tóxico")</f>
        <v>17</v>
      </c>
      <c r="T72" s="434">
        <f>(S72/S76)</f>
        <v>0.0841584158415842</v>
      </c>
      <c r="U72" s="243"/>
      <c r="V72" s="243"/>
      <c r="W72" s="243"/>
      <c r="X72" s="243"/>
      <c r="Y72" s="243"/>
      <c r="Z72" s="243"/>
    </row>
    <row ht="12.75" customHeight="1" r="73">
      <c r="A73" s="503">
        <v>7207</v>
      </c>
      <c r="B73" s="9" t="s">
        <v>10760</v>
      </c>
      <c r="C73" s="9">
        <v>2001</v>
      </c>
      <c r="D73" s="388">
        <v>37139</v>
      </c>
      <c r="E73" s="9" t="s">
        <v>10761</v>
      </c>
      <c r="F73" s="9" t="s">
        <v>10272</v>
      </c>
      <c r="G73" s="9" t="s">
        <v>850</v>
      </c>
      <c r="H73" s="9" t="s">
        <v>3804</v>
      </c>
      <c r="I73" s="388">
        <v>39261</v>
      </c>
      <c r="J73" s="12">
        <v>6</v>
      </c>
      <c r="K73" s="560" t="s">
        <v>278</v>
      </c>
      <c r="L73" s="9" t="s">
        <v>376</v>
      </c>
      <c r="M73" s="13">
        <f>I73-D73</f>
        <v>2122</v>
      </c>
      <c r="N73" s="243"/>
      <c r="O73" s="432" t="s">
        <v>1398</v>
      </c>
      <c r="P73" s="340"/>
      <c r="Q73" s="340"/>
      <c r="R73" s="341"/>
      <c r="S73" s="433">
        <f>COUNTIF($K$2:$K$477,"Não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510">
        <v>7307</v>
      </c>
      <c r="B74" s="17" t="s">
        <v>10762</v>
      </c>
      <c r="C74" s="17">
        <v>2003</v>
      </c>
      <c r="D74" s="392">
        <v>37890</v>
      </c>
      <c r="E74" s="17" t="s">
        <v>10763</v>
      </c>
      <c r="F74" s="17" t="s">
        <v>497</v>
      </c>
      <c r="G74" s="17" t="s">
        <v>860</v>
      </c>
      <c r="H74" s="17" t="s">
        <v>8323</v>
      </c>
      <c r="I74" s="392">
        <v>39273</v>
      </c>
      <c r="J74" s="19">
        <v>7</v>
      </c>
      <c r="K74" s="562" t="s">
        <v>308</v>
      </c>
      <c r="L74" s="19" t="s">
        <v>376</v>
      </c>
      <c r="M74" s="21">
        <f>I74-D74</f>
        <v>1383</v>
      </c>
      <c r="N74" s="243"/>
      <c r="O74" s="432" t="s">
        <v>1679</v>
      </c>
      <c r="P74" s="340"/>
      <c r="Q74" s="340"/>
      <c r="R74" s="341"/>
      <c r="S74" s="433">
        <f>COUNTIF($K$2:$K$477,"Não determinada devido à natureza do produto (Inimigos naturais)")</f>
        <v>0</v>
      </c>
      <c r="T74" s="434">
        <f>(S74/S76)</f>
        <v>0</v>
      </c>
      <c r="U74" s="243"/>
      <c r="V74" s="243"/>
      <c r="W74" s="243"/>
      <c r="X74" s="243"/>
      <c r="Y74" s="243"/>
      <c r="Z74" s="243"/>
    </row>
    <row ht="12.75" customHeight="1" r="75">
      <c r="A75" s="503">
        <v>7407</v>
      </c>
      <c r="B75" s="9" t="s">
        <v>10764</v>
      </c>
      <c r="C75" s="9">
        <v>2005</v>
      </c>
      <c r="D75" s="388">
        <v>38709</v>
      </c>
      <c r="E75" s="9" t="s">
        <v>10765</v>
      </c>
      <c r="F75" s="9" t="s">
        <v>10766</v>
      </c>
      <c r="G75" s="9" t="s">
        <v>17</v>
      </c>
      <c r="H75" s="9" t="s">
        <v>6552</v>
      </c>
      <c r="I75" s="388">
        <v>39275</v>
      </c>
      <c r="J75" s="12">
        <v>7</v>
      </c>
      <c r="K75" s="562" t="s">
        <v>308</v>
      </c>
      <c r="L75" s="9" t="s">
        <v>376</v>
      </c>
      <c r="M75" s="13">
        <f>I75-D75</f>
        <v>566</v>
      </c>
      <c r="N75" s="243"/>
      <c r="O75" s="435" t="s">
        <v>336</v>
      </c>
      <c r="P75" s="436"/>
      <c r="Q75" s="436"/>
      <c r="R75" s="437"/>
      <c r="S75" s="438">
        <f>COUNTIF($K$2:$K$477,"O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2.75" customHeight="1" r="76">
      <c r="A76" s="510">
        <v>7507</v>
      </c>
      <c r="B76" s="17" t="s">
        <v>10767</v>
      </c>
      <c r="C76" s="17">
        <v>2005</v>
      </c>
      <c r="D76" s="392">
        <v>38464</v>
      </c>
      <c r="E76" s="17" t="s">
        <v>10768</v>
      </c>
      <c r="F76" s="17" t="s">
        <v>1005</v>
      </c>
      <c r="G76" s="17" t="s">
        <v>860</v>
      </c>
      <c r="H76" s="17" t="s">
        <v>10182</v>
      </c>
      <c r="I76" s="392">
        <v>39290</v>
      </c>
      <c r="J76" s="19">
        <v>7</v>
      </c>
      <c r="K76" s="561" t="s">
        <v>324</v>
      </c>
      <c r="L76" s="19" t="s">
        <v>380</v>
      </c>
      <c r="M76" s="21">
        <f>I76-D76</f>
        <v>826</v>
      </c>
      <c r="N76" s="243"/>
      <c r="O76" s="310" t="s">
        <v>253</v>
      </c>
      <c r="P76" s="59"/>
      <c r="Q76" s="59"/>
      <c r="R76" s="117"/>
      <c r="S76" s="440">
        <f>SUM(S64:S75)</f>
        <v>202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503">
        <v>7607</v>
      </c>
      <c r="B77" s="9" t="s">
        <v>10769</v>
      </c>
      <c r="C77" s="9">
        <v>2005</v>
      </c>
      <c r="D77" s="388">
        <v>38541</v>
      </c>
      <c r="E77" s="9" t="s">
        <v>10770</v>
      </c>
      <c r="F77" s="9" t="s">
        <v>1678</v>
      </c>
      <c r="G77" s="9" t="s">
        <v>17</v>
      </c>
      <c r="H77" s="9" t="s">
        <v>7682</v>
      </c>
      <c r="I77" s="388">
        <v>39290</v>
      </c>
      <c r="J77" s="12">
        <v>7</v>
      </c>
      <c r="K77" s="560" t="s">
        <v>278</v>
      </c>
      <c r="L77" s="9" t="s">
        <v>376</v>
      </c>
      <c r="M77" s="13">
        <f>I77-D77</f>
        <v>749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510">
        <v>7707</v>
      </c>
      <c r="B78" s="17" t="s">
        <v>10771</v>
      </c>
      <c r="C78" s="17">
        <v>2005</v>
      </c>
      <c r="D78" s="392">
        <v>38677</v>
      </c>
      <c r="E78" s="17" t="s">
        <v>10772</v>
      </c>
      <c r="F78" s="17" t="s">
        <v>916</v>
      </c>
      <c r="G78" s="17" t="s">
        <v>17</v>
      </c>
      <c r="H78" s="17" t="s">
        <v>363</v>
      </c>
      <c r="I78" s="392">
        <v>39290</v>
      </c>
      <c r="J78" s="19">
        <v>7</v>
      </c>
      <c r="K78" s="562" t="s">
        <v>308</v>
      </c>
      <c r="L78" s="19" t="s">
        <v>371</v>
      </c>
      <c r="M78" s="21">
        <f>I78-D78</f>
        <v>613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503">
        <v>7807</v>
      </c>
      <c r="B79" s="9" t="s">
        <v>10773</v>
      </c>
      <c r="C79" s="9">
        <v>2005</v>
      </c>
      <c r="D79" s="388">
        <v>38677</v>
      </c>
      <c r="E79" s="9" t="s">
        <v>10774</v>
      </c>
      <c r="F79" s="9" t="s">
        <v>1070</v>
      </c>
      <c r="G79" s="9" t="s">
        <v>17</v>
      </c>
      <c r="H79" s="9" t="s">
        <v>363</v>
      </c>
      <c r="I79" s="388">
        <v>39293</v>
      </c>
      <c r="J79" s="12">
        <v>7</v>
      </c>
      <c r="K79" s="560" t="s">
        <v>278</v>
      </c>
      <c r="L79" s="9" t="s">
        <v>365</v>
      </c>
      <c r="M79" s="13">
        <f>I79-D79</f>
        <v>616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510">
        <v>7907</v>
      </c>
      <c r="B80" s="17" t="s">
        <v>10775</v>
      </c>
      <c r="C80" s="17">
        <v>2004</v>
      </c>
      <c r="D80" s="392">
        <v>38138</v>
      </c>
      <c r="E80" s="17" t="s">
        <v>10776</v>
      </c>
      <c r="F80" s="17" t="s">
        <v>10777</v>
      </c>
      <c r="G80" s="17" t="s">
        <v>850</v>
      </c>
      <c r="H80" s="17" t="s">
        <v>1358</v>
      </c>
      <c r="I80" s="392">
        <v>39293</v>
      </c>
      <c r="J80" s="19">
        <v>7</v>
      </c>
      <c r="K80" s="563" t="s">
        <v>295</v>
      </c>
      <c r="L80" s="19" t="s">
        <v>376</v>
      </c>
      <c r="M80" s="21">
        <f>I80-D80</f>
        <v>1155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503">
        <v>8007</v>
      </c>
      <c r="B81" s="9" t="s">
        <v>10778</v>
      </c>
      <c r="C81" s="9">
        <v>2004</v>
      </c>
      <c r="D81" s="388">
        <v>38341</v>
      </c>
      <c r="E81" s="9" t="s">
        <v>10779</v>
      </c>
      <c r="F81" s="9" t="s">
        <v>7134</v>
      </c>
      <c r="G81" s="9" t="s">
        <v>860</v>
      </c>
      <c r="H81" s="9" t="s">
        <v>1487</v>
      </c>
      <c r="I81" s="388">
        <v>39295</v>
      </c>
      <c r="J81" s="12">
        <v>8</v>
      </c>
      <c r="K81" s="560" t="s">
        <v>278</v>
      </c>
      <c r="L81" s="9" t="s">
        <v>371</v>
      </c>
      <c r="M81" s="13">
        <f>I81-D81</f>
        <v>954</v>
      </c>
      <c r="N81" s="243"/>
      <c r="O81" s="120" t="s">
        <v>365</v>
      </c>
      <c r="P81" s="59"/>
      <c r="Q81" s="59"/>
      <c r="R81" s="60"/>
      <c r="S81" s="11">
        <f>COUNTIF($L$2:$L$477,"I - Produto altamente perigoso ao meio ambiente")</f>
        <v>3</v>
      </c>
      <c r="T81" s="121">
        <f>(S81/S85)</f>
        <v>0.0148514851485149</v>
      </c>
      <c r="U81" s="243"/>
      <c r="V81" s="243"/>
      <c r="W81" s="243"/>
      <c r="X81" s="243"/>
      <c r="Y81" s="243"/>
      <c r="Z81" s="243"/>
    </row>
    <row ht="13.5" customHeight="1" r="82">
      <c r="A82" s="510">
        <v>8107</v>
      </c>
      <c r="B82" s="17" t="s">
        <v>10780</v>
      </c>
      <c r="C82" s="17">
        <v>1995</v>
      </c>
      <c r="D82" s="392">
        <v>34821</v>
      </c>
      <c r="E82" s="17" t="s">
        <v>10781</v>
      </c>
      <c r="F82" s="17" t="s">
        <v>1671</v>
      </c>
      <c r="G82" s="17" t="s">
        <v>860</v>
      </c>
      <c r="H82" s="17" t="s">
        <v>10782</v>
      </c>
      <c r="I82" s="392">
        <v>39296</v>
      </c>
      <c r="J82" s="19">
        <v>8</v>
      </c>
      <c r="K82" s="560" t="s">
        <v>278</v>
      </c>
      <c r="L82" s="19" t="s">
        <v>371</v>
      </c>
      <c r="M82" s="21">
        <f>I82-D82</f>
        <v>4475</v>
      </c>
      <c r="N82" s="243"/>
      <c r="O82" s="122" t="s">
        <v>371</v>
      </c>
      <c r="P82" s="34"/>
      <c r="Q82" s="34"/>
      <c r="R82" s="35"/>
      <c r="S82" s="20">
        <f>COUNTIF($L$2:$L$477,"II - Produto muito perigoso ao meio ambiente")</f>
        <v>83</v>
      </c>
      <c r="T82" s="123">
        <f>(S82/S85)</f>
        <v>0.410891089108911</v>
      </c>
      <c r="U82" s="243"/>
      <c r="V82" s="243"/>
      <c r="W82" s="243"/>
      <c r="X82" s="243"/>
      <c r="Y82" s="243"/>
      <c r="Z82" s="243"/>
    </row>
    <row ht="13.5" customHeight="1" r="83">
      <c r="A83" s="503">
        <v>8207</v>
      </c>
      <c r="B83" s="9" t="s">
        <v>10783</v>
      </c>
      <c r="C83" s="9">
        <v>2005</v>
      </c>
      <c r="D83" s="388">
        <v>38386</v>
      </c>
      <c r="E83" s="9" t="s">
        <v>10784</v>
      </c>
      <c r="F83" s="9" t="s">
        <v>10237</v>
      </c>
      <c r="G83" s="9" t="s">
        <v>860</v>
      </c>
      <c r="H83" s="9" t="s">
        <v>1487</v>
      </c>
      <c r="I83" s="388">
        <v>39297</v>
      </c>
      <c r="J83" s="12">
        <v>8</v>
      </c>
      <c r="K83" s="560" t="s">
        <v>278</v>
      </c>
      <c r="L83" s="9" t="s">
        <v>376</v>
      </c>
      <c r="M83" s="13">
        <f>I83-D83</f>
        <v>911</v>
      </c>
      <c r="N83" s="243"/>
      <c r="O83" s="124" t="s">
        <v>376</v>
      </c>
      <c r="P83" s="34"/>
      <c r="Q83" s="34"/>
      <c r="R83" s="35"/>
      <c r="S83" s="11">
        <f>COUNTIF($L$2:$L$477,"III - Produto perigoso ao meio ambiente")</f>
        <v>100</v>
      </c>
      <c r="T83" s="121">
        <f>(S83/S85)</f>
        <v>0.495049504950495</v>
      </c>
      <c r="U83" s="243"/>
      <c r="V83" s="243"/>
      <c r="W83" s="243"/>
      <c r="X83" s="243"/>
      <c r="Y83" s="243"/>
      <c r="Z83" s="243"/>
    </row>
    <row ht="14.25" customHeight="1" r="84">
      <c r="A84" s="510">
        <v>8307</v>
      </c>
      <c r="B84" s="17" t="s">
        <v>10785</v>
      </c>
      <c r="C84" s="17">
        <v>2002</v>
      </c>
      <c r="D84" s="392">
        <v>37342</v>
      </c>
      <c r="E84" s="17" t="s">
        <v>10786</v>
      </c>
      <c r="F84" s="17" t="s">
        <v>451</v>
      </c>
      <c r="G84" s="17" t="s">
        <v>850</v>
      </c>
      <c r="H84" s="17" t="s">
        <v>1358</v>
      </c>
      <c r="I84" s="392">
        <v>39302</v>
      </c>
      <c r="J84" s="19">
        <v>8</v>
      </c>
      <c r="K84" s="562" t="s">
        <v>308</v>
      </c>
      <c r="L84" s="19" t="s">
        <v>376</v>
      </c>
      <c r="M84" s="21">
        <f>I84-D84</f>
        <v>1960</v>
      </c>
      <c r="N84" s="243"/>
      <c r="O84" s="122" t="s">
        <v>380</v>
      </c>
      <c r="P84" s="34"/>
      <c r="Q84" s="34"/>
      <c r="R84" s="35"/>
      <c r="S84" s="20">
        <f>COUNTIF($L$2:$L$477,"IV - Produto pouco perigoso ao meio ambiente")</f>
        <v>16</v>
      </c>
      <c r="T84" s="123">
        <f>(S84/S85)</f>
        <v>0.0792079207920792</v>
      </c>
      <c r="U84" s="243"/>
      <c r="V84" s="243"/>
      <c r="W84" s="243"/>
      <c r="X84" s="243"/>
      <c r="Y84" s="243"/>
      <c r="Z84" s="243"/>
    </row>
    <row ht="12.75" customHeight="1" r="85">
      <c r="A85" s="503">
        <v>8407</v>
      </c>
      <c r="B85" s="9" t="s">
        <v>10787</v>
      </c>
      <c r="C85" s="9">
        <v>2001</v>
      </c>
      <c r="D85" s="388">
        <v>36915</v>
      </c>
      <c r="E85" s="9" t="s">
        <v>10788</v>
      </c>
      <c r="F85" s="9" t="s">
        <v>451</v>
      </c>
      <c r="G85" s="9" t="s">
        <v>850</v>
      </c>
      <c r="H85" s="9" t="s">
        <v>1358</v>
      </c>
      <c r="I85" s="388">
        <v>39302</v>
      </c>
      <c r="J85" s="12">
        <v>8</v>
      </c>
      <c r="K85" s="562" t="s">
        <v>308</v>
      </c>
      <c r="L85" s="9" t="s">
        <v>376</v>
      </c>
      <c r="M85" s="13">
        <f>I85-D85</f>
        <v>2387</v>
      </c>
      <c r="N85" s="243"/>
      <c r="O85" s="344" t="s">
        <v>253</v>
      </c>
      <c r="P85" s="345"/>
      <c r="Q85" s="345"/>
      <c r="R85" s="346"/>
      <c r="S85" s="440">
        <f>SUM(S81:S84)</f>
        <v>202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510">
        <v>8507</v>
      </c>
      <c r="B86" s="17" t="s">
        <v>10789</v>
      </c>
      <c r="C86" s="17">
        <v>2002</v>
      </c>
      <c r="D86" s="392">
        <v>37342</v>
      </c>
      <c r="E86" s="17" t="s">
        <v>10790</v>
      </c>
      <c r="F86" s="17" t="s">
        <v>451</v>
      </c>
      <c r="G86" s="17" t="s">
        <v>850</v>
      </c>
      <c r="H86" s="17" t="s">
        <v>1358</v>
      </c>
      <c r="I86" s="392">
        <v>39302</v>
      </c>
      <c r="J86" s="19">
        <v>8</v>
      </c>
      <c r="K86" s="562" t="s">
        <v>308</v>
      </c>
      <c r="L86" s="19" t="s">
        <v>376</v>
      </c>
      <c r="M86" s="21">
        <f>I86-D86</f>
        <v>1960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503">
        <v>8607</v>
      </c>
      <c r="B87" s="9" t="s">
        <v>10791</v>
      </c>
      <c r="C87" s="9">
        <v>2005</v>
      </c>
      <c r="D87" s="388">
        <v>38618</v>
      </c>
      <c r="E87" s="9" t="s">
        <v>10792</v>
      </c>
      <c r="F87" s="9" t="s">
        <v>2093</v>
      </c>
      <c r="G87" s="9" t="s">
        <v>850</v>
      </c>
      <c r="H87" s="9" t="s">
        <v>3804</v>
      </c>
      <c r="I87" s="388">
        <v>39302</v>
      </c>
      <c r="J87" s="12">
        <v>8</v>
      </c>
      <c r="K87" s="562" t="s">
        <v>308</v>
      </c>
      <c r="L87" s="9" t="s">
        <v>371</v>
      </c>
      <c r="M87" s="13">
        <f>I87-D87</f>
        <v>684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510">
        <v>8707</v>
      </c>
      <c r="B88" s="17" t="s">
        <v>10793</v>
      </c>
      <c r="C88" s="17">
        <v>2005</v>
      </c>
      <c r="D88" s="392">
        <v>38695</v>
      </c>
      <c r="E88" s="17" t="s">
        <v>10794</v>
      </c>
      <c r="F88" s="17" t="s">
        <v>2093</v>
      </c>
      <c r="G88" s="17" t="s">
        <v>850</v>
      </c>
      <c r="H88" s="17" t="s">
        <v>3804</v>
      </c>
      <c r="I88" s="392">
        <v>39302</v>
      </c>
      <c r="J88" s="19">
        <v>8</v>
      </c>
      <c r="K88" s="562" t="s">
        <v>308</v>
      </c>
      <c r="L88" s="19" t="s">
        <v>371</v>
      </c>
      <c r="M88" s="21">
        <f>I88-D88</f>
        <v>607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503">
        <v>8807</v>
      </c>
      <c r="B89" s="9" t="s">
        <v>10795</v>
      </c>
      <c r="C89" s="9">
        <v>2005</v>
      </c>
      <c r="D89" s="388">
        <v>38695</v>
      </c>
      <c r="E89" s="9" t="s">
        <v>10796</v>
      </c>
      <c r="F89" s="9" t="s">
        <v>2093</v>
      </c>
      <c r="G89" s="9" t="s">
        <v>850</v>
      </c>
      <c r="H89" s="9" t="s">
        <v>3804</v>
      </c>
      <c r="I89" s="388">
        <v>39302</v>
      </c>
      <c r="J89" s="12">
        <v>8</v>
      </c>
      <c r="K89" s="562" t="s">
        <v>308</v>
      </c>
      <c r="L89" s="9" t="s">
        <v>371</v>
      </c>
      <c r="M89" s="13">
        <f>I89-D89</f>
        <v>607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510">
        <v>8907</v>
      </c>
      <c r="B90" s="17" t="s">
        <v>10797</v>
      </c>
      <c r="C90" s="17">
        <v>2003</v>
      </c>
      <c r="D90" s="392">
        <v>37894</v>
      </c>
      <c r="E90" s="17" t="s">
        <v>10798</v>
      </c>
      <c r="F90" s="17" t="s">
        <v>497</v>
      </c>
      <c r="G90" s="17" t="s">
        <v>860</v>
      </c>
      <c r="H90" s="17" t="s">
        <v>8323</v>
      </c>
      <c r="I90" s="392">
        <v>39302</v>
      </c>
      <c r="J90" s="19">
        <v>8</v>
      </c>
      <c r="K90" s="562" t="s">
        <v>308</v>
      </c>
      <c r="L90" s="19" t="s">
        <v>376</v>
      </c>
      <c r="M90" s="21">
        <f>I90-D90</f>
        <v>1408</v>
      </c>
      <c r="N90" s="243"/>
      <c r="O90" s="454" t="s">
        <v>407</v>
      </c>
      <c r="P90" s="455">
        <f>AVERAGEIF(G2:G477,"PT",M2:M477)</f>
        <v>2152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503">
        <v>9007</v>
      </c>
      <c r="B91" s="9" t="s">
        <v>10799</v>
      </c>
      <c r="C91" s="9">
        <v>2003</v>
      </c>
      <c r="D91" s="388">
        <v>37894</v>
      </c>
      <c r="E91" s="9" t="s">
        <v>10800</v>
      </c>
      <c r="F91" s="9" t="s">
        <v>497</v>
      </c>
      <c r="G91" s="9" t="s">
        <v>860</v>
      </c>
      <c r="H91" s="9" t="s">
        <v>8323</v>
      </c>
      <c r="I91" s="388">
        <v>39302</v>
      </c>
      <c r="J91" s="12">
        <v>8</v>
      </c>
      <c r="K91" s="562" t="s">
        <v>308</v>
      </c>
      <c r="L91" s="9" t="s">
        <v>376</v>
      </c>
      <c r="M91" s="13">
        <f>I91-D91</f>
        <v>1408</v>
      </c>
      <c r="N91" s="243"/>
      <c r="O91" s="456" t="s">
        <v>30</v>
      </c>
      <c r="P91" s="457">
        <f>AVERAGEIF(G2:G478,"PTN",M2:M478)</f>
        <v>917.5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510">
        <v>9107</v>
      </c>
      <c r="B92" s="17" t="s">
        <v>10801</v>
      </c>
      <c r="C92" s="17">
        <v>2006</v>
      </c>
      <c r="D92" s="392">
        <v>38796</v>
      </c>
      <c r="E92" s="17" t="s">
        <v>10802</v>
      </c>
      <c r="F92" s="17" t="s">
        <v>3927</v>
      </c>
      <c r="G92" s="17" t="s">
        <v>850</v>
      </c>
      <c r="H92" s="17" t="s">
        <v>3804</v>
      </c>
      <c r="I92" s="392">
        <v>39303</v>
      </c>
      <c r="J92" s="19">
        <v>8</v>
      </c>
      <c r="K92" s="562" t="s">
        <v>308</v>
      </c>
      <c r="L92" s="19" t="s">
        <v>371</v>
      </c>
      <c r="M92" s="21">
        <f>I92-D92</f>
        <v>507</v>
      </c>
      <c r="N92" s="243"/>
      <c r="O92" s="454" t="s">
        <v>17</v>
      </c>
      <c r="P92" s="455">
        <f>AVERAGEIF(G2:G477,"PTE",M2:M477)</f>
        <v>936.4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503">
        <v>9207</v>
      </c>
      <c r="B93" s="9" t="s">
        <v>10803</v>
      </c>
      <c r="C93" s="9">
        <v>2003</v>
      </c>
      <c r="D93" s="388">
        <v>37846</v>
      </c>
      <c r="E93" s="9" t="s">
        <v>10804</v>
      </c>
      <c r="F93" s="9" t="s">
        <v>370</v>
      </c>
      <c r="G93" s="9" t="s">
        <v>860</v>
      </c>
      <c r="H93" s="9" t="s">
        <v>8323</v>
      </c>
      <c r="I93" s="388">
        <v>39303</v>
      </c>
      <c r="J93" s="12">
        <v>8</v>
      </c>
      <c r="K93" s="560" t="s">
        <v>278</v>
      </c>
      <c r="L93" s="9" t="s">
        <v>376</v>
      </c>
      <c r="M93" s="13">
        <f>I93-D93</f>
        <v>1457</v>
      </c>
      <c r="N93" s="243"/>
      <c r="O93" s="456" t="s">
        <v>40</v>
      </c>
      <c r="P93" s="457" t="e">
        <f>AVERAGEIF(G2:G477,"Pré-Mistura",M2:M477)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510">
        <v>9307</v>
      </c>
      <c r="B94" s="17" t="s">
        <v>10805</v>
      </c>
      <c r="C94" s="17">
        <v>2004</v>
      </c>
      <c r="D94" s="392">
        <v>38286</v>
      </c>
      <c r="E94" s="17" t="s">
        <v>10806</v>
      </c>
      <c r="F94" s="17" t="s">
        <v>9591</v>
      </c>
      <c r="G94" s="17" t="s">
        <v>850</v>
      </c>
      <c r="H94" s="17" t="s">
        <v>866</v>
      </c>
      <c r="I94" s="392">
        <v>39304</v>
      </c>
      <c r="J94" s="19">
        <v>8</v>
      </c>
      <c r="K94" s="563" t="s">
        <v>295</v>
      </c>
      <c r="L94" s="19" t="s">
        <v>371</v>
      </c>
      <c r="M94" s="21">
        <f>I94-D94</f>
        <v>1018</v>
      </c>
      <c r="N94" s="243"/>
      <c r="O94" s="454" t="s">
        <v>850</v>
      </c>
      <c r="P94" s="455">
        <f>AVERAGEIF(G2:G477,"PF",M2:M477)</f>
        <v>1313.78947368421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503">
        <v>9407</v>
      </c>
      <c r="B95" s="9" t="s">
        <v>10807</v>
      </c>
      <c r="C95" s="9">
        <v>2004</v>
      </c>
      <c r="D95" s="388">
        <v>38286</v>
      </c>
      <c r="E95" s="9" t="s">
        <v>10808</v>
      </c>
      <c r="F95" s="9" t="s">
        <v>9591</v>
      </c>
      <c r="G95" s="9" t="s">
        <v>850</v>
      </c>
      <c r="H95" s="9" t="s">
        <v>866</v>
      </c>
      <c r="I95" s="388">
        <v>39304</v>
      </c>
      <c r="J95" s="12">
        <v>8</v>
      </c>
      <c r="K95" s="562" t="s">
        <v>308</v>
      </c>
      <c r="L95" s="9" t="s">
        <v>376</v>
      </c>
      <c r="M95" s="13">
        <f>I95-D95</f>
        <v>1018</v>
      </c>
      <c r="N95" s="243"/>
      <c r="O95" s="456" t="s">
        <v>844</v>
      </c>
      <c r="P95" s="457">
        <f>AVERAGEIF(G2:G477,"PFN",M2:M477)</f>
        <v>845.6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510">
        <v>9507</v>
      </c>
      <c r="B96" s="17" t="s">
        <v>10809</v>
      </c>
      <c r="C96" s="17">
        <v>2002</v>
      </c>
      <c r="D96" s="392">
        <v>37530</v>
      </c>
      <c r="E96" s="17" t="s">
        <v>10810</v>
      </c>
      <c r="F96" s="17" t="s">
        <v>10811</v>
      </c>
      <c r="G96" s="17" t="s">
        <v>850</v>
      </c>
      <c r="H96" s="17" t="s">
        <v>870</v>
      </c>
      <c r="I96" s="392">
        <v>39308</v>
      </c>
      <c r="J96" s="19">
        <v>8</v>
      </c>
      <c r="K96" s="563" t="s">
        <v>308</v>
      </c>
      <c r="L96" s="19" t="s">
        <v>365</v>
      </c>
      <c r="M96" s="21">
        <f>I96-D96</f>
        <v>1778</v>
      </c>
      <c r="N96" s="243"/>
      <c r="O96" s="454" t="s">
        <v>860</v>
      </c>
      <c r="P96" s="455">
        <f>AVERAGEIF(G2:G477,"PF/PTE",M2:M477)</f>
        <v>1158.79746835443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503">
        <v>9607</v>
      </c>
      <c r="B97" s="9" t="s">
        <v>10812</v>
      </c>
      <c r="C97" s="9">
        <v>2003</v>
      </c>
      <c r="D97" s="388">
        <v>37798</v>
      </c>
      <c r="E97" s="9" t="s">
        <v>10813</v>
      </c>
      <c r="F97" s="9" t="s">
        <v>2072</v>
      </c>
      <c r="G97" s="9" t="s">
        <v>860</v>
      </c>
      <c r="H97" s="9" t="s">
        <v>8323</v>
      </c>
      <c r="I97" s="388">
        <v>39311</v>
      </c>
      <c r="J97" s="12">
        <v>8</v>
      </c>
      <c r="K97" s="561" t="s">
        <v>324</v>
      </c>
      <c r="L97" s="9" t="s">
        <v>376</v>
      </c>
      <c r="M97" s="13">
        <f>I97-D97</f>
        <v>1513</v>
      </c>
      <c r="N97" s="243"/>
      <c r="O97" s="456" t="s">
        <v>865</v>
      </c>
      <c r="P97" s="457">
        <f>AVERAGEIF(G2:G477,"Bio",M2:M477)</f>
        <v>556.857142857143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510">
        <v>9707</v>
      </c>
      <c r="B98" s="17" t="s">
        <v>10814</v>
      </c>
      <c r="C98" s="17">
        <v>2000</v>
      </c>
      <c r="D98" s="392">
        <v>36882</v>
      </c>
      <c r="E98" s="17" t="s">
        <v>10815</v>
      </c>
      <c r="F98" s="17" t="s">
        <v>5823</v>
      </c>
      <c r="G98" s="17" t="s">
        <v>850</v>
      </c>
      <c r="H98" s="17" t="s">
        <v>1536</v>
      </c>
      <c r="I98" s="392">
        <v>39309</v>
      </c>
      <c r="J98" s="19">
        <v>8</v>
      </c>
      <c r="K98" s="560" t="s">
        <v>278</v>
      </c>
      <c r="L98" s="19" t="s">
        <v>376</v>
      </c>
      <c r="M98" s="21">
        <f>I98-D98</f>
        <v>2427</v>
      </c>
      <c r="N98" s="243"/>
      <c r="O98" s="454" t="s">
        <v>871</v>
      </c>
      <c r="P98" s="455" t="e">
        <f>AVERAGEIF(G2:G477,"Bio/Org",M2:M477)</f>
        <v>#DIV/0!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503">
        <v>9807</v>
      </c>
      <c r="B99" s="9" t="s">
        <v>10816</v>
      </c>
      <c r="C99" s="9">
        <v>2005</v>
      </c>
      <c r="D99" s="388">
        <v>38630</v>
      </c>
      <c r="E99" s="9" t="s">
        <v>10817</v>
      </c>
      <c r="F99" s="9" t="s">
        <v>10237</v>
      </c>
      <c r="G99" s="9" t="s">
        <v>860</v>
      </c>
      <c r="H99" s="9" t="s">
        <v>1487</v>
      </c>
      <c r="I99" s="388">
        <v>39317</v>
      </c>
      <c r="J99" s="12">
        <v>8</v>
      </c>
      <c r="K99" s="560" t="s">
        <v>278</v>
      </c>
      <c r="L99" s="9" t="s">
        <v>376</v>
      </c>
      <c r="M99" s="13">
        <f>I99-D99</f>
        <v>687</v>
      </c>
      <c r="N99" s="243"/>
      <c r="O99" s="458" t="s">
        <v>426</v>
      </c>
      <c r="P99" s="459">
        <f>AVERAGE(M2:M495)</f>
        <v>1126.31683168317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510">
        <v>9907</v>
      </c>
      <c r="B100" s="17" t="s">
        <v>10818</v>
      </c>
      <c r="C100" s="17">
        <v>2005</v>
      </c>
      <c r="D100" s="392">
        <v>38630</v>
      </c>
      <c r="E100" s="17" t="s">
        <v>10819</v>
      </c>
      <c r="F100" s="17" t="s">
        <v>10237</v>
      </c>
      <c r="G100" s="17" t="s">
        <v>860</v>
      </c>
      <c r="H100" s="17" t="s">
        <v>1487</v>
      </c>
      <c r="I100" s="392">
        <v>39317</v>
      </c>
      <c r="J100" s="19">
        <v>8</v>
      </c>
      <c r="K100" s="560" t="s">
        <v>278</v>
      </c>
      <c r="L100" s="19" t="s">
        <v>376</v>
      </c>
      <c r="M100" s="21">
        <f>I100-D100</f>
        <v>687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503">
        <v>10007</v>
      </c>
      <c r="B101" s="9" t="s">
        <v>10820</v>
      </c>
      <c r="C101" s="9">
        <v>2005</v>
      </c>
      <c r="D101" s="388">
        <v>38630</v>
      </c>
      <c r="E101" s="9" t="s">
        <v>10821</v>
      </c>
      <c r="F101" s="9" t="s">
        <v>10237</v>
      </c>
      <c r="G101" s="9" t="s">
        <v>860</v>
      </c>
      <c r="H101" s="9" t="s">
        <v>1487</v>
      </c>
      <c r="I101" s="388">
        <v>39317</v>
      </c>
      <c r="J101" s="12">
        <v>8</v>
      </c>
      <c r="K101" s="563" t="s">
        <v>295</v>
      </c>
      <c r="L101" s="9" t="s">
        <v>380</v>
      </c>
      <c r="M101" s="13">
        <f>I101-D101</f>
        <v>687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510">
        <v>10107</v>
      </c>
      <c r="B102" s="17" t="s">
        <v>10822</v>
      </c>
      <c r="C102" s="17">
        <v>2005</v>
      </c>
      <c r="D102" s="392">
        <v>38713</v>
      </c>
      <c r="E102" s="17" t="s">
        <v>10823</v>
      </c>
      <c r="F102" s="17" t="s">
        <v>10824</v>
      </c>
      <c r="G102" s="17" t="s">
        <v>30</v>
      </c>
      <c r="H102" s="17" t="s">
        <v>10182</v>
      </c>
      <c r="I102" s="392">
        <v>39317</v>
      </c>
      <c r="J102" s="19">
        <v>8</v>
      </c>
      <c r="K102" s="563" t="s">
        <v>295</v>
      </c>
      <c r="L102" s="19" t="s">
        <v>371</v>
      </c>
      <c r="M102" s="21">
        <f>I102-D102</f>
        <v>604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503">
        <v>10207</v>
      </c>
      <c r="B103" s="9" t="s">
        <v>10825</v>
      </c>
      <c r="C103" s="9">
        <v>2004</v>
      </c>
      <c r="D103" s="388">
        <v>38286</v>
      </c>
      <c r="E103" s="9" t="s">
        <v>10826</v>
      </c>
      <c r="F103" s="9" t="s">
        <v>9591</v>
      </c>
      <c r="G103" s="9" t="s">
        <v>860</v>
      </c>
      <c r="H103" s="9" t="s">
        <v>866</v>
      </c>
      <c r="I103" s="388">
        <v>39318</v>
      </c>
      <c r="J103" s="12">
        <v>8</v>
      </c>
      <c r="K103" s="562" t="s">
        <v>308</v>
      </c>
      <c r="L103" s="9" t="s">
        <v>376</v>
      </c>
      <c r="M103" s="13">
        <f>I103-D103</f>
        <v>1032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510">
        <v>10307</v>
      </c>
      <c r="B104" s="17" t="s">
        <v>10827</v>
      </c>
      <c r="C104" s="17">
        <v>2005</v>
      </c>
      <c r="D104" s="392">
        <v>38600</v>
      </c>
      <c r="E104" s="17" t="s">
        <v>10828</v>
      </c>
      <c r="F104" s="17" t="s">
        <v>370</v>
      </c>
      <c r="G104" s="17" t="s">
        <v>860</v>
      </c>
      <c r="H104" s="17" t="s">
        <v>1487</v>
      </c>
      <c r="I104" s="392">
        <v>39318</v>
      </c>
      <c r="J104" s="19">
        <v>8</v>
      </c>
      <c r="K104" s="562" t="s">
        <v>308</v>
      </c>
      <c r="L104" s="19" t="s">
        <v>376</v>
      </c>
      <c r="M104" s="21">
        <f>I104-D104</f>
        <v>718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503">
        <v>10407</v>
      </c>
      <c r="B105" s="9" t="s">
        <v>10829</v>
      </c>
      <c r="C105" s="9">
        <v>2006</v>
      </c>
      <c r="D105" s="388">
        <v>38930</v>
      </c>
      <c r="E105" s="9" t="s">
        <v>10830</v>
      </c>
      <c r="F105" s="9" t="s">
        <v>4864</v>
      </c>
      <c r="G105" s="9" t="s">
        <v>850</v>
      </c>
      <c r="H105" s="9" t="s">
        <v>10749</v>
      </c>
      <c r="I105" s="388">
        <v>39318</v>
      </c>
      <c r="J105" s="12">
        <v>8</v>
      </c>
      <c r="K105" s="561" t="s">
        <v>324</v>
      </c>
      <c r="L105" s="9" t="s">
        <v>376</v>
      </c>
      <c r="M105" s="13">
        <f>I105-D105</f>
        <v>388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510">
        <v>10507</v>
      </c>
      <c r="B106" s="17" t="s">
        <v>10831</v>
      </c>
      <c r="C106" s="17">
        <v>2003</v>
      </c>
      <c r="D106" s="392">
        <v>37868</v>
      </c>
      <c r="E106" s="17" t="s">
        <v>10832</v>
      </c>
      <c r="F106" s="17" t="s">
        <v>370</v>
      </c>
      <c r="G106" s="17" t="s">
        <v>860</v>
      </c>
      <c r="H106" s="17" t="s">
        <v>8323</v>
      </c>
      <c r="I106" s="392">
        <v>39318</v>
      </c>
      <c r="J106" s="19">
        <v>8</v>
      </c>
      <c r="K106" s="560" t="s">
        <v>278</v>
      </c>
      <c r="L106" s="19" t="s">
        <v>376</v>
      </c>
      <c r="M106" s="21">
        <f>I106-D106</f>
        <v>1450</v>
      </c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503">
        <v>10607</v>
      </c>
      <c r="B107" s="9" t="s">
        <v>10833</v>
      </c>
      <c r="C107" s="9">
        <v>2003</v>
      </c>
      <c r="D107" s="388">
        <v>37805</v>
      </c>
      <c r="E107" s="9" t="s">
        <v>10834</v>
      </c>
      <c r="F107" s="9" t="s">
        <v>2072</v>
      </c>
      <c r="G107" s="9" t="s">
        <v>860</v>
      </c>
      <c r="H107" s="9" t="s">
        <v>8323</v>
      </c>
      <c r="I107" s="388">
        <v>39318</v>
      </c>
      <c r="J107" s="12">
        <v>8</v>
      </c>
      <c r="K107" s="561" t="s">
        <v>324</v>
      </c>
      <c r="L107" s="9" t="s">
        <v>376</v>
      </c>
      <c r="M107" s="13">
        <f>I107-D107</f>
        <v>1513</v>
      </c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510">
        <v>10707</v>
      </c>
      <c r="B108" s="17" t="s">
        <v>10835</v>
      </c>
      <c r="C108" s="17">
        <v>2001</v>
      </c>
      <c r="D108" s="392">
        <v>37183</v>
      </c>
      <c r="E108" s="17" t="s">
        <v>10836</v>
      </c>
      <c r="F108" s="17" t="s">
        <v>911</v>
      </c>
      <c r="G108" s="17" t="s">
        <v>17</v>
      </c>
      <c r="H108" s="17" t="s">
        <v>3804</v>
      </c>
      <c r="I108" s="392">
        <v>39318</v>
      </c>
      <c r="J108" s="19">
        <v>8</v>
      </c>
      <c r="K108" s="562" t="s">
        <v>308</v>
      </c>
      <c r="L108" s="19" t="s">
        <v>380</v>
      </c>
      <c r="M108" s="21">
        <f>I108-D108</f>
        <v>2135</v>
      </c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503">
        <v>10807</v>
      </c>
      <c r="B109" s="9" t="s">
        <v>10837</v>
      </c>
      <c r="C109" s="9">
        <v>2005</v>
      </c>
      <c r="D109" s="388">
        <v>38506</v>
      </c>
      <c r="E109" s="9" t="s">
        <v>10838</v>
      </c>
      <c r="F109" s="9" t="s">
        <v>10291</v>
      </c>
      <c r="G109" s="9" t="s">
        <v>17</v>
      </c>
      <c r="H109" s="9" t="s">
        <v>4624</v>
      </c>
      <c r="I109" s="388">
        <v>39321</v>
      </c>
      <c r="J109" s="12">
        <v>8</v>
      </c>
      <c r="K109" s="563" t="s">
        <v>295</v>
      </c>
      <c r="L109" s="9" t="s">
        <v>371</v>
      </c>
      <c r="M109" s="13">
        <f>I109-D109</f>
        <v>815</v>
      </c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510">
        <v>10907</v>
      </c>
      <c r="B110" s="17" t="s">
        <v>10839</v>
      </c>
      <c r="C110" s="17">
        <v>2005</v>
      </c>
      <c r="D110" s="392">
        <v>38716</v>
      </c>
      <c r="E110" s="17" t="s">
        <v>10840</v>
      </c>
      <c r="F110" s="17" t="s">
        <v>3855</v>
      </c>
      <c r="G110" s="17" t="s">
        <v>860</v>
      </c>
      <c r="H110" s="17" t="s">
        <v>10182</v>
      </c>
      <c r="I110" s="392">
        <v>39321</v>
      </c>
      <c r="J110" s="19">
        <v>8</v>
      </c>
      <c r="K110" s="560" t="s">
        <v>278</v>
      </c>
      <c r="L110" s="19" t="s">
        <v>376</v>
      </c>
      <c r="M110" s="21">
        <f>I110-D110</f>
        <v>605</v>
      </c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503">
        <v>11007</v>
      </c>
      <c r="B111" s="9" t="s">
        <v>10841</v>
      </c>
      <c r="C111" s="9">
        <v>1996</v>
      </c>
      <c r="D111" s="388">
        <v>35166</v>
      </c>
      <c r="E111" s="9" t="s">
        <v>10842</v>
      </c>
      <c r="F111" s="9" t="s">
        <v>10843</v>
      </c>
      <c r="G111" s="9" t="s">
        <v>860</v>
      </c>
      <c r="H111" s="9" t="s">
        <v>10782</v>
      </c>
      <c r="I111" s="388">
        <v>39321</v>
      </c>
      <c r="J111" s="12">
        <v>8</v>
      </c>
      <c r="K111" s="562" t="s">
        <v>308</v>
      </c>
      <c r="L111" s="9" t="s">
        <v>371</v>
      </c>
      <c r="M111" s="13">
        <f>I111-D111</f>
        <v>4155</v>
      </c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510">
        <v>11107</v>
      </c>
      <c r="B112" s="17" t="s">
        <v>10844</v>
      </c>
      <c r="C112" s="17">
        <v>2001</v>
      </c>
      <c r="D112" s="392">
        <v>37194</v>
      </c>
      <c r="E112" s="17" t="s">
        <v>10845</v>
      </c>
      <c r="F112" s="17" t="s">
        <v>10846</v>
      </c>
      <c r="G112" s="17" t="s">
        <v>17</v>
      </c>
      <c r="H112" s="17" t="s">
        <v>10782</v>
      </c>
      <c r="I112" s="392">
        <v>39325</v>
      </c>
      <c r="J112" s="19">
        <v>8</v>
      </c>
      <c r="K112" s="560" t="s">
        <v>278</v>
      </c>
      <c r="L112" s="19" t="s">
        <v>371</v>
      </c>
      <c r="M112" s="21">
        <f>I112-D112</f>
        <v>2131</v>
      </c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503">
        <v>11207</v>
      </c>
      <c r="B113" s="9" t="s">
        <v>10847</v>
      </c>
      <c r="C113" s="9">
        <v>1999</v>
      </c>
      <c r="D113" s="388">
        <v>36313</v>
      </c>
      <c r="E113" s="9" t="s">
        <v>10848</v>
      </c>
      <c r="F113" s="9" t="s">
        <v>9168</v>
      </c>
      <c r="G113" s="9" t="s">
        <v>17</v>
      </c>
      <c r="H113" s="9" t="s">
        <v>10849</v>
      </c>
      <c r="I113" s="388">
        <v>39325</v>
      </c>
      <c r="J113" s="12">
        <v>8</v>
      </c>
      <c r="K113" s="560" t="s">
        <v>278</v>
      </c>
      <c r="L113" s="9" t="s">
        <v>371</v>
      </c>
      <c r="M113" s="13">
        <f>I113-D113</f>
        <v>3012</v>
      </c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510">
        <v>11307</v>
      </c>
      <c r="B114" s="17" t="s">
        <v>10850</v>
      </c>
      <c r="C114" s="17">
        <v>2001</v>
      </c>
      <c r="D114" s="392">
        <v>37160</v>
      </c>
      <c r="E114" s="17" t="s">
        <v>10851</v>
      </c>
      <c r="F114" s="17" t="s">
        <v>154</v>
      </c>
      <c r="G114" s="17" t="s">
        <v>17</v>
      </c>
      <c r="H114" s="17" t="s">
        <v>132</v>
      </c>
      <c r="I114" s="392">
        <v>39325</v>
      </c>
      <c r="J114" s="19">
        <v>8</v>
      </c>
      <c r="K114" s="560" t="s">
        <v>278</v>
      </c>
      <c r="L114" s="19" t="s">
        <v>376</v>
      </c>
      <c r="M114" s="21">
        <f>I114-D114</f>
        <v>2165</v>
      </c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503">
        <v>11407</v>
      </c>
      <c r="B115" s="9" t="s">
        <v>10852</v>
      </c>
      <c r="C115" s="9">
        <v>2003</v>
      </c>
      <c r="D115" s="388">
        <v>37837</v>
      </c>
      <c r="E115" s="9" t="s">
        <v>10853</v>
      </c>
      <c r="F115" s="9" t="s">
        <v>136</v>
      </c>
      <c r="G115" s="9" t="s">
        <v>17</v>
      </c>
      <c r="H115" s="9" t="s">
        <v>965</v>
      </c>
      <c r="I115" s="388">
        <v>39325</v>
      </c>
      <c r="J115" s="12">
        <v>8</v>
      </c>
      <c r="K115" s="562" t="s">
        <v>308</v>
      </c>
      <c r="L115" s="9" t="s">
        <v>376</v>
      </c>
      <c r="M115" s="13">
        <f>I115-D115</f>
        <v>1488</v>
      </c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510">
        <v>11507</v>
      </c>
      <c r="B116" s="17" t="s">
        <v>10854</v>
      </c>
      <c r="C116" s="17">
        <v>2001</v>
      </c>
      <c r="D116" s="392">
        <v>37070</v>
      </c>
      <c r="E116" s="17" t="s">
        <v>10855</v>
      </c>
      <c r="F116" s="17" t="s">
        <v>534</v>
      </c>
      <c r="G116" s="17" t="s">
        <v>860</v>
      </c>
      <c r="H116" s="17" t="s">
        <v>10182</v>
      </c>
      <c r="I116" s="392">
        <v>39325</v>
      </c>
      <c r="J116" s="19">
        <v>8</v>
      </c>
      <c r="K116" s="560" t="s">
        <v>278</v>
      </c>
      <c r="L116" s="19" t="s">
        <v>371</v>
      </c>
      <c r="M116" s="21">
        <f>I116-D116</f>
        <v>2255</v>
      </c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503">
        <v>11607</v>
      </c>
      <c r="B117" s="9" t="s">
        <v>10856</v>
      </c>
      <c r="C117" s="9">
        <v>2000</v>
      </c>
      <c r="D117" s="388">
        <v>36587</v>
      </c>
      <c r="E117" s="9" t="s">
        <v>10857</v>
      </c>
      <c r="F117" s="9" t="s">
        <v>10858</v>
      </c>
      <c r="G117" s="9" t="s">
        <v>860</v>
      </c>
      <c r="H117" s="9" t="s">
        <v>25</v>
      </c>
      <c r="I117" s="388">
        <v>39325</v>
      </c>
      <c r="J117" s="12">
        <v>8</v>
      </c>
      <c r="K117" s="560" t="s">
        <v>278</v>
      </c>
      <c r="L117" s="9" t="s">
        <v>371</v>
      </c>
      <c r="M117" s="13">
        <f>I117-D117</f>
        <v>2738</v>
      </c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510">
        <v>11707</v>
      </c>
      <c r="B118" s="17" t="s">
        <v>10859</v>
      </c>
      <c r="C118" s="17">
        <v>2000</v>
      </c>
      <c r="D118" s="392">
        <v>36587</v>
      </c>
      <c r="E118" s="17" t="s">
        <v>10860</v>
      </c>
      <c r="F118" s="17" t="s">
        <v>10858</v>
      </c>
      <c r="G118" s="17" t="s">
        <v>860</v>
      </c>
      <c r="H118" s="17" t="s">
        <v>25</v>
      </c>
      <c r="I118" s="392">
        <v>39325</v>
      </c>
      <c r="J118" s="19">
        <v>8</v>
      </c>
      <c r="K118" s="560" t="s">
        <v>278</v>
      </c>
      <c r="L118" s="19" t="s">
        <v>371</v>
      </c>
      <c r="M118" s="21">
        <f>I118-D118</f>
        <v>2738</v>
      </c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503">
        <v>11807</v>
      </c>
      <c r="B119" s="9" t="s">
        <v>10861</v>
      </c>
      <c r="C119" s="9">
        <v>1999</v>
      </c>
      <c r="D119" s="388">
        <v>36507</v>
      </c>
      <c r="E119" s="9" t="s">
        <v>10862</v>
      </c>
      <c r="F119" s="9" t="s">
        <v>584</v>
      </c>
      <c r="G119" s="9" t="s">
        <v>860</v>
      </c>
      <c r="H119" s="9" t="s">
        <v>25</v>
      </c>
      <c r="I119" s="388">
        <v>39325</v>
      </c>
      <c r="J119" s="12">
        <v>8</v>
      </c>
      <c r="K119" s="562" t="s">
        <v>308</v>
      </c>
      <c r="L119" s="9" t="s">
        <v>376</v>
      </c>
      <c r="M119" s="13">
        <f>I119-D119</f>
        <v>2818</v>
      </c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510">
        <v>11907</v>
      </c>
      <c r="B120" s="17" t="s">
        <v>10863</v>
      </c>
      <c r="C120" s="17">
        <v>2005</v>
      </c>
      <c r="D120" s="392">
        <v>38629</v>
      </c>
      <c r="E120" s="17" t="s">
        <v>10864</v>
      </c>
      <c r="F120" s="17" t="s">
        <v>9168</v>
      </c>
      <c r="G120" s="17" t="s">
        <v>860</v>
      </c>
      <c r="H120" s="17" t="s">
        <v>1487</v>
      </c>
      <c r="I120" s="392">
        <v>39325</v>
      </c>
      <c r="J120" s="19">
        <v>8</v>
      </c>
      <c r="K120" s="560" t="s">
        <v>278</v>
      </c>
      <c r="L120" s="19" t="s">
        <v>371</v>
      </c>
      <c r="M120" s="21">
        <f>I120-D120</f>
        <v>696</v>
      </c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503">
        <v>12007</v>
      </c>
      <c r="B121" s="9" t="s">
        <v>10865</v>
      </c>
      <c r="C121" s="9">
        <v>2005</v>
      </c>
      <c r="D121" s="388">
        <v>38667</v>
      </c>
      <c r="E121" s="9" t="s">
        <v>10866</v>
      </c>
      <c r="F121" s="9" t="s">
        <v>4864</v>
      </c>
      <c r="G121" s="9" t="s">
        <v>850</v>
      </c>
      <c r="H121" s="9" t="s">
        <v>10867</v>
      </c>
      <c r="I121" s="388">
        <v>39325</v>
      </c>
      <c r="J121" s="12">
        <v>8</v>
      </c>
      <c r="K121" s="561" t="s">
        <v>324</v>
      </c>
      <c r="L121" s="9" t="s">
        <v>376</v>
      </c>
      <c r="M121" s="13">
        <f>I121-D121</f>
        <v>658</v>
      </c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510">
        <v>12107</v>
      </c>
      <c r="B122" s="17" t="s">
        <v>10868</v>
      </c>
      <c r="C122" s="17">
        <v>2005</v>
      </c>
      <c r="D122" s="392">
        <v>38629</v>
      </c>
      <c r="E122" s="17" t="s">
        <v>10869</v>
      </c>
      <c r="F122" s="17" t="s">
        <v>10237</v>
      </c>
      <c r="G122" s="17" t="s">
        <v>860</v>
      </c>
      <c r="H122" s="17" t="s">
        <v>1487</v>
      </c>
      <c r="I122" s="392">
        <v>39325</v>
      </c>
      <c r="J122" s="19">
        <v>8</v>
      </c>
      <c r="K122" s="560" t="s">
        <v>278</v>
      </c>
      <c r="L122" s="19" t="s">
        <v>371</v>
      </c>
      <c r="M122" s="21">
        <f>I122-D122</f>
        <v>696</v>
      </c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503">
        <v>12207</v>
      </c>
      <c r="B123" s="9" t="s">
        <v>10870</v>
      </c>
      <c r="C123" s="9">
        <v>2000</v>
      </c>
      <c r="D123" s="388">
        <v>36804</v>
      </c>
      <c r="E123" s="9" t="s">
        <v>10871</v>
      </c>
      <c r="F123" s="9" t="s">
        <v>154</v>
      </c>
      <c r="G123" s="9" t="s">
        <v>860</v>
      </c>
      <c r="H123" s="9" t="s">
        <v>3804</v>
      </c>
      <c r="I123" s="388">
        <v>39325</v>
      </c>
      <c r="J123" s="12">
        <v>8</v>
      </c>
      <c r="K123" s="562" t="s">
        <v>308</v>
      </c>
      <c r="L123" s="9" t="s">
        <v>376</v>
      </c>
      <c r="M123" s="13">
        <f>I123-D123</f>
        <v>2521</v>
      </c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510">
        <v>12307</v>
      </c>
      <c r="B124" s="17" t="s">
        <v>10872</v>
      </c>
      <c r="C124" s="17">
        <v>2001</v>
      </c>
      <c r="D124" s="392">
        <v>37021</v>
      </c>
      <c r="E124" s="17" t="s">
        <v>10873</v>
      </c>
      <c r="F124" s="17" t="s">
        <v>236</v>
      </c>
      <c r="G124" s="17" t="s">
        <v>850</v>
      </c>
      <c r="H124" s="17" t="s">
        <v>965</v>
      </c>
      <c r="I124" s="392">
        <v>39325</v>
      </c>
      <c r="J124" s="19">
        <v>8</v>
      </c>
      <c r="K124" s="560" t="s">
        <v>278</v>
      </c>
      <c r="L124" s="19" t="s">
        <v>376</v>
      </c>
      <c r="M124" s="21">
        <f>I124-D124</f>
        <v>2304</v>
      </c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503">
        <v>12407</v>
      </c>
      <c r="B125" s="9" t="s">
        <v>10874</v>
      </c>
      <c r="C125" s="9">
        <v>2006</v>
      </c>
      <c r="D125" s="388">
        <v>38778</v>
      </c>
      <c r="E125" s="9" t="s">
        <v>10875</v>
      </c>
      <c r="F125" s="9" t="s">
        <v>9168</v>
      </c>
      <c r="G125" s="9" t="s">
        <v>860</v>
      </c>
      <c r="H125" s="9" t="s">
        <v>1487</v>
      </c>
      <c r="I125" s="388">
        <v>39328</v>
      </c>
      <c r="J125" s="12">
        <v>9</v>
      </c>
      <c r="K125" s="560" t="s">
        <v>278</v>
      </c>
      <c r="L125" s="9" t="s">
        <v>371</v>
      </c>
      <c r="M125" s="13">
        <f>I125-D125</f>
        <v>550</v>
      </c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510">
        <v>12507</v>
      </c>
      <c r="B126" s="17" t="s">
        <v>10876</v>
      </c>
      <c r="C126" s="17">
        <v>2001</v>
      </c>
      <c r="D126" s="392">
        <v>37097</v>
      </c>
      <c r="E126" s="17" t="s">
        <v>10877</v>
      </c>
      <c r="F126" s="17" t="s">
        <v>236</v>
      </c>
      <c r="G126" s="17" t="s">
        <v>850</v>
      </c>
      <c r="H126" s="17" t="s">
        <v>965</v>
      </c>
      <c r="I126" s="392">
        <v>39328</v>
      </c>
      <c r="J126" s="19">
        <v>9</v>
      </c>
      <c r="K126" s="562" t="s">
        <v>308</v>
      </c>
      <c r="L126" s="19" t="s">
        <v>376</v>
      </c>
      <c r="M126" s="21">
        <f>I126-D126</f>
        <v>2231</v>
      </c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503">
        <v>12607</v>
      </c>
      <c r="B127" s="9" t="s">
        <v>10878</v>
      </c>
      <c r="C127" s="9">
        <v>2004</v>
      </c>
      <c r="D127" s="388">
        <v>38224</v>
      </c>
      <c r="E127" s="9" t="s">
        <v>10879</v>
      </c>
      <c r="F127" s="9" t="s">
        <v>154</v>
      </c>
      <c r="G127" s="9" t="s">
        <v>860</v>
      </c>
      <c r="H127" s="9" t="s">
        <v>6047</v>
      </c>
      <c r="I127" s="388">
        <v>39328</v>
      </c>
      <c r="J127" s="12">
        <v>9</v>
      </c>
      <c r="K127" s="562" t="s">
        <v>308</v>
      </c>
      <c r="L127" s="9" t="s">
        <v>376</v>
      </c>
      <c r="M127" s="13">
        <f>I127-D127</f>
        <v>1104</v>
      </c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510">
        <v>12707</v>
      </c>
      <c r="B128" s="17" t="s">
        <v>10880</v>
      </c>
      <c r="C128" s="17">
        <v>2006</v>
      </c>
      <c r="D128" s="392">
        <v>38953</v>
      </c>
      <c r="E128" s="17" t="s">
        <v>10881</v>
      </c>
      <c r="F128" s="17" t="s">
        <v>456</v>
      </c>
      <c r="G128" s="17" t="s">
        <v>860</v>
      </c>
      <c r="H128" s="17" t="s">
        <v>4624</v>
      </c>
      <c r="I128" s="392">
        <v>39328</v>
      </c>
      <c r="J128" s="19">
        <v>9</v>
      </c>
      <c r="K128" s="562" t="s">
        <v>308</v>
      </c>
      <c r="L128" s="19" t="s">
        <v>371</v>
      </c>
      <c r="M128" s="21">
        <f>I128-D128</f>
        <v>375</v>
      </c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503">
        <v>12807</v>
      </c>
      <c r="B129" s="9" t="s">
        <v>10882</v>
      </c>
      <c r="C129" s="9">
        <v>2005</v>
      </c>
      <c r="D129" s="388">
        <v>38688</v>
      </c>
      <c r="E129" s="9" t="s">
        <v>10883</v>
      </c>
      <c r="F129" s="9" t="s">
        <v>456</v>
      </c>
      <c r="G129" s="9" t="s">
        <v>860</v>
      </c>
      <c r="H129" s="9" t="s">
        <v>4624</v>
      </c>
      <c r="I129" s="388">
        <v>39328</v>
      </c>
      <c r="J129" s="12">
        <v>9</v>
      </c>
      <c r="K129" s="562" t="s">
        <v>308</v>
      </c>
      <c r="L129" s="9" t="s">
        <v>371</v>
      </c>
      <c r="M129" s="13">
        <f>I129-D129</f>
        <v>640</v>
      </c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510">
        <v>12907</v>
      </c>
      <c r="B130" s="17" t="s">
        <v>10884</v>
      </c>
      <c r="C130" s="17">
        <v>2005</v>
      </c>
      <c r="D130" s="392">
        <v>38677</v>
      </c>
      <c r="E130" s="17" t="s">
        <v>10885</v>
      </c>
      <c r="F130" s="17" t="s">
        <v>10260</v>
      </c>
      <c r="G130" s="17" t="s">
        <v>850</v>
      </c>
      <c r="H130" s="17" t="s">
        <v>866</v>
      </c>
      <c r="I130" s="392">
        <v>39329</v>
      </c>
      <c r="J130" s="19">
        <v>9</v>
      </c>
      <c r="K130" s="563" t="s">
        <v>295</v>
      </c>
      <c r="L130" s="19" t="s">
        <v>376</v>
      </c>
      <c r="M130" s="21">
        <f>I130-D130</f>
        <v>652</v>
      </c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503">
        <v>13007</v>
      </c>
      <c r="B131" s="9" t="s">
        <v>10886</v>
      </c>
      <c r="C131" s="9">
        <v>2004</v>
      </c>
      <c r="D131" s="388">
        <v>38286</v>
      </c>
      <c r="E131" s="9" t="s">
        <v>10887</v>
      </c>
      <c r="F131" s="9" t="s">
        <v>10162</v>
      </c>
      <c r="G131" s="9" t="s">
        <v>860</v>
      </c>
      <c r="H131" s="9" t="s">
        <v>866</v>
      </c>
      <c r="I131" s="388">
        <v>39329</v>
      </c>
      <c r="J131" s="12">
        <v>9</v>
      </c>
      <c r="K131" s="563" t="s">
        <v>295</v>
      </c>
      <c r="L131" s="9" t="s">
        <v>371</v>
      </c>
      <c r="M131" s="13">
        <f>I131-D131</f>
        <v>1043</v>
      </c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510">
        <v>13107</v>
      </c>
      <c r="B132" s="17" t="s">
        <v>10888</v>
      </c>
      <c r="C132" s="17">
        <v>2004</v>
      </c>
      <c r="D132" s="392">
        <v>38286</v>
      </c>
      <c r="E132" s="17" t="s">
        <v>10889</v>
      </c>
      <c r="F132" s="17" t="s">
        <v>10162</v>
      </c>
      <c r="G132" s="17" t="s">
        <v>860</v>
      </c>
      <c r="H132" s="17" t="s">
        <v>866</v>
      </c>
      <c r="I132" s="392">
        <v>39329</v>
      </c>
      <c r="J132" s="19">
        <v>9</v>
      </c>
      <c r="K132" s="563" t="s">
        <v>295</v>
      </c>
      <c r="L132" s="19" t="s">
        <v>371</v>
      </c>
      <c r="M132" s="21">
        <f>I132-D132</f>
        <v>1043</v>
      </c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503">
        <v>13207</v>
      </c>
      <c r="B133" s="9" t="s">
        <v>10890</v>
      </c>
      <c r="C133" s="9">
        <v>2004</v>
      </c>
      <c r="D133" s="388">
        <v>38275</v>
      </c>
      <c r="E133" s="9" t="s">
        <v>10891</v>
      </c>
      <c r="F133" s="9" t="s">
        <v>9591</v>
      </c>
      <c r="G133" s="9" t="s">
        <v>850</v>
      </c>
      <c r="H133" s="9" t="s">
        <v>866</v>
      </c>
      <c r="I133" s="388">
        <v>39329</v>
      </c>
      <c r="J133" s="12">
        <v>9</v>
      </c>
      <c r="K133" s="562" t="s">
        <v>308</v>
      </c>
      <c r="L133" s="9" t="s">
        <v>376</v>
      </c>
      <c r="M133" s="13">
        <f>I133-D133</f>
        <v>1054</v>
      </c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510">
        <v>13307</v>
      </c>
      <c r="B134" s="17" t="s">
        <v>10892</v>
      </c>
      <c r="C134" s="17">
        <v>2004</v>
      </c>
      <c r="D134" s="392">
        <v>38139</v>
      </c>
      <c r="E134" s="17" t="s">
        <v>10893</v>
      </c>
      <c r="F134" s="17" t="s">
        <v>2292</v>
      </c>
      <c r="G134" s="17" t="s">
        <v>844</v>
      </c>
      <c r="H134" s="17" t="s">
        <v>1536</v>
      </c>
      <c r="I134" s="392">
        <v>39331</v>
      </c>
      <c r="J134" s="19">
        <v>9</v>
      </c>
      <c r="K134" s="560" t="s">
        <v>278</v>
      </c>
      <c r="L134" s="19" t="s">
        <v>376</v>
      </c>
      <c r="M134" s="21">
        <f>I134-D134</f>
        <v>1192</v>
      </c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503">
        <v>13407</v>
      </c>
      <c r="B135" s="9" t="s">
        <v>10894</v>
      </c>
      <c r="C135" s="9">
        <v>2003</v>
      </c>
      <c r="D135" s="388">
        <v>37971</v>
      </c>
      <c r="E135" s="9" t="s">
        <v>10895</v>
      </c>
      <c r="F135" s="9" t="s">
        <v>10896</v>
      </c>
      <c r="G135" s="9" t="s">
        <v>850</v>
      </c>
      <c r="H135" s="9" t="s">
        <v>1536</v>
      </c>
      <c r="I135" s="388">
        <v>39331</v>
      </c>
      <c r="J135" s="12">
        <v>9</v>
      </c>
      <c r="K135" s="563" t="s">
        <v>295</v>
      </c>
      <c r="L135" s="9" t="s">
        <v>371</v>
      </c>
      <c r="M135" s="13">
        <f>I135-D135</f>
        <v>1360</v>
      </c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510">
        <v>13507</v>
      </c>
      <c r="B136" s="17" t="s">
        <v>10897</v>
      </c>
      <c r="C136" s="17">
        <v>2003</v>
      </c>
      <c r="D136" s="392">
        <v>37904</v>
      </c>
      <c r="E136" s="17" t="s">
        <v>10898</v>
      </c>
      <c r="F136" s="17" t="s">
        <v>154</v>
      </c>
      <c r="G136" s="17" t="s">
        <v>860</v>
      </c>
      <c r="H136" s="17" t="s">
        <v>132</v>
      </c>
      <c r="I136" s="392">
        <v>39337</v>
      </c>
      <c r="J136" s="19">
        <v>9</v>
      </c>
      <c r="K136" s="562" t="s">
        <v>308</v>
      </c>
      <c r="L136" s="19" t="s">
        <v>376</v>
      </c>
      <c r="M136" s="21">
        <f>I136-D136</f>
        <v>1433</v>
      </c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503">
        <v>13607</v>
      </c>
      <c r="B137" s="9" t="s">
        <v>10899</v>
      </c>
      <c r="C137" s="9">
        <v>2006</v>
      </c>
      <c r="D137" s="388">
        <v>38915</v>
      </c>
      <c r="E137" s="9" t="s">
        <v>10900</v>
      </c>
      <c r="F137" s="9" t="s">
        <v>10901</v>
      </c>
      <c r="G137" s="9" t="s">
        <v>865</v>
      </c>
      <c r="H137" s="9" t="s">
        <v>10902</v>
      </c>
      <c r="I137" s="388">
        <v>39342</v>
      </c>
      <c r="J137" s="12">
        <v>9</v>
      </c>
      <c r="K137" s="561" t="s">
        <v>324</v>
      </c>
      <c r="L137" s="9" t="s">
        <v>380</v>
      </c>
      <c r="M137" s="13">
        <f>I137-D137</f>
        <v>427</v>
      </c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510">
        <v>13707</v>
      </c>
      <c r="B138" s="17" t="s">
        <v>10903</v>
      </c>
      <c r="C138" s="17">
        <v>2006</v>
      </c>
      <c r="D138" s="392">
        <v>38915</v>
      </c>
      <c r="E138" s="17" t="s">
        <v>10904</v>
      </c>
      <c r="F138" s="17" t="s">
        <v>10901</v>
      </c>
      <c r="G138" s="17" t="s">
        <v>865</v>
      </c>
      <c r="H138" s="17" t="s">
        <v>10902</v>
      </c>
      <c r="I138" s="392">
        <v>39342</v>
      </c>
      <c r="J138" s="19">
        <v>9</v>
      </c>
      <c r="K138" s="561" t="s">
        <v>324</v>
      </c>
      <c r="L138" s="19" t="s">
        <v>380</v>
      </c>
      <c r="M138" s="21">
        <f>I138-D138</f>
        <v>427</v>
      </c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503">
        <v>13807</v>
      </c>
      <c r="B139" s="9" t="s">
        <v>10905</v>
      </c>
      <c r="C139" s="9">
        <v>2006</v>
      </c>
      <c r="D139" s="388">
        <v>38903</v>
      </c>
      <c r="E139" s="9" t="s">
        <v>10906</v>
      </c>
      <c r="F139" s="9" t="s">
        <v>10901</v>
      </c>
      <c r="G139" s="9" t="s">
        <v>865</v>
      </c>
      <c r="H139" s="9" t="s">
        <v>10902</v>
      </c>
      <c r="I139" s="388">
        <v>39342</v>
      </c>
      <c r="J139" s="12">
        <v>9</v>
      </c>
      <c r="K139" s="561" t="s">
        <v>324</v>
      </c>
      <c r="L139" s="9" t="s">
        <v>380</v>
      </c>
      <c r="M139" s="13">
        <f>I139-D139</f>
        <v>439</v>
      </c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510">
        <v>13907</v>
      </c>
      <c r="B140" s="17" t="s">
        <v>10907</v>
      </c>
      <c r="C140" s="17">
        <v>2006</v>
      </c>
      <c r="D140" s="392">
        <v>38930</v>
      </c>
      <c r="E140" s="17" t="s">
        <v>10908</v>
      </c>
      <c r="F140" s="17" t="s">
        <v>4864</v>
      </c>
      <c r="G140" s="17" t="s">
        <v>850</v>
      </c>
      <c r="H140" s="17" t="s">
        <v>3877</v>
      </c>
      <c r="I140" s="392">
        <v>39342</v>
      </c>
      <c r="J140" s="19">
        <v>9</v>
      </c>
      <c r="K140" s="560" t="s">
        <v>278</v>
      </c>
      <c r="L140" s="19" t="s">
        <v>371</v>
      </c>
      <c r="M140" s="21">
        <f>I140-D140</f>
        <v>412</v>
      </c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503">
        <v>14007</v>
      </c>
      <c r="B141" s="9" t="s">
        <v>10909</v>
      </c>
      <c r="C141" s="9">
        <v>2004</v>
      </c>
      <c r="D141" s="388">
        <v>38348</v>
      </c>
      <c r="E141" s="9" t="s">
        <v>10910</v>
      </c>
      <c r="F141" s="9" t="s">
        <v>154</v>
      </c>
      <c r="G141" s="9" t="s">
        <v>860</v>
      </c>
      <c r="H141" s="9" t="s">
        <v>132</v>
      </c>
      <c r="I141" s="388">
        <v>39345</v>
      </c>
      <c r="J141" s="12">
        <v>9</v>
      </c>
      <c r="K141" s="562" t="s">
        <v>308</v>
      </c>
      <c r="L141" s="9" t="s">
        <v>376</v>
      </c>
      <c r="M141" s="13">
        <f>I141-D141</f>
        <v>997</v>
      </c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510">
        <v>14107</v>
      </c>
      <c r="B142" s="17" t="s">
        <v>10911</v>
      </c>
      <c r="C142" s="17">
        <v>2001</v>
      </c>
      <c r="D142" s="392">
        <v>37246</v>
      </c>
      <c r="E142" s="17" t="s">
        <v>10912</v>
      </c>
      <c r="F142" s="17" t="s">
        <v>10913</v>
      </c>
      <c r="G142" s="17" t="s">
        <v>850</v>
      </c>
      <c r="H142" s="17" t="s">
        <v>104</v>
      </c>
      <c r="I142" s="392">
        <v>39351</v>
      </c>
      <c r="J142" s="19">
        <v>9</v>
      </c>
      <c r="K142" s="560" t="s">
        <v>278</v>
      </c>
      <c r="L142" s="19" t="s">
        <v>371</v>
      </c>
      <c r="M142" s="21">
        <f>I142-D142</f>
        <v>2105</v>
      </c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503">
        <v>14207</v>
      </c>
      <c r="B143" s="9" t="s">
        <v>10914</v>
      </c>
      <c r="C143" s="9">
        <v>2005</v>
      </c>
      <c r="D143" s="388">
        <v>38611</v>
      </c>
      <c r="E143" s="9" t="s">
        <v>10915</v>
      </c>
      <c r="F143" s="9" t="s">
        <v>5823</v>
      </c>
      <c r="G143" s="9" t="s">
        <v>860</v>
      </c>
      <c r="H143" s="9" t="s">
        <v>7682</v>
      </c>
      <c r="I143" s="388">
        <v>39351</v>
      </c>
      <c r="J143" s="12">
        <v>9</v>
      </c>
      <c r="K143" s="560" t="s">
        <v>278</v>
      </c>
      <c r="L143" s="9" t="s">
        <v>376</v>
      </c>
      <c r="M143" s="13">
        <f>I143-D143</f>
        <v>740</v>
      </c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510">
        <v>14307</v>
      </c>
      <c r="B144" s="17" t="s">
        <v>10916</v>
      </c>
      <c r="C144" s="17">
        <v>2004</v>
      </c>
      <c r="D144" s="392">
        <v>38183</v>
      </c>
      <c r="E144" s="17" t="s">
        <v>10917</v>
      </c>
      <c r="F144" s="17" t="s">
        <v>2125</v>
      </c>
      <c r="G144" s="17" t="s">
        <v>860</v>
      </c>
      <c r="H144" s="17" t="s">
        <v>6047</v>
      </c>
      <c r="I144" s="392">
        <v>39356</v>
      </c>
      <c r="J144" s="19">
        <v>10</v>
      </c>
      <c r="K144" s="562" t="s">
        <v>308</v>
      </c>
      <c r="L144" s="19" t="s">
        <v>371</v>
      </c>
      <c r="M144" s="21">
        <f>I144-D144</f>
        <v>1173</v>
      </c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503">
        <v>14407</v>
      </c>
      <c r="B145" s="503" t="s">
        <v>1368</v>
      </c>
      <c r="C145" s="503" t="s">
        <v>1368</v>
      </c>
      <c r="D145" s="504" t="s">
        <v>1368</v>
      </c>
      <c r="E145" s="503" t="s">
        <v>1368</v>
      </c>
      <c r="F145" s="503" t="s">
        <v>1368</v>
      </c>
      <c r="G145" s="503" t="s">
        <v>1368</v>
      </c>
      <c r="H145" s="503" t="s">
        <v>1368</v>
      </c>
      <c r="I145" s="504" t="s">
        <v>1368</v>
      </c>
      <c r="J145" s="24" t="s">
        <v>1368</v>
      </c>
      <c r="K145" s="24" t="s">
        <v>1368</v>
      </c>
      <c r="L145" s="503" t="s">
        <v>1368</v>
      </c>
      <c r="M145" s="597" t="s">
        <v>1368</v>
      </c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510">
        <v>14507</v>
      </c>
      <c r="B146" s="17" t="s">
        <v>10918</v>
      </c>
      <c r="C146" s="17">
        <v>2005</v>
      </c>
      <c r="D146" s="392">
        <v>38625</v>
      </c>
      <c r="E146" s="17" t="s">
        <v>10919</v>
      </c>
      <c r="F146" s="17" t="s">
        <v>7489</v>
      </c>
      <c r="G146" s="17" t="s">
        <v>17</v>
      </c>
      <c r="H146" s="17" t="s">
        <v>870</v>
      </c>
      <c r="I146" s="392">
        <v>39356</v>
      </c>
      <c r="J146" s="19">
        <v>10</v>
      </c>
      <c r="K146" s="560" t="s">
        <v>278</v>
      </c>
      <c r="L146" s="19" t="s">
        <v>371</v>
      </c>
      <c r="M146" s="21">
        <f>I146-D146</f>
        <v>731</v>
      </c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503">
        <v>14607</v>
      </c>
      <c r="B147" s="9" t="s">
        <v>10920</v>
      </c>
      <c r="C147" s="9">
        <v>2000</v>
      </c>
      <c r="D147" s="388">
        <v>36847</v>
      </c>
      <c r="E147" s="9" t="s">
        <v>10921</v>
      </c>
      <c r="F147" s="9" t="s">
        <v>154</v>
      </c>
      <c r="G147" s="9" t="s">
        <v>17</v>
      </c>
      <c r="H147" s="9" t="s">
        <v>10782</v>
      </c>
      <c r="I147" s="388">
        <v>39363</v>
      </c>
      <c r="J147" s="12">
        <v>10</v>
      </c>
      <c r="K147" s="560" t="s">
        <v>278</v>
      </c>
      <c r="L147" s="9" t="s">
        <v>376</v>
      </c>
      <c r="M147" s="13">
        <f>I147-D147</f>
        <v>2516</v>
      </c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510">
        <v>14707</v>
      </c>
      <c r="B148" s="17" t="s">
        <v>10922</v>
      </c>
      <c r="C148" s="17">
        <v>2003</v>
      </c>
      <c r="D148" s="392">
        <v>37861</v>
      </c>
      <c r="E148" s="17" t="s">
        <v>10923</v>
      </c>
      <c r="F148" s="17" t="s">
        <v>10924</v>
      </c>
      <c r="G148" s="17" t="s">
        <v>17</v>
      </c>
      <c r="H148" s="17" t="s">
        <v>10925</v>
      </c>
      <c r="I148" s="392">
        <v>39365</v>
      </c>
      <c r="J148" s="19">
        <v>10</v>
      </c>
      <c r="K148" s="562" t="s">
        <v>308</v>
      </c>
      <c r="L148" s="19" t="s">
        <v>376</v>
      </c>
      <c r="M148" s="21">
        <f>I148-D148</f>
        <v>1504</v>
      </c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503">
        <v>14807</v>
      </c>
      <c r="B149" s="9" t="s">
        <v>10926</v>
      </c>
      <c r="C149" s="9">
        <v>2006</v>
      </c>
      <c r="D149" s="388">
        <v>38741</v>
      </c>
      <c r="E149" s="9" t="s">
        <v>10927</v>
      </c>
      <c r="F149" s="9" t="s">
        <v>10824</v>
      </c>
      <c r="G149" s="9" t="s">
        <v>844</v>
      </c>
      <c r="H149" s="9" t="s">
        <v>10182</v>
      </c>
      <c r="I149" s="388">
        <v>39370</v>
      </c>
      <c r="J149" s="12">
        <v>10</v>
      </c>
      <c r="K149" s="562" t="s">
        <v>308</v>
      </c>
      <c r="L149" s="9" t="s">
        <v>380</v>
      </c>
      <c r="M149" s="13">
        <f>I149-D149</f>
        <v>629</v>
      </c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510">
        <v>14907</v>
      </c>
      <c r="B150" s="17" t="s">
        <v>10928</v>
      </c>
      <c r="C150" s="17">
        <v>2005</v>
      </c>
      <c r="D150" s="392">
        <v>38615</v>
      </c>
      <c r="E150" s="17" t="s">
        <v>10929</v>
      </c>
      <c r="F150" s="17" t="s">
        <v>1417</v>
      </c>
      <c r="G150" s="17" t="s">
        <v>860</v>
      </c>
      <c r="H150" s="17" t="s">
        <v>121</v>
      </c>
      <c r="I150" s="392">
        <v>39373</v>
      </c>
      <c r="J150" s="19">
        <v>10</v>
      </c>
      <c r="K150" s="562" t="s">
        <v>308</v>
      </c>
      <c r="L150" s="19" t="s">
        <v>376</v>
      </c>
      <c r="M150" s="21">
        <f>I150-D150</f>
        <v>758</v>
      </c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503">
        <v>15007</v>
      </c>
      <c r="B151" s="9" t="s">
        <v>10930</v>
      </c>
      <c r="C151" s="9">
        <v>2000</v>
      </c>
      <c r="D151" s="388">
        <v>36706</v>
      </c>
      <c r="E151" s="9" t="s">
        <v>10931</v>
      </c>
      <c r="F151" s="9" t="s">
        <v>4864</v>
      </c>
      <c r="G151" s="9" t="s">
        <v>407</v>
      </c>
      <c r="H151" s="9" t="s">
        <v>10932</v>
      </c>
      <c r="I151" s="388">
        <v>39374</v>
      </c>
      <c r="J151" s="12">
        <v>10</v>
      </c>
      <c r="K151" s="560" t="s">
        <v>278</v>
      </c>
      <c r="L151" s="9" t="s">
        <v>371</v>
      </c>
      <c r="M151" s="13">
        <f>I151-D151</f>
        <v>2668</v>
      </c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510">
        <v>15107</v>
      </c>
      <c r="B152" s="17" t="s">
        <v>10933</v>
      </c>
      <c r="C152" s="17">
        <v>2003</v>
      </c>
      <c r="D152" s="392">
        <v>37935</v>
      </c>
      <c r="E152" s="17" t="s">
        <v>10934</v>
      </c>
      <c r="F152" s="17" t="s">
        <v>10272</v>
      </c>
      <c r="G152" s="17" t="s">
        <v>860</v>
      </c>
      <c r="H152" s="17" t="s">
        <v>10182</v>
      </c>
      <c r="I152" s="392">
        <v>39378</v>
      </c>
      <c r="J152" s="19">
        <v>10</v>
      </c>
      <c r="K152" s="562" t="s">
        <v>308</v>
      </c>
      <c r="L152" s="19" t="s">
        <v>376</v>
      </c>
      <c r="M152" s="21">
        <f>I152-D152</f>
        <v>1443</v>
      </c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503">
        <v>15207</v>
      </c>
      <c r="B153" s="9" t="s">
        <v>10935</v>
      </c>
      <c r="C153" s="9">
        <v>1998</v>
      </c>
      <c r="D153" s="388">
        <v>36124</v>
      </c>
      <c r="E153" s="9" t="s">
        <v>10936</v>
      </c>
      <c r="F153" s="9" t="s">
        <v>10937</v>
      </c>
      <c r="G153" s="9" t="s">
        <v>860</v>
      </c>
      <c r="H153" s="9" t="s">
        <v>1358</v>
      </c>
      <c r="I153" s="388">
        <v>39380</v>
      </c>
      <c r="J153" s="12">
        <v>10</v>
      </c>
      <c r="K153" s="560" t="s">
        <v>278</v>
      </c>
      <c r="L153" s="9" t="s">
        <v>376</v>
      </c>
      <c r="M153" s="13">
        <f>I153-D153</f>
        <v>3256</v>
      </c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510">
        <v>15307</v>
      </c>
      <c r="B154" s="17" t="s">
        <v>10938</v>
      </c>
      <c r="C154" s="17">
        <v>2005</v>
      </c>
      <c r="D154" s="392">
        <v>38713</v>
      </c>
      <c r="E154" s="17" t="s">
        <v>10939</v>
      </c>
      <c r="F154" s="17" t="s">
        <v>1417</v>
      </c>
      <c r="G154" s="17" t="s">
        <v>860</v>
      </c>
      <c r="H154" s="17" t="s">
        <v>6047</v>
      </c>
      <c r="I154" s="392">
        <v>39380</v>
      </c>
      <c r="J154" s="19">
        <v>10</v>
      </c>
      <c r="K154" s="562" t="s">
        <v>308</v>
      </c>
      <c r="L154" s="19" t="s">
        <v>376</v>
      </c>
      <c r="M154" s="21">
        <f>I154-D154</f>
        <v>667</v>
      </c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503">
        <v>15407</v>
      </c>
      <c r="B155" s="9" t="s">
        <v>10940</v>
      </c>
      <c r="C155" s="9">
        <v>2005</v>
      </c>
      <c r="D155" s="388">
        <v>38677</v>
      </c>
      <c r="E155" s="9" t="s">
        <v>10941</v>
      </c>
      <c r="F155" s="9" t="s">
        <v>10619</v>
      </c>
      <c r="G155" s="9" t="s">
        <v>844</v>
      </c>
      <c r="H155" s="9" t="s">
        <v>104</v>
      </c>
      <c r="I155" s="388">
        <v>39381</v>
      </c>
      <c r="J155" s="12">
        <v>10</v>
      </c>
      <c r="K155" s="563" t="s">
        <v>295</v>
      </c>
      <c r="L155" s="9" t="s">
        <v>376</v>
      </c>
      <c r="M155" s="13">
        <f>I155-D155</f>
        <v>704</v>
      </c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510">
        <v>15507</v>
      </c>
      <c r="B156" s="17" t="s">
        <v>10942</v>
      </c>
      <c r="C156" s="17">
        <v>2005</v>
      </c>
      <c r="D156" s="392">
        <v>38632</v>
      </c>
      <c r="E156" s="17" t="s">
        <v>10943</v>
      </c>
      <c r="F156" s="17" t="s">
        <v>4864</v>
      </c>
      <c r="G156" s="17" t="s">
        <v>850</v>
      </c>
      <c r="H156" s="17" t="s">
        <v>10867</v>
      </c>
      <c r="I156" s="392">
        <v>39386</v>
      </c>
      <c r="J156" s="19">
        <v>10</v>
      </c>
      <c r="K156" s="560" t="s">
        <v>278</v>
      </c>
      <c r="L156" s="19" t="s">
        <v>376</v>
      </c>
      <c r="M156" s="21">
        <f>I156-D156</f>
        <v>754</v>
      </c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503">
        <v>15607</v>
      </c>
      <c r="B157" s="9" t="s">
        <v>10944</v>
      </c>
      <c r="C157" s="9">
        <v>2004</v>
      </c>
      <c r="D157" s="388">
        <v>38089</v>
      </c>
      <c r="E157" s="9" t="s">
        <v>10945</v>
      </c>
      <c r="F157" s="9" t="s">
        <v>1417</v>
      </c>
      <c r="G157" s="9" t="s">
        <v>860</v>
      </c>
      <c r="H157" s="9" t="s">
        <v>6047</v>
      </c>
      <c r="I157" s="388">
        <v>39386</v>
      </c>
      <c r="J157" s="12">
        <v>10</v>
      </c>
      <c r="K157" s="563" t="s">
        <v>295</v>
      </c>
      <c r="L157" s="9" t="s">
        <v>371</v>
      </c>
      <c r="M157" s="13">
        <f>I157-D157</f>
        <v>1297</v>
      </c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510">
        <v>15707</v>
      </c>
      <c r="B158" s="17" t="s">
        <v>10946</v>
      </c>
      <c r="C158" s="17">
        <v>2004</v>
      </c>
      <c r="D158" s="392">
        <v>38089</v>
      </c>
      <c r="E158" s="17" t="s">
        <v>10947</v>
      </c>
      <c r="F158" s="17" t="s">
        <v>1417</v>
      </c>
      <c r="G158" s="17" t="s">
        <v>860</v>
      </c>
      <c r="H158" s="17" t="s">
        <v>6047</v>
      </c>
      <c r="I158" s="392">
        <v>39386</v>
      </c>
      <c r="J158" s="19">
        <v>10</v>
      </c>
      <c r="K158" s="563" t="s">
        <v>295</v>
      </c>
      <c r="L158" s="19" t="s">
        <v>371</v>
      </c>
      <c r="M158" s="21">
        <f>I158-D158</f>
        <v>1297</v>
      </c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503">
        <v>15807</v>
      </c>
      <c r="B159" s="9" t="s">
        <v>10948</v>
      </c>
      <c r="C159" s="9">
        <v>2006</v>
      </c>
      <c r="D159" s="388">
        <v>38862</v>
      </c>
      <c r="E159" s="9" t="s">
        <v>10949</v>
      </c>
      <c r="F159" s="9" t="s">
        <v>136</v>
      </c>
      <c r="G159" s="9" t="s">
        <v>850</v>
      </c>
      <c r="H159" s="9" t="s">
        <v>866</v>
      </c>
      <c r="I159" s="388">
        <v>39386</v>
      </c>
      <c r="J159" s="12">
        <v>10</v>
      </c>
      <c r="K159" s="562" t="s">
        <v>308</v>
      </c>
      <c r="L159" s="9" t="s">
        <v>376</v>
      </c>
      <c r="M159" s="13">
        <f>I159-D159</f>
        <v>524</v>
      </c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510">
        <v>15907</v>
      </c>
      <c r="B160" s="17" t="s">
        <v>10950</v>
      </c>
      <c r="C160" s="17">
        <v>2005</v>
      </c>
      <c r="D160" s="392">
        <v>38632</v>
      </c>
      <c r="E160" s="17" t="s">
        <v>10951</v>
      </c>
      <c r="F160" s="17" t="s">
        <v>10219</v>
      </c>
      <c r="G160" s="17" t="s">
        <v>850</v>
      </c>
      <c r="H160" s="17" t="s">
        <v>1358</v>
      </c>
      <c r="I160" s="392">
        <v>39387</v>
      </c>
      <c r="J160" s="19">
        <v>11</v>
      </c>
      <c r="K160" s="562" t="s">
        <v>308</v>
      </c>
      <c r="L160" s="19" t="s">
        <v>371</v>
      </c>
      <c r="M160" s="21">
        <f>I160-D160</f>
        <v>755</v>
      </c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503">
        <v>16007</v>
      </c>
      <c r="B161" s="9" t="s">
        <v>10952</v>
      </c>
      <c r="C161" s="9">
        <v>2005</v>
      </c>
      <c r="D161" s="388">
        <v>38713</v>
      </c>
      <c r="E161" s="9" t="s">
        <v>10953</v>
      </c>
      <c r="F161" s="9" t="s">
        <v>534</v>
      </c>
      <c r="G161" s="9" t="s">
        <v>17</v>
      </c>
      <c r="H161" s="9" t="s">
        <v>6047</v>
      </c>
      <c r="I161" s="388">
        <v>39392</v>
      </c>
      <c r="J161" s="12">
        <v>11</v>
      </c>
      <c r="K161" s="563" t="s">
        <v>295</v>
      </c>
      <c r="L161" s="9" t="s">
        <v>371</v>
      </c>
      <c r="M161" s="13">
        <f>I161-D161</f>
        <v>679</v>
      </c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510">
        <v>16107</v>
      </c>
      <c r="B162" s="17" t="s">
        <v>10954</v>
      </c>
      <c r="C162" s="17">
        <v>2005</v>
      </c>
      <c r="D162" s="392">
        <v>38580</v>
      </c>
      <c r="E162" s="17" t="s">
        <v>10955</v>
      </c>
      <c r="F162" s="17" t="s">
        <v>1005</v>
      </c>
      <c r="G162" s="17" t="s">
        <v>860</v>
      </c>
      <c r="H162" s="17" t="s">
        <v>55</v>
      </c>
      <c r="I162" s="392">
        <v>39394</v>
      </c>
      <c r="J162" s="19">
        <v>11</v>
      </c>
      <c r="K162" s="562" t="s">
        <v>308</v>
      </c>
      <c r="L162" s="19" t="s">
        <v>371</v>
      </c>
      <c r="M162" s="21">
        <f>I162-D162</f>
        <v>814</v>
      </c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503">
        <v>16207</v>
      </c>
      <c r="B163" s="9" t="s">
        <v>10956</v>
      </c>
      <c r="C163" s="9">
        <v>2005</v>
      </c>
      <c r="D163" s="388">
        <v>38593</v>
      </c>
      <c r="E163" s="9" t="s">
        <v>10957</v>
      </c>
      <c r="F163" s="9" t="s">
        <v>1005</v>
      </c>
      <c r="G163" s="9" t="s">
        <v>860</v>
      </c>
      <c r="H163" s="9" t="s">
        <v>55</v>
      </c>
      <c r="I163" s="388">
        <v>39394</v>
      </c>
      <c r="J163" s="12">
        <v>11</v>
      </c>
      <c r="K163" s="562" t="s">
        <v>308</v>
      </c>
      <c r="L163" s="9" t="s">
        <v>371</v>
      </c>
      <c r="M163" s="13">
        <f>I163-D163</f>
        <v>801</v>
      </c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510">
        <v>16307</v>
      </c>
      <c r="B164" s="17" t="s">
        <v>10958</v>
      </c>
      <c r="C164" s="17">
        <v>2005</v>
      </c>
      <c r="D164" s="392">
        <v>38443</v>
      </c>
      <c r="E164" s="17" t="s">
        <v>10959</v>
      </c>
      <c r="F164" s="17" t="s">
        <v>2116</v>
      </c>
      <c r="G164" s="17" t="s">
        <v>860</v>
      </c>
      <c r="H164" s="17" t="s">
        <v>83</v>
      </c>
      <c r="I164" s="392">
        <v>39398</v>
      </c>
      <c r="J164" s="19">
        <v>11</v>
      </c>
      <c r="K164" s="560" t="s">
        <v>278</v>
      </c>
      <c r="L164" s="19" t="s">
        <v>376</v>
      </c>
      <c r="M164" s="21">
        <f>I164-D164</f>
        <v>955</v>
      </c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503">
        <v>16407</v>
      </c>
      <c r="B165" s="9" t="s">
        <v>10960</v>
      </c>
      <c r="C165" s="9">
        <v>2006</v>
      </c>
      <c r="D165" s="388">
        <v>38782</v>
      </c>
      <c r="E165" s="9" t="s">
        <v>10961</v>
      </c>
      <c r="F165" s="9" t="s">
        <v>5823</v>
      </c>
      <c r="G165" s="9" t="s">
        <v>860</v>
      </c>
      <c r="H165" s="9" t="s">
        <v>7682</v>
      </c>
      <c r="I165" s="388">
        <v>39398</v>
      </c>
      <c r="J165" s="12">
        <v>11</v>
      </c>
      <c r="K165" s="560" t="s">
        <v>278</v>
      </c>
      <c r="L165" s="9" t="s">
        <v>376</v>
      </c>
      <c r="M165" s="13">
        <f>I165-D165</f>
        <v>616</v>
      </c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510">
        <v>16507</v>
      </c>
      <c r="B166" s="17" t="s">
        <v>10962</v>
      </c>
      <c r="C166" s="17">
        <v>2004</v>
      </c>
      <c r="D166" s="392">
        <v>38348</v>
      </c>
      <c r="E166" s="17" t="s">
        <v>10963</v>
      </c>
      <c r="F166" s="17" t="s">
        <v>136</v>
      </c>
      <c r="G166" s="17" t="s">
        <v>860</v>
      </c>
      <c r="H166" s="17" t="s">
        <v>132</v>
      </c>
      <c r="I166" s="392">
        <v>39399</v>
      </c>
      <c r="J166" s="19">
        <v>11</v>
      </c>
      <c r="K166" s="562" t="s">
        <v>308</v>
      </c>
      <c r="L166" s="19" t="s">
        <v>376</v>
      </c>
      <c r="M166" s="21">
        <f>I166-D166</f>
        <v>1051</v>
      </c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503">
        <v>16607</v>
      </c>
      <c r="B167" s="9" t="s">
        <v>10964</v>
      </c>
      <c r="C167" s="9">
        <v>2005</v>
      </c>
      <c r="D167" s="388">
        <v>38623</v>
      </c>
      <c r="E167" s="9" t="s">
        <v>10965</v>
      </c>
      <c r="F167" s="9" t="s">
        <v>1678</v>
      </c>
      <c r="G167" s="9" t="s">
        <v>860</v>
      </c>
      <c r="H167" s="9" t="s">
        <v>7682</v>
      </c>
      <c r="I167" s="388">
        <v>39399</v>
      </c>
      <c r="J167" s="12">
        <v>11</v>
      </c>
      <c r="K167" s="560" t="s">
        <v>278</v>
      </c>
      <c r="L167" s="9" t="s">
        <v>376</v>
      </c>
      <c r="M167" s="13">
        <f>I167-D167</f>
        <v>776</v>
      </c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510">
        <v>16707</v>
      </c>
      <c r="B168" s="17" t="s">
        <v>10966</v>
      </c>
      <c r="C168" s="17">
        <v>2007</v>
      </c>
      <c r="D168" s="392">
        <v>39266</v>
      </c>
      <c r="E168" s="17" t="s">
        <v>10967</v>
      </c>
      <c r="F168" s="17" t="s">
        <v>1678</v>
      </c>
      <c r="G168" s="17" t="s">
        <v>17</v>
      </c>
      <c r="H168" s="17" t="s">
        <v>1006</v>
      </c>
      <c r="I168" s="392">
        <v>39408</v>
      </c>
      <c r="J168" s="19">
        <v>11</v>
      </c>
      <c r="K168" s="560" t="s">
        <v>278</v>
      </c>
      <c r="L168" s="19" t="s">
        <v>376</v>
      </c>
      <c r="M168" s="21">
        <f>I168-D168</f>
        <v>142</v>
      </c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503">
        <v>16807</v>
      </c>
      <c r="B169" s="9" t="s">
        <v>10968</v>
      </c>
      <c r="C169" s="9">
        <v>2007</v>
      </c>
      <c r="D169" s="388">
        <v>39266</v>
      </c>
      <c r="E169" s="9" t="s">
        <v>10969</v>
      </c>
      <c r="F169" s="9" t="s">
        <v>1678</v>
      </c>
      <c r="G169" s="9" t="s">
        <v>17</v>
      </c>
      <c r="H169" s="9" t="s">
        <v>89</v>
      </c>
      <c r="I169" s="388">
        <v>39408</v>
      </c>
      <c r="J169" s="12">
        <v>11</v>
      </c>
      <c r="K169" s="560" t="s">
        <v>278</v>
      </c>
      <c r="L169" s="9" t="s">
        <v>376</v>
      </c>
      <c r="M169" s="13">
        <f>I169-D169</f>
        <v>142</v>
      </c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10">
        <v>16907</v>
      </c>
      <c r="B170" s="17" t="s">
        <v>10970</v>
      </c>
      <c r="C170" s="17">
        <v>2004</v>
      </c>
      <c r="D170" s="392">
        <v>38336</v>
      </c>
      <c r="E170" s="17" t="s">
        <v>10971</v>
      </c>
      <c r="F170" s="17" t="s">
        <v>584</v>
      </c>
      <c r="G170" s="17" t="s">
        <v>860</v>
      </c>
      <c r="H170" s="17" t="s">
        <v>25</v>
      </c>
      <c r="I170" s="392">
        <v>39409</v>
      </c>
      <c r="J170" s="19">
        <v>11</v>
      </c>
      <c r="K170" s="563" t="s">
        <v>295</v>
      </c>
      <c r="L170" s="19" t="s">
        <v>371</v>
      </c>
      <c r="M170" s="21">
        <f>I170-D170</f>
        <v>1073</v>
      </c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03">
        <v>17007</v>
      </c>
      <c r="B171" s="9" t="s">
        <v>10972</v>
      </c>
      <c r="C171" s="9">
        <v>2006</v>
      </c>
      <c r="D171" s="388">
        <v>38868</v>
      </c>
      <c r="E171" s="9" t="s">
        <v>10973</v>
      </c>
      <c r="F171" s="9" t="s">
        <v>1417</v>
      </c>
      <c r="G171" s="9" t="s">
        <v>17</v>
      </c>
      <c r="H171" s="9" t="s">
        <v>10974</v>
      </c>
      <c r="I171" s="388">
        <v>39414</v>
      </c>
      <c r="J171" s="12">
        <v>11</v>
      </c>
      <c r="K171" s="562" t="s">
        <v>308</v>
      </c>
      <c r="L171" s="9" t="s">
        <v>376</v>
      </c>
      <c r="M171" s="13">
        <f>I171-D171</f>
        <v>546</v>
      </c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10">
        <v>17107</v>
      </c>
      <c r="B172" s="17" t="s">
        <v>10975</v>
      </c>
      <c r="C172" s="17">
        <v>2004</v>
      </c>
      <c r="D172" s="392">
        <v>38051</v>
      </c>
      <c r="E172" s="17" t="s">
        <v>10976</v>
      </c>
      <c r="F172" s="17" t="s">
        <v>10272</v>
      </c>
      <c r="G172" s="17" t="s">
        <v>17</v>
      </c>
      <c r="H172" s="17" t="s">
        <v>6047</v>
      </c>
      <c r="I172" s="392">
        <v>39414</v>
      </c>
      <c r="J172" s="19">
        <v>11</v>
      </c>
      <c r="K172" s="560" t="s">
        <v>278</v>
      </c>
      <c r="L172" s="19" t="s">
        <v>376</v>
      </c>
      <c r="M172" s="21">
        <f>I172-D172</f>
        <v>1363</v>
      </c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03">
        <v>17207</v>
      </c>
      <c r="B173" s="9" t="s">
        <v>10977</v>
      </c>
      <c r="C173" s="9">
        <v>2007</v>
      </c>
      <c r="D173" s="388">
        <v>39234</v>
      </c>
      <c r="E173" s="9" t="s">
        <v>10978</v>
      </c>
      <c r="F173" s="9" t="s">
        <v>136</v>
      </c>
      <c r="G173" s="9" t="s">
        <v>17</v>
      </c>
      <c r="H173" s="9" t="s">
        <v>10979</v>
      </c>
      <c r="I173" s="388">
        <v>39414</v>
      </c>
      <c r="J173" s="12">
        <v>11</v>
      </c>
      <c r="K173" s="562" t="s">
        <v>308</v>
      </c>
      <c r="L173" s="9" t="s">
        <v>376</v>
      </c>
      <c r="M173" s="13">
        <f>I173-D173</f>
        <v>180</v>
      </c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10">
        <v>17307</v>
      </c>
      <c r="B174" s="17" t="s">
        <v>10980</v>
      </c>
      <c r="C174" s="17">
        <v>2006</v>
      </c>
      <c r="D174" s="392">
        <v>38979</v>
      </c>
      <c r="E174" s="17" t="s">
        <v>10981</v>
      </c>
      <c r="F174" s="17" t="s">
        <v>1439</v>
      </c>
      <c r="G174" s="17" t="s">
        <v>17</v>
      </c>
      <c r="H174" s="17" t="s">
        <v>5812</v>
      </c>
      <c r="I174" s="392">
        <v>39416</v>
      </c>
      <c r="J174" s="19">
        <v>11</v>
      </c>
      <c r="K174" s="560" t="s">
        <v>278</v>
      </c>
      <c r="L174" s="19" t="s">
        <v>376</v>
      </c>
      <c r="M174" s="21">
        <f>I174-D174</f>
        <v>437</v>
      </c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03">
        <v>17407</v>
      </c>
      <c r="B175" s="9" t="s">
        <v>10982</v>
      </c>
      <c r="C175" s="9">
        <v>2007</v>
      </c>
      <c r="D175" s="388">
        <v>39272</v>
      </c>
      <c r="E175" s="9" t="s">
        <v>10983</v>
      </c>
      <c r="F175" s="9" t="s">
        <v>1439</v>
      </c>
      <c r="G175" s="9" t="s">
        <v>17</v>
      </c>
      <c r="H175" s="9" t="s">
        <v>25</v>
      </c>
      <c r="I175" s="388">
        <v>39416</v>
      </c>
      <c r="J175" s="12">
        <v>11</v>
      </c>
      <c r="K175" s="560" t="s">
        <v>278</v>
      </c>
      <c r="L175" s="9" t="s">
        <v>376</v>
      </c>
      <c r="M175" s="13">
        <f>I175-D175</f>
        <v>144</v>
      </c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10">
        <v>17507</v>
      </c>
      <c r="B176" s="17" t="s">
        <v>10984</v>
      </c>
      <c r="C176" s="17">
        <v>2007</v>
      </c>
      <c r="D176" s="392">
        <v>39266</v>
      </c>
      <c r="E176" s="17" t="s">
        <v>10985</v>
      </c>
      <c r="F176" s="17" t="s">
        <v>534</v>
      </c>
      <c r="G176" s="17" t="s">
        <v>17</v>
      </c>
      <c r="H176" s="17" t="s">
        <v>25</v>
      </c>
      <c r="I176" s="392">
        <v>39421</v>
      </c>
      <c r="J176" s="19">
        <v>12</v>
      </c>
      <c r="K176" s="563" t="s">
        <v>295</v>
      </c>
      <c r="L176" s="19" t="s">
        <v>376</v>
      </c>
      <c r="M176" s="21">
        <f>I176-D176</f>
        <v>155</v>
      </c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03">
        <v>17607</v>
      </c>
      <c r="B177" s="9" t="s">
        <v>10986</v>
      </c>
      <c r="C177" s="9">
        <v>2004</v>
      </c>
      <c r="D177" s="388">
        <v>38275</v>
      </c>
      <c r="E177" s="9" t="s">
        <v>10987</v>
      </c>
      <c r="F177" s="9" t="s">
        <v>10162</v>
      </c>
      <c r="G177" s="9" t="s">
        <v>850</v>
      </c>
      <c r="H177" s="9" t="s">
        <v>866</v>
      </c>
      <c r="I177" s="388">
        <v>39421</v>
      </c>
      <c r="J177" s="12">
        <v>12</v>
      </c>
      <c r="K177" s="563" t="s">
        <v>295</v>
      </c>
      <c r="L177" s="9" t="s">
        <v>371</v>
      </c>
      <c r="M177" s="13">
        <f>I177-D177</f>
        <v>1146</v>
      </c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10">
        <v>17707</v>
      </c>
      <c r="B178" s="17" t="s">
        <v>10988</v>
      </c>
      <c r="C178" s="17">
        <v>2005</v>
      </c>
      <c r="D178" s="392">
        <v>38701</v>
      </c>
      <c r="E178" s="17" t="s">
        <v>10989</v>
      </c>
      <c r="F178" s="17" t="s">
        <v>10990</v>
      </c>
      <c r="G178" s="17" t="s">
        <v>844</v>
      </c>
      <c r="H178" s="17" t="s">
        <v>866</v>
      </c>
      <c r="I178" s="392">
        <v>39422</v>
      </c>
      <c r="J178" s="19">
        <v>12</v>
      </c>
      <c r="K178" s="560" t="s">
        <v>278</v>
      </c>
      <c r="L178" s="19" t="s">
        <v>376</v>
      </c>
      <c r="M178" s="21">
        <f>I178-D178</f>
        <v>721</v>
      </c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03">
        <v>17807</v>
      </c>
      <c r="B179" s="9" t="s">
        <v>10991</v>
      </c>
      <c r="C179" s="9">
        <v>2004</v>
      </c>
      <c r="D179" s="388">
        <v>38019</v>
      </c>
      <c r="E179" s="9" t="s">
        <v>10992</v>
      </c>
      <c r="F179" s="9" t="s">
        <v>5388</v>
      </c>
      <c r="G179" s="9" t="s">
        <v>860</v>
      </c>
      <c r="H179" s="9" t="s">
        <v>25</v>
      </c>
      <c r="I179" s="388">
        <v>39422</v>
      </c>
      <c r="J179" s="12">
        <v>12</v>
      </c>
      <c r="K179" s="560" t="s">
        <v>278</v>
      </c>
      <c r="L179" s="9" t="s">
        <v>371</v>
      </c>
      <c r="M179" s="13">
        <f>I179-D179</f>
        <v>1403</v>
      </c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10">
        <v>17907</v>
      </c>
      <c r="B180" s="17" t="s">
        <v>10993</v>
      </c>
      <c r="C180" s="17">
        <v>2004</v>
      </c>
      <c r="D180" s="392">
        <v>38093</v>
      </c>
      <c r="E180" s="17" t="s">
        <v>10994</v>
      </c>
      <c r="F180" s="17" t="s">
        <v>5224</v>
      </c>
      <c r="G180" s="17" t="s">
        <v>17</v>
      </c>
      <c r="H180" s="17" t="s">
        <v>866</v>
      </c>
      <c r="I180" s="392">
        <v>39422</v>
      </c>
      <c r="J180" s="19">
        <v>12</v>
      </c>
      <c r="K180" s="562" t="s">
        <v>308</v>
      </c>
      <c r="L180" s="19" t="s">
        <v>371</v>
      </c>
      <c r="M180" s="21">
        <f>I180-D180</f>
        <v>1329</v>
      </c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03">
        <v>18007</v>
      </c>
      <c r="B181" s="9" t="s">
        <v>10995</v>
      </c>
      <c r="C181" s="9">
        <v>2003</v>
      </c>
      <c r="D181" s="388">
        <v>37672</v>
      </c>
      <c r="E181" s="9" t="s">
        <v>10996</v>
      </c>
      <c r="F181" s="9" t="s">
        <v>916</v>
      </c>
      <c r="G181" s="9" t="s">
        <v>860</v>
      </c>
      <c r="H181" s="9" t="s">
        <v>363</v>
      </c>
      <c r="I181" s="388">
        <v>39423</v>
      </c>
      <c r="J181" s="12">
        <v>12</v>
      </c>
      <c r="K181" s="561" t="s">
        <v>324</v>
      </c>
      <c r="L181" s="9" t="s">
        <v>376</v>
      </c>
      <c r="M181" s="13">
        <f>I181-D181</f>
        <v>1751</v>
      </c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10">
        <v>18107</v>
      </c>
      <c r="B182" s="17" t="s">
        <v>10997</v>
      </c>
      <c r="C182" s="17">
        <v>2005</v>
      </c>
      <c r="D182" s="392">
        <v>38477</v>
      </c>
      <c r="E182" s="17" t="s">
        <v>10998</v>
      </c>
      <c r="F182" s="17" t="s">
        <v>10999</v>
      </c>
      <c r="G182" s="17" t="s">
        <v>850</v>
      </c>
      <c r="H182" s="17" t="s">
        <v>866</v>
      </c>
      <c r="I182" s="392">
        <v>39423</v>
      </c>
      <c r="J182" s="19">
        <v>12</v>
      </c>
      <c r="K182" s="563" t="s">
        <v>295</v>
      </c>
      <c r="L182" s="19" t="s">
        <v>365</v>
      </c>
      <c r="M182" s="21">
        <f>I182-D182</f>
        <v>946</v>
      </c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03">
        <v>18207</v>
      </c>
      <c r="B183" s="9" t="s">
        <v>11000</v>
      </c>
      <c r="C183" s="9">
        <v>2003</v>
      </c>
      <c r="D183" s="388">
        <v>37694</v>
      </c>
      <c r="E183" s="9" t="s">
        <v>11001</v>
      </c>
      <c r="F183" s="9" t="s">
        <v>916</v>
      </c>
      <c r="G183" s="9" t="s">
        <v>860</v>
      </c>
      <c r="H183" s="9" t="s">
        <v>363</v>
      </c>
      <c r="I183" s="388">
        <v>39426</v>
      </c>
      <c r="J183" s="12">
        <v>12</v>
      </c>
      <c r="K183" s="561" t="s">
        <v>324</v>
      </c>
      <c r="L183" s="9" t="s">
        <v>376</v>
      </c>
      <c r="M183" s="13">
        <f>I183-D183</f>
        <v>1732</v>
      </c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10">
        <v>18307</v>
      </c>
      <c r="B184" s="17" t="s">
        <v>11002</v>
      </c>
      <c r="C184" s="17">
        <v>2003</v>
      </c>
      <c r="D184" s="392">
        <v>37874</v>
      </c>
      <c r="E184" s="17" t="s">
        <v>11003</v>
      </c>
      <c r="F184" s="17" t="s">
        <v>10237</v>
      </c>
      <c r="G184" s="17" t="s">
        <v>860</v>
      </c>
      <c r="H184" s="17" t="s">
        <v>11004</v>
      </c>
      <c r="I184" s="392">
        <v>39427</v>
      </c>
      <c r="J184" s="19">
        <v>12</v>
      </c>
      <c r="K184" s="562" t="s">
        <v>308</v>
      </c>
      <c r="L184" s="19" t="s">
        <v>376</v>
      </c>
      <c r="M184" s="21">
        <f>I184-D184</f>
        <v>1553</v>
      </c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03">
        <v>18407</v>
      </c>
      <c r="B185" s="9" t="s">
        <v>11005</v>
      </c>
      <c r="C185" s="9">
        <v>2005</v>
      </c>
      <c r="D185" s="388">
        <v>38687</v>
      </c>
      <c r="E185" s="9" t="s">
        <v>11006</v>
      </c>
      <c r="F185" s="9" t="s">
        <v>88</v>
      </c>
      <c r="G185" s="9" t="s">
        <v>860</v>
      </c>
      <c r="H185" s="9" t="s">
        <v>10182</v>
      </c>
      <c r="I185" s="388">
        <v>39433</v>
      </c>
      <c r="J185" s="12">
        <v>12</v>
      </c>
      <c r="K185" s="560" t="s">
        <v>278</v>
      </c>
      <c r="L185" s="9" t="s">
        <v>371</v>
      </c>
      <c r="M185" s="13">
        <f>I185-D185</f>
        <v>746</v>
      </c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10">
        <v>18507</v>
      </c>
      <c r="B186" s="17" t="s">
        <v>11007</v>
      </c>
      <c r="C186" s="17">
        <v>2005</v>
      </c>
      <c r="D186" s="392">
        <v>38707</v>
      </c>
      <c r="E186" s="17" t="s">
        <v>11008</v>
      </c>
      <c r="F186" s="17" t="s">
        <v>10237</v>
      </c>
      <c r="G186" s="17" t="s">
        <v>850</v>
      </c>
      <c r="H186" s="17" t="s">
        <v>2462</v>
      </c>
      <c r="I186" s="392">
        <v>39433</v>
      </c>
      <c r="J186" s="19">
        <v>12</v>
      </c>
      <c r="K186" s="562" t="s">
        <v>308</v>
      </c>
      <c r="L186" s="19" t="s">
        <v>376</v>
      </c>
      <c r="M186" s="21">
        <f>I186-D186</f>
        <v>726</v>
      </c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03">
        <v>18607</v>
      </c>
      <c r="B187" s="9" t="s">
        <v>11009</v>
      </c>
      <c r="C187" s="9">
        <v>2005</v>
      </c>
      <c r="D187" s="388">
        <v>38716</v>
      </c>
      <c r="E187" s="9" t="s">
        <v>11010</v>
      </c>
      <c r="F187" s="9" t="s">
        <v>88</v>
      </c>
      <c r="G187" s="9" t="s">
        <v>860</v>
      </c>
      <c r="H187" s="9" t="s">
        <v>10182</v>
      </c>
      <c r="I187" s="388">
        <v>39433</v>
      </c>
      <c r="J187" s="12">
        <v>12</v>
      </c>
      <c r="K187" s="560" t="s">
        <v>278</v>
      </c>
      <c r="L187" s="9" t="s">
        <v>371</v>
      </c>
      <c r="M187" s="13">
        <f>I187-D187</f>
        <v>717</v>
      </c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10">
        <v>18707</v>
      </c>
      <c r="B188" s="17" t="s">
        <v>11011</v>
      </c>
      <c r="C188" s="17">
        <v>2005</v>
      </c>
      <c r="D188" s="392">
        <v>38687</v>
      </c>
      <c r="E188" s="17" t="s">
        <v>11012</v>
      </c>
      <c r="F188" s="17" t="s">
        <v>5823</v>
      </c>
      <c r="G188" s="17" t="s">
        <v>860</v>
      </c>
      <c r="H188" s="17" t="s">
        <v>10182</v>
      </c>
      <c r="I188" s="392">
        <v>39433</v>
      </c>
      <c r="J188" s="19">
        <v>12</v>
      </c>
      <c r="K188" s="560" t="s">
        <v>278</v>
      </c>
      <c r="L188" s="19" t="s">
        <v>376</v>
      </c>
      <c r="M188" s="21">
        <f>I188-D188</f>
        <v>746</v>
      </c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03">
        <v>18807</v>
      </c>
      <c r="B189" s="9" t="s">
        <v>11013</v>
      </c>
      <c r="C189" s="9">
        <v>2006</v>
      </c>
      <c r="D189" s="388">
        <v>38761</v>
      </c>
      <c r="E189" s="9" t="s">
        <v>11014</v>
      </c>
      <c r="F189" s="9" t="s">
        <v>370</v>
      </c>
      <c r="G189" s="9" t="s">
        <v>860</v>
      </c>
      <c r="H189" s="9" t="s">
        <v>1487</v>
      </c>
      <c r="I189" s="388">
        <v>39433</v>
      </c>
      <c r="J189" s="12">
        <v>12</v>
      </c>
      <c r="K189" s="562" t="s">
        <v>308</v>
      </c>
      <c r="L189" s="9" t="s">
        <v>376</v>
      </c>
      <c r="M189" s="13">
        <f>I189-D189</f>
        <v>672</v>
      </c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10">
        <v>18907</v>
      </c>
      <c r="B190" s="17" t="s">
        <v>11015</v>
      </c>
      <c r="C190" s="17">
        <v>2006</v>
      </c>
      <c r="D190" s="392">
        <v>38761</v>
      </c>
      <c r="E190" s="17" t="s">
        <v>11016</v>
      </c>
      <c r="F190" s="17" t="s">
        <v>370</v>
      </c>
      <c r="G190" s="17" t="s">
        <v>860</v>
      </c>
      <c r="H190" s="17" t="s">
        <v>1487</v>
      </c>
      <c r="I190" s="392">
        <v>39433</v>
      </c>
      <c r="J190" s="19">
        <v>12</v>
      </c>
      <c r="K190" s="562" t="s">
        <v>308</v>
      </c>
      <c r="L190" s="19" t="s">
        <v>376</v>
      </c>
      <c r="M190" s="21">
        <f>I190-D190</f>
        <v>672</v>
      </c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03">
        <v>19007</v>
      </c>
      <c r="B191" s="9" t="s">
        <v>11017</v>
      </c>
      <c r="C191" s="9">
        <v>2005</v>
      </c>
      <c r="D191" s="388">
        <v>38688</v>
      </c>
      <c r="E191" s="9" t="s">
        <v>11018</v>
      </c>
      <c r="F191" s="9" t="s">
        <v>497</v>
      </c>
      <c r="G191" s="9" t="s">
        <v>860</v>
      </c>
      <c r="H191" s="9" t="s">
        <v>4624</v>
      </c>
      <c r="I191" s="388">
        <v>39433</v>
      </c>
      <c r="J191" s="12">
        <v>12</v>
      </c>
      <c r="K191" s="562" t="s">
        <v>308</v>
      </c>
      <c r="L191" s="9" t="s">
        <v>371</v>
      </c>
      <c r="M191" s="13">
        <f>I191-D191</f>
        <v>745</v>
      </c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10">
        <v>19107</v>
      </c>
      <c r="B192" s="17" t="s">
        <v>11019</v>
      </c>
      <c r="C192" s="17">
        <v>2005</v>
      </c>
      <c r="D192" s="392">
        <v>38491</v>
      </c>
      <c r="E192" s="17" t="s">
        <v>11020</v>
      </c>
      <c r="F192" s="17" t="s">
        <v>10399</v>
      </c>
      <c r="G192" s="17" t="s">
        <v>17</v>
      </c>
      <c r="H192" s="17" t="s">
        <v>6920</v>
      </c>
      <c r="I192" s="392">
        <v>39433</v>
      </c>
      <c r="J192" s="19">
        <v>12</v>
      </c>
      <c r="K192" s="560" t="s">
        <v>278</v>
      </c>
      <c r="L192" s="19" t="s">
        <v>371</v>
      </c>
      <c r="M192" s="21">
        <f>I192-D192</f>
        <v>942</v>
      </c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03">
        <v>19207</v>
      </c>
      <c r="B193" s="9" t="s">
        <v>11021</v>
      </c>
      <c r="C193" s="9">
        <v>2005</v>
      </c>
      <c r="D193" s="388">
        <v>38693</v>
      </c>
      <c r="E193" s="9" t="s">
        <v>11022</v>
      </c>
      <c r="F193" s="9" t="s">
        <v>1678</v>
      </c>
      <c r="G193" s="9" t="s">
        <v>17</v>
      </c>
      <c r="H193" s="9" t="s">
        <v>1536</v>
      </c>
      <c r="I193" s="388">
        <v>39433</v>
      </c>
      <c r="J193" s="12">
        <v>12</v>
      </c>
      <c r="K193" s="560" t="s">
        <v>278</v>
      </c>
      <c r="L193" s="9" t="s">
        <v>376</v>
      </c>
      <c r="M193" s="13">
        <f>I193-D193</f>
        <v>740</v>
      </c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10">
        <v>19307</v>
      </c>
      <c r="B194" s="17" t="s">
        <v>11023</v>
      </c>
      <c r="C194" s="17">
        <v>2004</v>
      </c>
      <c r="D194" s="392">
        <v>38275</v>
      </c>
      <c r="E194" s="17" t="s">
        <v>11024</v>
      </c>
      <c r="F194" s="17" t="s">
        <v>451</v>
      </c>
      <c r="G194" s="17" t="s">
        <v>850</v>
      </c>
      <c r="H194" s="17" t="s">
        <v>1358</v>
      </c>
      <c r="I194" s="392">
        <v>39436</v>
      </c>
      <c r="J194" s="19">
        <v>12</v>
      </c>
      <c r="K194" s="561" t="s">
        <v>324</v>
      </c>
      <c r="L194" s="19" t="s">
        <v>376</v>
      </c>
      <c r="M194" s="21">
        <f>I194-D194</f>
        <v>1161</v>
      </c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03">
        <v>19407</v>
      </c>
      <c r="B195" s="9" t="s">
        <v>9261</v>
      </c>
      <c r="C195" s="9">
        <v>2005</v>
      </c>
      <c r="D195" s="388">
        <v>38665</v>
      </c>
      <c r="E195" s="9" t="s">
        <v>11025</v>
      </c>
      <c r="F195" s="9" t="s">
        <v>8678</v>
      </c>
      <c r="G195" s="9" t="s">
        <v>850</v>
      </c>
      <c r="H195" s="9" t="s">
        <v>2462</v>
      </c>
      <c r="I195" s="388">
        <v>39436</v>
      </c>
      <c r="J195" s="12">
        <v>12</v>
      </c>
      <c r="K195" s="563" t="s">
        <v>295</v>
      </c>
      <c r="L195" s="9" t="s">
        <v>371</v>
      </c>
      <c r="M195" s="13">
        <f>I195-D195</f>
        <v>771</v>
      </c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10">
        <v>19507</v>
      </c>
      <c r="B196" s="17" t="s">
        <v>11026</v>
      </c>
      <c r="C196" s="17">
        <v>2001</v>
      </c>
      <c r="D196" s="392">
        <v>37175</v>
      </c>
      <c r="E196" s="17" t="s">
        <v>11027</v>
      </c>
      <c r="F196" s="17" t="s">
        <v>11028</v>
      </c>
      <c r="G196" s="17" t="s">
        <v>850</v>
      </c>
      <c r="H196" s="17" t="s">
        <v>3804</v>
      </c>
      <c r="I196" s="392">
        <v>39436</v>
      </c>
      <c r="J196" s="19">
        <v>12</v>
      </c>
      <c r="K196" s="562" t="s">
        <v>308</v>
      </c>
      <c r="L196" s="19" t="s">
        <v>376</v>
      </c>
      <c r="M196" s="21">
        <f>I196-D196</f>
        <v>2261</v>
      </c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03">
        <v>19607</v>
      </c>
      <c r="B197" s="9" t="s">
        <v>11029</v>
      </c>
      <c r="C197" s="9">
        <v>2004</v>
      </c>
      <c r="D197" s="388">
        <v>38352</v>
      </c>
      <c r="E197" s="9" t="s">
        <v>11030</v>
      </c>
      <c r="F197" s="9" t="s">
        <v>10312</v>
      </c>
      <c r="G197" s="9" t="s">
        <v>850</v>
      </c>
      <c r="H197" s="9" t="s">
        <v>866</v>
      </c>
      <c r="I197" s="388">
        <v>39436</v>
      </c>
      <c r="J197" s="12">
        <v>12</v>
      </c>
      <c r="K197" s="563" t="s">
        <v>295</v>
      </c>
      <c r="L197" s="9" t="s">
        <v>371</v>
      </c>
      <c r="M197" s="13">
        <f>I197-D197</f>
        <v>1084</v>
      </c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10">
        <v>19707</v>
      </c>
      <c r="B198" s="17" t="s">
        <v>11031</v>
      </c>
      <c r="C198" s="17">
        <v>2005</v>
      </c>
      <c r="D198" s="392">
        <v>38677</v>
      </c>
      <c r="E198" s="17" t="s">
        <v>11032</v>
      </c>
      <c r="F198" s="17" t="s">
        <v>2093</v>
      </c>
      <c r="G198" s="17" t="s">
        <v>860</v>
      </c>
      <c r="H198" s="17" t="s">
        <v>4624</v>
      </c>
      <c r="I198" s="392">
        <v>39436</v>
      </c>
      <c r="J198" s="19">
        <v>12</v>
      </c>
      <c r="K198" s="560" t="s">
        <v>278</v>
      </c>
      <c r="L198" s="19" t="s">
        <v>371</v>
      </c>
      <c r="M198" s="21">
        <f>I198-D198</f>
        <v>759</v>
      </c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03">
        <v>19807</v>
      </c>
      <c r="B199" s="9" t="s">
        <v>11033</v>
      </c>
      <c r="C199" s="9">
        <v>2006</v>
      </c>
      <c r="D199" s="388">
        <v>38968</v>
      </c>
      <c r="E199" s="9" t="s">
        <v>11034</v>
      </c>
      <c r="F199" s="9" t="s">
        <v>236</v>
      </c>
      <c r="G199" s="9" t="s">
        <v>17</v>
      </c>
      <c r="H199" s="9" t="s">
        <v>7682</v>
      </c>
      <c r="I199" s="388">
        <v>39436</v>
      </c>
      <c r="J199" s="12">
        <v>12</v>
      </c>
      <c r="K199" s="562" t="s">
        <v>308</v>
      </c>
      <c r="L199" s="9" t="s">
        <v>376</v>
      </c>
      <c r="M199" s="13">
        <f>I199-D199</f>
        <v>468</v>
      </c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10">
        <v>19907</v>
      </c>
      <c r="B200" s="17" t="s">
        <v>11035</v>
      </c>
      <c r="C200" s="17">
        <v>2005</v>
      </c>
      <c r="D200" s="392">
        <v>38693</v>
      </c>
      <c r="E200" s="17" t="s">
        <v>11036</v>
      </c>
      <c r="F200" s="17" t="s">
        <v>10149</v>
      </c>
      <c r="G200" s="17" t="s">
        <v>850</v>
      </c>
      <c r="H200" s="17" t="s">
        <v>11037</v>
      </c>
      <c r="I200" s="392">
        <v>39436</v>
      </c>
      <c r="J200" s="19">
        <v>12</v>
      </c>
      <c r="K200" s="562" t="s">
        <v>308</v>
      </c>
      <c r="L200" s="19" t="s">
        <v>376</v>
      </c>
      <c r="M200" s="21">
        <f>I200-D200</f>
        <v>743</v>
      </c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03">
        <v>20007</v>
      </c>
      <c r="B201" s="9" t="s">
        <v>11038</v>
      </c>
      <c r="C201" s="9">
        <v>2006</v>
      </c>
      <c r="D201" s="388">
        <v>38772</v>
      </c>
      <c r="E201" s="9" t="s">
        <v>11039</v>
      </c>
      <c r="F201" s="9" t="s">
        <v>1417</v>
      </c>
      <c r="G201" s="9" t="s">
        <v>860</v>
      </c>
      <c r="H201" s="9" t="s">
        <v>6047</v>
      </c>
      <c r="I201" s="388">
        <v>39437</v>
      </c>
      <c r="J201" s="12">
        <v>12</v>
      </c>
      <c r="K201" s="563" t="s">
        <v>295</v>
      </c>
      <c r="L201" s="9" t="s">
        <v>371</v>
      </c>
      <c r="M201" s="13">
        <f>I201-D201</f>
        <v>665</v>
      </c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10">
        <v>20107</v>
      </c>
      <c r="B202" s="17" t="s">
        <v>11040</v>
      </c>
      <c r="C202" s="17">
        <v>2006</v>
      </c>
      <c r="D202" s="392">
        <v>38726</v>
      </c>
      <c r="E202" s="17" t="s">
        <v>11041</v>
      </c>
      <c r="F202" s="17" t="s">
        <v>2116</v>
      </c>
      <c r="G202" s="17" t="s">
        <v>850</v>
      </c>
      <c r="H202" s="17" t="s">
        <v>870</v>
      </c>
      <c r="I202" s="392">
        <v>39437</v>
      </c>
      <c r="J202" s="19">
        <v>12</v>
      </c>
      <c r="K202" s="560" t="s">
        <v>278</v>
      </c>
      <c r="L202" s="19" t="s">
        <v>371</v>
      </c>
      <c r="M202" s="21">
        <f>I202-D202</f>
        <v>711</v>
      </c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03">
        <v>20207</v>
      </c>
      <c r="B203" s="9" t="s">
        <v>11042</v>
      </c>
      <c r="C203" s="9">
        <v>2006</v>
      </c>
      <c r="D203" s="388">
        <v>39051</v>
      </c>
      <c r="E203" s="9" t="s">
        <v>11043</v>
      </c>
      <c r="F203" s="9" t="s">
        <v>534</v>
      </c>
      <c r="G203" s="9" t="s">
        <v>860</v>
      </c>
      <c r="H203" s="9" t="s">
        <v>6047</v>
      </c>
      <c r="I203" s="388">
        <v>39440</v>
      </c>
      <c r="J203" s="12">
        <v>12</v>
      </c>
      <c r="K203" s="560" t="s">
        <v>278</v>
      </c>
      <c r="L203" s="9" t="s">
        <v>371</v>
      </c>
      <c r="M203" s="13">
        <f>I203-D203</f>
        <v>389</v>
      </c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10">
        <v>20307</v>
      </c>
      <c r="B204" s="17" t="s">
        <v>11044</v>
      </c>
      <c r="C204" s="17">
        <v>2006</v>
      </c>
      <c r="D204" s="392">
        <v>38772</v>
      </c>
      <c r="E204" s="17" t="s">
        <v>11045</v>
      </c>
      <c r="F204" s="17" t="s">
        <v>1417</v>
      </c>
      <c r="G204" s="17" t="s">
        <v>860</v>
      </c>
      <c r="H204" s="17" t="s">
        <v>6047</v>
      </c>
      <c r="I204" s="392">
        <v>39440</v>
      </c>
      <c r="J204" s="19">
        <v>12</v>
      </c>
      <c r="K204" s="563" t="s">
        <v>295</v>
      </c>
      <c r="L204" s="19" t="s">
        <v>371</v>
      </c>
      <c r="M204" s="21">
        <f>I204-D204</f>
        <v>668</v>
      </c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540"/>
      <c r="E205" s="243"/>
      <c r="F205" s="243"/>
      <c r="G205" s="243"/>
      <c r="H205" s="243"/>
      <c r="I205" s="540"/>
      <c r="J205" s="243"/>
      <c r="K205" s="243"/>
      <c r="L205" s="243"/>
      <c r="M205" s="596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hidden="1" r="206">
      <c r="A206" s="538"/>
      <c r="B206" s="538"/>
      <c r="C206" s="538"/>
      <c r="D206" s="540"/>
      <c r="E206" s="243"/>
      <c r="F206" s="243"/>
      <c r="G206" s="243"/>
      <c r="H206" s="243"/>
      <c r="I206" s="540"/>
      <c r="J206" s="243"/>
      <c r="K206" s="243"/>
      <c r="L206" s="243"/>
      <c r="M206" s="596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hidden="1" r="207">
      <c r="A207" s="538"/>
      <c r="B207" s="538"/>
      <c r="C207" s="538"/>
      <c r="D207" s="540"/>
      <c r="E207" s="243"/>
      <c r="F207" s="243"/>
      <c r="G207" s="243"/>
      <c r="H207" s="243"/>
      <c r="I207" s="540"/>
      <c r="J207" s="243"/>
      <c r="K207" s="243"/>
      <c r="L207" s="243"/>
      <c r="M207" s="596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hidden="1" r="208">
      <c r="A208" s="538"/>
      <c r="B208" s="538"/>
      <c r="C208" s="538"/>
      <c r="D208" s="540"/>
      <c r="E208" s="243"/>
      <c r="F208" s="243"/>
      <c r="G208" s="243"/>
      <c r="H208" s="243"/>
      <c r="I208" s="540"/>
      <c r="J208" s="243"/>
      <c r="K208" s="243"/>
      <c r="L208" s="243"/>
      <c r="M208" s="596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hidden="1" r="209">
      <c r="A209" s="538"/>
      <c r="B209" s="538"/>
      <c r="C209" s="538"/>
      <c r="D209" s="540"/>
      <c r="E209" s="243"/>
      <c r="F209" s="243"/>
      <c r="G209" s="243"/>
      <c r="H209" s="243"/>
      <c r="I209" s="540"/>
      <c r="J209" s="243"/>
      <c r="K209" s="243"/>
      <c r="L209" s="243"/>
      <c r="M209" s="596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hidden="1" r="210">
      <c r="A210" s="538"/>
      <c r="B210" s="538"/>
      <c r="C210" s="538"/>
      <c r="D210" s="540"/>
      <c r="E210" s="243"/>
      <c r="F210" s="243"/>
      <c r="G210" s="243"/>
      <c r="H210" s="243"/>
      <c r="I210" s="540"/>
      <c r="J210" s="243"/>
      <c r="K210" s="243"/>
      <c r="L210" s="243"/>
      <c r="M210" s="596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hidden="1" r="211">
      <c r="A211" s="538"/>
      <c r="B211" s="538"/>
      <c r="C211" s="538"/>
      <c r="D211" s="540"/>
      <c r="E211" s="243"/>
      <c r="F211" s="243"/>
      <c r="G211" s="243"/>
      <c r="H211" s="243"/>
      <c r="I211" s="540"/>
      <c r="J211" s="243"/>
      <c r="K211" s="243"/>
      <c r="L211" s="243"/>
      <c r="M211" s="596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hidden="1" r="212">
      <c r="A212" s="538"/>
      <c r="B212" s="538"/>
      <c r="C212" s="538"/>
      <c r="D212" s="540"/>
      <c r="E212" s="243"/>
      <c r="F212" s="243"/>
      <c r="G212" s="243"/>
      <c r="H212" s="243"/>
      <c r="I212" s="540"/>
      <c r="J212" s="243"/>
      <c r="K212" s="243"/>
      <c r="L212" s="243"/>
      <c r="M212" s="596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hidden="1" r="213">
      <c r="A213" s="538"/>
      <c r="B213" s="538"/>
      <c r="C213" s="538"/>
      <c r="D213" s="540"/>
      <c r="E213" s="243"/>
      <c r="F213" s="243"/>
      <c r="G213" s="243"/>
      <c r="H213" s="243"/>
      <c r="I213" s="540"/>
      <c r="J213" s="243"/>
      <c r="K213" s="243"/>
      <c r="L213" s="243"/>
      <c r="M213" s="596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hidden="1" r="214">
      <c r="A214" s="538"/>
      <c r="B214" s="538"/>
      <c r="C214" s="538"/>
      <c r="D214" s="540"/>
      <c r="E214" s="243"/>
      <c r="F214" s="243"/>
      <c r="G214" s="243"/>
      <c r="H214" s="243"/>
      <c r="I214" s="540"/>
      <c r="J214" s="243"/>
      <c r="K214" s="243"/>
      <c r="L214" s="243"/>
      <c r="M214" s="596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hidden="1" r="215">
      <c r="A215" s="538"/>
      <c r="B215" s="538"/>
      <c r="C215" s="538"/>
      <c r="D215" s="540"/>
      <c r="E215" s="243"/>
      <c r="F215" s="243"/>
      <c r="G215" s="243"/>
      <c r="H215" s="243"/>
      <c r="I215" s="540"/>
      <c r="J215" s="243"/>
      <c r="K215" s="243"/>
      <c r="L215" s="243"/>
      <c r="M215" s="596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hidden="1" r="216">
      <c r="A216" s="538"/>
      <c r="B216" s="538"/>
      <c r="C216" s="538"/>
      <c r="D216" s="540"/>
      <c r="E216" s="243"/>
      <c r="F216" s="243"/>
      <c r="G216" s="243"/>
      <c r="H216" s="243"/>
      <c r="I216" s="540"/>
      <c r="J216" s="243"/>
      <c r="K216" s="243"/>
      <c r="L216" s="243"/>
      <c r="M216" s="596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hidden="1" r="217">
      <c r="A217" s="538"/>
      <c r="B217" s="538"/>
      <c r="C217" s="538"/>
      <c r="D217" s="540"/>
      <c r="E217" s="243"/>
      <c r="F217" s="243"/>
      <c r="G217" s="243"/>
      <c r="H217" s="243"/>
      <c r="I217" s="540"/>
      <c r="J217" s="243"/>
      <c r="K217" s="243"/>
      <c r="L217" s="243"/>
      <c r="M217" s="596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hidden="1" r="218">
      <c r="A218" s="538"/>
      <c r="B218" s="538"/>
      <c r="C218" s="538"/>
      <c r="D218" s="540"/>
      <c r="E218" s="243"/>
      <c r="F218" s="243"/>
      <c r="G218" s="243"/>
      <c r="H218" s="243"/>
      <c r="I218" s="540"/>
      <c r="J218" s="243"/>
      <c r="K218" s="243"/>
      <c r="L218" s="243"/>
      <c r="M218" s="596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hidden="1" r="219">
      <c r="A219" s="538"/>
      <c r="B219" s="538"/>
      <c r="C219" s="538"/>
      <c r="D219" s="540"/>
      <c r="E219" s="243"/>
      <c r="F219" s="243"/>
      <c r="G219" s="243"/>
      <c r="H219" s="243"/>
      <c r="I219" s="540"/>
      <c r="J219" s="243"/>
      <c r="K219" s="243"/>
      <c r="L219" s="243"/>
      <c r="M219" s="596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hidden="1" r="220">
      <c r="A220" s="538"/>
      <c r="B220" s="538"/>
      <c r="C220" s="538"/>
      <c r="D220" s="540"/>
      <c r="E220" s="243"/>
      <c r="F220" s="243"/>
      <c r="G220" s="243"/>
      <c r="H220" s="243"/>
      <c r="I220" s="540"/>
      <c r="J220" s="243"/>
      <c r="K220" s="243"/>
      <c r="L220" s="243"/>
      <c r="M220" s="596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hidden="1" r="221">
      <c r="A221" s="538"/>
      <c r="B221" s="538"/>
      <c r="C221" s="538"/>
      <c r="D221" s="540"/>
      <c r="E221" s="243"/>
      <c r="F221" s="243"/>
      <c r="G221" s="243"/>
      <c r="H221" s="243"/>
      <c r="I221" s="540"/>
      <c r="J221" s="243"/>
      <c r="K221" s="243"/>
      <c r="L221" s="243"/>
      <c r="M221" s="596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40"/>
      <c r="E222" s="243"/>
      <c r="F222" s="243"/>
      <c r="G222" s="243"/>
      <c r="H222" s="243"/>
      <c r="I222" s="540"/>
      <c r="J222" s="243"/>
      <c r="K222" s="243"/>
      <c r="L222" s="243"/>
      <c r="M222" s="596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40"/>
      <c r="E223" s="243"/>
      <c r="F223" s="243"/>
      <c r="G223" s="243"/>
      <c r="H223" s="243"/>
      <c r="I223" s="540"/>
      <c r="J223" s="243"/>
      <c r="K223" s="243"/>
      <c r="L223" s="243"/>
      <c r="M223" s="596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40"/>
      <c r="E224" s="243"/>
      <c r="F224" s="243"/>
      <c r="G224" s="243"/>
      <c r="H224" s="243"/>
      <c r="I224" s="540"/>
      <c r="J224" s="243"/>
      <c r="K224" s="243"/>
      <c r="L224" s="243"/>
      <c r="M224" s="596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40"/>
      <c r="E225" s="243"/>
      <c r="F225" s="243"/>
      <c r="G225" s="243"/>
      <c r="H225" s="243"/>
      <c r="I225" s="540"/>
      <c r="J225" s="243"/>
      <c r="K225" s="243"/>
      <c r="L225" s="243"/>
      <c r="M225" s="596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40"/>
      <c r="E226" s="243"/>
      <c r="F226" s="243"/>
      <c r="G226" s="243"/>
      <c r="H226" s="243"/>
      <c r="I226" s="540"/>
      <c r="J226" s="243"/>
      <c r="K226" s="243"/>
      <c r="L226" s="243"/>
      <c r="M226" s="596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540"/>
      <c r="J227" s="243"/>
      <c r="K227" s="243"/>
      <c r="L227" s="243"/>
      <c r="M227" s="596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540"/>
      <c r="J228" s="243"/>
      <c r="K228" s="243"/>
      <c r="L228" s="243"/>
      <c r="M228" s="596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540"/>
      <c r="J229" s="243"/>
      <c r="K229" s="243"/>
      <c r="L229" s="243"/>
      <c r="M229" s="596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540"/>
      <c r="J230" s="243"/>
      <c r="K230" s="243"/>
      <c r="L230" s="243"/>
      <c r="M230" s="596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540"/>
      <c r="J231" s="243"/>
      <c r="K231" s="243"/>
      <c r="L231" s="243"/>
      <c r="M231" s="596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540"/>
      <c r="J232" s="243"/>
      <c r="K232" s="243"/>
      <c r="L232" s="243"/>
      <c r="M232" s="596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540"/>
      <c r="J233" s="243"/>
      <c r="K233" s="243"/>
      <c r="L233" s="243"/>
      <c r="M233" s="596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540"/>
      <c r="J234" s="243"/>
      <c r="K234" s="243"/>
      <c r="L234" s="243"/>
      <c r="M234" s="596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540"/>
      <c r="J235" s="243"/>
      <c r="K235" s="243"/>
      <c r="L235" s="243"/>
      <c r="M235" s="596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540"/>
      <c r="J236" s="243"/>
      <c r="K236" s="243"/>
      <c r="L236" s="243"/>
      <c r="M236" s="596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540"/>
      <c r="J237" s="243"/>
      <c r="K237" s="243"/>
      <c r="L237" s="243"/>
      <c r="M237" s="596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540"/>
      <c r="J238" s="243"/>
      <c r="K238" s="243"/>
      <c r="L238" s="243"/>
      <c r="M238" s="596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540"/>
      <c r="J239" s="243"/>
      <c r="K239" s="243"/>
      <c r="L239" s="243"/>
      <c r="M239" s="596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540"/>
      <c r="J240" s="243"/>
      <c r="K240" s="243"/>
      <c r="L240" s="243"/>
      <c r="M240" s="596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540"/>
      <c r="J241" s="243"/>
      <c r="K241" s="243"/>
      <c r="L241" s="243"/>
      <c r="M241" s="596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540"/>
      <c r="J242" s="243"/>
      <c r="K242" s="243"/>
      <c r="L242" s="243"/>
      <c r="M242" s="596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540"/>
      <c r="J243" s="243"/>
      <c r="K243" s="243"/>
      <c r="L243" s="243"/>
      <c r="M243" s="596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540"/>
      <c r="J244" s="243"/>
      <c r="K244" s="243"/>
      <c r="L244" s="243"/>
      <c r="M244" s="596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540"/>
      <c r="J245" s="243"/>
      <c r="K245" s="243"/>
      <c r="L245" s="243"/>
      <c r="M245" s="596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540"/>
      <c r="J246" s="243"/>
      <c r="K246" s="243"/>
      <c r="L246" s="243"/>
      <c r="M246" s="596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540"/>
      <c r="J247" s="243"/>
      <c r="K247" s="243"/>
      <c r="L247" s="243"/>
      <c r="M247" s="596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540"/>
      <c r="J248" s="243"/>
      <c r="K248" s="243"/>
      <c r="L248" s="243"/>
      <c r="M248" s="596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540"/>
      <c r="J249" s="243"/>
      <c r="K249" s="243"/>
      <c r="L249" s="243"/>
      <c r="M249" s="596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540"/>
      <c r="J250" s="243"/>
      <c r="K250" s="243"/>
      <c r="L250" s="243"/>
      <c r="M250" s="596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540"/>
      <c r="J251" s="243"/>
      <c r="K251" s="243"/>
      <c r="L251" s="243"/>
      <c r="M251" s="596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540"/>
      <c r="J252" s="243"/>
      <c r="K252" s="243"/>
      <c r="L252" s="243"/>
      <c r="M252" s="596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540"/>
      <c r="J253" s="243"/>
      <c r="K253" s="243"/>
      <c r="L253" s="243"/>
      <c r="M253" s="596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540"/>
      <c r="J254" s="243"/>
      <c r="K254" s="243"/>
      <c r="L254" s="243"/>
      <c r="M254" s="596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540"/>
      <c r="J255" s="243"/>
      <c r="K255" s="243"/>
      <c r="L255" s="243"/>
      <c r="M255" s="596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540"/>
      <c r="J256" s="243"/>
      <c r="K256" s="243"/>
      <c r="L256" s="243"/>
      <c r="M256" s="596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540"/>
      <c r="J257" s="243"/>
      <c r="K257" s="243"/>
      <c r="L257" s="243"/>
      <c r="M257" s="596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540"/>
      <c r="J258" s="243"/>
      <c r="K258" s="243"/>
      <c r="L258" s="243"/>
      <c r="M258" s="596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540"/>
      <c r="J259" s="243"/>
      <c r="K259" s="243"/>
      <c r="L259" s="243"/>
      <c r="M259" s="596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540"/>
      <c r="J260" s="243"/>
      <c r="K260" s="243"/>
      <c r="L260" s="243"/>
      <c r="M260" s="596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540"/>
      <c r="J261" s="243"/>
      <c r="K261" s="243"/>
      <c r="L261" s="243"/>
      <c r="M261" s="596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540"/>
      <c r="J262" s="243"/>
      <c r="K262" s="243"/>
      <c r="L262" s="243"/>
      <c r="M262" s="596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540"/>
      <c r="J263" s="243"/>
      <c r="K263" s="243"/>
      <c r="L263" s="243"/>
      <c r="M263" s="596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540"/>
      <c r="J264" s="243"/>
      <c r="K264" s="243"/>
      <c r="L264" s="243"/>
      <c r="M264" s="596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540"/>
      <c r="J265" s="243"/>
      <c r="K265" s="243"/>
      <c r="L265" s="243"/>
      <c r="M265" s="596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540"/>
      <c r="J266" s="243"/>
      <c r="K266" s="243"/>
      <c r="L266" s="243"/>
      <c r="M266" s="596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540"/>
      <c r="J267" s="243"/>
      <c r="K267" s="243"/>
      <c r="L267" s="243"/>
      <c r="M267" s="596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540"/>
      <c r="J268" s="243"/>
      <c r="K268" s="243"/>
      <c r="L268" s="243"/>
      <c r="M268" s="596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540"/>
      <c r="J269" s="243"/>
      <c r="K269" s="243"/>
      <c r="L269" s="243"/>
      <c r="M269" s="596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540"/>
      <c r="J270" s="243"/>
      <c r="K270" s="243"/>
      <c r="L270" s="243"/>
      <c r="M270" s="596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540"/>
      <c r="J271" s="243"/>
      <c r="K271" s="243"/>
      <c r="L271" s="243"/>
      <c r="M271" s="596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540"/>
      <c r="J272" s="243"/>
      <c r="K272" s="243"/>
      <c r="L272" s="243"/>
      <c r="M272" s="596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540"/>
      <c r="J273" s="243"/>
      <c r="K273" s="243"/>
      <c r="L273" s="243"/>
      <c r="M273" s="596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540"/>
      <c r="J274" s="243"/>
      <c r="K274" s="243"/>
      <c r="L274" s="243"/>
      <c r="M274" s="596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540"/>
      <c r="J275" s="243"/>
      <c r="K275" s="243"/>
      <c r="L275" s="243"/>
      <c r="M275" s="596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540"/>
      <c r="J276" s="243"/>
      <c r="K276" s="243"/>
      <c r="L276" s="243"/>
      <c r="M276" s="596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540"/>
      <c r="J277" s="243"/>
      <c r="K277" s="243"/>
      <c r="L277" s="243"/>
      <c r="M277" s="596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540"/>
      <c r="J278" s="243"/>
      <c r="K278" s="243"/>
      <c r="L278" s="243"/>
      <c r="M278" s="596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540"/>
      <c r="J279" s="243"/>
      <c r="K279" s="243"/>
      <c r="L279" s="243"/>
      <c r="M279" s="596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540"/>
      <c r="J280" s="243"/>
      <c r="K280" s="243"/>
      <c r="L280" s="243"/>
      <c r="M280" s="596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540"/>
      <c r="J281" s="243"/>
      <c r="K281" s="243"/>
      <c r="L281" s="243"/>
      <c r="M281" s="596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540"/>
      <c r="J282" s="243"/>
      <c r="K282" s="243"/>
      <c r="L282" s="243"/>
      <c r="M282" s="596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540"/>
      <c r="J283" s="243"/>
      <c r="K283" s="243"/>
      <c r="L283" s="243"/>
      <c r="M283" s="596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540"/>
      <c r="J284" s="243"/>
      <c r="K284" s="243"/>
      <c r="L284" s="243"/>
      <c r="M284" s="596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540"/>
      <c r="J285" s="243"/>
      <c r="K285" s="243"/>
      <c r="L285" s="243"/>
      <c r="M285" s="596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540"/>
      <c r="J286" s="243"/>
      <c r="K286" s="243"/>
      <c r="L286" s="243"/>
      <c r="M286" s="596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540"/>
      <c r="J287" s="243"/>
      <c r="K287" s="243"/>
      <c r="L287" s="243"/>
      <c r="M287" s="596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540"/>
      <c r="J288" s="243"/>
      <c r="K288" s="243"/>
      <c r="L288" s="243"/>
      <c r="M288" s="596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540"/>
      <c r="J289" s="243"/>
      <c r="K289" s="243"/>
      <c r="L289" s="243"/>
      <c r="M289" s="596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540"/>
      <c r="J290" s="243"/>
      <c r="K290" s="243"/>
      <c r="L290" s="243"/>
      <c r="M290" s="596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540"/>
      <c r="J291" s="243"/>
      <c r="K291" s="243"/>
      <c r="L291" s="243"/>
      <c r="M291" s="596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540"/>
      <c r="J292" s="243"/>
      <c r="K292" s="243"/>
      <c r="L292" s="243"/>
      <c r="M292" s="596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540"/>
      <c r="J293" s="243"/>
      <c r="K293" s="243"/>
      <c r="L293" s="243"/>
      <c r="M293" s="596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540"/>
      <c r="J294" s="243"/>
      <c r="K294" s="243"/>
      <c r="L294" s="243"/>
      <c r="M294" s="596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540"/>
      <c r="J295" s="243"/>
      <c r="K295" s="243"/>
      <c r="L295" s="243"/>
      <c r="M295" s="596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540"/>
      <c r="J296" s="243"/>
      <c r="K296" s="243"/>
      <c r="L296" s="243"/>
      <c r="M296" s="596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540"/>
      <c r="J297" s="243"/>
      <c r="K297" s="243"/>
      <c r="L297" s="243"/>
      <c r="M297" s="596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540"/>
      <c r="J298" s="243"/>
      <c r="K298" s="243"/>
      <c r="L298" s="243"/>
      <c r="M298" s="596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540"/>
      <c r="J299" s="243"/>
      <c r="K299" s="243"/>
      <c r="L299" s="243"/>
      <c r="M299" s="596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540"/>
      <c r="J300" s="243"/>
      <c r="K300" s="243"/>
      <c r="L300" s="243"/>
      <c r="M300" s="596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540"/>
      <c r="J301" s="243"/>
      <c r="K301" s="243"/>
      <c r="L301" s="243"/>
      <c r="M301" s="596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540"/>
      <c r="J302" s="243"/>
      <c r="K302" s="243"/>
      <c r="L302" s="243"/>
      <c r="M302" s="596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540"/>
      <c r="J303" s="243"/>
      <c r="K303" s="243"/>
      <c r="L303" s="243"/>
      <c r="M303" s="596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540"/>
      <c r="J304" s="243"/>
      <c r="K304" s="243"/>
      <c r="L304" s="243"/>
      <c r="M304" s="596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540"/>
      <c r="J305" s="243"/>
      <c r="K305" s="243"/>
      <c r="L305" s="243"/>
      <c r="M305" s="596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540"/>
      <c r="J306" s="243"/>
      <c r="K306" s="243"/>
      <c r="L306" s="243"/>
      <c r="M306" s="596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540"/>
      <c r="J307" s="243"/>
      <c r="K307" s="243"/>
      <c r="L307" s="243"/>
      <c r="M307" s="596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540"/>
      <c r="J308" s="243"/>
      <c r="K308" s="243"/>
      <c r="L308" s="243"/>
      <c r="M308" s="596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540"/>
      <c r="J309" s="243"/>
      <c r="K309" s="243"/>
      <c r="L309" s="243"/>
      <c r="M309" s="596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540"/>
      <c r="J310" s="243"/>
      <c r="K310" s="243"/>
      <c r="L310" s="243"/>
      <c r="M310" s="596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540"/>
      <c r="J311" s="243"/>
      <c r="K311" s="243"/>
      <c r="L311" s="243"/>
      <c r="M311" s="596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540"/>
      <c r="J312" s="243"/>
      <c r="K312" s="243"/>
      <c r="L312" s="243"/>
      <c r="M312" s="596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540"/>
      <c r="J313" s="243"/>
      <c r="K313" s="243"/>
      <c r="L313" s="243"/>
      <c r="M313" s="596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540"/>
      <c r="J314" s="243"/>
      <c r="K314" s="243"/>
      <c r="L314" s="243"/>
      <c r="M314" s="596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540"/>
      <c r="J315" s="243"/>
      <c r="K315" s="243"/>
      <c r="L315" s="243"/>
      <c r="M315" s="596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540"/>
      <c r="J316" s="243"/>
      <c r="K316" s="243"/>
      <c r="L316" s="243"/>
      <c r="M316" s="596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540"/>
      <c r="J317" s="243"/>
      <c r="K317" s="243"/>
      <c r="L317" s="243"/>
      <c r="M317" s="596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540"/>
      <c r="J318" s="243"/>
      <c r="K318" s="243"/>
      <c r="L318" s="243"/>
      <c r="M318" s="596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540"/>
      <c r="J319" s="243"/>
      <c r="K319" s="243"/>
      <c r="L319" s="243"/>
      <c r="M319" s="596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540"/>
      <c r="J320" s="243"/>
      <c r="K320" s="243"/>
      <c r="L320" s="243"/>
      <c r="M320" s="596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540"/>
      <c r="J321" s="243"/>
      <c r="K321" s="243"/>
      <c r="L321" s="243"/>
      <c r="M321" s="596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540"/>
      <c r="J322" s="243"/>
      <c r="K322" s="243"/>
      <c r="L322" s="243"/>
      <c r="M322" s="596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540"/>
      <c r="J323" s="243"/>
      <c r="K323" s="243"/>
      <c r="L323" s="243"/>
      <c r="M323" s="596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540"/>
      <c r="J324" s="243"/>
      <c r="K324" s="243"/>
      <c r="L324" s="243"/>
      <c r="M324" s="596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540"/>
      <c r="J325" s="243"/>
      <c r="K325" s="243"/>
      <c r="L325" s="243"/>
      <c r="M325" s="596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540"/>
      <c r="J326" s="243"/>
      <c r="K326" s="243"/>
      <c r="L326" s="243"/>
      <c r="M326" s="596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540"/>
      <c r="J327" s="243"/>
      <c r="K327" s="243"/>
      <c r="L327" s="243"/>
      <c r="M327" s="596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540"/>
      <c r="J328" s="243"/>
      <c r="K328" s="243"/>
      <c r="L328" s="243"/>
      <c r="M328" s="596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540"/>
      <c r="J329" s="243"/>
      <c r="K329" s="243"/>
      <c r="L329" s="243"/>
      <c r="M329" s="596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540"/>
      <c r="J330" s="243"/>
      <c r="K330" s="243"/>
      <c r="L330" s="243"/>
      <c r="M330" s="596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540"/>
      <c r="J331" s="243"/>
      <c r="K331" s="243"/>
      <c r="L331" s="243"/>
      <c r="M331" s="596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540"/>
      <c r="J332" s="243"/>
      <c r="K332" s="243"/>
      <c r="L332" s="243"/>
      <c r="M332" s="596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540"/>
      <c r="J333" s="243"/>
      <c r="K333" s="243"/>
      <c r="L333" s="243"/>
      <c r="M333" s="596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540"/>
      <c r="J334" s="243"/>
      <c r="K334" s="243"/>
      <c r="L334" s="243"/>
      <c r="M334" s="596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540"/>
      <c r="J335" s="243"/>
      <c r="K335" s="243"/>
      <c r="L335" s="243"/>
      <c r="M335" s="596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540"/>
      <c r="J336" s="243"/>
      <c r="K336" s="243"/>
      <c r="L336" s="243"/>
      <c r="M336" s="596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540"/>
      <c r="J337" s="243"/>
      <c r="K337" s="243"/>
      <c r="L337" s="243"/>
      <c r="M337" s="596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540"/>
      <c r="J338" s="243"/>
      <c r="K338" s="243"/>
      <c r="L338" s="243"/>
      <c r="M338" s="596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540"/>
      <c r="J339" s="243"/>
      <c r="K339" s="243"/>
      <c r="L339" s="243"/>
      <c r="M339" s="596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540"/>
      <c r="J340" s="243"/>
      <c r="K340" s="243"/>
      <c r="L340" s="243"/>
      <c r="M340" s="596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540"/>
      <c r="J341" s="243"/>
      <c r="K341" s="243"/>
      <c r="L341" s="243"/>
      <c r="M341" s="596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540"/>
      <c r="J342" s="243"/>
      <c r="K342" s="243"/>
      <c r="L342" s="243"/>
      <c r="M342" s="596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540"/>
      <c r="J343" s="243"/>
      <c r="K343" s="243"/>
      <c r="L343" s="243"/>
      <c r="M343" s="596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540"/>
      <c r="J344" s="243"/>
      <c r="K344" s="243"/>
      <c r="L344" s="243"/>
      <c r="M344" s="596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540"/>
      <c r="J345" s="243"/>
      <c r="K345" s="243"/>
      <c r="L345" s="243"/>
      <c r="M345" s="596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540"/>
      <c r="J346" s="243"/>
      <c r="K346" s="243"/>
      <c r="L346" s="243"/>
      <c r="M346" s="596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540"/>
      <c r="J347" s="243"/>
      <c r="K347" s="243"/>
      <c r="L347" s="243"/>
      <c r="M347" s="596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540"/>
      <c r="J348" s="243"/>
      <c r="K348" s="243"/>
      <c r="L348" s="243"/>
      <c r="M348" s="596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540"/>
      <c r="J349" s="243"/>
      <c r="K349" s="243"/>
      <c r="L349" s="243"/>
      <c r="M349" s="596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540"/>
      <c r="J350" s="243"/>
      <c r="K350" s="243"/>
      <c r="L350" s="243"/>
      <c r="M350" s="596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540"/>
      <c r="J351" s="243"/>
      <c r="K351" s="243"/>
      <c r="L351" s="243"/>
      <c r="M351" s="596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540"/>
      <c r="J352" s="243"/>
      <c r="K352" s="243"/>
      <c r="L352" s="243"/>
      <c r="M352" s="596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540"/>
      <c r="J353" s="243"/>
      <c r="K353" s="243"/>
      <c r="L353" s="243"/>
      <c r="M353" s="596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540"/>
      <c r="J354" s="243"/>
      <c r="K354" s="243"/>
      <c r="L354" s="243"/>
      <c r="M354" s="596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540"/>
      <c r="J355" s="243"/>
      <c r="K355" s="243"/>
      <c r="L355" s="243"/>
      <c r="M355" s="596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540"/>
      <c r="J356" s="243"/>
      <c r="K356" s="243"/>
      <c r="L356" s="243"/>
      <c r="M356" s="596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540"/>
      <c r="J357" s="243"/>
      <c r="K357" s="243"/>
      <c r="L357" s="243"/>
      <c r="M357" s="596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540"/>
      <c r="J358" s="243"/>
      <c r="K358" s="243"/>
      <c r="L358" s="243"/>
      <c r="M358" s="596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540"/>
      <c r="J359" s="243"/>
      <c r="K359" s="243"/>
      <c r="L359" s="243"/>
      <c r="M359" s="596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540"/>
      <c r="J360" s="243"/>
      <c r="K360" s="243"/>
      <c r="L360" s="243"/>
      <c r="M360" s="596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540"/>
      <c r="J361" s="243"/>
      <c r="K361" s="243"/>
      <c r="L361" s="243"/>
      <c r="M361" s="596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540"/>
      <c r="J362" s="243"/>
      <c r="K362" s="243"/>
      <c r="L362" s="243"/>
      <c r="M362" s="596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540"/>
      <c r="J363" s="243"/>
      <c r="K363" s="243"/>
      <c r="L363" s="243"/>
      <c r="M363" s="596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540"/>
      <c r="J364" s="243"/>
      <c r="K364" s="243"/>
      <c r="L364" s="243"/>
      <c r="M364" s="596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540"/>
      <c r="J365" s="243"/>
      <c r="K365" s="243"/>
      <c r="L365" s="243"/>
      <c r="M365" s="596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540"/>
      <c r="J366" s="243"/>
      <c r="K366" s="243"/>
      <c r="L366" s="243"/>
      <c r="M366" s="596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540"/>
      <c r="J367" s="243"/>
      <c r="K367" s="243"/>
      <c r="L367" s="243"/>
      <c r="M367" s="596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540"/>
      <c r="J368" s="243"/>
      <c r="K368" s="243"/>
      <c r="L368" s="243"/>
      <c r="M368" s="596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540"/>
      <c r="J369" s="243"/>
      <c r="K369" s="243"/>
      <c r="L369" s="243"/>
      <c r="M369" s="596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540"/>
      <c r="J370" s="243"/>
      <c r="K370" s="243"/>
      <c r="L370" s="243"/>
      <c r="M370" s="596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540"/>
      <c r="J371" s="243"/>
      <c r="K371" s="243"/>
      <c r="L371" s="243"/>
      <c r="M371" s="596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540"/>
      <c r="J372" s="243"/>
      <c r="K372" s="243"/>
      <c r="L372" s="243"/>
      <c r="M372" s="596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540"/>
      <c r="J373" s="243"/>
      <c r="K373" s="243"/>
      <c r="L373" s="243"/>
      <c r="M373" s="596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540"/>
      <c r="J374" s="243"/>
      <c r="K374" s="243"/>
      <c r="L374" s="243"/>
      <c r="M374" s="596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540"/>
      <c r="J375" s="243"/>
      <c r="K375" s="243"/>
      <c r="L375" s="243"/>
      <c r="M375" s="596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540"/>
      <c r="J376" s="243"/>
      <c r="K376" s="243"/>
      <c r="L376" s="243"/>
      <c r="M376" s="596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540"/>
      <c r="J377" s="243"/>
      <c r="K377" s="243"/>
      <c r="L377" s="243"/>
      <c r="M377" s="596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540"/>
      <c r="J378" s="243"/>
      <c r="K378" s="243"/>
      <c r="L378" s="243"/>
      <c r="M378" s="596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540"/>
      <c r="J379" s="243"/>
      <c r="K379" s="243"/>
      <c r="L379" s="243"/>
      <c r="M379" s="596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540"/>
      <c r="J380" s="243"/>
      <c r="K380" s="243"/>
      <c r="L380" s="243"/>
      <c r="M380" s="596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540"/>
      <c r="J381" s="243"/>
      <c r="K381" s="243"/>
      <c r="L381" s="243"/>
      <c r="M381" s="596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540"/>
      <c r="J382" s="243"/>
      <c r="K382" s="243"/>
      <c r="L382" s="243"/>
      <c r="M382" s="596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540"/>
      <c r="J383" s="243"/>
      <c r="K383" s="243"/>
      <c r="L383" s="243"/>
      <c r="M383" s="596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540"/>
      <c r="J384" s="243"/>
      <c r="K384" s="243"/>
      <c r="L384" s="243"/>
      <c r="M384" s="596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540"/>
      <c r="J385" s="243"/>
      <c r="K385" s="243"/>
      <c r="L385" s="243"/>
      <c r="M385" s="596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540"/>
      <c r="J386" s="243"/>
      <c r="K386" s="243"/>
      <c r="L386" s="243"/>
      <c r="M386" s="596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540"/>
      <c r="J387" s="243"/>
      <c r="K387" s="243"/>
      <c r="L387" s="243"/>
      <c r="M387" s="596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540"/>
      <c r="J388" s="243"/>
      <c r="K388" s="243"/>
      <c r="L388" s="243"/>
      <c r="M388" s="596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540"/>
      <c r="J389" s="243"/>
      <c r="K389" s="243"/>
      <c r="L389" s="243"/>
      <c r="M389" s="596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540"/>
      <c r="J390" s="243"/>
      <c r="K390" s="243"/>
      <c r="L390" s="243"/>
      <c r="M390" s="596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540"/>
      <c r="J391" s="243"/>
      <c r="K391" s="243"/>
      <c r="L391" s="243"/>
      <c r="M391" s="596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540"/>
      <c r="J392" s="243"/>
      <c r="K392" s="243"/>
      <c r="L392" s="243"/>
      <c r="M392" s="596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540"/>
      <c r="J393" s="243"/>
      <c r="K393" s="243"/>
      <c r="L393" s="243"/>
      <c r="M393" s="596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540"/>
      <c r="J394" s="243"/>
      <c r="K394" s="243"/>
      <c r="L394" s="243"/>
      <c r="M394" s="596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540"/>
      <c r="J395" s="243"/>
      <c r="K395" s="243"/>
      <c r="L395" s="243"/>
      <c r="M395" s="596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540"/>
      <c r="J396" s="243"/>
      <c r="K396" s="243"/>
      <c r="L396" s="243"/>
      <c r="M396" s="596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540"/>
      <c r="J397" s="243"/>
      <c r="K397" s="243"/>
      <c r="L397" s="243"/>
      <c r="M397" s="596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540"/>
      <c r="J398" s="243"/>
      <c r="K398" s="243"/>
      <c r="L398" s="243"/>
      <c r="M398" s="596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540"/>
      <c r="J399" s="243"/>
      <c r="K399" s="243"/>
      <c r="L399" s="243"/>
      <c r="M399" s="596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540"/>
      <c r="J400" s="243"/>
      <c r="K400" s="243"/>
      <c r="L400" s="243"/>
      <c r="M400" s="596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540"/>
      <c r="J401" s="243"/>
      <c r="K401" s="243"/>
      <c r="L401" s="243"/>
      <c r="M401" s="596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540"/>
      <c r="J402" s="243"/>
      <c r="K402" s="243"/>
      <c r="L402" s="243"/>
      <c r="M402" s="596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540"/>
      <c r="J403" s="243"/>
      <c r="K403" s="243"/>
      <c r="L403" s="243"/>
      <c r="M403" s="596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540"/>
      <c r="J404" s="243"/>
      <c r="K404" s="243"/>
      <c r="L404" s="243"/>
      <c r="M404" s="596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540"/>
      <c r="J405" s="243"/>
      <c r="K405" s="243"/>
      <c r="L405" s="243"/>
      <c r="M405" s="596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540"/>
      <c r="J406" s="243"/>
      <c r="K406" s="243"/>
      <c r="L406" s="243"/>
      <c r="M406" s="596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540"/>
      <c r="J407" s="243"/>
      <c r="K407" s="243"/>
      <c r="L407" s="243"/>
      <c r="M407" s="596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540"/>
      <c r="J408" s="243"/>
      <c r="K408" s="243"/>
      <c r="L408" s="243"/>
      <c r="M408" s="596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540"/>
      <c r="J409" s="243"/>
      <c r="K409" s="243"/>
      <c r="L409" s="243"/>
      <c r="M409" s="596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540"/>
      <c r="J410" s="243"/>
      <c r="K410" s="243"/>
      <c r="L410" s="243"/>
      <c r="M410" s="596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540"/>
      <c r="J411" s="243"/>
      <c r="K411" s="243"/>
      <c r="L411" s="243"/>
      <c r="M411" s="596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540"/>
      <c r="J412" s="243"/>
      <c r="K412" s="243"/>
      <c r="L412" s="243"/>
      <c r="M412" s="596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540"/>
      <c r="J413" s="243"/>
      <c r="K413" s="243"/>
      <c r="L413" s="243"/>
      <c r="M413" s="596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540"/>
      <c r="J414" s="243"/>
      <c r="K414" s="243"/>
      <c r="L414" s="243"/>
      <c r="M414" s="596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540"/>
      <c r="J415" s="243"/>
      <c r="K415" s="243"/>
      <c r="L415" s="243"/>
      <c r="M415" s="596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540"/>
      <c r="J416" s="243"/>
      <c r="K416" s="243"/>
      <c r="L416" s="243"/>
      <c r="M416" s="596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540"/>
      <c r="J417" s="243"/>
      <c r="K417" s="243"/>
      <c r="L417" s="243"/>
      <c r="M417" s="596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540"/>
      <c r="J418" s="243"/>
      <c r="K418" s="243"/>
      <c r="L418" s="243"/>
      <c r="M418" s="596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540"/>
      <c r="J419" s="243"/>
      <c r="K419" s="243"/>
      <c r="L419" s="243"/>
      <c r="M419" s="596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540"/>
      <c r="J420" s="243"/>
      <c r="K420" s="243"/>
      <c r="L420" s="243"/>
      <c r="M420" s="596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540"/>
      <c r="J421" s="243"/>
      <c r="K421" s="243"/>
      <c r="L421" s="243"/>
      <c r="M421" s="596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540"/>
      <c r="J422" s="243"/>
      <c r="K422" s="243"/>
      <c r="L422" s="243"/>
      <c r="M422" s="596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540"/>
      <c r="J423" s="243"/>
      <c r="K423" s="243"/>
      <c r="L423" s="243"/>
      <c r="M423" s="596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540"/>
      <c r="J424" s="243"/>
      <c r="K424" s="243"/>
      <c r="L424" s="243"/>
      <c r="M424" s="596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540"/>
      <c r="J425" s="243"/>
      <c r="K425" s="243"/>
      <c r="L425" s="243"/>
      <c r="M425" s="596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540"/>
      <c r="J426" s="243"/>
      <c r="K426" s="243"/>
      <c r="L426" s="243"/>
      <c r="M426" s="596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540"/>
      <c r="J427" s="243"/>
      <c r="K427" s="243"/>
      <c r="L427" s="243"/>
      <c r="M427" s="596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540"/>
      <c r="J428" s="243"/>
      <c r="K428" s="243"/>
      <c r="L428" s="243"/>
      <c r="M428" s="596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540"/>
      <c r="J429" s="243"/>
      <c r="K429" s="243"/>
      <c r="L429" s="243"/>
      <c r="M429" s="596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540"/>
      <c r="J430" s="243"/>
      <c r="K430" s="243"/>
      <c r="L430" s="243"/>
      <c r="M430" s="596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540"/>
      <c r="J431" s="243"/>
      <c r="K431" s="243"/>
      <c r="L431" s="243"/>
      <c r="M431" s="596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540"/>
      <c r="J432" s="243"/>
      <c r="K432" s="243"/>
      <c r="L432" s="243"/>
      <c r="M432" s="596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540"/>
      <c r="J433" s="243"/>
      <c r="K433" s="243"/>
      <c r="L433" s="243"/>
      <c r="M433" s="596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540"/>
      <c r="J434" s="243"/>
      <c r="K434" s="243"/>
      <c r="L434" s="243"/>
      <c r="M434" s="596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540"/>
      <c r="J435" s="243"/>
      <c r="K435" s="243"/>
      <c r="L435" s="243"/>
      <c r="M435" s="596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540"/>
      <c r="J436" s="243"/>
      <c r="K436" s="243"/>
      <c r="L436" s="243"/>
      <c r="M436" s="596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540"/>
      <c r="J437" s="243"/>
      <c r="K437" s="243"/>
      <c r="L437" s="243"/>
      <c r="M437" s="596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540"/>
      <c r="J438" s="243"/>
      <c r="K438" s="243"/>
      <c r="L438" s="243"/>
      <c r="M438" s="596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540"/>
      <c r="J439" s="243"/>
      <c r="K439" s="243"/>
      <c r="L439" s="243"/>
      <c r="M439" s="596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540"/>
      <c r="J440" s="243"/>
      <c r="K440" s="243"/>
      <c r="L440" s="243"/>
      <c r="M440" s="596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540"/>
      <c r="J441" s="243"/>
      <c r="K441" s="243"/>
      <c r="L441" s="243"/>
      <c r="M441" s="596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540"/>
      <c r="J442" s="243"/>
      <c r="K442" s="243"/>
      <c r="L442" s="243"/>
      <c r="M442" s="596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540"/>
      <c r="J443" s="243"/>
      <c r="K443" s="243"/>
      <c r="L443" s="243"/>
      <c r="M443" s="596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540"/>
      <c r="J444" s="243"/>
      <c r="K444" s="243"/>
      <c r="L444" s="243"/>
      <c r="M444" s="596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540"/>
      <c r="J445" s="243"/>
      <c r="K445" s="243"/>
      <c r="L445" s="243"/>
      <c r="M445" s="596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540"/>
      <c r="J446" s="243"/>
      <c r="K446" s="243"/>
      <c r="L446" s="243"/>
      <c r="M446" s="596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540"/>
      <c r="J447" s="243"/>
      <c r="K447" s="243"/>
      <c r="L447" s="243"/>
      <c r="M447" s="596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540"/>
      <c r="J448" s="243"/>
      <c r="K448" s="243"/>
      <c r="L448" s="243"/>
      <c r="M448" s="596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540"/>
      <c r="J449" s="243"/>
      <c r="K449" s="243"/>
      <c r="L449" s="243"/>
      <c r="M449" s="596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540"/>
      <c r="J450" s="243"/>
      <c r="K450" s="243"/>
      <c r="L450" s="243"/>
      <c r="M450" s="596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540"/>
      <c r="J451" s="243"/>
      <c r="K451" s="243"/>
      <c r="L451" s="243"/>
      <c r="M451" s="596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540"/>
      <c r="J452" s="243"/>
      <c r="K452" s="243"/>
      <c r="L452" s="243"/>
      <c r="M452" s="596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540"/>
      <c r="J453" s="243"/>
      <c r="K453" s="243"/>
      <c r="L453" s="243"/>
      <c r="M453" s="596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540"/>
      <c r="J454" s="243"/>
      <c r="K454" s="243"/>
      <c r="L454" s="243"/>
      <c r="M454" s="596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540"/>
      <c r="J455" s="243"/>
      <c r="K455" s="243"/>
      <c r="L455" s="243"/>
      <c r="M455" s="596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540"/>
      <c r="J456" s="243"/>
      <c r="K456" s="243"/>
      <c r="L456" s="243"/>
      <c r="M456" s="596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540"/>
      <c r="J457" s="243"/>
      <c r="K457" s="243"/>
      <c r="L457" s="243"/>
      <c r="M457" s="596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540"/>
      <c r="J458" s="243"/>
      <c r="K458" s="243"/>
      <c r="L458" s="243"/>
      <c r="M458" s="596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540"/>
      <c r="J459" s="243"/>
      <c r="K459" s="243"/>
      <c r="L459" s="243"/>
      <c r="M459" s="596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540"/>
      <c r="J460" s="243"/>
      <c r="K460" s="243"/>
      <c r="L460" s="243"/>
      <c r="M460" s="596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540"/>
      <c r="J461" s="243"/>
      <c r="K461" s="243"/>
      <c r="L461" s="243"/>
      <c r="M461" s="596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540"/>
      <c r="J462" s="243"/>
      <c r="K462" s="243"/>
      <c r="L462" s="243"/>
      <c r="M462" s="596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540"/>
      <c r="J463" s="243"/>
      <c r="K463" s="243"/>
      <c r="L463" s="243"/>
      <c r="M463" s="596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540"/>
      <c r="J464" s="243"/>
      <c r="K464" s="243"/>
      <c r="L464" s="243"/>
      <c r="M464" s="596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540"/>
      <c r="J465" s="243"/>
      <c r="K465" s="243"/>
      <c r="L465" s="243"/>
      <c r="M465" s="596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540"/>
      <c r="J466" s="243"/>
      <c r="K466" s="243"/>
      <c r="L466" s="243"/>
      <c r="M466" s="596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540"/>
      <c r="J467" s="243"/>
      <c r="K467" s="243"/>
      <c r="L467" s="243"/>
      <c r="M467" s="596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540"/>
      <c r="J468" s="243"/>
      <c r="K468" s="243"/>
      <c r="L468" s="243"/>
      <c r="M468" s="596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540"/>
      <c r="J469" s="243"/>
      <c r="K469" s="243"/>
      <c r="L469" s="243"/>
      <c r="M469" s="596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540"/>
      <c r="J470" s="243"/>
      <c r="K470" s="243"/>
      <c r="L470" s="243"/>
      <c r="M470" s="596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540"/>
      <c r="J471" s="243"/>
      <c r="K471" s="243"/>
      <c r="L471" s="243"/>
      <c r="M471" s="596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540"/>
      <c r="J472" s="243"/>
      <c r="K472" s="243"/>
      <c r="L472" s="243"/>
      <c r="M472" s="596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540"/>
      <c r="J473" s="243"/>
      <c r="K473" s="243"/>
      <c r="L473" s="243"/>
      <c r="M473" s="596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540"/>
      <c r="J474" s="243"/>
      <c r="K474" s="243"/>
      <c r="L474" s="243"/>
      <c r="M474" s="596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540"/>
      <c r="J475" s="243"/>
      <c r="K475" s="243"/>
      <c r="L475" s="243"/>
      <c r="M475" s="596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540"/>
      <c r="J476" s="243"/>
      <c r="K476" s="243"/>
      <c r="L476" s="243"/>
      <c r="M476" s="596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540"/>
      <c r="J477" s="243"/>
      <c r="K477" s="243"/>
      <c r="L477" s="243"/>
      <c r="M477" s="596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540"/>
      <c r="J478" s="243"/>
      <c r="K478" s="243"/>
      <c r="L478" s="243"/>
      <c r="M478" s="596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540"/>
      <c r="J479" s="243"/>
      <c r="K479" s="243"/>
      <c r="L479" s="243"/>
      <c r="M479" s="596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540"/>
      <c r="J480" s="243"/>
      <c r="K480" s="243"/>
      <c r="L480" s="243"/>
      <c r="M480" s="596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540"/>
      <c r="J481" s="243"/>
      <c r="K481" s="243"/>
      <c r="L481" s="243"/>
      <c r="M481" s="596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540"/>
      <c r="J482" s="243"/>
      <c r="K482" s="243"/>
      <c r="L482" s="243"/>
      <c r="M482" s="596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540"/>
      <c r="J483" s="243"/>
      <c r="K483" s="243"/>
      <c r="L483" s="243"/>
      <c r="M483" s="596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540"/>
      <c r="J484" s="243"/>
      <c r="K484" s="243"/>
      <c r="L484" s="243"/>
      <c r="M484" s="596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540"/>
      <c r="J485" s="243"/>
      <c r="K485" s="243"/>
      <c r="L485" s="243"/>
      <c r="M485" s="596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540"/>
      <c r="J486" s="243"/>
      <c r="K486" s="243"/>
      <c r="L486" s="243"/>
      <c r="M486" s="596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540"/>
      <c r="J487" s="243"/>
      <c r="K487" s="243"/>
      <c r="L487" s="243"/>
      <c r="M487" s="596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540"/>
      <c r="J488" s="243"/>
      <c r="K488" s="243"/>
      <c r="L488" s="243"/>
      <c r="M488" s="596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540"/>
      <c r="J489" s="243"/>
      <c r="K489" s="243"/>
      <c r="L489" s="243"/>
      <c r="M489" s="596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540"/>
      <c r="J490" s="243"/>
      <c r="K490" s="243"/>
      <c r="L490" s="243"/>
      <c r="M490" s="596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540"/>
      <c r="J491" s="243"/>
      <c r="K491" s="243"/>
      <c r="L491" s="243"/>
      <c r="M491" s="596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540"/>
      <c r="J492" s="243"/>
      <c r="K492" s="243"/>
      <c r="L492" s="243"/>
      <c r="M492" s="596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540"/>
      <c r="J493" s="243"/>
      <c r="K493" s="243"/>
      <c r="L493" s="243"/>
      <c r="M493" s="596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540"/>
      <c r="J494" s="243"/>
      <c r="K494" s="243"/>
      <c r="L494" s="243"/>
      <c r="M494" s="596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540"/>
      <c r="J495" s="243"/>
      <c r="K495" s="243"/>
      <c r="L495" s="243"/>
      <c r="M495" s="596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540"/>
      <c r="J496" s="243"/>
      <c r="K496" s="243"/>
      <c r="L496" s="243"/>
      <c r="M496" s="596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540"/>
      <c r="J497" s="243"/>
      <c r="K497" s="243"/>
      <c r="L497" s="243"/>
      <c r="M497" s="596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540"/>
      <c r="J498" s="243"/>
      <c r="K498" s="243"/>
      <c r="L498" s="243"/>
      <c r="M498" s="596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540"/>
      <c r="J499" s="243"/>
      <c r="K499" s="243"/>
      <c r="L499" s="243"/>
      <c r="M499" s="596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540"/>
      <c r="J500" s="243"/>
      <c r="K500" s="243"/>
      <c r="L500" s="243"/>
      <c r="M500" s="596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540"/>
      <c r="J501" s="243"/>
      <c r="K501" s="243"/>
      <c r="L501" s="243"/>
      <c r="M501" s="596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540"/>
      <c r="J502" s="243"/>
      <c r="K502" s="243"/>
      <c r="L502" s="243"/>
      <c r="M502" s="596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540"/>
      <c r="J503" s="243"/>
      <c r="K503" s="243"/>
      <c r="L503" s="243"/>
      <c r="M503" s="596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540"/>
      <c r="J504" s="243"/>
      <c r="K504" s="243"/>
      <c r="L504" s="243"/>
      <c r="M504" s="596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540"/>
      <c r="J505" s="243"/>
      <c r="K505" s="243"/>
      <c r="L505" s="243"/>
      <c r="M505" s="596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540"/>
      <c r="J506" s="243"/>
      <c r="K506" s="243"/>
      <c r="L506" s="243"/>
      <c r="M506" s="596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540"/>
      <c r="J507" s="243"/>
      <c r="K507" s="243"/>
      <c r="L507" s="243"/>
      <c r="M507" s="596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540"/>
      <c r="J508" s="243"/>
      <c r="K508" s="243"/>
      <c r="L508" s="243"/>
      <c r="M508" s="596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540"/>
      <c r="J509" s="243"/>
      <c r="K509" s="243"/>
      <c r="L509" s="243"/>
      <c r="M509" s="596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540"/>
      <c r="J510" s="243"/>
      <c r="K510" s="243"/>
      <c r="L510" s="243"/>
      <c r="M510" s="596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540"/>
      <c r="J511" s="243"/>
      <c r="K511" s="243"/>
      <c r="L511" s="243"/>
      <c r="M511" s="596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540"/>
      <c r="J512" s="243"/>
      <c r="K512" s="243"/>
      <c r="L512" s="243"/>
      <c r="M512" s="596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540"/>
      <c r="J513" s="243"/>
      <c r="K513" s="243"/>
      <c r="L513" s="243"/>
      <c r="M513" s="596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540"/>
      <c r="J514" s="243"/>
      <c r="K514" s="243"/>
      <c r="L514" s="243"/>
      <c r="M514" s="596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540"/>
      <c r="J515" s="243"/>
      <c r="K515" s="243"/>
      <c r="L515" s="243"/>
      <c r="M515" s="596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540"/>
      <c r="J516" s="243"/>
      <c r="K516" s="243"/>
      <c r="L516" s="243"/>
      <c r="M516" s="596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540"/>
      <c r="J517" s="243"/>
      <c r="K517" s="243"/>
      <c r="L517" s="243"/>
      <c r="M517" s="596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540"/>
      <c r="J518" s="243"/>
      <c r="K518" s="243"/>
      <c r="L518" s="243"/>
      <c r="M518" s="596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540"/>
      <c r="J519" s="243"/>
      <c r="K519" s="243"/>
      <c r="L519" s="243"/>
      <c r="M519" s="596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540"/>
      <c r="J520" s="243"/>
      <c r="K520" s="243"/>
      <c r="L520" s="243"/>
      <c r="M520" s="596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540"/>
      <c r="J521" s="243"/>
      <c r="K521" s="243"/>
      <c r="L521" s="243"/>
      <c r="M521" s="596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540"/>
      <c r="J522" s="243"/>
      <c r="K522" s="243"/>
      <c r="L522" s="243"/>
      <c r="M522" s="596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540"/>
      <c r="J523" s="243"/>
      <c r="K523" s="243"/>
      <c r="L523" s="243"/>
      <c r="M523" s="596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540"/>
      <c r="J524" s="243"/>
      <c r="K524" s="243"/>
      <c r="L524" s="243"/>
      <c r="M524" s="596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540"/>
      <c r="J525" s="243"/>
      <c r="K525" s="243"/>
      <c r="L525" s="243"/>
      <c r="M525" s="596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540"/>
      <c r="J526" s="243"/>
      <c r="K526" s="243"/>
      <c r="L526" s="243"/>
      <c r="M526" s="596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540"/>
      <c r="J527" s="243"/>
      <c r="K527" s="243"/>
      <c r="L527" s="243"/>
      <c r="M527" s="596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540"/>
      <c r="J528" s="243"/>
      <c r="K528" s="243"/>
      <c r="L528" s="243"/>
      <c r="M528" s="596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540"/>
      <c r="J529" s="243"/>
      <c r="K529" s="243"/>
      <c r="L529" s="243"/>
      <c r="M529" s="596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540"/>
      <c r="J530" s="243"/>
      <c r="K530" s="243"/>
      <c r="L530" s="243"/>
      <c r="M530" s="596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540"/>
      <c r="J531" s="243"/>
      <c r="K531" s="243"/>
      <c r="L531" s="243"/>
      <c r="M531" s="596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540"/>
      <c r="J532" s="243"/>
      <c r="K532" s="243"/>
      <c r="L532" s="243"/>
      <c r="M532" s="596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540"/>
      <c r="J533" s="243"/>
      <c r="K533" s="243"/>
      <c r="L533" s="243"/>
      <c r="M533" s="596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540"/>
      <c r="J534" s="243"/>
      <c r="K534" s="243"/>
      <c r="L534" s="243"/>
      <c r="M534" s="596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540"/>
      <c r="J535" s="243"/>
      <c r="K535" s="243"/>
      <c r="L535" s="243"/>
      <c r="M535" s="596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540"/>
      <c r="J536" s="243"/>
      <c r="K536" s="243"/>
      <c r="L536" s="243"/>
      <c r="M536" s="596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540"/>
      <c r="J537" s="243"/>
      <c r="K537" s="243"/>
      <c r="L537" s="243"/>
      <c r="M537" s="596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540"/>
      <c r="J538" s="243"/>
      <c r="K538" s="243"/>
      <c r="L538" s="243"/>
      <c r="M538" s="596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540"/>
      <c r="J539" s="243"/>
      <c r="K539" s="243"/>
      <c r="L539" s="243"/>
      <c r="M539" s="596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540"/>
      <c r="J540" s="243"/>
      <c r="K540" s="243"/>
      <c r="L540" s="243"/>
      <c r="M540" s="596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540"/>
      <c r="J541" s="243"/>
      <c r="K541" s="243"/>
      <c r="L541" s="243"/>
      <c r="M541" s="596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540"/>
      <c r="J542" s="243"/>
      <c r="K542" s="243"/>
      <c r="L542" s="243"/>
      <c r="M542" s="596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540"/>
      <c r="J543" s="243"/>
      <c r="K543" s="243"/>
      <c r="L543" s="243"/>
      <c r="M543" s="596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540"/>
      <c r="J544" s="243"/>
      <c r="K544" s="243"/>
      <c r="L544" s="243"/>
      <c r="M544" s="596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540"/>
      <c r="J545" s="243"/>
      <c r="K545" s="243"/>
      <c r="L545" s="243"/>
      <c r="M545" s="596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540"/>
      <c r="J546" s="243"/>
      <c r="K546" s="243"/>
      <c r="L546" s="243"/>
      <c r="M546" s="596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540"/>
      <c r="J547" s="243"/>
      <c r="K547" s="243"/>
      <c r="L547" s="243"/>
      <c r="M547" s="596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540"/>
      <c r="J548" s="243"/>
      <c r="K548" s="243"/>
      <c r="L548" s="243"/>
      <c r="M548" s="596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540"/>
      <c r="J549" s="243"/>
      <c r="K549" s="243"/>
      <c r="L549" s="243"/>
      <c r="M549" s="596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540"/>
      <c r="J550" s="243"/>
      <c r="K550" s="243"/>
      <c r="L550" s="243"/>
      <c r="M550" s="596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540"/>
      <c r="J551" s="243"/>
      <c r="K551" s="243"/>
      <c r="L551" s="243"/>
      <c r="M551" s="596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540"/>
      <c r="J552" s="243"/>
      <c r="K552" s="243"/>
      <c r="L552" s="243"/>
      <c r="M552" s="596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540"/>
      <c r="J553" s="243"/>
      <c r="K553" s="243"/>
      <c r="L553" s="243"/>
      <c r="M553" s="596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540"/>
      <c r="J554" s="243"/>
      <c r="K554" s="243"/>
      <c r="L554" s="243"/>
      <c r="M554" s="596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540"/>
      <c r="J555" s="243"/>
      <c r="K555" s="243"/>
      <c r="L555" s="243"/>
      <c r="M555" s="596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540"/>
      <c r="J556" s="243"/>
      <c r="K556" s="243"/>
      <c r="L556" s="243"/>
      <c r="M556" s="596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540"/>
      <c r="J557" s="243"/>
      <c r="K557" s="243"/>
      <c r="L557" s="243"/>
      <c r="M557" s="596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540"/>
      <c r="J558" s="243"/>
      <c r="K558" s="243"/>
      <c r="L558" s="243"/>
      <c r="M558" s="596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540"/>
      <c r="J559" s="243"/>
      <c r="K559" s="243"/>
      <c r="L559" s="243"/>
      <c r="M559" s="596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540"/>
      <c r="J560" s="243"/>
      <c r="K560" s="243"/>
      <c r="L560" s="243"/>
      <c r="M560" s="596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540"/>
      <c r="J561" s="243"/>
      <c r="K561" s="243"/>
      <c r="L561" s="243"/>
      <c r="M561" s="596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540"/>
      <c r="J562" s="243"/>
      <c r="K562" s="243"/>
      <c r="L562" s="243"/>
      <c r="M562" s="596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540"/>
      <c r="J563" s="243"/>
      <c r="K563" s="243"/>
      <c r="L563" s="243"/>
      <c r="M563" s="596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540"/>
      <c r="J564" s="243"/>
      <c r="K564" s="243"/>
      <c r="L564" s="243"/>
      <c r="M564" s="596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540"/>
      <c r="J565" s="243"/>
      <c r="K565" s="243"/>
      <c r="L565" s="243"/>
      <c r="M565" s="596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540"/>
      <c r="J566" s="243"/>
      <c r="K566" s="243"/>
      <c r="L566" s="243"/>
      <c r="M566" s="596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540"/>
      <c r="J567" s="243"/>
      <c r="K567" s="243"/>
      <c r="L567" s="243"/>
      <c r="M567" s="596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540"/>
      <c r="J568" s="243"/>
      <c r="K568" s="243"/>
      <c r="L568" s="243"/>
      <c r="M568" s="596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540"/>
      <c r="J569" s="243"/>
      <c r="K569" s="243"/>
      <c r="L569" s="243"/>
      <c r="M569" s="596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540"/>
      <c r="J570" s="243"/>
      <c r="K570" s="243"/>
      <c r="L570" s="243"/>
      <c r="M570" s="596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540"/>
      <c r="J571" s="243"/>
      <c r="K571" s="243"/>
      <c r="L571" s="243"/>
      <c r="M571" s="596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540"/>
      <c r="J572" s="243"/>
      <c r="K572" s="243"/>
      <c r="L572" s="243"/>
      <c r="M572" s="596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540"/>
      <c r="J573" s="243"/>
      <c r="K573" s="243"/>
      <c r="L573" s="243"/>
      <c r="M573" s="596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540"/>
      <c r="J574" s="243"/>
      <c r="K574" s="243"/>
      <c r="L574" s="243"/>
      <c r="M574" s="596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540"/>
      <c r="J575" s="243"/>
      <c r="K575" s="243"/>
      <c r="L575" s="243"/>
      <c r="M575" s="596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540"/>
      <c r="J576" s="243"/>
      <c r="K576" s="243"/>
      <c r="L576" s="243"/>
      <c r="M576" s="596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540"/>
      <c r="J577" s="243"/>
      <c r="K577" s="243"/>
      <c r="L577" s="243"/>
      <c r="M577" s="596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540"/>
      <c r="J578" s="243"/>
      <c r="K578" s="243"/>
      <c r="L578" s="243"/>
      <c r="M578" s="596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540"/>
      <c r="J579" s="243"/>
      <c r="K579" s="243"/>
      <c r="L579" s="243"/>
      <c r="M579" s="596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540"/>
      <c r="J580" s="243"/>
      <c r="K580" s="243"/>
      <c r="L580" s="243"/>
      <c r="M580" s="596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540"/>
      <c r="J581" s="243"/>
      <c r="K581" s="243"/>
      <c r="L581" s="243"/>
      <c r="M581" s="596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540"/>
      <c r="J582" s="243"/>
      <c r="K582" s="243"/>
      <c r="L582" s="243"/>
      <c r="M582" s="596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540"/>
      <c r="J583" s="243"/>
      <c r="K583" s="243"/>
      <c r="L583" s="243"/>
      <c r="M583" s="596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540"/>
      <c r="J584" s="243"/>
      <c r="K584" s="243"/>
      <c r="L584" s="243"/>
      <c r="M584" s="596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540"/>
      <c r="J585" s="243"/>
      <c r="K585" s="243"/>
      <c r="L585" s="243"/>
      <c r="M585" s="596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540"/>
      <c r="J586" s="243"/>
      <c r="K586" s="243"/>
      <c r="L586" s="243"/>
      <c r="M586" s="596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540"/>
      <c r="J587" s="243"/>
      <c r="K587" s="243"/>
      <c r="L587" s="243"/>
      <c r="M587" s="596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540"/>
      <c r="J588" s="243"/>
      <c r="K588" s="243"/>
      <c r="L588" s="243"/>
      <c r="M588" s="596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540"/>
      <c r="J589" s="243"/>
      <c r="K589" s="243"/>
      <c r="L589" s="243"/>
      <c r="M589" s="596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540"/>
      <c r="J590" s="243"/>
      <c r="K590" s="243"/>
      <c r="L590" s="243"/>
      <c r="M590" s="596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540"/>
      <c r="J591" s="243"/>
      <c r="K591" s="243"/>
      <c r="L591" s="243"/>
      <c r="M591" s="596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540"/>
      <c r="J592" s="243"/>
      <c r="K592" s="243"/>
      <c r="L592" s="243"/>
      <c r="M592" s="596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540"/>
      <c r="J593" s="243"/>
      <c r="K593" s="243"/>
      <c r="L593" s="243"/>
      <c r="M593" s="596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540"/>
      <c r="J594" s="243"/>
      <c r="K594" s="243"/>
      <c r="L594" s="243"/>
      <c r="M594" s="596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540"/>
      <c r="J595" s="243"/>
      <c r="K595" s="243"/>
      <c r="L595" s="243"/>
      <c r="M595" s="596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540"/>
      <c r="J596" s="243"/>
      <c r="K596" s="243"/>
      <c r="L596" s="243"/>
      <c r="M596" s="596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540"/>
      <c r="J597" s="243"/>
      <c r="K597" s="243"/>
      <c r="L597" s="243"/>
      <c r="M597" s="596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540"/>
      <c r="J598" s="243"/>
      <c r="K598" s="243"/>
      <c r="L598" s="243"/>
      <c r="M598" s="596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540"/>
      <c r="J599" s="243"/>
      <c r="K599" s="243"/>
      <c r="L599" s="243"/>
      <c r="M599" s="596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540"/>
      <c r="J600" s="243"/>
      <c r="K600" s="243"/>
      <c r="L600" s="243"/>
      <c r="M600" s="596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540"/>
      <c r="J601" s="243"/>
      <c r="K601" s="243"/>
      <c r="L601" s="243"/>
      <c r="M601" s="596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540"/>
      <c r="J602" s="243"/>
      <c r="K602" s="243"/>
      <c r="L602" s="243"/>
      <c r="M602" s="596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540"/>
      <c r="J603" s="243"/>
      <c r="K603" s="243"/>
      <c r="L603" s="243"/>
      <c r="M603" s="596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540"/>
      <c r="J604" s="243"/>
      <c r="K604" s="243"/>
      <c r="L604" s="243"/>
      <c r="M604" s="596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540"/>
      <c r="J605" s="243"/>
      <c r="K605" s="243"/>
      <c r="L605" s="243"/>
      <c r="M605" s="596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540"/>
      <c r="J606" s="243"/>
      <c r="K606" s="243"/>
      <c r="L606" s="243"/>
      <c r="M606" s="596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540"/>
      <c r="J607" s="243"/>
      <c r="K607" s="243"/>
      <c r="L607" s="243"/>
      <c r="M607" s="596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540"/>
      <c r="J608" s="243"/>
      <c r="K608" s="243"/>
      <c r="L608" s="243"/>
      <c r="M608" s="596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540"/>
      <c r="J609" s="243"/>
      <c r="K609" s="243"/>
      <c r="L609" s="243"/>
      <c r="M609" s="596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540"/>
      <c r="J610" s="243"/>
      <c r="K610" s="243"/>
      <c r="L610" s="243"/>
      <c r="M610" s="596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540"/>
      <c r="J611" s="243"/>
      <c r="K611" s="243"/>
      <c r="L611" s="243"/>
      <c r="M611" s="596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540"/>
      <c r="J612" s="243"/>
      <c r="K612" s="243"/>
      <c r="L612" s="243"/>
      <c r="M612" s="596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540"/>
      <c r="J613" s="243"/>
      <c r="K613" s="243"/>
      <c r="L613" s="243"/>
      <c r="M613" s="596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540"/>
      <c r="J614" s="243"/>
      <c r="K614" s="243"/>
      <c r="L614" s="243"/>
      <c r="M614" s="596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540"/>
      <c r="J615" s="243"/>
      <c r="K615" s="243"/>
      <c r="L615" s="243"/>
      <c r="M615" s="596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540"/>
      <c r="J616" s="243"/>
      <c r="K616" s="243"/>
      <c r="L616" s="243"/>
      <c r="M616" s="596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540"/>
      <c r="J617" s="243"/>
      <c r="K617" s="243"/>
      <c r="L617" s="243"/>
      <c r="M617" s="596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540"/>
      <c r="J618" s="243"/>
      <c r="K618" s="243"/>
      <c r="L618" s="243"/>
      <c r="M618" s="596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540"/>
      <c r="J619" s="243"/>
      <c r="K619" s="243"/>
      <c r="L619" s="243"/>
      <c r="M619" s="596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540"/>
      <c r="J620" s="243"/>
      <c r="K620" s="243"/>
      <c r="L620" s="243"/>
      <c r="M620" s="596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540"/>
      <c r="J621" s="243"/>
      <c r="K621" s="243"/>
      <c r="L621" s="243"/>
      <c r="M621" s="596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540"/>
      <c r="J622" s="243"/>
      <c r="K622" s="243"/>
      <c r="L622" s="243"/>
      <c r="M622" s="596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540"/>
      <c r="J623" s="243"/>
      <c r="K623" s="243"/>
      <c r="L623" s="243"/>
      <c r="M623" s="596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540"/>
      <c r="J624" s="243"/>
      <c r="K624" s="243"/>
      <c r="L624" s="243"/>
      <c r="M624" s="596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540"/>
      <c r="J625" s="243"/>
      <c r="K625" s="243"/>
      <c r="L625" s="243"/>
      <c r="M625" s="596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540"/>
      <c r="J626" s="243"/>
      <c r="K626" s="243"/>
      <c r="L626" s="243"/>
      <c r="M626" s="596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540"/>
      <c r="J627" s="243"/>
      <c r="K627" s="243"/>
      <c r="L627" s="243"/>
      <c r="M627" s="596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540"/>
      <c r="J628" s="243"/>
      <c r="K628" s="243"/>
      <c r="L628" s="243"/>
      <c r="M628" s="596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540"/>
      <c r="J629" s="243"/>
      <c r="K629" s="243"/>
      <c r="L629" s="243"/>
      <c r="M629" s="596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540"/>
      <c r="J630" s="243"/>
      <c r="K630" s="243"/>
      <c r="L630" s="243"/>
      <c r="M630" s="596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540"/>
      <c r="J631" s="243"/>
      <c r="K631" s="243"/>
      <c r="L631" s="243"/>
      <c r="M631" s="596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540"/>
      <c r="J632" s="243"/>
      <c r="K632" s="243"/>
      <c r="L632" s="243"/>
      <c r="M632" s="596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540"/>
      <c r="J633" s="243"/>
      <c r="K633" s="243"/>
      <c r="L633" s="243"/>
      <c r="M633" s="596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540"/>
      <c r="J634" s="243"/>
      <c r="K634" s="243"/>
      <c r="L634" s="243"/>
      <c r="M634" s="596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540"/>
      <c r="J635" s="243"/>
      <c r="K635" s="243"/>
      <c r="L635" s="243"/>
      <c r="M635" s="596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540"/>
      <c r="J636" s="243"/>
      <c r="K636" s="243"/>
      <c r="L636" s="243"/>
      <c r="M636" s="596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540"/>
      <c r="J637" s="243"/>
      <c r="K637" s="243"/>
      <c r="L637" s="243"/>
      <c r="M637" s="596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540"/>
      <c r="J638" s="243"/>
      <c r="K638" s="243"/>
      <c r="L638" s="243"/>
      <c r="M638" s="596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540"/>
      <c r="J639" s="243"/>
      <c r="K639" s="243"/>
      <c r="L639" s="243"/>
      <c r="M639" s="596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540"/>
      <c r="J640" s="243"/>
      <c r="K640" s="243"/>
      <c r="L640" s="243"/>
      <c r="M640" s="596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540"/>
      <c r="J641" s="243"/>
      <c r="K641" s="243"/>
      <c r="L641" s="243"/>
      <c r="M641" s="596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540"/>
      <c r="J642" s="243"/>
      <c r="K642" s="243"/>
      <c r="L642" s="243"/>
      <c r="M642" s="596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540"/>
      <c r="J643" s="243"/>
      <c r="K643" s="243"/>
      <c r="L643" s="243"/>
      <c r="M643" s="596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540"/>
      <c r="J644" s="243"/>
      <c r="K644" s="243"/>
      <c r="L644" s="243"/>
      <c r="M644" s="596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540"/>
      <c r="J645" s="243"/>
      <c r="K645" s="243"/>
      <c r="L645" s="243"/>
      <c r="M645" s="596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540"/>
      <c r="J646" s="243"/>
      <c r="K646" s="243"/>
      <c r="L646" s="243"/>
      <c r="M646" s="596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540"/>
      <c r="J647" s="243"/>
      <c r="K647" s="243"/>
      <c r="L647" s="243"/>
      <c r="M647" s="596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540"/>
      <c r="J648" s="243"/>
      <c r="K648" s="243"/>
      <c r="L648" s="243"/>
      <c r="M648" s="596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540"/>
      <c r="J649" s="243"/>
      <c r="K649" s="243"/>
      <c r="L649" s="243"/>
      <c r="M649" s="596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540"/>
      <c r="J650" s="243"/>
      <c r="K650" s="243"/>
      <c r="L650" s="243"/>
      <c r="M650" s="596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540"/>
      <c r="J651" s="243"/>
      <c r="K651" s="243"/>
      <c r="L651" s="243"/>
      <c r="M651" s="596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540"/>
      <c r="J652" s="243"/>
      <c r="K652" s="243"/>
      <c r="L652" s="243"/>
      <c r="M652" s="596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540"/>
      <c r="J653" s="243"/>
      <c r="K653" s="243"/>
      <c r="L653" s="243"/>
      <c r="M653" s="596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540"/>
      <c r="J654" s="243"/>
      <c r="K654" s="243"/>
      <c r="L654" s="243"/>
      <c r="M654" s="596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540"/>
      <c r="J655" s="243"/>
      <c r="K655" s="243"/>
      <c r="L655" s="243"/>
      <c r="M655" s="596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540"/>
      <c r="J656" s="243"/>
      <c r="K656" s="243"/>
      <c r="L656" s="243"/>
      <c r="M656" s="596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540"/>
      <c r="J657" s="243"/>
      <c r="K657" s="243"/>
      <c r="L657" s="243"/>
      <c r="M657" s="596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540"/>
      <c r="J658" s="243"/>
      <c r="K658" s="243"/>
      <c r="L658" s="243"/>
      <c r="M658" s="596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540"/>
      <c r="J659" s="243"/>
      <c r="K659" s="243"/>
      <c r="L659" s="243"/>
      <c r="M659" s="596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540"/>
      <c r="J660" s="243"/>
      <c r="K660" s="243"/>
      <c r="L660" s="243"/>
      <c r="M660" s="596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540"/>
      <c r="J661" s="243"/>
      <c r="K661" s="243"/>
      <c r="L661" s="243"/>
      <c r="M661" s="596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540"/>
      <c r="J662" s="243"/>
      <c r="K662" s="243"/>
      <c r="L662" s="243"/>
      <c r="M662" s="596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540"/>
      <c r="J663" s="243"/>
      <c r="K663" s="243"/>
      <c r="L663" s="243"/>
      <c r="M663" s="596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540"/>
      <c r="J664" s="243"/>
      <c r="K664" s="243"/>
      <c r="L664" s="243"/>
      <c r="M664" s="596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540"/>
      <c r="J665" s="243"/>
      <c r="K665" s="243"/>
      <c r="L665" s="243"/>
      <c r="M665" s="596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540"/>
      <c r="J666" s="243"/>
      <c r="K666" s="243"/>
      <c r="L666" s="243"/>
      <c r="M666" s="596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540"/>
      <c r="J667" s="243"/>
      <c r="K667" s="243"/>
      <c r="L667" s="243"/>
      <c r="M667" s="596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540"/>
      <c r="J668" s="243"/>
      <c r="K668" s="243"/>
      <c r="L668" s="243"/>
      <c r="M668" s="596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540"/>
      <c r="J669" s="243"/>
      <c r="K669" s="243"/>
      <c r="L669" s="243"/>
      <c r="M669" s="596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540"/>
      <c r="J670" s="243"/>
      <c r="K670" s="243"/>
      <c r="L670" s="243"/>
      <c r="M670" s="596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540"/>
      <c r="J671" s="243"/>
      <c r="K671" s="243"/>
      <c r="L671" s="243"/>
      <c r="M671" s="596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540"/>
      <c r="J672" s="243"/>
      <c r="K672" s="243"/>
      <c r="L672" s="243"/>
      <c r="M672" s="596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540"/>
      <c r="J673" s="243"/>
      <c r="K673" s="243"/>
      <c r="L673" s="243"/>
      <c r="M673" s="596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540"/>
      <c r="J674" s="243"/>
      <c r="K674" s="243"/>
      <c r="L674" s="243"/>
      <c r="M674" s="596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540"/>
      <c r="J675" s="243"/>
      <c r="K675" s="243"/>
      <c r="L675" s="243"/>
      <c r="M675" s="596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540"/>
      <c r="J676" s="243"/>
      <c r="K676" s="243"/>
      <c r="L676" s="243"/>
      <c r="M676" s="596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540"/>
      <c r="J677" s="243"/>
      <c r="K677" s="243"/>
      <c r="L677" s="243"/>
      <c r="M677" s="596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540"/>
      <c r="J678" s="243"/>
      <c r="K678" s="243"/>
      <c r="L678" s="243"/>
      <c r="M678" s="596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540"/>
      <c r="J679" s="243"/>
      <c r="K679" s="243"/>
      <c r="L679" s="243"/>
      <c r="M679" s="596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540"/>
      <c r="J680" s="243"/>
      <c r="K680" s="243"/>
      <c r="L680" s="243"/>
      <c r="M680" s="596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540"/>
      <c r="J681" s="243"/>
      <c r="K681" s="243"/>
      <c r="L681" s="243"/>
      <c r="M681" s="596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540"/>
      <c r="J682" s="243"/>
      <c r="K682" s="243"/>
      <c r="L682" s="243"/>
      <c r="M682" s="596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540"/>
      <c r="J683" s="243"/>
      <c r="K683" s="243"/>
      <c r="L683" s="243"/>
      <c r="M683" s="596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540"/>
      <c r="J684" s="243"/>
      <c r="K684" s="243"/>
      <c r="L684" s="243"/>
      <c r="M684" s="596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540"/>
      <c r="J685" s="243"/>
      <c r="K685" s="243"/>
      <c r="L685" s="243"/>
      <c r="M685" s="596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540"/>
      <c r="J686" s="243"/>
      <c r="K686" s="243"/>
      <c r="L686" s="243"/>
      <c r="M686" s="596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540"/>
      <c r="J687" s="243"/>
      <c r="K687" s="243"/>
      <c r="L687" s="243"/>
      <c r="M687" s="596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540"/>
      <c r="J688" s="243"/>
      <c r="K688" s="243"/>
      <c r="L688" s="243"/>
      <c r="M688" s="596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540"/>
      <c r="J689" s="243"/>
      <c r="K689" s="243"/>
      <c r="L689" s="243"/>
      <c r="M689" s="596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540"/>
      <c r="J690" s="243"/>
      <c r="K690" s="243"/>
      <c r="L690" s="243"/>
      <c r="M690" s="596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540"/>
      <c r="J691" s="243"/>
      <c r="K691" s="243"/>
      <c r="L691" s="243"/>
      <c r="M691" s="596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540"/>
      <c r="J692" s="243"/>
      <c r="K692" s="243"/>
      <c r="L692" s="243"/>
      <c r="M692" s="596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540"/>
      <c r="J693" s="243"/>
      <c r="K693" s="243"/>
      <c r="L693" s="243"/>
      <c r="M693" s="596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540"/>
      <c r="J694" s="243"/>
      <c r="K694" s="243"/>
      <c r="L694" s="243"/>
      <c r="M694" s="596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540"/>
      <c r="J695" s="243"/>
      <c r="K695" s="243"/>
      <c r="L695" s="243"/>
      <c r="M695" s="596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540"/>
      <c r="J696" s="243"/>
      <c r="K696" s="243"/>
      <c r="L696" s="243"/>
      <c r="M696" s="596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540"/>
      <c r="J697" s="243"/>
      <c r="K697" s="243"/>
      <c r="L697" s="243"/>
      <c r="M697" s="596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540"/>
      <c r="J698" s="243"/>
      <c r="K698" s="243"/>
      <c r="L698" s="243"/>
      <c r="M698" s="596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540"/>
      <c r="J699" s="243"/>
      <c r="K699" s="243"/>
      <c r="L699" s="243"/>
      <c r="M699" s="596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540"/>
      <c r="J700" s="243"/>
      <c r="K700" s="243"/>
      <c r="L700" s="243"/>
      <c r="M700" s="596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540"/>
      <c r="J701" s="243"/>
      <c r="K701" s="243"/>
      <c r="L701" s="243"/>
      <c r="M701" s="596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540"/>
      <c r="J702" s="243"/>
      <c r="K702" s="243"/>
      <c r="L702" s="243"/>
      <c r="M702" s="596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540"/>
      <c r="J703" s="243"/>
      <c r="K703" s="243"/>
      <c r="L703" s="243"/>
      <c r="M703" s="596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540"/>
      <c r="J704" s="243"/>
      <c r="K704" s="243"/>
      <c r="L704" s="243"/>
      <c r="M704" s="596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540"/>
      <c r="J705" s="243"/>
      <c r="K705" s="243"/>
      <c r="L705" s="243"/>
      <c r="M705" s="596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540"/>
      <c r="J706" s="243"/>
      <c r="K706" s="243"/>
      <c r="L706" s="243"/>
      <c r="M706" s="596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540"/>
      <c r="J707" s="243"/>
      <c r="K707" s="243"/>
      <c r="L707" s="243"/>
      <c r="M707" s="596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540"/>
      <c r="J708" s="243"/>
      <c r="K708" s="243"/>
      <c r="L708" s="243"/>
      <c r="M708" s="596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540"/>
      <c r="J709" s="243"/>
      <c r="K709" s="243"/>
      <c r="L709" s="243"/>
      <c r="M709" s="596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540"/>
      <c r="J710" s="243"/>
      <c r="K710" s="243"/>
      <c r="L710" s="243"/>
      <c r="M710" s="596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540"/>
      <c r="J711" s="243"/>
      <c r="K711" s="243"/>
      <c r="L711" s="243"/>
      <c r="M711" s="596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540"/>
      <c r="J712" s="243"/>
      <c r="K712" s="243"/>
      <c r="L712" s="243"/>
      <c r="M712" s="596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540"/>
      <c r="J713" s="243"/>
      <c r="K713" s="243"/>
      <c r="L713" s="243"/>
      <c r="M713" s="596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540"/>
      <c r="J714" s="243"/>
      <c r="K714" s="243"/>
      <c r="L714" s="243"/>
      <c r="M714" s="596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540"/>
      <c r="J715" s="243"/>
      <c r="K715" s="243"/>
      <c r="L715" s="243"/>
      <c r="M715" s="596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540"/>
      <c r="J716" s="243"/>
      <c r="K716" s="243"/>
      <c r="L716" s="243"/>
      <c r="M716" s="596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540"/>
      <c r="J717" s="243"/>
      <c r="K717" s="243"/>
      <c r="L717" s="243"/>
      <c r="M717" s="596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540"/>
      <c r="J718" s="243"/>
      <c r="K718" s="243"/>
      <c r="L718" s="243"/>
      <c r="M718" s="596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540"/>
      <c r="J719" s="243"/>
      <c r="K719" s="243"/>
      <c r="L719" s="243"/>
      <c r="M719" s="596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540"/>
      <c r="J720" s="243"/>
      <c r="K720" s="243"/>
      <c r="L720" s="243"/>
      <c r="M720" s="596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540"/>
      <c r="J721" s="243"/>
      <c r="K721" s="243"/>
      <c r="L721" s="243"/>
      <c r="M721" s="596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540"/>
      <c r="J722" s="243"/>
      <c r="K722" s="243"/>
      <c r="L722" s="243"/>
      <c r="M722" s="596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540"/>
      <c r="J723" s="243"/>
      <c r="K723" s="243"/>
      <c r="L723" s="243"/>
      <c r="M723" s="596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540"/>
      <c r="J724" s="243"/>
      <c r="K724" s="243"/>
      <c r="L724" s="243"/>
      <c r="M724" s="596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540"/>
      <c r="J725" s="243"/>
      <c r="K725" s="243"/>
      <c r="L725" s="243"/>
      <c r="M725" s="596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540"/>
      <c r="J726" s="243"/>
      <c r="K726" s="243"/>
      <c r="L726" s="243"/>
      <c r="M726" s="596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540"/>
      <c r="J727" s="243"/>
      <c r="K727" s="243"/>
      <c r="L727" s="243"/>
      <c r="M727" s="596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540"/>
      <c r="J728" s="243"/>
      <c r="K728" s="243"/>
      <c r="L728" s="243"/>
      <c r="M728" s="596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540"/>
      <c r="J729" s="243"/>
      <c r="K729" s="243"/>
      <c r="L729" s="243"/>
      <c r="M729" s="596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540"/>
      <c r="J730" s="243"/>
      <c r="K730" s="243"/>
      <c r="L730" s="243"/>
      <c r="M730" s="596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540"/>
      <c r="J731" s="243"/>
      <c r="K731" s="243"/>
      <c r="L731" s="243"/>
      <c r="M731" s="596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540"/>
      <c r="J732" s="243"/>
      <c r="K732" s="243"/>
      <c r="L732" s="243"/>
      <c r="M732" s="596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540"/>
      <c r="J733" s="243"/>
      <c r="K733" s="243"/>
      <c r="L733" s="243"/>
      <c r="M733" s="596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540"/>
      <c r="J734" s="243"/>
      <c r="K734" s="243"/>
      <c r="L734" s="243"/>
      <c r="M734" s="596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540"/>
      <c r="J735" s="243"/>
      <c r="K735" s="243"/>
      <c r="L735" s="243"/>
      <c r="M735" s="596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540"/>
      <c r="J736" s="243"/>
      <c r="K736" s="243"/>
      <c r="L736" s="243"/>
      <c r="M736" s="596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540"/>
      <c r="J737" s="243"/>
      <c r="K737" s="243"/>
      <c r="L737" s="243"/>
      <c r="M737" s="596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540"/>
      <c r="J738" s="243"/>
      <c r="K738" s="243"/>
      <c r="L738" s="243"/>
      <c r="M738" s="596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540"/>
      <c r="J739" s="243"/>
      <c r="K739" s="243"/>
      <c r="L739" s="243"/>
      <c r="M739" s="596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540"/>
      <c r="J740" s="243"/>
      <c r="K740" s="243"/>
      <c r="L740" s="243"/>
      <c r="M740" s="596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540"/>
      <c r="J741" s="243"/>
      <c r="K741" s="243"/>
      <c r="L741" s="243"/>
      <c r="M741" s="596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540"/>
      <c r="J742" s="243"/>
      <c r="K742" s="243"/>
      <c r="L742" s="243"/>
      <c r="M742" s="596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540"/>
      <c r="J743" s="243"/>
      <c r="K743" s="243"/>
      <c r="L743" s="243"/>
      <c r="M743" s="596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540"/>
      <c r="J744" s="243"/>
      <c r="K744" s="243"/>
      <c r="L744" s="243"/>
      <c r="M744" s="596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540"/>
      <c r="J745" s="243"/>
      <c r="K745" s="243"/>
      <c r="L745" s="243"/>
      <c r="M745" s="596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540"/>
      <c r="J746" s="243"/>
      <c r="K746" s="243"/>
      <c r="L746" s="243"/>
      <c r="M746" s="596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540"/>
      <c r="J747" s="243"/>
      <c r="K747" s="243"/>
      <c r="L747" s="243"/>
      <c r="M747" s="596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540"/>
      <c r="J748" s="243"/>
      <c r="K748" s="243"/>
      <c r="L748" s="243"/>
      <c r="M748" s="596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540"/>
      <c r="J749" s="243"/>
      <c r="K749" s="243"/>
      <c r="L749" s="243"/>
      <c r="M749" s="596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540"/>
      <c r="J750" s="243"/>
      <c r="K750" s="243"/>
      <c r="L750" s="243"/>
      <c r="M750" s="596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540"/>
      <c r="J751" s="243"/>
      <c r="K751" s="243"/>
      <c r="L751" s="243"/>
      <c r="M751" s="596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540"/>
      <c r="J752" s="243"/>
      <c r="K752" s="243"/>
      <c r="L752" s="243"/>
      <c r="M752" s="596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540"/>
      <c r="J753" s="243"/>
      <c r="K753" s="243"/>
      <c r="L753" s="243"/>
      <c r="M753" s="596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540"/>
      <c r="J754" s="243"/>
      <c r="K754" s="243"/>
      <c r="L754" s="243"/>
      <c r="M754" s="596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540"/>
      <c r="J755" s="243"/>
      <c r="K755" s="243"/>
      <c r="L755" s="243"/>
      <c r="M755" s="596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540"/>
      <c r="J756" s="243"/>
      <c r="K756" s="243"/>
      <c r="L756" s="243"/>
      <c r="M756" s="596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540"/>
      <c r="J757" s="243"/>
      <c r="K757" s="243"/>
      <c r="L757" s="243"/>
      <c r="M757" s="596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540"/>
      <c r="J758" s="243"/>
      <c r="K758" s="243"/>
      <c r="L758" s="243"/>
      <c r="M758" s="596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540"/>
      <c r="J759" s="243"/>
      <c r="K759" s="243"/>
      <c r="L759" s="243"/>
      <c r="M759" s="596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540"/>
      <c r="J760" s="243"/>
      <c r="K760" s="243"/>
      <c r="L760" s="243"/>
      <c r="M760" s="596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540"/>
      <c r="J761" s="243"/>
      <c r="K761" s="243"/>
      <c r="L761" s="243"/>
      <c r="M761" s="596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540"/>
      <c r="J762" s="243"/>
      <c r="K762" s="243"/>
      <c r="L762" s="243"/>
      <c r="M762" s="596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540"/>
      <c r="J763" s="243"/>
      <c r="K763" s="243"/>
      <c r="L763" s="243"/>
      <c r="M763" s="596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540"/>
      <c r="J764" s="243"/>
      <c r="K764" s="243"/>
      <c r="L764" s="243"/>
      <c r="M764" s="596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540"/>
      <c r="J765" s="243"/>
      <c r="K765" s="243"/>
      <c r="L765" s="243"/>
      <c r="M765" s="596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540"/>
      <c r="J766" s="243"/>
      <c r="K766" s="243"/>
      <c r="L766" s="243"/>
      <c r="M766" s="596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540"/>
      <c r="J767" s="243"/>
      <c r="K767" s="243"/>
      <c r="L767" s="243"/>
      <c r="M767" s="596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540"/>
      <c r="J768" s="243"/>
      <c r="K768" s="243"/>
      <c r="L768" s="243"/>
      <c r="M768" s="596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540"/>
      <c r="J769" s="243"/>
      <c r="K769" s="243"/>
      <c r="L769" s="243"/>
      <c r="M769" s="596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540"/>
      <c r="J770" s="243"/>
      <c r="K770" s="243"/>
      <c r="L770" s="243"/>
      <c r="M770" s="596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540"/>
      <c r="J771" s="243"/>
      <c r="K771" s="243"/>
      <c r="L771" s="243"/>
      <c r="M771" s="596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540"/>
      <c r="J772" s="243"/>
      <c r="K772" s="243"/>
      <c r="L772" s="243"/>
      <c r="M772" s="596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540"/>
      <c r="J773" s="243"/>
      <c r="K773" s="243"/>
      <c r="L773" s="243"/>
      <c r="M773" s="596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540"/>
      <c r="J774" s="243"/>
      <c r="K774" s="243"/>
      <c r="L774" s="243"/>
      <c r="M774" s="596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540"/>
      <c r="J775" s="243"/>
      <c r="K775" s="243"/>
      <c r="L775" s="243"/>
      <c r="M775" s="596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540"/>
      <c r="J776" s="243"/>
      <c r="K776" s="243"/>
      <c r="L776" s="243"/>
      <c r="M776" s="596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540"/>
      <c r="J777" s="243"/>
      <c r="K777" s="243"/>
      <c r="L777" s="243"/>
      <c r="M777" s="596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540"/>
      <c r="J778" s="243"/>
      <c r="K778" s="243"/>
      <c r="L778" s="243"/>
      <c r="M778" s="596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540"/>
      <c r="J779" s="243"/>
      <c r="K779" s="243"/>
      <c r="L779" s="243"/>
      <c r="M779" s="596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540"/>
      <c r="J780" s="243"/>
      <c r="K780" s="243"/>
      <c r="L780" s="243"/>
      <c r="M780" s="596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540"/>
      <c r="J781" s="243"/>
      <c r="K781" s="243"/>
      <c r="L781" s="243"/>
      <c r="M781" s="596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540"/>
      <c r="J782" s="243"/>
      <c r="K782" s="243"/>
      <c r="L782" s="243"/>
      <c r="M782" s="596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540"/>
      <c r="J783" s="243"/>
      <c r="K783" s="243"/>
      <c r="L783" s="243"/>
      <c r="M783" s="596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540"/>
      <c r="J784" s="243"/>
      <c r="K784" s="243"/>
      <c r="L784" s="243"/>
      <c r="M784" s="596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540"/>
      <c r="J785" s="243"/>
      <c r="K785" s="243"/>
      <c r="L785" s="243"/>
      <c r="M785" s="596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540"/>
      <c r="J786" s="243"/>
      <c r="K786" s="243"/>
      <c r="L786" s="243"/>
      <c r="M786" s="596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540"/>
      <c r="J787" s="243"/>
      <c r="K787" s="243"/>
      <c r="L787" s="243"/>
      <c r="M787" s="596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540"/>
      <c r="J788" s="243"/>
      <c r="K788" s="243"/>
      <c r="L788" s="243"/>
      <c r="M788" s="596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540"/>
      <c r="J789" s="243"/>
      <c r="K789" s="243"/>
      <c r="L789" s="243"/>
      <c r="M789" s="596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540"/>
      <c r="J790" s="243"/>
      <c r="K790" s="243"/>
      <c r="L790" s="243"/>
      <c r="M790" s="596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540"/>
      <c r="J791" s="243"/>
      <c r="K791" s="243"/>
      <c r="L791" s="243"/>
      <c r="M791" s="596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540"/>
      <c r="J792" s="243"/>
      <c r="K792" s="243"/>
      <c r="L792" s="243"/>
      <c r="M792" s="596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540"/>
      <c r="J793" s="243"/>
      <c r="K793" s="243"/>
      <c r="L793" s="243"/>
      <c r="M793" s="596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540"/>
      <c r="J794" s="243"/>
      <c r="K794" s="243"/>
      <c r="L794" s="243"/>
      <c r="M794" s="596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540"/>
      <c r="J795" s="243"/>
      <c r="K795" s="243"/>
      <c r="L795" s="243"/>
      <c r="M795" s="596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540"/>
      <c r="J796" s="243"/>
      <c r="K796" s="243"/>
      <c r="L796" s="243"/>
      <c r="M796" s="596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540"/>
      <c r="J797" s="243"/>
      <c r="K797" s="243"/>
      <c r="L797" s="243"/>
      <c r="M797" s="596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540"/>
      <c r="J798" s="243"/>
      <c r="K798" s="243"/>
      <c r="L798" s="243"/>
      <c r="M798" s="596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540"/>
      <c r="J799" s="243"/>
      <c r="K799" s="243"/>
      <c r="L799" s="243"/>
      <c r="M799" s="596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540"/>
      <c r="J800" s="243"/>
      <c r="K800" s="243"/>
      <c r="L800" s="243"/>
      <c r="M800" s="596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540"/>
      <c r="J801" s="243"/>
      <c r="K801" s="243"/>
      <c r="L801" s="243"/>
      <c r="M801" s="596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540"/>
      <c r="J802" s="243"/>
      <c r="K802" s="243"/>
      <c r="L802" s="243"/>
      <c r="M802" s="596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540"/>
      <c r="J803" s="243"/>
      <c r="K803" s="243"/>
      <c r="L803" s="243"/>
      <c r="M803" s="596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540"/>
      <c r="J804" s="243"/>
      <c r="K804" s="243"/>
      <c r="L804" s="243"/>
      <c r="M804" s="596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540"/>
      <c r="J805" s="243"/>
      <c r="K805" s="243"/>
      <c r="L805" s="243"/>
      <c r="M805" s="596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540"/>
      <c r="J806" s="243"/>
      <c r="K806" s="243"/>
      <c r="L806" s="243"/>
      <c r="M806" s="596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540"/>
      <c r="J807" s="243"/>
      <c r="K807" s="243"/>
      <c r="L807" s="243"/>
      <c r="M807" s="596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540"/>
      <c r="J808" s="243"/>
      <c r="K808" s="243"/>
      <c r="L808" s="243"/>
      <c r="M808" s="596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540"/>
      <c r="J809" s="243"/>
      <c r="K809" s="243"/>
      <c r="L809" s="243"/>
      <c r="M809" s="596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540"/>
      <c r="J810" s="243"/>
      <c r="K810" s="243"/>
      <c r="L810" s="243"/>
      <c r="M810" s="596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540"/>
      <c r="J811" s="243"/>
      <c r="K811" s="243"/>
      <c r="L811" s="243"/>
      <c r="M811" s="596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540"/>
      <c r="J812" s="243"/>
      <c r="K812" s="243"/>
      <c r="L812" s="243"/>
      <c r="M812" s="596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540"/>
      <c r="J813" s="243"/>
      <c r="K813" s="243"/>
      <c r="L813" s="243"/>
      <c r="M813" s="596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540"/>
      <c r="J814" s="243"/>
      <c r="K814" s="243"/>
      <c r="L814" s="243"/>
      <c r="M814" s="596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540"/>
      <c r="J815" s="243"/>
      <c r="K815" s="243"/>
      <c r="L815" s="243"/>
      <c r="M815" s="596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540"/>
      <c r="J816" s="243"/>
      <c r="K816" s="243"/>
      <c r="L816" s="243"/>
      <c r="M816" s="596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540"/>
      <c r="J817" s="243"/>
      <c r="K817" s="243"/>
      <c r="L817" s="243"/>
      <c r="M817" s="596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540"/>
      <c r="J818" s="243"/>
      <c r="K818" s="243"/>
      <c r="L818" s="243"/>
      <c r="M818" s="596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540"/>
      <c r="J819" s="243"/>
      <c r="K819" s="243"/>
      <c r="L819" s="243"/>
      <c r="M819" s="596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540"/>
      <c r="J820" s="243"/>
      <c r="K820" s="243"/>
      <c r="L820" s="243"/>
      <c r="M820" s="596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540"/>
      <c r="J821" s="243"/>
      <c r="K821" s="243"/>
      <c r="L821" s="243"/>
      <c r="M821" s="596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540"/>
      <c r="J822" s="243"/>
      <c r="K822" s="243"/>
      <c r="L822" s="243"/>
      <c r="M822" s="596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540"/>
      <c r="J823" s="243"/>
      <c r="K823" s="243"/>
      <c r="L823" s="243"/>
      <c r="M823" s="596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540"/>
      <c r="J824" s="243"/>
      <c r="K824" s="243"/>
      <c r="L824" s="243"/>
      <c r="M824" s="596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540"/>
      <c r="J825" s="243"/>
      <c r="K825" s="243"/>
      <c r="L825" s="243"/>
      <c r="M825" s="596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540"/>
      <c r="J826" s="243"/>
      <c r="K826" s="243"/>
      <c r="L826" s="243"/>
      <c r="M826" s="596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540"/>
      <c r="J827" s="243"/>
      <c r="K827" s="243"/>
      <c r="L827" s="243"/>
      <c r="M827" s="596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540"/>
      <c r="J828" s="243"/>
      <c r="K828" s="243"/>
      <c r="L828" s="243"/>
      <c r="M828" s="596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540"/>
      <c r="J829" s="243"/>
      <c r="K829" s="243"/>
      <c r="L829" s="243"/>
      <c r="M829" s="596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540"/>
      <c r="J830" s="243"/>
      <c r="K830" s="243"/>
      <c r="L830" s="243"/>
      <c r="M830" s="596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540"/>
      <c r="J831" s="243"/>
      <c r="K831" s="243"/>
      <c r="L831" s="243"/>
      <c r="M831" s="596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540"/>
      <c r="J832" s="243"/>
      <c r="K832" s="243"/>
      <c r="L832" s="243"/>
      <c r="M832" s="596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540"/>
      <c r="J833" s="243"/>
      <c r="K833" s="243"/>
      <c r="L833" s="243"/>
      <c r="M833" s="596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540"/>
      <c r="J834" s="243"/>
      <c r="K834" s="243"/>
      <c r="L834" s="243"/>
      <c r="M834" s="596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540"/>
      <c r="J835" s="243"/>
      <c r="K835" s="243"/>
      <c r="L835" s="243"/>
      <c r="M835" s="596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540"/>
      <c r="J836" s="243"/>
      <c r="K836" s="243"/>
      <c r="L836" s="243"/>
      <c r="M836" s="596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540"/>
      <c r="J837" s="243"/>
      <c r="K837" s="243"/>
      <c r="L837" s="243"/>
      <c r="M837" s="596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540"/>
      <c r="J838" s="243"/>
      <c r="K838" s="243"/>
      <c r="L838" s="243"/>
      <c r="M838" s="596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540"/>
      <c r="J839" s="243"/>
      <c r="K839" s="243"/>
      <c r="L839" s="243"/>
      <c r="M839" s="596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540"/>
      <c r="J840" s="243"/>
      <c r="K840" s="243"/>
      <c r="L840" s="243"/>
      <c r="M840" s="596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540"/>
      <c r="J841" s="243"/>
      <c r="K841" s="243"/>
      <c r="L841" s="243"/>
      <c r="M841" s="596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540"/>
      <c r="J842" s="243"/>
      <c r="K842" s="243"/>
      <c r="L842" s="243"/>
      <c r="M842" s="596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540"/>
      <c r="J843" s="243"/>
      <c r="K843" s="243"/>
      <c r="L843" s="243"/>
      <c r="M843" s="596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540"/>
      <c r="J844" s="243"/>
      <c r="K844" s="243"/>
      <c r="L844" s="243"/>
      <c r="M844" s="596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540"/>
      <c r="J845" s="243"/>
      <c r="K845" s="243"/>
      <c r="L845" s="243"/>
      <c r="M845" s="596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540"/>
      <c r="J846" s="243"/>
      <c r="K846" s="243"/>
      <c r="L846" s="243"/>
      <c r="M846" s="596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540"/>
      <c r="J847" s="243"/>
      <c r="K847" s="243"/>
      <c r="L847" s="243"/>
      <c r="M847" s="596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540"/>
      <c r="J848" s="243"/>
      <c r="K848" s="243"/>
      <c r="L848" s="243"/>
      <c r="M848" s="596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540"/>
      <c r="J849" s="243"/>
      <c r="K849" s="243"/>
      <c r="L849" s="243"/>
      <c r="M849" s="596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540"/>
      <c r="J850" s="243"/>
      <c r="K850" s="243"/>
      <c r="L850" s="243"/>
      <c r="M850" s="596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540"/>
      <c r="J851" s="243"/>
      <c r="K851" s="243"/>
      <c r="L851" s="243"/>
      <c r="M851" s="596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540"/>
      <c r="J852" s="243"/>
      <c r="K852" s="243"/>
      <c r="L852" s="243"/>
      <c r="M852" s="596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540"/>
      <c r="J853" s="243"/>
      <c r="K853" s="243"/>
      <c r="L853" s="243"/>
      <c r="M853" s="596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540"/>
      <c r="J854" s="243"/>
      <c r="K854" s="243"/>
      <c r="L854" s="243"/>
      <c r="M854" s="596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540"/>
      <c r="J855" s="243"/>
      <c r="K855" s="243"/>
      <c r="L855" s="243"/>
      <c r="M855" s="596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540"/>
      <c r="J856" s="243"/>
      <c r="K856" s="243"/>
      <c r="L856" s="243"/>
      <c r="M856" s="596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540"/>
      <c r="J857" s="243"/>
      <c r="K857" s="243"/>
      <c r="L857" s="243"/>
      <c r="M857" s="596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540"/>
      <c r="J858" s="243"/>
      <c r="K858" s="243"/>
      <c r="L858" s="243"/>
      <c r="M858" s="596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540"/>
      <c r="J859" s="243"/>
      <c r="K859" s="243"/>
      <c r="L859" s="243"/>
      <c r="M859" s="596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540"/>
      <c r="J860" s="243"/>
      <c r="K860" s="243"/>
      <c r="L860" s="243"/>
      <c r="M860" s="596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540"/>
      <c r="J861" s="243"/>
      <c r="K861" s="243"/>
      <c r="L861" s="243"/>
      <c r="M861" s="596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540"/>
      <c r="J862" s="243"/>
      <c r="K862" s="243"/>
      <c r="L862" s="243"/>
      <c r="M862" s="596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540"/>
      <c r="J863" s="243"/>
      <c r="K863" s="243"/>
      <c r="L863" s="243"/>
      <c r="M863" s="596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540"/>
      <c r="J864" s="243"/>
      <c r="K864" s="243"/>
      <c r="L864" s="243"/>
      <c r="M864" s="596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540"/>
      <c r="J865" s="243"/>
      <c r="K865" s="243"/>
      <c r="L865" s="243"/>
      <c r="M865" s="596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540"/>
      <c r="J866" s="243"/>
      <c r="K866" s="243"/>
      <c r="L866" s="243"/>
      <c r="M866" s="596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540"/>
      <c r="J867" s="243"/>
      <c r="K867" s="243"/>
      <c r="L867" s="243"/>
      <c r="M867" s="596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540"/>
      <c r="J868" s="243"/>
      <c r="K868" s="243"/>
      <c r="L868" s="243"/>
      <c r="M868" s="596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540"/>
      <c r="J869" s="243"/>
      <c r="K869" s="243"/>
      <c r="L869" s="243"/>
      <c r="M869" s="596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540"/>
      <c r="J870" s="243"/>
      <c r="K870" s="243"/>
      <c r="L870" s="243"/>
      <c r="M870" s="596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540"/>
      <c r="J871" s="243"/>
      <c r="K871" s="243"/>
      <c r="L871" s="243"/>
      <c r="M871" s="596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540"/>
      <c r="J872" s="243"/>
      <c r="K872" s="243"/>
      <c r="L872" s="243"/>
      <c r="M872" s="596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540"/>
      <c r="J873" s="243"/>
      <c r="K873" s="243"/>
      <c r="L873" s="243"/>
      <c r="M873" s="596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540"/>
      <c r="J874" s="243"/>
      <c r="K874" s="243"/>
      <c r="L874" s="243"/>
      <c r="M874" s="596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540"/>
      <c r="J875" s="243"/>
      <c r="K875" s="243"/>
      <c r="L875" s="243"/>
      <c r="M875" s="596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540"/>
      <c r="J876" s="243"/>
      <c r="K876" s="243"/>
      <c r="L876" s="243"/>
      <c r="M876" s="596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540"/>
      <c r="J877" s="243"/>
      <c r="K877" s="243"/>
      <c r="L877" s="243"/>
      <c r="M877" s="596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540"/>
      <c r="J878" s="243"/>
      <c r="K878" s="243"/>
      <c r="L878" s="243"/>
      <c r="M878" s="596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540"/>
      <c r="J879" s="243"/>
      <c r="K879" s="243"/>
      <c r="L879" s="243"/>
      <c r="M879" s="596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540"/>
      <c r="J880" s="243"/>
      <c r="K880" s="243"/>
      <c r="L880" s="243"/>
      <c r="M880" s="596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540"/>
      <c r="J881" s="243"/>
      <c r="K881" s="243"/>
      <c r="L881" s="243"/>
      <c r="M881" s="596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540"/>
      <c r="J882" s="243"/>
      <c r="K882" s="243"/>
      <c r="L882" s="243"/>
      <c r="M882" s="596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540"/>
      <c r="J883" s="243"/>
      <c r="K883" s="243"/>
      <c r="L883" s="243"/>
      <c r="M883" s="596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540"/>
      <c r="J884" s="243"/>
      <c r="K884" s="243"/>
      <c r="L884" s="243"/>
      <c r="M884" s="596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540"/>
      <c r="J885" s="243"/>
      <c r="K885" s="243"/>
      <c r="L885" s="243"/>
      <c r="M885" s="596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540"/>
      <c r="J886" s="243"/>
      <c r="K886" s="243"/>
      <c r="L886" s="243"/>
      <c r="M886" s="596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540"/>
      <c r="J887" s="243"/>
      <c r="K887" s="243"/>
      <c r="L887" s="243"/>
      <c r="M887" s="596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540"/>
      <c r="J888" s="243"/>
      <c r="K888" s="243"/>
      <c r="L888" s="243"/>
      <c r="M888" s="596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540"/>
      <c r="J889" s="243"/>
      <c r="K889" s="243"/>
      <c r="L889" s="243"/>
      <c r="M889" s="596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540"/>
      <c r="J890" s="243"/>
      <c r="K890" s="243"/>
      <c r="L890" s="243"/>
      <c r="M890" s="596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540"/>
      <c r="J891" s="243"/>
      <c r="K891" s="243"/>
      <c r="L891" s="243"/>
      <c r="M891" s="596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540"/>
      <c r="J892" s="243"/>
      <c r="K892" s="243"/>
      <c r="L892" s="243"/>
      <c r="M892" s="596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540"/>
      <c r="J893" s="243"/>
      <c r="K893" s="243"/>
      <c r="L893" s="243"/>
      <c r="M893" s="596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540"/>
      <c r="J894" s="243"/>
      <c r="K894" s="243"/>
      <c r="L894" s="243"/>
      <c r="M894" s="596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540"/>
      <c r="J895" s="243"/>
      <c r="K895" s="243"/>
      <c r="L895" s="243"/>
      <c r="M895" s="596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540"/>
      <c r="J896" s="243"/>
      <c r="K896" s="243"/>
      <c r="L896" s="243"/>
      <c r="M896" s="596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540"/>
      <c r="J897" s="243"/>
      <c r="K897" s="243"/>
      <c r="L897" s="243"/>
      <c r="M897" s="596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540"/>
      <c r="J898" s="243"/>
      <c r="K898" s="243"/>
      <c r="L898" s="243"/>
      <c r="M898" s="596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540"/>
      <c r="J899" s="243"/>
      <c r="K899" s="243"/>
      <c r="L899" s="243"/>
      <c r="M899" s="596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540"/>
      <c r="J900" s="243"/>
      <c r="K900" s="243"/>
      <c r="L900" s="243"/>
      <c r="M900" s="596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540"/>
      <c r="J901" s="243"/>
      <c r="K901" s="243"/>
      <c r="L901" s="243"/>
      <c r="M901" s="596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540"/>
      <c r="J902" s="243"/>
      <c r="K902" s="243"/>
      <c r="L902" s="243"/>
      <c r="M902" s="596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540"/>
      <c r="J903" s="243"/>
      <c r="K903" s="243"/>
      <c r="L903" s="243"/>
      <c r="M903" s="596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540"/>
      <c r="J904" s="243"/>
      <c r="K904" s="243"/>
      <c r="L904" s="243"/>
      <c r="M904" s="596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540"/>
      <c r="J905" s="243"/>
      <c r="K905" s="243"/>
      <c r="L905" s="243"/>
      <c r="M905" s="596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540"/>
      <c r="J906" s="243"/>
      <c r="K906" s="243"/>
      <c r="L906" s="243"/>
      <c r="M906" s="596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540"/>
      <c r="J907" s="243"/>
      <c r="K907" s="243"/>
      <c r="L907" s="243"/>
      <c r="M907" s="596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540"/>
      <c r="J908" s="243"/>
      <c r="K908" s="243"/>
      <c r="L908" s="243"/>
      <c r="M908" s="596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540"/>
      <c r="J909" s="243"/>
      <c r="K909" s="243"/>
      <c r="L909" s="243"/>
      <c r="M909" s="596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540"/>
      <c r="J910" s="243"/>
      <c r="K910" s="243"/>
      <c r="L910" s="243"/>
      <c r="M910" s="596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540"/>
      <c r="J911" s="243"/>
      <c r="K911" s="243"/>
      <c r="L911" s="243"/>
      <c r="M911" s="596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540"/>
      <c r="J912" s="243"/>
      <c r="K912" s="243"/>
      <c r="L912" s="243"/>
      <c r="M912" s="596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540"/>
      <c r="J913" s="243"/>
      <c r="K913" s="243"/>
      <c r="L913" s="243"/>
      <c r="M913" s="596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540"/>
      <c r="J914" s="243"/>
      <c r="K914" s="243"/>
      <c r="L914" s="243"/>
      <c r="M914" s="596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540"/>
      <c r="J915" s="243"/>
      <c r="K915" s="243"/>
      <c r="L915" s="243"/>
      <c r="M915" s="596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540"/>
      <c r="J916" s="243"/>
      <c r="K916" s="243"/>
      <c r="L916" s="243"/>
      <c r="M916" s="596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540"/>
      <c r="J917" s="243"/>
      <c r="K917" s="243"/>
      <c r="L917" s="243"/>
      <c r="M917" s="596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540"/>
      <c r="J918" s="243"/>
      <c r="K918" s="243"/>
      <c r="L918" s="243"/>
      <c r="M918" s="596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540"/>
      <c r="J919" s="243"/>
      <c r="K919" s="243"/>
      <c r="L919" s="243"/>
      <c r="M919" s="596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540"/>
      <c r="J920" s="243"/>
      <c r="K920" s="243"/>
      <c r="L920" s="243"/>
      <c r="M920" s="596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540"/>
      <c r="J921" s="243"/>
      <c r="K921" s="243"/>
      <c r="L921" s="243"/>
      <c r="M921" s="596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540"/>
      <c r="J922" s="243"/>
      <c r="K922" s="243"/>
      <c r="L922" s="243"/>
      <c r="M922" s="596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540"/>
      <c r="J923" s="243"/>
      <c r="K923" s="243"/>
      <c r="L923" s="243"/>
      <c r="M923" s="596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540"/>
      <c r="J924" s="243"/>
      <c r="K924" s="243"/>
      <c r="L924" s="243"/>
      <c r="M924" s="596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540"/>
      <c r="J925" s="243"/>
      <c r="K925" s="243"/>
      <c r="L925" s="243"/>
      <c r="M925" s="596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540"/>
      <c r="J926" s="243"/>
      <c r="K926" s="243"/>
      <c r="L926" s="243"/>
      <c r="M926" s="596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540"/>
      <c r="J927" s="243"/>
      <c r="K927" s="243"/>
      <c r="L927" s="243"/>
      <c r="M927" s="596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540"/>
      <c r="J928" s="243"/>
      <c r="K928" s="243"/>
      <c r="L928" s="243"/>
      <c r="M928" s="596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540"/>
      <c r="J929" s="243"/>
      <c r="K929" s="243"/>
      <c r="L929" s="243"/>
      <c r="M929" s="596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540"/>
      <c r="J930" s="243"/>
      <c r="K930" s="243"/>
      <c r="L930" s="243"/>
      <c r="M930" s="596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540"/>
      <c r="J931" s="243"/>
      <c r="K931" s="243"/>
      <c r="L931" s="243"/>
      <c r="M931" s="596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540"/>
      <c r="J932" s="243"/>
      <c r="K932" s="243"/>
      <c r="L932" s="243"/>
      <c r="M932" s="596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540"/>
      <c r="J933" s="243"/>
      <c r="K933" s="243"/>
      <c r="L933" s="243"/>
      <c r="M933" s="596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540"/>
      <c r="J934" s="243"/>
      <c r="K934" s="243"/>
      <c r="L934" s="243"/>
      <c r="M934" s="596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540"/>
      <c r="J935" s="243"/>
      <c r="K935" s="243"/>
      <c r="L935" s="243"/>
      <c r="M935" s="596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540"/>
      <c r="J936" s="243"/>
      <c r="K936" s="243"/>
      <c r="L936" s="243"/>
      <c r="M936" s="596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540"/>
      <c r="J937" s="243"/>
      <c r="K937" s="243"/>
      <c r="L937" s="243"/>
      <c r="M937" s="596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540"/>
      <c r="J938" s="243"/>
      <c r="K938" s="243"/>
      <c r="L938" s="243"/>
      <c r="M938" s="596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540"/>
      <c r="J939" s="243"/>
      <c r="K939" s="243"/>
      <c r="L939" s="243"/>
      <c r="M939" s="596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540"/>
      <c r="J940" s="243"/>
      <c r="K940" s="243"/>
      <c r="L940" s="243"/>
      <c r="M940" s="596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540"/>
      <c r="J941" s="243"/>
      <c r="K941" s="243"/>
      <c r="L941" s="243"/>
      <c r="M941" s="596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540"/>
      <c r="J942" s="243"/>
      <c r="K942" s="243"/>
      <c r="L942" s="243"/>
      <c r="M942" s="596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540"/>
      <c r="J943" s="243"/>
      <c r="K943" s="243"/>
      <c r="L943" s="243"/>
      <c r="M943" s="596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540"/>
      <c r="J944" s="243"/>
      <c r="K944" s="243"/>
      <c r="L944" s="243"/>
      <c r="M944" s="596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540"/>
      <c r="J945" s="243"/>
      <c r="K945" s="243"/>
      <c r="L945" s="243"/>
      <c r="M945" s="596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540"/>
      <c r="J946" s="243"/>
      <c r="K946" s="243"/>
      <c r="L946" s="243"/>
      <c r="M946" s="596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540"/>
      <c r="J947" s="243"/>
      <c r="K947" s="243"/>
      <c r="L947" s="243"/>
      <c r="M947" s="596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540"/>
      <c r="J948" s="243"/>
      <c r="K948" s="243"/>
      <c r="L948" s="243"/>
      <c r="M948" s="596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540"/>
      <c r="J949" s="243"/>
      <c r="K949" s="243"/>
      <c r="L949" s="243"/>
      <c r="M949" s="596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540"/>
      <c r="J950" s="243"/>
      <c r="K950" s="243"/>
      <c r="L950" s="243"/>
      <c r="M950" s="596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540"/>
      <c r="J951" s="243"/>
      <c r="K951" s="243"/>
      <c r="L951" s="243"/>
      <c r="M951" s="596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540"/>
      <c r="J952" s="243"/>
      <c r="K952" s="243"/>
      <c r="L952" s="243"/>
      <c r="M952" s="596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540"/>
      <c r="J953" s="243"/>
      <c r="K953" s="243"/>
      <c r="L953" s="243"/>
      <c r="M953" s="596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540"/>
      <c r="J954" s="243"/>
      <c r="K954" s="243"/>
      <c r="L954" s="243"/>
      <c r="M954" s="596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540"/>
      <c r="J955" s="243"/>
      <c r="K955" s="243"/>
      <c r="L955" s="243"/>
      <c r="M955" s="596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540"/>
      <c r="J956" s="243"/>
      <c r="K956" s="243"/>
      <c r="L956" s="243"/>
      <c r="M956" s="596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540"/>
      <c r="J957" s="243"/>
      <c r="K957" s="243"/>
      <c r="L957" s="243"/>
      <c r="M957" s="596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540"/>
      <c r="J958" s="243"/>
      <c r="K958" s="243"/>
      <c r="L958" s="243"/>
      <c r="M958" s="596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540"/>
      <c r="J959" s="243"/>
      <c r="K959" s="243"/>
      <c r="L959" s="243"/>
      <c r="M959" s="596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540"/>
      <c r="J960" s="243"/>
      <c r="K960" s="243"/>
      <c r="L960" s="243"/>
      <c r="M960" s="596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540"/>
      <c r="J961" s="243"/>
      <c r="K961" s="243"/>
      <c r="L961" s="243"/>
      <c r="M961" s="596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540"/>
      <c r="J962" s="243"/>
      <c r="K962" s="243"/>
      <c r="L962" s="243"/>
      <c r="M962" s="596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540"/>
      <c r="J963" s="243"/>
      <c r="K963" s="243"/>
      <c r="L963" s="243"/>
      <c r="M963" s="596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540"/>
      <c r="J964" s="243"/>
      <c r="K964" s="243"/>
      <c r="L964" s="243"/>
      <c r="M964" s="596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540"/>
      <c r="J965" s="243"/>
      <c r="K965" s="243"/>
      <c r="L965" s="243"/>
      <c r="M965" s="596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540"/>
      <c r="J966" s="243"/>
      <c r="K966" s="243"/>
      <c r="L966" s="243"/>
      <c r="M966" s="596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540"/>
      <c r="J967" s="243"/>
      <c r="K967" s="243"/>
      <c r="L967" s="243"/>
      <c r="M967" s="596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540"/>
      <c r="J968" s="243"/>
      <c r="K968" s="243"/>
      <c r="L968" s="243"/>
      <c r="M968" s="596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540"/>
      <c r="J969" s="243"/>
      <c r="K969" s="243"/>
      <c r="L969" s="243"/>
      <c r="M969" s="596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540"/>
      <c r="J970" s="243"/>
      <c r="K970" s="243"/>
      <c r="L970" s="243"/>
      <c r="M970" s="596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540"/>
      <c r="J971" s="243"/>
      <c r="K971" s="243"/>
      <c r="L971" s="243"/>
      <c r="M971" s="596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540"/>
      <c r="J972" s="243"/>
      <c r="K972" s="243"/>
      <c r="L972" s="243"/>
      <c r="M972" s="596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540"/>
      <c r="J973" s="243"/>
      <c r="K973" s="243"/>
      <c r="L973" s="243"/>
      <c r="M973" s="596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540"/>
      <c r="J974" s="243"/>
      <c r="K974" s="243"/>
      <c r="L974" s="243"/>
      <c r="M974" s="596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540"/>
      <c r="J975" s="243"/>
      <c r="K975" s="243"/>
      <c r="L975" s="243"/>
      <c r="M975" s="596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540"/>
      <c r="J976" s="243"/>
      <c r="K976" s="243"/>
      <c r="L976" s="243"/>
      <c r="M976" s="596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540"/>
      <c r="J977" s="243"/>
      <c r="K977" s="243"/>
      <c r="L977" s="243"/>
      <c r="M977" s="596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540"/>
      <c r="J978" s="243"/>
      <c r="K978" s="243"/>
      <c r="L978" s="243"/>
      <c r="M978" s="596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540"/>
      <c r="J979" s="243"/>
      <c r="K979" s="243"/>
      <c r="L979" s="243"/>
      <c r="M979" s="596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540"/>
      <c r="J980" s="243"/>
      <c r="K980" s="243"/>
      <c r="L980" s="243"/>
      <c r="M980" s="596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540"/>
      <c r="J981" s="243"/>
      <c r="K981" s="243"/>
      <c r="L981" s="243"/>
      <c r="M981" s="596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540"/>
      <c r="J982" s="243"/>
      <c r="K982" s="243"/>
      <c r="L982" s="243"/>
      <c r="M982" s="596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540"/>
      <c r="J983" s="243"/>
      <c r="K983" s="243"/>
      <c r="L983" s="243"/>
      <c r="M983" s="596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540"/>
      <c r="J984" s="243"/>
      <c r="K984" s="243"/>
      <c r="L984" s="243"/>
      <c r="M984" s="596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540"/>
      <c r="J985" s="243"/>
      <c r="K985" s="243"/>
      <c r="L985" s="243"/>
      <c r="M985" s="596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540"/>
      <c r="J986" s="243"/>
      <c r="K986" s="243"/>
      <c r="L986" s="243"/>
      <c r="M986" s="596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540"/>
      <c r="J987" s="243"/>
      <c r="K987" s="243"/>
      <c r="L987" s="243"/>
      <c r="M987" s="596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540"/>
      <c r="J988" s="243"/>
      <c r="K988" s="243"/>
      <c r="L988" s="243"/>
      <c r="M988" s="596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540"/>
      <c r="J989" s="243"/>
      <c r="K989" s="243"/>
      <c r="L989" s="243"/>
      <c r="M989" s="596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540"/>
      <c r="J990" s="243"/>
      <c r="K990" s="243"/>
      <c r="L990" s="243"/>
      <c r="M990" s="596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540"/>
      <c r="J991" s="243"/>
      <c r="K991" s="243"/>
      <c r="L991" s="243"/>
      <c r="M991" s="596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540"/>
      <c r="J992" s="243"/>
      <c r="K992" s="243"/>
      <c r="L992" s="243"/>
      <c r="M992" s="596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540"/>
      <c r="J993" s="243"/>
      <c r="K993" s="243"/>
      <c r="L993" s="243"/>
      <c r="M993" s="596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540"/>
      <c r="J994" s="243"/>
      <c r="K994" s="243"/>
      <c r="L994" s="243"/>
      <c r="M994" s="596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540"/>
      <c r="J995" s="243"/>
      <c r="K995" s="243"/>
      <c r="L995" s="243"/>
      <c r="M995" s="596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540"/>
      <c r="J996" s="243"/>
      <c r="K996" s="243"/>
      <c r="L996" s="243"/>
      <c r="M996" s="596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540"/>
      <c r="J997" s="243"/>
      <c r="K997" s="243"/>
      <c r="L997" s="243"/>
      <c r="M997" s="596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540"/>
      <c r="J998" s="243"/>
      <c r="K998" s="243"/>
      <c r="L998" s="243"/>
      <c r="M998" s="596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540"/>
      <c r="J999" s="243"/>
      <c r="K999" s="243"/>
      <c r="L999" s="243"/>
      <c r="M999" s="596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540"/>
      <c r="J1000" s="243"/>
      <c r="K1000" s="243"/>
      <c r="L1000" s="243"/>
      <c r="M1000" s="596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204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2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5.86" customWidth="1"/>
    <col min="2" max="2" width="24.71" customWidth="1"/>
    <col min="3" max="3" width="25.57" customWidth="1"/>
    <col min="4" max="4" width="26.14" customWidth="1"/>
    <col min="5" max="5" width="42.43" customWidth="1"/>
    <col min="6" max="6" width="61.71" customWidth="1"/>
    <col min="7" max="8" width="15.43" customWidth="1"/>
    <col min="9" max="9" width="25.43" customWidth="1"/>
    <col min="10" max="10" width="26.86" customWidth="1"/>
    <col min="11" max="11" width="57.14" customWidth="1"/>
    <col min="12" max="12" width="59.86" customWidth="1"/>
    <col min="13" max="13" width="43.29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4" t="s">
        <v>0</v>
      </c>
      <c r="B1" s="4" t="s">
        <v>1</v>
      </c>
      <c r="C1" s="4" t="s">
        <v>2</v>
      </c>
      <c r="D1" s="150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510">
        <v>106</v>
      </c>
      <c r="B2" s="17" t="s">
        <v>11046</v>
      </c>
      <c r="C2" s="17">
        <v>2002</v>
      </c>
      <c r="D2" s="159">
        <v>37287</v>
      </c>
      <c r="E2" s="17" t="s">
        <v>11047</v>
      </c>
      <c r="F2" s="17" t="s">
        <v>2831</v>
      </c>
      <c r="G2" s="17" t="s">
        <v>407</v>
      </c>
      <c r="H2" s="17" t="s">
        <v>8323</v>
      </c>
      <c r="I2" s="392">
        <v>38728</v>
      </c>
      <c r="J2" s="19">
        <v>1</v>
      </c>
      <c r="K2" s="562" t="s">
        <v>308</v>
      </c>
      <c r="L2" s="19" t="s">
        <v>376</v>
      </c>
      <c r="M2" s="21">
        <f>I2-D2</f>
        <v>1441</v>
      </c>
      <c r="N2" s="243"/>
      <c r="O2" s="390" t="s">
        <v>11048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503">
        <v>206</v>
      </c>
      <c r="B3" s="9" t="s">
        <v>11049</v>
      </c>
      <c r="C3" s="9">
        <v>2002</v>
      </c>
      <c r="D3" s="152">
        <v>37287</v>
      </c>
      <c r="E3" s="9" t="s">
        <v>2830</v>
      </c>
      <c r="F3" s="9" t="s">
        <v>2831</v>
      </c>
      <c r="G3" s="9" t="s">
        <v>850</v>
      </c>
      <c r="H3" s="9" t="s">
        <v>8323</v>
      </c>
      <c r="I3" s="388">
        <v>38728</v>
      </c>
      <c r="J3" s="12">
        <v>1</v>
      </c>
      <c r="K3" s="562" t="s">
        <v>308</v>
      </c>
      <c r="L3" s="9" t="s">
        <v>371</v>
      </c>
      <c r="M3" s="13">
        <f>I3-D3</f>
        <v>1441</v>
      </c>
      <c r="N3" s="243"/>
      <c r="O3" s="394" t="s">
        <v>26</v>
      </c>
      <c r="P3" s="394">
        <f>COUNTIF($G$2:$G$476,"PT")</f>
        <v>18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510">
        <v>306</v>
      </c>
      <c r="B4" s="17" t="s">
        <v>11050</v>
      </c>
      <c r="C4" s="17">
        <v>2004</v>
      </c>
      <c r="D4" s="159">
        <v>38351</v>
      </c>
      <c r="E4" s="17" t="s">
        <v>11051</v>
      </c>
      <c r="F4" s="17" t="s">
        <v>136</v>
      </c>
      <c r="G4" s="47" t="s">
        <v>17</v>
      </c>
      <c r="H4" s="17" t="s">
        <v>83</v>
      </c>
      <c r="I4" s="392">
        <v>38730</v>
      </c>
      <c r="J4" s="19">
        <v>1</v>
      </c>
      <c r="K4" s="562" t="s">
        <v>308</v>
      </c>
      <c r="L4" s="19" t="s">
        <v>376</v>
      </c>
      <c r="M4" s="21">
        <f>I4-D4</f>
        <v>379</v>
      </c>
      <c r="N4" s="243"/>
      <c r="O4" s="23" t="s">
        <v>30</v>
      </c>
      <c r="P4" s="23">
        <f>COUNTIF($G$2:$G$476,"PTN")</f>
        <v>5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503">
        <v>406</v>
      </c>
      <c r="B5" s="9" t="s">
        <v>11052</v>
      </c>
      <c r="C5" s="9">
        <v>2003</v>
      </c>
      <c r="D5" s="152">
        <v>37873</v>
      </c>
      <c r="E5" s="9" t="s">
        <v>11053</v>
      </c>
      <c r="F5" s="9" t="s">
        <v>11054</v>
      </c>
      <c r="G5" s="9" t="s">
        <v>850</v>
      </c>
      <c r="H5" s="9" t="s">
        <v>866</v>
      </c>
      <c r="I5" s="388">
        <v>38741</v>
      </c>
      <c r="J5" s="12">
        <v>1</v>
      </c>
      <c r="K5" s="562" t="s">
        <v>308</v>
      </c>
      <c r="L5" s="9" t="s">
        <v>371</v>
      </c>
      <c r="M5" s="13">
        <f>I5-D5</f>
        <v>868</v>
      </c>
      <c r="N5" s="243"/>
      <c r="O5" s="24" t="s">
        <v>35</v>
      </c>
      <c r="P5" s="24">
        <f>COUNTIF($G$2:$G$476,"PTE")</f>
        <v>15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510">
        <v>506</v>
      </c>
      <c r="B6" s="17" t="s">
        <v>11055</v>
      </c>
      <c r="C6" s="17">
        <v>2001</v>
      </c>
      <c r="D6" s="159">
        <v>37089</v>
      </c>
      <c r="E6" s="17" t="s">
        <v>11056</v>
      </c>
      <c r="F6" s="17" t="s">
        <v>154</v>
      </c>
      <c r="G6" s="17" t="s">
        <v>850</v>
      </c>
      <c r="H6" s="17" t="s">
        <v>1006</v>
      </c>
      <c r="I6" s="392">
        <v>38744</v>
      </c>
      <c r="J6" s="19">
        <v>1</v>
      </c>
      <c r="K6" s="563" t="s">
        <v>295</v>
      </c>
      <c r="L6" s="19" t="s">
        <v>376</v>
      </c>
      <c r="M6" s="21">
        <f>I6-D6</f>
        <v>1655</v>
      </c>
      <c r="N6" s="243"/>
      <c r="O6" s="23" t="s">
        <v>40</v>
      </c>
      <c r="P6" s="23">
        <f>COUNTIF($G$2:$G$476,"Pré-Mistura")</f>
        <v>1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503">
        <v>606</v>
      </c>
      <c r="B7" s="9" t="s">
        <v>11057</v>
      </c>
      <c r="C7" s="9">
        <v>2001</v>
      </c>
      <c r="D7" s="152">
        <v>37089</v>
      </c>
      <c r="E7" s="9" t="s">
        <v>11058</v>
      </c>
      <c r="F7" s="9" t="s">
        <v>2116</v>
      </c>
      <c r="G7" s="9" t="s">
        <v>407</v>
      </c>
      <c r="H7" s="9" t="s">
        <v>1006</v>
      </c>
      <c r="I7" s="388">
        <v>38744</v>
      </c>
      <c r="J7" s="12">
        <v>1</v>
      </c>
      <c r="K7" s="560" t="s">
        <v>278</v>
      </c>
      <c r="L7" s="9" t="s">
        <v>376</v>
      </c>
      <c r="M7" s="13">
        <f>I7-D7</f>
        <v>1655</v>
      </c>
      <c r="N7" s="243"/>
      <c r="O7" s="24" t="s">
        <v>852</v>
      </c>
      <c r="P7" s="24">
        <f>COUNTIF($G$2:$G$476,"PF")</f>
        <v>56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510">
        <v>706</v>
      </c>
      <c r="B8" s="17" t="s">
        <v>11059</v>
      </c>
      <c r="C8" s="17">
        <v>2003</v>
      </c>
      <c r="D8" s="159">
        <v>37873</v>
      </c>
      <c r="E8" s="17" t="s">
        <v>11060</v>
      </c>
      <c r="F8" s="17" t="s">
        <v>11054</v>
      </c>
      <c r="G8" s="17" t="s">
        <v>850</v>
      </c>
      <c r="H8" s="17" t="s">
        <v>3804</v>
      </c>
      <c r="I8" s="392">
        <v>38757</v>
      </c>
      <c r="J8" s="19">
        <v>2</v>
      </c>
      <c r="K8" s="562" t="s">
        <v>308</v>
      </c>
      <c r="L8" s="19" t="s">
        <v>371</v>
      </c>
      <c r="M8" s="21">
        <f>I8-D8</f>
        <v>884</v>
      </c>
      <c r="N8" s="243"/>
      <c r="O8" s="23" t="s">
        <v>844</v>
      </c>
      <c r="P8" s="23">
        <f>COUNTIF($G$2:$G$476,"PFN")</f>
        <v>7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503">
        <v>806</v>
      </c>
      <c r="B9" s="9" t="s">
        <v>11061</v>
      </c>
      <c r="C9" s="9">
        <v>2003</v>
      </c>
      <c r="D9" s="152">
        <v>37734</v>
      </c>
      <c r="E9" s="9" t="s">
        <v>11062</v>
      </c>
      <c r="F9" s="9" t="s">
        <v>2116</v>
      </c>
      <c r="G9" s="9" t="s">
        <v>850</v>
      </c>
      <c r="H9" s="9" t="s">
        <v>1006</v>
      </c>
      <c r="I9" s="388">
        <v>38763</v>
      </c>
      <c r="J9" s="12">
        <v>2</v>
      </c>
      <c r="K9" s="560" t="s">
        <v>278</v>
      </c>
      <c r="L9" s="9" t="s">
        <v>376</v>
      </c>
      <c r="M9" s="13">
        <f>I9-D9</f>
        <v>1029</v>
      </c>
      <c r="N9" s="243"/>
      <c r="O9" s="24" t="s">
        <v>861</v>
      </c>
      <c r="P9" s="24">
        <f>COUNTIF($G$2:$G$476,"PF/PTE")</f>
        <v>0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510">
        <v>906</v>
      </c>
      <c r="B10" s="17" t="s">
        <v>11063</v>
      </c>
      <c r="C10" s="17">
        <v>2000</v>
      </c>
      <c r="D10" s="159">
        <v>36874</v>
      </c>
      <c r="E10" s="17" t="s">
        <v>11064</v>
      </c>
      <c r="F10" s="17" t="s">
        <v>11065</v>
      </c>
      <c r="G10" s="17" t="s">
        <v>407</v>
      </c>
      <c r="H10" s="17" t="s">
        <v>965</v>
      </c>
      <c r="I10" s="392">
        <v>38770</v>
      </c>
      <c r="J10" s="19">
        <v>2</v>
      </c>
      <c r="K10" s="563" t="s">
        <v>295</v>
      </c>
      <c r="L10" s="19" t="s">
        <v>376</v>
      </c>
      <c r="M10" s="21">
        <f>I10-D10</f>
        <v>1896</v>
      </c>
      <c r="N10" s="243"/>
      <c r="O10" s="23" t="s">
        <v>865</v>
      </c>
      <c r="P10" s="23">
        <f>COUNTIF($G$2:$G$476,"Bio")</f>
        <v>7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503">
        <v>1006</v>
      </c>
      <c r="B11" s="9" t="s">
        <v>11066</v>
      </c>
      <c r="C11" s="9">
        <v>2003</v>
      </c>
      <c r="D11" s="152">
        <v>37981</v>
      </c>
      <c r="E11" s="9" t="s">
        <v>11067</v>
      </c>
      <c r="F11" s="9" t="s">
        <v>11068</v>
      </c>
      <c r="G11" s="9" t="s">
        <v>407</v>
      </c>
      <c r="H11" s="9" t="s">
        <v>1358</v>
      </c>
      <c r="I11" s="388">
        <v>38772</v>
      </c>
      <c r="J11" s="12">
        <v>2</v>
      </c>
      <c r="K11" s="563" t="s">
        <v>295</v>
      </c>
      <c r="L11" s="9" t="s">
        <v>376</v>
      </c>
      <c r="M11" s="13">
        <f>I11-D11</f>
        <v>791</v>
      </c>
      <c r="N11" s="243"/>
      <c r="O11" s="395" t="s">
        <v>871</v>
      </c>
      <c r="P11" s="395">
        <f>COUNTIF($G$2:$G$476,"Bio/Org")</f>
        <v>0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510">
        <v>1106</v>
      </c>
      <c r="B12" s="17" t="s">
        <v>11069</v>
      </c>
      <c r="C12" s="17">
        <v>1995</v>
      </c>
      <c r="D12" s="159">
        <v>35033</v>
      </c>
      <c r="E12" s="17" t="s">
        <v>11070</v>
      </c>
      <c r="F12" s="17" t="s">
        <v>497</v>
      </c>
      <c r="G12" s="17" t="s">
        <v>850</v>
      </c>
      <c r="H12" s="17" t="s">
        <v>10782</v>
      </c>
      <c r="I12" s="392">
        <v>38772</v>
      </c>
      <c r="J12" s="19">
        <v>2</v>
      </c>
      <c r="K12" s="562" t="s">
        <v>308</v>
      </c>
      <c r="L12" s="19" t="s">
        <v>371</v>
      </c>
      <c r="M12" s="21">
        <f>I12-D12</f>
        <v>3739</v>
      </c>
      <c r="N12" s="243"/>
      <c r="O12" s="396" t="s">
        <v>45</v>
      </c>
      <c r="P12" s="397">
        <f>SUM(P3:P11)</f>
        <v>109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503">
        <v>1206</v>
      </c>
      <c r="B13" s="9" t="s">
        <v>11071</v>
      </c>
      <c r="C13" s="9">
        <v>1999</v>
      </c>
      <c r="D13" s="152">
        <v>36180</v>
      </c>
      <c r="E13" s="9" t="s">
        <v>11072</v>
      </c>
      <c r="F13" s="9" t="s">
        <v>1586</v>
      </c>
      <c r="G13" s="9" t="s">
        <v>850</v>
      </c>
      <c r="H13" s="9" t="s">
        <v>1358</v>
      </c>
      <c r="I13" s="388">
        <v>38779</v>
      </c>
      <c r="J13" s="12">
        <v>3</v>
      </c>
      <c r="K13" s="562" t="s">
        <v>308</v>
      </c>
      <c r="L13" s="9" t="s">
        <v>371</v>
      </c>
      <c r="M13" s="13">
        <f>I13-D13</f>
        <v>2599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510">
        <v>1306</v>
      </c>
      <c r="B14" s="17" t="s">
        <v>11073</v>
      </c>
      <c r="C14" s="17">
        <v>2003</v>
      </c>
      <c r="D14" s="159">
        <v>37704</v>
      </c>
      <c r="E14" s="17" t="s">
        <v>11074</v>
      </c>
      <c r="F14" s="17" t="s">
        <v>11075</v>
      </c>
      <c r="G14" s="17" t="s">
        <v>30</v>
      </c>
      <c r="H14" s="17" t="s">
        <v>965</v>
      </c>
      <c r="I14" s="392">
        <v>38791</v>
      </c>
      <c r="J14" s="19">
        <v>3</v>
      </c>
      <c r="K14" s="562" t="s">
        <v>308</v>
      </c>
      <c r="L14" s="19" t="s">
        <v>376</v>
      </c>
      <c r="M14" s="21">
        <f>I14-D14</f>
        <v>1087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503">
        <v>1406</v>
      </c>
      <c r="B15" s="9" t="s">
        <v>11076</v>
      </c>
      <c r="C15" s="9">
        <v>2004</v>
      </c>
      <c r="D15" s="152">
        <v>38075</v>
      </c>
      <c r="E15" s="9" t="s">
        <v>11077</v>
      </c>
      <c r="F15" s="9" t="s">
        <v>11078</v>
      </c>
      <c r="G15" s="9" t="s">
        <v>30</v>
      </c>
      <c r="H15" s="9" t="s">
        <v>870</v>
      </c>
      <c r="I15" s="388">
        <v>38792</v>
      </c>
      <c r="J15" s="12">
        <v>3</v>
      </c>
      <c r="K15" s="560" t="s">
        <v>278</v>
      </c>
      <c r="L15" s="9" t="s">
        <v>371</v>
      </c>
      <c r="M15" s="13">
        <f>I15-D15</f>
        <v>717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510">
        <v>1506</v>
      </c>
      <c r="B16" s="17" t="s">
        <v>11079</v>
      </c>
      <c r="C16" s="17">
        <v>2004</v>
      </c>
      <c r="D16" s="159">
        <v>38078</v>
      </c>
      <c r="E16" s="17" t="s">
        <v>11080</v>
      </c>
      <c r="F16" s="17" t="s">
        <v>11078</v>
      </c>
      <c r="G16" s="17" t="s">
        <v>844</v>
      </c>
      <c r="H16" s="17" t="s">
        <v>870</v>
      </c>
      <c r="I16" s="392">
        <v>38792</v>
      </c>
      <c r="J16" s="19">
        <v>3</v>
      </c>
      <c r="K16" s="560" t="s">
        <v>278</v>
      </c>
      <c r="L16" s="19" t="s">
        <v>371</v>
      </c>
      <c r="M16" s="21">
        <f>I16-D16</f>
        <v>714</v>
      </c>
      <c r="N16" s="243"/>
      <c r="O16" s="400" t="s">
        <v>11081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503">
        <v>1606</v>
      </c>
      <c r="B17" s="9" t="s">
        <v>11082</v>
      </c>
      <c r="C17" s="9">
        <v>1994</v>
      </c>
      <c r="D17" s="152">
        <v>34620</v>
      </c>
      <c r="E17" s="9" t="s">
        <v>11083</v>
      </c>
      <c r="F17" s="9" t="s">
        <v>11084</v>
      </c>
      <c r="G17" s="9" t="s">
        <v>850</v>
      </c>
      <c r="H17" s="9" t="s">
        <v>8323</v>
      </c>
      <c r="I17" s="388">
        <v>38798</v>
      </c>
      <c r="J17" s="12">
        <v>3</v>
      </c>
      <c r="K17" s="563" t="s">
        <v>295</v>
      </c>
      <c r="L17" s="9" t="s">
        <v>365</v>
      </c>
      <c r="M17" s="13">
        <f>I17-D17</f>
        <v>4178</v>
      </c>
      <c r="N17" s="243"/>
      <c r="O17" s="37" t="s">
        <v>11085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510">
        <v>1706</v>
      </c>
      <c r="B18" s="17" t="s">
        <v>11086</v>
      </c>
      <c r="C18" s="17">
        <v>2003</v>
      </c>
      <c r="D18" s="159">
        <v>37798</v>
      </c>
      <c r="E18" s="17" t="s">
        <v>11087</v>
      </c>
      <c r="F18" s="17" t="s">
        <v>11075</v>
      </c>
      <c r="G18" s="17" t="s">
        <v>844</v>
      </c>
      <c r="H18" s="17" t="s">
        <v>965</v>
      </c>
      <c r="I18" s="392">
        <v>38800</v>
      </c>
      <c r="J18" s="19">
        <v>3</v>
      </c>
      <c r="K18" s="562" t="s">
        <v>308</v>
      </c>
      <c r="L18" s="19" t="s">
        <v>371</v>
      </c>
      <c r="M18" s="21">
        <f>I18-D18</f>
        <v>1002</v>
      </c>
      <c r="N18" s="243"/>
      <c r="O18" s="33" t="s">
        <v>11088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503">
        <v>1806</v>
      </c>
      <c r="B19" s="9" t="s">
        <v>11089</v>
      </c>
      <c r="C19" s="9">
        <v>1998</v>
      </c>
      <c r="D19" s="152">
        <v>36122</v>
      </c>
      <c r="E19" s="9" t="s">
        <v>11090</v>
      </c>
      <c r="F19" s="9" t="s">
        <v>370</v>
      </c>
      <c r="G19" s="9" t="s">
        <v>850</v>
      </c>
      <c r="H19" s="9" t="s">
        <v>1487</v>
      </c>
      <c r="I19" s="388">
        <v>38805</v>
      </c>
      <c r="J19" s="12">
        <v>3</v>
      </c>
      <c r="K19" s="560" t="s">
        <v>278</v>
      </c>
      <c r="L19" s="9" t="s">
        <v>371</v>
      </c>
      <c r="M19" s="13">
        <f>I19-D19</f>
        <v>2683</v>
      </c>
      <c r="N19" s="243"/>
      <c r="O19" s="37" t="s">
        <v>11091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510">
        <v>1906</v>
      </c>
      <c r="B20" s="17" t="s">
        <v>11092</v>
      </c>
      <c r="C20" s="17">
        <v>2000</v>
      </c>
      <c r="D20" s="159">
        <v>36851</v>
      </c>
      <c r="E20" s="17" t="s">
        <v>11093</v>
      </c>
      <c r="F20" s="17" t="s">
        <v>154</v>
      </c>
      <c r="G20" s="17" t="s">
        <v>850</v>
      </c>
      <c r="H20" s="17" t="s">
        <v>6047</v>
      </c>
      <c r="I20" s="392">
        <v>38806</v>
      </c>
      <c r="J20" s="19">
        <v>3</v>
      </c>
      <c r="K20" s="563" t="s">
        <v>295</v>
      </c>
      <c r="L20" s="19" t="s">
        <v>376</v>
      </c>
      <c r="M20" s="21">
        <f>I20-D20</f>
        <v>1955</v>
      </c>
      <c r="N20" s="243"/>
      <c r="O20" s="33" t="s">
        <v>11094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503">
        <v>2006</v>
      </c>
      <c r="B21" s="9" t="s">
        <v>11095</v>
      </c>
      <c r="C21" s="9">
        <v>2004</v>
      </c>
      <c r="D21" s="152">
        <v>38308</v>
      </c>
      <c r="E21" s="9" t="s">
        <v>11096</v>
      </c>
      <c r="F21" s="9" t="s">
        <v>351</v>
      </c>
      <c r="G21" s="9" t="s">
        <v>844</v>
      </c>
      <c r="H21" s="9" t="s">
        <v>3804</v>
      </c>
      <c r="I21" s="388">
        <v>38810</v>
      </c>
      <c r="J21" s="12">
        <v>4</v>
      </c>
      <c r="K21" s="562" t="s">
        <v>308</v>
      </c>
      <c r="L21" s="9" t="s">
        <v>371</v>
      </c>
      <c r="M21" s="13">
        <f>I21-D21</f>
        <v>502</v>
      </c>
      <c r="N21" s="243"/>
      <c r="O21" s="37" t="s">
        <v>11097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510">
        <v>2106</v>
      </c>
      <c r="B22" s="17" t="s">
        <v>11098</v>
      </c>
      <c r="C22" s="17">
        <v>2002</v>
      </c>
      <c r="D22" s="159">
        <v>37442</v>
      </c>
      <c r="E22" s="17" t="s">
        <v>11099</v>
      </c>
      <c r="F22" s="17" t="s">
        <v>3855</v>
      </c>
      <c r="G22" s="17" t="s">
        <v>407</v>
      </c>
      <c r="H22" s="17" t="s">
        <v>10182</v>
      </c>
      <c r="I22" s="392">
        <v>38820</v>
      </c>
      <c r="J22" s="19">
        <v>4</v>
      </c>
      <c r="K22" s="563" t="s">
        <v>295</v>
      </c>
      <c r="L22" s="19" t="s">
        <v>376</v>
      </c>
      <c r="M22" s="21">
        <f>I22-D22</f>
        <v>1378</v>
      </c>
      <c r="N22" s="243"/>
      <c r="O22" s="33" t="s">
        <v>11100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503">
        <v>2206</v>
      </c>
      <c r="B23" s="9" t="s">
        <v>11101</v>
      </c>
      <c r="C23" s="9">
        <v>2003</v>
      </c>
      <c r="D23" s="152">
        <v>37973</v>
      </c>
      <c r="E23" s="9" t="s">
        <v>11102</v>
      </c>
      <c r="F23" s="9" t="s">
        <v>534</v>
      </c>
      <c r="G23" s="41" t="s">
        <v>17</v>
      </c>
      <c r="H23" s="9" t="s">
        <v>25</v>
      </c>
      <c r="I23" s="388">
        <v>38824</v>
      </c>
      <c r="J23" s="12">
        <v>4</v>
      </c>
      <c r="K23" s="560" t="s">
        <v>278</v>
      </c>
      <c r="L23" s="9" t="s">
        <v>376</v>
      </c>
      <c r="M23" s="13">
        <f>I23-D23</f>
        <v>851</v>
      </c>
      <c r="N23" s="243"/>
      <c r="O23" s="37" t="s">
        <v>11103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5" customHeight="1" r="24">
      <c r="A24" s="510">
        <v>2306</v>
      </c>
      <c r="B24" s="17" t="s">
        <v>11104</v>
      </c>
      <c r="C24" s="17">
        <v>2004</v>
      </c>
      <c r="D24" s="159">
        <v>38281</v>
      </c>
      <c r="E24" s="17" t="s">
        <v>11105</v>
      </c>
      <c r="F24" s="17" t="s">
        <v>136</v>
      </c>
      <c r="G24" s="47" t="s">
        <v>17</v>
      </c>
      <c r="H24" s="17" t="s">
        <v>6047</v>
      </c>
      <c r="I24" s="392">
        <v>38826</v>
      </c>
      <c r="J24" s="19">
        <v>4</v>
      </c>
      <c r="K24" s="562" t="s">
        <v>308</v>
      </c>
      <c r="L24" s="19" t="s">
        <v>376</v>
      </c>
      <c r="M24" s="21">
        <f>I24-D24</f>
        <v>545</v>
      </c>
      <c r="N24" s="243"/>
      <c r="O24" s="401" t="s">
        <v>11106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503">
        <v>2406</v>
      </c>
      <c r="B25" s="9" t="s">
        <v>11107</v>
      </c>
      <c r="C25" s="9">
        <v>2001</v>
      </c>
      <c r="D25" s="152">
        <v>37246</v>
      </c>
      <c r="E25" s="9" t="s">
        <v>11108</v>
      </c>
      <c r="F25" s="9" t="s">
        <v>11109</v>
      </c>
      <c r="G25" s="9" t="s">
        <v>30</v>
      </c>
      <c r="H25" s="9" t="s">
        <v>4459</v>
      </c>
      <c r="I25" s="388">
        <v>38840</v>
      </c>
      <c r="J25" s="12">
        <v>5</v>
      </c>
      <c r="K25" s="562" t="s">
        <v>308</v>
      </c>
      <c r="L25" s="9" t="s">
        <v>376</v>
      </c>
      <c r="M25" s="13">
        <f>I25-D25</f>
        <v>1594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510">
        <v>2506</v>
      </c>
      <c r="B26" s="17" t="s">
        <v>11110</v>
      </c>
      <c r="C26" s="17">
        <v>2005</v>
      </c>
      <c r="D26" s="159">
        <v>38400</v>
      </c>
      <c r="E26" s="17" t="s">
        <v>11111</v>
      </c>
      <c r="F26" s="17" t="s">
        <v>11112</v>
      </c>
      <c r="G26" s="17" t="s">
        <v>850</v>
      </c>
      <c r="H26" s="17" t="s">
        <v>965</v>
      </c>
      <c r="I26" s="392">
        <v>38840</v>
      </c>
      <c r="J26" s="19">
        <v>5</v>
      </c>
      <c r="K26" s="563" t="s">
        <v>295</v>
      </c>
      <c r="L26" s="19" t="s">
        <v>371</v>
      </c>
      <c r="M26" s="21">
        <f>I26-D26</f>
        <v>440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503">
        <v>2606</v>
      </c>
      <c r="B27" s="9" t="s">
        <v>11113</v>
      </c>
      <c r="C27" s="9">
        <v>2003</v>
      </c>
      <c r="D27" s="152">
        <v>37985</v>
      </c>
      <c r="E27" s="9" t="s">
        <v>11114</v>
      </c>
      <c r="F27" s="9" t="s">
        <v>534</v>
      </c>
      <c r="G27" s="9" t="s">
        <v>850</v>
      </c>
      <c r="H27" s="9" t="s">
        <v>25</v>
      </c>
      <c r="I27" s="388">
        <v>38849</v>
      </c>
      <c r="J27" s="12">
        <v>5</v>
      </c>
      <c r="K27" s="560" t="s">
        <v>278</v>
      </c>
      <c r="L27" s="9" t="s">
        <v>371</v>
      </c>
      <c r="M27" s="13">
        <f>I27-D27</f>
        <v>864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510">
        <v>2706</v>
      </c>
      <c r="B28" s="17" t="s">
        <v>11115</v>
      </c>
      <c r="C28" s="17">
        <v>2001</v>
      </c>
      <c r="D28" s="159">
        <v>37091</v>
      </c>
      <c r="E28" s="17" t="s">
        <v>11116</v>
      </c>
      <c r="F28" s="17" t="s">
        <v>11117</v>
      </c>
      <c r="G28" s="17" t="s">
        <v>850</v>
      </c>
      <c r="H28" s="17" t="s">
        <v>6047</v>
      </c>
      <c r="I28" s="392">
        <v>38867</v>
      </c>
      <c r="J28" s="19">
        <v>5</v>
      </c>
      <c r="K28" s="560" t="s">
        <v>278</v>
      </c>
      <c r="L28" s="19" t="s">
        <v>371</v>
      </c>
      <c r="M28" s="21">
        <f>I28-D28</f>
        <v>1776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503">
        <v>2806</v>
      </c>
      <c r="B29" s="9" t="s">
        <v>11118</v>
      </c>
      <c r="C29" s="9">
        <v>2003</v>
      </c>
      <c r="D29" s="152">
        <v>37882</v>
      </c>
      <c r="E29" s="9" t="s">
        <v>11119</v>
      </c>
      <c r="F29" s="9" t="s">
        <v>11120</v>
      </c>
      <c r="G29" s="9" t="s">
        <v>40</v>
      </c>
      <c r="H29" s="9" t="s">
        <v>1536</v>
      </c>
      <c r="I29" s="388">
        <v>38867</v>
      </c>
      <c r="J29" s="12">
        <v>5</v>
      </c>
      <c r="K29" s="562" t="s">
        <v>308</v>
      </c>
      <c r="L29" s="9" t="s">
        <v>376</v>
      </c>
      <c r="M29" s="13">
        <f>I29-D29</f>
        <v>985</v>
      </c>
      <c r="N29" s="243"/>
      <c r="O29" s="24">
        <v>1994</v>
      </c>
      <c r="P29" s="62">
        <f>COUNTIF($C$2:$C$503,"1994")</f>
        <v>1</v>
      </c>
      <c r="Q29" s="34"/>
      <c r="R29" s="35"/>
      <c r="S29" s="63">
        <f>P29/P42</f>
        <v>0.00917431192660551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510">
        <v>2906</v>
      </c>
      <c r="B30" s="17" t="s">
        <v>11121</v>
      </c>
      <c r="C30" s="17">
        <v>2002</v>
      </c>
      <c r="D30" s="159">
        <v>37588</v>
      </c>
      <c r="E30" s="17" t="s">
        <v>11122</v>
      </c>
      <c r="F30" s="17" t="s">
        <v>11123</v>
      </c>
      <c r="G30" s="17" t="s">
        <v>407</v>
      </c>
      <c r="H30" s="17" t="s">
        <v>11124</v>
      </c>
      <c r="I30" s="392">
        <v>38867</v>
      </c>
      <c r="J30" s="19">
        <v>5</v>
      </c>
      <c r="K30" s="563" t="s">
        <v>295</v>
      </c>
      <c r="L30" s="19" t="s">
        <v>376</v>
      </c>
      <c r="M30" s="21">
        <f>I30-D30</f>
        <v>1279</v>
      </c>
      <c r="N30" s="243"/>
      <c r="O30" s="23">
        <v>1995</v>
      </c>
      <c r="P30" s="64">
        <f>COUNTIF($C$2:$C$503,"1995")</f>
        <v>2</v>
      </c>
      <c r="Q30" s="34"/>
      <c r="R30" s="35"/>
      <c r="S30" s="61">
        <f>P30/P42</f>
        <v>0.018348623853211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503">
        <v>3006</v>
      </c>
      <c r="B31" s="9" t="s">
        <v>11125</v>
      </c>
      <c r="C31" s="9">
        <v>2003</v>
      </c>
      <c r="D31" s="152">
        <v>37918</v>
      </c>
      <c r="E31" s="9" t="s">
        <v>11126</v>
      </c>
      <c r="F31" s="9" t="s">
        <v>11127</v>
      </c>
      <c r="G31" s="9" t="s">
        <v>407</v>
      </c>
      <c r="H31" s="9" t="s">
        <v>11124</v>
      </c>
      <c r="I31" s="388">
        <v>38867</v>
      </c>
      <c r="J31" s="12">
        <v>5</v>
      </c>
      <c r="K31" s="560" t="s">
        <v>278</v>
      </c>
      <c r="L31" s="9" t="s">
        <v>371</v>
      </c>
      <c r="M31" s="13">
        <f>I31-D31</f>
        <v>949</v>
      </c>
      <c r="N31" s="243"/>
      <c r="O31" s="24">
        <v>1996</v>
      </c>
      <c r="P31" s="62">
        <f>COUNTIF($C$2:$C$503,"1996")</f>
        <v>0</v>
      </c>
      <c r="Q31" s="34"/>
      <c r="R31" s="35"/>
      <c r="S31" s="63">
        <f>P31/P42</f>
        <v>0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510">
        <v>3106</v>
      </c>
      <c r="B32" s="17" t="s">
        <v>11128</v>
      </c>
      <c r="C32" s="17">
        <v>2000</v>
      </c>
      <c r="D32" s="159">
        <v>36662</v>
      </c>
      <c r="E32" s="17" t="s">
        <v>11129</v>
      </c>
      <c r="F32" s="17" t="s">
        <v>1430</v>
      </c>
      <c r="G32" s="17" t="s">
        <v>850</v>
      </c>
      <c r="H32" s="17" t="s">
        <v>866</v>
      </c>
      <c r="I32" s="392">
        <v>38873</v>
      </c>
      <c r="J32" s="19">
        <v>6</v>
      </c>
      <c r="K32" s="560" t="s">
        <v>278</v>
      </c>
      <c r="L32" s="19" t="s">
        <v>371</v>
      </c>
      <c r="M32" s="21">
        <f>I32-D32</f>
        <v>2211</v>
      </c>
      <c r="N32" s="243"/>
      <c r="O32" s="23">
        <v>1997</v>
      </c>
      <c r="P32" s="64">
        <f>COUNTIF($C$2:$C$503,"1997")</f>
        <v>0</v>
      </c>
      <c r="Q32" s="34"/>
      <c r="R32" s="35"/>
      <c r="S32" s="61">
        <f>P32/P42</f>
        <v>0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503">
        <v>3206</v>
      </c>
      <c r="B33" s="9" t="s">
        <v>11130</v>
      </c>
      <c r="C33" s="9">
        <v>1999</v>
      </c>
      <c r="D33" s="152">
        <v>36294</v>
      </c>
      <c r="E33" s="9" t="s">
        <v>11131</v>
      </c>
      <c r="F33" s="9" t="s">
        <v>154</v>
      </c>
      <c r="G33" s="9" t="s">
        <v>850</v>
      </c>
      <c r="H33" s="9" t="s">
        <v>6047</v>
      </c>
      <c r="I33" s="388">
        <v>38874</v>
      </c>
      <c r="J33" s="12">
        <v>6</v>
      </c>
      <c r="K33" s="563" t="s">
        <v>295</v>
      </c>
      <c r="L33" s="9" t="s">
        <v>376</v>
      </c>
      <c r="M33" s="13">
        <f>I33-D33</f>
        <v>2580</v>
      </c>
      <c r="N33" s="243"/>
      <c r="O33" s="24">
        <v>1998</v>
      </c>
      <c r="P33" s="62">
        <f>COUNTIF($C$2:$C$503,"1998")</f>
        <v>1</v>
      </c>
      <c r="Q33" s="34"/>
      <c r="R33" s="35"/>
      <c r="S33" s="63">
        <f>P33/P42</f>
        <v>0.00917431192660551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510">
        <v>3306</v>
      </c>
      <c r="B34" s="17" t="s">
        <v>11132</v>
      </c>
      <c r="C34" s="17">
        <v>2001</v>
      </c>
      <c r="D34" s="159">
        <v>37246</v>
      </c>
      <c r="E34" s="17" t="s">
        <v>11133</v>
      </c>
      <c r="F34" s="17" t="s">
        <v>11134</v>
      </c>
      <c r="G34" s="17" t="s">
        <v>844</v>
      </c>
      <c r="H34" s="17" t="s">
        <v>4459</v>
      </c>
      <c r="I34" s="392">
        <v>38887</v>
      </c>
      <c r="J34" s="19">
        <v>6</v>
      </c>
      <c r="K34" s="562" t="s">
        <v>308</v>
      </c>
      <c r="L34" s="19" t="s">
        <v>376</v>
      </c>
      <c r="M34" s="21">
        <f>I34-D34</f>
        <v>1641</v>
      </c>
      <c r="N34" s="243"/>
      <c r="O34" s="23">
        <v>1999</v>
      </c>
      <c r="P34" s="64">
        <f>COUNTIF($C$2:$C$503,"1999")</f>
        <v>5</v>
      </c>
      <c r="Q34" s="34"/>
      <c r="R34" s="35"/>
      <c r="S34" s="61">
        <f>P34/P42</f>
        <v>0.0458715596330275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503">
        <v>3406</v>
      </c>
      <c r="B35" s="9" t="s">
        <v>11135</v>
      </c>
      <c r="C35" s="9">
        <v>2005</v>
      </c>
      <c r="D35" s="152">
        <v>38373</v>
      </c>
      <c r="E35" s="9" t="s">
        <v>11136</v>
      </c>
      <c r="F35" s="9" t="s">
        <v>136</v>
      </c>
      <c r="G35" s="9" t="s">
        <v>850</v>
      </c>
      <c r="H35" s="9" t="s">
        <v>83</v>
      </c>
      <c r="I35" s="388">
        <v>38888</v>
      </c>
      <c r="J35" s="12">
        <v>6</v>
      </c>
      <c r="K35" s="562" t="s">
        <v>308</v>
      </c>
      <c r="L35" s="9" t="s">
        <v>376</v>
      </c>
      <c r="M35" s="13">
        <f>I35-D35</f>
        <v>515</v>
      </c>
      <c r="N35" s="243"/>
      <c r="O35" s="24">
        <v>2000</v>
      </c>
      <c r="P35" s="62">
        <f>COUNTIF($C$2:$C$503,"2000")</f>
        <v>4</v>
      </c>
      <c r="Q35" s="34"/>
      <c r="R35" s="35"/>
      <c r="S35" s="63">
        <f>P35/P42</f>
        <v>0.036697247706422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510">
        <v>3506</v>
      </c>
      <c r="B36" s="17" t="s">
        <v>11137</v>
      </c>
      <c r="C36" s="17">
        <v>2005</v>
      </c>
      <c r="D36" s="159">
        <v>38496</v>
      </c>
      <c r="E36" s="17" t="s">
        <v>11138</v>
      </c>
      <c r="F36" s="17" t="s">
        <v>3013</v>
      </c>
      <c r="G36" s="17" t="s">
        <v>850</v>
      </c>
      <c r="H36" s="17" t="s">
        <v>104</v>
      </c>
      <c r="I36" s="392">
        <v>38897</v>
      </c>
      <c r="J36" s="19">
        <v>6</v>
      </c>
      <c r="K36" s="563" t="s">
        <v>295</v>
      </c>
      <c r="L36" s="19" t="s">
        <v>380</v>
      </c>
      <c r="M36" s="21">
        <f>I36-D36</f>
        <v>401</v>
      </c>
      <c r="N36" s="243"/>
      <c r="O36" s="23">
        <v>2001</v>
      </c>
      <c r="P36" s="64">
        <f>COUNTIF($C$2:$C$503,"2001")</f>
        <v>17</v>
      </c>
      <c r="Q36" s="34"/>
      <c r="R36" s="35"/>
      <c r="S36" s="61">
        <f>P36/P42</f>
        <v>0.155963302752294</v>
      </c>
      <c r="T36" s="22"/>
      <c r="U36" s="243"/>
      <c r="V36" s="243"/>
      <c r="W36" s="243"/>
      <c r="X36" s="243"/>
      <c r="Y36" s="243"/>
      <c r="Z36" s="243"/>
    </row>
    <row ht="12.75" customHeight="1" r="37">
      <c r="A37" s="503">
        <v>3606</v>
      </c>
      <c r="B37" s="9" t="s">
        <v>11139</v>
      </c>
      <c r="C37" s="9">
        <v>1995</v>
      </c>
      <c r="D37" s="152">
        <v>34852</v>
      </c>
      <c r="E37" s="9" t="s">
        <v>11140</v>
      </c>
      <c r="F37" s="9" t="s">
        <v>1671</v>
      </c>
      <c r="G37" s="9" t="s">
        <v>850</v>
      </c>
      <c r="H37" s="9" t="s">
        <v>10782</v>
      </c>
      <c r="I37" s="388">
        <v>38902</v>
      </c>
      <c r="J37" s="12">
        <v>7</v>
      </c>
      <c r="K37" s="562" t="s">
        <v>308</v>
      </c>
      <c r="L37" s="9" t="s">
        <v>376</v>
      </c>
      <c r="M37" s="13">
        <f>I37-D37</f>
        <v>4050</v>
      </c>
      <c r="N37" s="243"/>
      <c r="O37" s="24">
        <v>2002</v>
      </c>
      <c r="P37" s="62">
        <f>COUNTIF($C$2:$C$503,"2002")</f>
        <v>14</v>
      </c>
      <c r="Q37" s="34"/>
      <c r="R37" s="35"/>
      <c r="S37" s="63">
        <f>P37/P42</f>
        <v>0.128440366972477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510">
        <v>3706</v>
      </c>
      <c r="B38" s="17" t="s">
        <v>11141</v>
      </c>
      <c r="C38" s="17">
        <v>2003</v>
      </c>
      <c r="D38" s="159">
        <v>37977</v>
      </c>
      <c r="E38" s="17" t="s">
        <v>11142</v>
      </c>
      <c r="F38" s="17" t="s">
        <v>584</v>
      </c>
      <c r="G38" s="17" t="s">
        <v>407</v>
      </c>
      <c r="H38" s="17" t="s">
        <v>121</v>
      </c>
      <c r="I38" s="392">
        <v>38902</v>
      </c>
      <c r="J38" s="19">
        <v>7</v>
      </c>
      <c r="K38" s="562" t="s">
        <v>308</v>
      </c>
      <c r="L38" s="19" t="s">
        <v>376</v>
      </c>
      <c r="M38" s="21">
        <f>I38-D38</f>
        <v>925</v>
      </c>
      <c r="N38" s="243"/>
      <c r="O38" s="23">
        <v>2003</v>
      </c>
      <c r="P38" s="64">
        <f>COUNTIF($C$2:$C$503,"2003")</f>
        <v>16</v>
      </c>
      <c r="Q38" s="34"/>
      <c r="R38" s="35"/>
      <c r="S38" s="61">
        <f>P38/P42</f>
        <v>0.146788990825688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503">
        <v>3806</v>
      </c>
      <c r="B39" s="9" t="s">
        <v>11143</v>
      </c>
      <c r="C39" s="9">
        <v>2001</v>
      </c>
      <c r="D39" s="152">
        <v>37089</v>
      </c>
      <c r="E39" s="9" t="s">
        <v>11144</v>
      </c>
      <c r="F39" s="9" t="s">
        <v>1678</v>
      </c>
      <c r="G39" s="9" t="s">
        <v>850</v>
      </c>
      <c r="H39" s="9" t="s">
        <v>1006</v>
      </c>
      <c r="I39" s="388">
        <v>38911</v>
      </c>
      <c r="J39" s="12">
        <v>7</v>
      </c>
      <c r="K39" s="560" t="s">
        <v>278</v>
      </c>
      <c r="L39" s="9" t="s">
        <v>376</v>
      </c>
      <c r="M39" s="13">
        <f>I39-D39</f>
        <v>1822</v>
      </c>
      <c r="N39" s="243"/>
      <c r="O39" s="24">
        <v>2004</v>
      </c>
      <c r="P39" s="62">
        <f>COUNTIF($C$2:$C$503,"2004")</f>
        <v>29</v>
      </c>
      <c r="Q39" s="34"/>
      <c r="R39" s="35"/>
      <c r="S39" s="63">
        <f>P39/P42</f>
        <v>0.26605504587156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510">
        <v>3906</v>
      </c>
      <c r="B40" s="17" t="s">
        <v>11145</v>
      </c>
      <c r="C40" s="17">
        <v>2005</v>
      </c>
      <c r="D40" s="159">
        <v>38514</v>
      </c>
      <c r="E40" s="17" t="s">
        <v>11146</v>
      </c>
      <c r="F40" s="17" t="s">
        <v>11147</v>
      </c>
      <c r="G40" s="17" t="s">
        <v>865</v>
      </c>
      <c r="H40" s="17" t="s">
        <v>5174</v>
      </c>
      <c r="I40" s="392">
        <v>38911</v>
      </c>
      <c r="J40" s="19">
        <v>7</v>
      </c>
      <c r="K40" s="561" t="s">
        <v>324</v>
      </c>
      <c r="L40" s="19" t="s">
        <v>380</v>
      </c>
      <c r="M40" s="21">
        <f>I40-D40</f>
        <v>397</v>
      </c>
      <c r="N40" s="243"/>
      <c r="O40" s="23">
        <v>2005</v>
      </c>
      <c r="P40" s="64">
        <f>COUNTIF($C$2:$C$503,"2005")</f>
        <v>17</v>
      </c>
      <c r="Q40" s="34"/>
      <c r="R40" s="35"/>
      <c r="S40" s="61">
        <f>P40/P42</f>
        <v>0.155963302752294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503">
        <v>4006</v>
      </c>
      <c r="B41" s="9" t="s">
        <v>11148</v>
      </c>
      <c r="C41" s="9">
        <v>2002</v>
      </c>
      <c r="D41" s="152">
        <v>37263</v>
      </c>
      <c r="E41" s="9" t="s">
        <v>11149</v>
      </c>
      <c r="F41" s="9" t="s">
        <v>49</v>
      </c>
      <c r="G41" s="9" t="s">
        <v>850</v>
      </c>
      <c r="H41" s="9" t="s">
        <v>866</v>
      </c>
      <c r="I41" s="388">
        <v>38912</v>
      </c>
      <c r="J41" s="12">
        <v>7</v>
      </c>
      <c r="K41" s="561" t="s">
        <v>324</v>
      </c>
      <c r="L41" s="9" t="s">
        <v>371</v>
      </c>
      <c r="M41" s="13">
        <f>I41-D41</f>
        <v>1649</v>
      </c>
      <c r="N41" s="243"/>
      <c r="O41" s="24">
        <v>2006</v>
      </c>
      <c r="P41" s="62">
        <f>COUNTIF($C$2:$C$503,"2006")</f>
        <v>3</v>
      </c>
      <c r="Q41" s="34"/>
      <c r="R41" s="35"/>
      <c r="S41" s="63">
        <f>P41/P42</f>
        <v>0.0275229357798165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510">
        <v>4106</v>
      </c>
      <c r="B42" s="17" t="s">
        <v>11150</v>
      </c>
      <c r="C42" s="17">
        <v>2002</v>
      </c>
      <c r="D42" s="159">
        <v>37530</v>
      </c>
      <c r="E42" s="17" t="s">
        <v>11151</v>
      </c>
      <c r="F42" s="17" t="s">
        <v>11152</v>
      </c>
      <c r="G42" s="17" t="s">
        <v>850</v>
      </c>
      <c r="H42" s="17" t="s">
        <v>870</v>
      </c>
      <c r="I42" s="392">
        <v>38915</v>
      </c>
      <c r="J42" s="19">
        <v>7</v>
      </c>
      <c r="K42" s="562" t="s">
        <v>308</v>
      </c>
      <c r="L42" s="19" t="s">
        <v>365</v>
      </c>
      <c r="M42" s="21">
        <f>I42-D42</f>
        <v>1385</v>
      </c>
      <c r="N42" s="243"/>
      <c r="O42" s="407" t="s">
        <v>166</v>
      </c>
      <c r="P42" s="408">
        <f>SUM(P29:R41)</f>
        <v>109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2.75" customHeight="1" r="43">
      <c r="A43" s="503">
        <v>4206</v>
      </c>
      <c r="B43" s="9" t="s">
        <v>11153</v>
      </c>
      <c r="C43" s="9">
        <v>2004</v>
      </c>
      <c r="D43" s="152">
        <v>38303</v>
      </c>
      <c r="E43" s="9" t="s">
        <v>11154</v>
      </c>
      <c r="F43" s="9" t="s">
        <v>534</v>
      </c>
      <c r="G43" s="41" t="s">
        <v>17</v>
      </c>
      <c r="H43" s="9" t="s">
        <v>55</v>
      </c>
      <c r="I43" s="388">
        <v>38915</v>
      </c>
      <c r="J43" s="12">
        <v>7</v>
      </c>
      <c r="K43" s="563" t="s">
        <v>295</v>
      </c>
      <c r="L43" s="9" t="s">
        <v>371</v>
      </c>
      <c r="M43" s="13">
        <f>I43-D43</f>
        <v>612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3.5" customHeight="1" r="44">
      <c r="A44" s="510">
        <v>4306</v>
      </c>
      <c r="B44" s="17" t="s">
        <v>11155</v>
      </c>
      <c r="C44" s="17">
        <v>2005</v>
      </c>
      <c r="D44" s="159">
        <v>38455</v>
      </c>
      <c r="E44" s="17" t="s">
        <v>11156</v>
      </c>
      <c r="F44" s="17" t="s">
        <v>968</v>
      </c>
      <c r="G44" s="47" t="s">
        <v>17</v>
      </c>
      <c r="H44" s="17" t="s">
        <v>55</v>
      </c>
      <c r="I44" s="392">
        <v>38915</v>
      </c>
      <c r="J44" s="19">
        <v>7</v>
      </c>
      <c r="K44" s="562" t="s">
        <v>308</v>
      </c>
      <c r="L44" s="19" t="s">
        <v>371</v>
      </c>
      <c r="M44" s="21">
        <f>I44-D44</f>
        <v>460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503">
        <v>4406</v>
      </c>
      <c r="B45" s="9" t="s">
        <v>11157</v>
      </c>
      <c r="C45" s="9">
        <v>2001</v>
      </c>
      <c r="D45" s="152">
        <v>37112</v>
      </c>
      <c r="E45" s="9" t="s">
        <v>11158</v>
      </c>
      <c r="F45" s="9" t="s">
        <v>1081</v>
      </c>
      <c r="G45" s="9" t="s">
        <v>850</v>
      </c>
      <c r="H45" s="9" t="s">
        <v>1358</v>
      </c>
      <c r="I45" s="388">
        <v>38915</v>
      </c>
      <c r="J45" s="12">
        <v>7</v>
      </c>
      <c r="K45" s="562" t="s">
        <v>308</v>
      </c>
      <c r="L45" s="9" t="s">
        <v>371</v>
      </c>
      <c r="M45" s="13">
        <f>I45-D45</f>
        <v>1803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510">
        <v>4506</v>
      </c>
      <c r="B46" s="17" t="s">
        <v>11159</v>
      </c>
      <c r="C46" s="17">
        <v>2004</v>
      </c>
      <c r="D46" s="159">
        <v>38051</v>
      </c>
      <c r="E46" s="17" t="s">
        <v>11160</v>
      </c>
      <c r="F46" s="17" t="s">
        <v>5307</v>
      </c>
      <c r="G46" s="17" t="s">
        <v>407</v>
      </c>
      <c r="H46" s="17" t="s">
        <v>870</v>
      </c>
      <c r="I46" s="392">
        <v>38922</v>
      </c>
      <c r="J46" s="19">
        <v>7</v>
      </c>
      <c r="K46" s="562" t="s">
        <v>308</v>
      </c>
      <c r="L46" s="19" t="s">
        <v>371</v>
      </c>
      <c r="M46" s="21">
        <f>I46-D46</f>
        <v>871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503">
        <v>4606</v>
      </c>
      <c r="B47" s="9" t="s">
        <v>11161</v>
      </c>
      <c r="C47" s="9">
        <v>2001</v>
      </c>
      <c r="D47" s="152">
        <v>37174</v>
      </c>
      <c r="E47" s="9" t="s">
        <v>11162</v>
      </c>
      <c r="F47" s="9" t="s">
        <v>11163</v>
      </c>
      <c r="G47" s="9" t="s">
        <v>407</v>
      </c>
      <c r="H47" s="9" t="s">
        <v>11164</v>
      </c>
      <c r="I47" s="388">
        <v>38930</v>
      </c>
      <c r="J47" s="12">
        <v>8</v>
      </c>
      <c r="K47" s="561" t="s">
        <v>324</v>
      </c>
      <c r="L47" s="9" t="s">
        <v>376</v>
      </c>
      <c r="M47" s="13">
        <f>I47-D47</f>
        <v>1756</v>
      </c>
      <c r="N47" s="243"/>
      <c r="O47" s="410" t="s">
        <v>188</v>
      </c>
      <c r="P47" s="303">
        <f>COUNTIF($J$2:$J$476,"1")</f>
        <v>6</v>
      </c>
      <c r="Q47" s="59"/>
      <c r="R47" s="60"/>
      <c r="S47" s="411">
        <f>(P47/P59)</f>
        <v>0.055045871559633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510">
        <v>4706</v>
      </c>
      <c r="B48" s="17" t="s">
        <v>11165</v>
      </c>
      <c r="C48" s="17">
        <v>2001</v>
      </c>
      <c r="D48" s="159">
        <v>37243</v>
      </c>
      <c r="E48" s="17" t="s">
        <v>11166</v>
      </c>
      <c r="F48" s="17" t="s">
        <v>11167</v>
      </c>
      <c r="G48" s="17" t="s">
        <v>407</v>
      </c>
      <c r="H48" s="17" t="s">
        <v>3804</v>
      </c>
      <c r="I48" s="392">
        <v>38930</v>
      </c>
      <c r="J48" s="19">
        <v>8</v>
      </c>
      <c r="K48" s="560" t="s">
        <v>278</v>
      </c>
      <c r="L48" s="19" t="s">
        <v>376</v>
      </c>
      <c r="M48" s="21">
        <f>I48-D48</f>
        <v>1687</v>
      </c>
      <c r="N48" s="243"/>
      <c r="O48" s="23" t="s">
        <v>193</v>
      </c>
      <c r="P48" s="64">
        <f>COUNTIF($J$2:$J$476,"2")</f>
        <v>5</v>
      </c>
      <c r="Q48" s="34"/>
      <c r="R48" s="35"/>
      <c r="S48" s="61">
        <f>(P48/P59)</f>
        <v>0.0458715596330275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503">
        <v>4806</v>
      </c>
      <c r="B49" s="9" t="s">
        <v>11168</v>
      </c>
      <c r="C49" s="9">
        <v>2002</v>
      </c>
      <c r="D49" s="152">
        <v>37613</v>
      </c>
      <c r="E49" s="9" t="s">
        <v>11169</v>
      </c>
      <c r="F49" s="9" t="s">
        <v>11170</v>
      </c>
      <c r="G49" s="9" t="s">
        <v>407</v>
      </c>
      <c r="H49" s="9" t="s">
        <v>3804</v>
      </c>
      <c r="I49" s="388">
        <v>38930</v>
      </c>
      <c r="J49" s="12">
        <v>8</v>
      </c>
      <c r="K49" s="562" t="s">
        <v>308</v>
      </c>
      <c r="L49" s="9" t="s">
        <v>376</v>
      </c>
      <c r="M49" s="13">
        <f>I49-D49</f>
        <v>1317</v>
      </c>
      <c r="N49" s="243"/>
      <c r="O49" s="24" t="s">
        <v>197</v>
      </c>
      <c r="P49" s="62">
        <f>COUNTIF($J$2:$J$476,"3")</f>
        <v>8</v>
      </c>
      <c r="Q49" s="34"/>
      <c r="R49" s="35"/>
      <c r="S49" s="63">
        <f>(P49/P59)</f>
        <v>0.073394495412844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510">
        <v>4906</v>
      </c>
      <c r="B50" s="17" t="s">
        <v>11171</v>
      </c>
      <c r="C50" s="17">
        <v>2001</v>
      </c>
      <c r="D50" s="159">
        <v>37146</v>
      </c>
      <c r="E50" s="17" t="s">
        <v>11172</v>
      </c>
      <c r="F50" s="17" t="s">
        <v>11173</v>
      </c>
      <c r="G50" s="17" t="s">
        <v>865</v>
      </c>
      <c r="H50" s="17" t="s">
        <v>5174</v>
      </c>
      <c r="I50" s="392">
        <v>38932</v>
      </c>
      <c r="J50" s="19">
        <v>8</v>
      </c>
      <c r="K50" s="561" t="s">
        <v>324</v>
      </c>
      <c r="L50" s="19" t="s">
        <v>380</v>
      </c>
      <c r="M50" s="21">
        <f>I50-D50</f>
        <v>1786</v>
      </c>
      <c r="N50" s="243"/>
      <c r="O50" s="23" t="s">
        <v>204</v>
      </c>
      <c r="P50" s="64">
        <f>COUNTIF($J$2:$J$476,"4")</f>
        <v>4</v>
      </c>
      <c r="Q50" s="34"/>
      <c r="R50" s="35"/>
      <c r="S50" s="61">
        <f>(P50/P59)</f>
        <v>0.036697247706422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503">
        <v>5006</v>
      </c>
      <c r="B51" s="9" t="s">
        <v>11174</v>
      </c>
      <c r="C51" s="9">
        <v>2004</v>
      </c>
      <c r="D51" s="152">
        <v>38133</v>
      </c>
      <c r="E51" s="9" t="s">
        <v>11175</v>
      </c>
      <c r="F51" s="9" t="s">
        <v>6765</v>
      </c>
      <c r="G51" s="9" t="s">
        <v>850</v>
      </c>
      <c r="H51" s="9" t="s">
        <v>121</v>
      </c>
      <c r="I51" s="388">
        <v>38933</v>
      </c>
      <c r="J51" s="12">
        <v>8</v>
      </c>
      <c r="K51" s="560" t="s">
        <v>278</v>
      </c>
      <c r="L51" s="9" t="s">
        <v>371</v>
      </c>
      <c r="M51" s="13">
        <f>I51-D51</f>
        <v>800</v>
      </c>
      <c r="N51" s="243"/>
      <c r="O51" s="24" t="s">
        <v>211</v>
      </c>
      <c r="P51" s="62">
        <f>COUNTIF($J$2:$J$476,"5")</f>
        <v>7</v>
      </c>
      <c r="Q51" s="34"/>
      <c r="R51" s="35"/>
      <c r="S51" s="63">
        <f>(P51/P59)</f>
        <v>0.0642201834862385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510">
        <v>5106</v>
      </c>
      <c r="B52" s="17" t="s">
        <v>11176</v>
      </c>
      <c r="C52" s="17">
        <v>2005</v>
      </c>
      <c r="D52" s="159">
        <v>38370</v>
      </c>
      <c r="E52" s="17" t="s">
        <v>11177</v>
      </c>
      <c r="F52" s="17" t="s">
        <v>456</v>
      </c>
      <c r="G52" s="47" t="s">
        <v>17</v>
      </c>
      <c r="H52" s="17" t="s">
        <v>4624</v>
      </c>
      <c r="I52" s="392">
        <v>38938</v>
      </c>
      <c r="J52" s="19">
        <v>8</v>
      </c>
      <c r="K52" s="562" t="s">
        <v>308</v>
      </c>
      <c r="L52" s="19" t="s">
        <v>371</v>
      </c>
      <c r="M52" s="21">
        <f>I52-D52</f>
        <v>568</v>
      </c>
      <c r="N52" s="243"/>
      <c r="O52" s="23" t="s">
        <v>216</v>
      </c>
      <c r="P52" s="64">
        <f>COUNTIF($J$2:$J$476,"6")</f>
        <v>5</v>
      </c>
      <c r="Q52" s="34"/>
      <c r="R52" s="35"/>
      <c r="S52" s="61">
        <f>(P52/P59)</f>
        <v>0.0458715596330275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503">
        <v>5206</v>
      </c>
      <c r="B53" s="9" t="s">
        <v>11178</v>
      </c>
      <c r="C53" s="9">
        <v>2005</v>
      </c>
      <c r="D53" s="152">
        <v>38362</v>
      </c>
      <c r="E53" s="9" t="s">
        <v>11179</v>
      </c>
      <c r="F53" s="9" t="s">
        <v>534</v>
      </c>
      <c r="G53" s="41" t="s">
        <v>17</v>
      </c>
      <c r="H53" s="9" t="s">
        <v>83</v>
      </c>
      <c r="I53" s="388">
        <v>38938</v>
      </c>
      <c r="J53" s="12">
        <v>8</v>
      </c>
      <c r="K53" s="562" t="s">
        <v>308</v>
      </c>
      <c r="L53" s="9" t="s">
        <v>371</v>
      </c>
      <c r="M53" s="13">
        <f>I53-D53</f>
        <v>576</v>
      </c>
      <c r="N53" s="243"/>
      <c r="O53" s="24" t="s">
        <v>221</v>
      </c>
      <c r="P53" s="62">
        <f>COUNTIF($J$2:$J$476,"7")</f>
        <v>10</v>
      </c>
      <c r="Q53" s="34"/>
      <c r="R53" s="35"/>
      <c r="S53" s="63">
        <f>(P53/P59)</f>
        <v>0.0917431192660551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510">
        <v>5306</v>
      </c>
      <c r="B54" s="17" t="s">
        <v>11180</v>
      </c>
      <c r="C54" s="17">
        <v>2002</v>
      </c>
      <c r="D54" s="159">
        <v>37441</v>
      </c>
      <c r="E54" s="17" t="s">
        <v>11181</v>
      </c>
      <c r="F54" s="17" t="s">
        <v>11182</v>
      </c>
      <c r="G54" s="17" t="s">
        <v>850</v>
      </c>
      <c r="H54" s="17" t="s">
        <v>2259</v>
      </c>
      <c r="I54" s="392">
        <v>38939</v>
      </c>
      <c r="J54" s="19">
        <v>8</v>
      </c>
      <c r="K54" s="562" t="s">
        <v>308</v>
      </c>
      <c r="L54" s="19" t="s">
        <v>380</v>
      </c>
      <c r="M54" s="21">
        <f>I54-D54</f>
        <v>1498</v>
      </c>
      <c r="N54" s="243"/>
      <c r="O54" s="23" t="s">
        <v>226</v>
      </c>
      <c r="P54" s="64">
        <f>COUNTIF($J$2:$J$476,"8")</f>
        <v>13</v>
      </c>
      <c r="Q54" s="34"/>
      <c r="R54" s="35"/>
      <c r="S54" s="61">
        <f>(P54/P59)</f>
        <v>0.119266055045872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503">
        <v>5406</v>
      </c>
      <c r="B55" s="9" t="s">
        <v>11183</v>
      </c>
      <c r="C55" s="9">
        <v>2002</v>
      </c>
      <c r="D55" s="152">
        <v>37441</v>
      </c>
      <c r="E55" s="9" t="s">
        <v>11184</v>
      </c>
      <c r="F55" s="9" t="s">
        <v>11182</v>
      </c>
      <c r="G55" s="9" t="s">
        <v>850</v>
      </c>
      <c r="H55" s="9" t="s">
        <v>2259</v>
      </c>
      <c r="I55" s="388">
        <v>38939</v>
      </c>
      <c r="J55" s="12">
        <v>8</v>
      </c>
      <c r="K55" s="562" t="s">
        <v>308</v>
      </c>
      <c r="L55" s="9" t="s">
        <v>380</v>
      </c>
      <c r="M55" s="13">
        <f>I55-D55</f>
        <v>1498</v>
      </c>
      <c r="N55" s="243"/>
      <c r="O55" s="24" t="s">
        <v>231</v>
      </c>
      <c r="P55" s="62">
        <f>COUNTIF($J$2:$J$476,"9")</f>
        <v>5</v>
      </c>
      <c r="Q55" s="34"/>
      <c r="R55" s="35"/>
      <c r="S55" s="63">
        <f>(P55/P59)</f>
        <v>0.0458715596330275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510">
        <v>5506</v>
      </c>
      <c r="B56" s="17" t="s">
        <v>11185</v>
      </c>
      <c r="C56" s="17">
        <v>2002</v>
      </c>
      <c r="D56" s="159">
        <v>37441</v>
      </c>
      <c r="E56" s="17" t="s">
        <v>11186</v>
      </c>
      <c r="F56" s="17" t="s">
        <v>11182</v>
      </c>
      <c r="G56" s="17" t="s">
        <v>850</v>
      </c>
      <c r="H56" s="17" t="s">
        <v>2259</v>
      </c>
      <c r="I56" s="392">
        <v>38939</v>
      </c>
      <c r="J56" s="19">
        <v>8</v>
      </c>
      <c r="K56" s="562" t="s">
        <v>308</v>
      </c>
      <c r="L56" s="19" t="s">
        <v>380</v>
      </c>
      <c r="M56" s="21">
        <f>I56-D56</f>
        <v>1498</v>
      </c>
      <c r="N56" s="243"/>
      <c r="O56" s="23" t="s">
        <v>237</v>
      </c>
      <c r="P56" s="64">
        <f>COUNTIF($J$2:$J$476,"10")</f>
        <v>8</v>
      </c>
      <c r="Q56" s="34"/>
      <c r="R56" s="35"/>
      <c r="S56" s="61">
        <f>(P56/P59)</f>
        <v>0.073394495412844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503">
        <v>5606</v>
      </c>
      <c r="B57" s="9" t="s">
        <v>11187</v>
      </c>
      <c r="C57" s="9">
        <v>2004</v>
      </c>
      <c r="D57" s="152">
        <v>38275</v>
      </c>
      <c r="E57" s="9" t="s">
        <v>11188</v>
      </c>
      <c r="F57" s="9" t="s">
        <v>6786</v>
      </c>
      <c r="G57" s="9" t="s">
        <v>850</v>
      </c>
      <c r="H57" s="9" t="s">
        <v>1536</v>
      </c>
      <c r="I57" s="388">
        <v>38943</v>
      </c>
      <c r="J57" s="12">
        <v>8</v>
      </c>
      <c r="K57" s="562" t="s">
        <v>308</v>
      </c>
      <c r="L57" s="9" t="s">
        <v>376</v>
      </c>
      <c r="M57" s="13">
        <f>I57-D57</f>
        <v>668</v>
      </c>
      <c r="N57" s="243"/>
      <c r="O57" s="24" t="s">
        <v>243</v>
      </c>
      <c r="P57" s="62">
        <f>COUNTIF($J$2:$J$476,"11")</f>
        <v>11</v>
      </c>
      <c r="Q57" s="34"/>
      <c r="R57" s="35"/>
      <c r="S57" s="63">
        <f>(P57/P59)</f>
        <v>0.100917431192661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510">
        <v>5706</v>
      </c>
      <c r="B58" s="17" t="s">
        <v>11189</v>
      </c>
      <c r="C58" s="17">
        <v>2002</v>
      </c>
      <c r="D58" s="159">
        <v>37512</v>
      </c>
      <c r="E58" s="17" t="s">
        <v>11190</v>
      </c>
      <c r="F58" s="17" t="s">
        <v>11163</v>
      </c>
      <c r="G58" s="47" t="s">
        <v>17</v>
      </c>
      <c r="H58" s="17" t="s">
        <v>3637</v>
      </c>
      <c r="I58" s="392">
        <v>38943</v>
      </c>
      <c r="J58" s="19">
        <v>8</v>
      </c>
      <c r="K58" s="562" t="s">
        <v>308</v>
      </c>
      <c r="L58" s="19" t="s">
        <v>376</v>
      </c>
      <c r="M58" s="21">
        <f>I58-D58</f>
        <v>1431</v>
      </c>
      <c r="N58" s="243"/>
      <c r="O58" s="413" t="s">
        <v>248</v>
      </c>
      <c r="P58" s="64">
        <f>COUNTIF($J$2:$J$476,"12")</f>
        <v>27</v>
      </c>
      <c r="Q58" s="34"/>
      <c r="R58" s="35"/>
      <c r="S58" s="414">
        <f>(P58/P59)</f>
        <v>0.247706422018349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503">
        <v>5806</v>
      </c>
      <c r="B59" s="9" t="s">
        <v>11191</v>
      </c>
      <c r="C59" s="9">
        <v>2004</v>
      </c>
      <c r="D59" s="152">
        <v>37995</v>
      </c>
      <c r="E59" s="9" t="s">
        <v>11192</v>
      </c>
      <c r="F59" s="9" t="s">
        <v>5830</v>
      </c>
      <c r="G59" s="9" t="s">
        <v>850</v>
      </c>
      <c r="H59" s="9" t="s">
        <v>3804</v>
      </c>
      <c r="I59" s="388">
        <v>38954</v>
      </c>
      <c r="J59" s="12">
        <v>8</v>
      </c>
      <c r="K59" s="560" t="s">
        <v>278</v>
      </c>
      <c r="L59" s="9" t="s">
        <v>376</v>
      </c>
      <c r="M59" s="13">
        <f>I59-D59</f>
        <v>959</v>
      </c>
      <c r="N59" s="243"/>
      <c r="O59" s="407" t="s">
        <v>253</v>
      </c>
      <c r="P59" s="408">
        <f>SUM(P47:R58)</f>
        <v>109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510">
        <v>5906</v>
      </c>
      <c r="B60" s="17" t="s">
        <v>11193</v>
      </c>
      <c r="C60" s="17">
        <v>2004</v>
      </c>
      <c r="D60" s="159">
        <v>37995</v>
      </c>
      <c r="E60" s="17" t="s">
        <v>11194</v>
      </c>
      <c r="F60" s="17" t="s">
        <v>5830</v>
      </c>
      <c r="G60" s="17" t="s">
        <v>407</v>
      </c>
      <c r="H60" s="17" t="s">
        <v>3804</v>
      </c>
      <c r="I60" s="392">
        <v>38965</v>
      </c>
      <c r="J60" s="19">
        <v>9</v>
      </c>
      <c r="K60" s="560" t="s">
        <v>278</v>
      </c>
      <c r="L60" s="19" t="s">
        <v>376</v>
      </c>
      <c r="M60" s="21">
        <f>I60-D60</f>
        <v>970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503">
        <v>6006</v>
      </c>
      <c r="B61" s="9" t="s">
        <v>11195</v>
      </c>
      <c r="C61" s="9">
        <v>2005</v>
      </c>
      <c r="D61" s="152">
        <v>38603</v>
      </c>
      <c r="E61" s="9" t="s">
        <v>11196</v>
      </c>
      <c r="F61" s="9" t="s">
        <v>4064</v>
      </c>
      <c r="G61" s="9" t="s">
        <v>850</v>
      </c>
      <c r="H61" s="9" t="s">
        <v>965</v>
      </c>
      <c r="I61" s="388">
        <v>38968</v>
      </c>
      <c r="J61" s="12">
        <v>9</v>
      </c>
      <c r="K61" s="562" t="s">
        <v>308</v>
      </c>
      <c r="L61" s="9" t="s">
        <v>376</v>
      </c>
      <c r="M61" s="13">
        <f>I61-D61</f>
        <v>365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510">
        <v>6106</v>
      </c>
      <c r="B62" s="17" t="s">
        <v>11197</v>
      </c>
      <c r="C62" s="17">
        <v>2004</v>
      </c>
      <c r="D62" s="159">
        <v>38061</v>
      </c>
      <c r="E62" s="17" t="s">
        <v>11198</v>
      </c>
      <c r="F62" s="17" t="s">
        <v>584</v>
      </c>
      <c r="G62" s="17" t="s">
        <v>850</v>
      </c>
      <c r="H62" s="17" t="s">
        <v>121</v>
      </c>
      <c r="I62" s="392">
        <v>38974</v>
      </c>
      <c r="J62" s="19">
        <v>9</v>
      </c>
      <c r="K62" s="562" t="s">
        <v>308</v>
      </c>
      <c r="L62" s="19" t="s">
        <v>376</v>
      </c>
      <c r="M62" s="21">
        <f>I62-D62</f>
        <v>913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503">
        <v>6206</v>
      </c>
      <c r="B63" s="9" t="s">
        <v>11199</v>
      </c>
      <c r="C63" s="9">
        <v>2001</v>
      </c>
      <c r="D63" s="152">
        <v>37167</v>
      </c>
      <c r="E63" s="9" t="s">
        <v>11200</v>
      </c>
      <c r="F63" s="9" t="s">
        <v>10244</v>
      </c>
      <c r="G63" s="9" t="s">
        <v>407</v>
      </c>
      <c r="H63" s="9" t="s">
        <v>11164</v>
      </c>
      <c r="I63" s="388">
        <v>38979</v>
      </c>
      <c r="J63" s="12">
        <v>9</v>
      </c>
      <c r="K63" s="562" t="s">
        <v>308</v>
      </c>
      <c r="L63" s="9" t="s">
        <v>376</v>
      </c>
      <c r="M63" s="13">
        <f>I63-D63</f>
        <v>1812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510">
        <v>6306</v>
      </c>
      <c r="B64" s="17" t="s">
        <v>11201</v>
      </c>
      <c r="C64" s="17">
        <v>1999</v>
      </c>
      <c r="D64" s="159">
        <v>36237</v>
      </c>
      <c r="E64" s="17" t="s">
        <v>11202</v>
      </c>
      <c r="F64" s="17" t="s">
        <v>2072</v>
      </c>
      <c r="G64" s="17" t="s">
        <v>850</v>
      </c>
      <c r="H64" s="17" t="s">
        <v>1487</v>
      </c>
      <c r="I64" s="392">
        <v>38989</v>
      </c>
      <c r="J64" s="19">
        <v>9</v>
      </c>
      <c r="K64" s="561" t="s">
        <v>324</v>
      </c>
      <c r="L64" s="19" t="s">
        <v>371</v>
      </c>
      <c r="M64" s="21">
        <f>I64-D64</f>
        <v>2752</v>
      </c>
      <c r="N64" s="243"/>
      <c r="O64" s="418" t="s">
        <v>278</v>
      </c>
      <c r="P64" s="419"/>
      <c r="Q64" s="419"/>
      <c r="R64" s="420"/>
      <c r="S64" s="421">
        <f>COUNTIF($K$1:$K$494,"I - Extremamente tóxico")</f>
        <v>32</v>
      </c>
      <c r="T64" s="422">
        <f>(S64/S76)</f>
        <v>0.293577981651376</v>
      </c>
      <c r="U64" s="243"/>
      <c r="V64" s="243"/>
      <c r="W64" s="243"/>
      <c r="X64" s="243"/>
      <c r="Y64" s="243"/>
      <c r="Z64" s="243"/>
    </row>
    <row ht="12.75" customHeight="1" r="65">
      <c r="A65" s="503">
        <v>6406</v>
      </c>
      <c r="B65" s="503" t="s">
        <v>1368</v>
      </c>
      <c r="C65" s="503" t="s">
        <v>1368</v>
      </c>
      <c r="D65" s="604" t="s">
        <v>1368</v>
      </c>
      <c r="E65" s="503" t="s">
        <v>1368</v>
      </c>
      <c r="F65" s="503" t="s">
        <v>1368</v>
      </c>
      <c r="G65" s="503" t="s">
        <v>1368</v>
      </c>
      <c r="H65" s="503" t="s">
        <v>1368</v>
      </c>
      <c r="I65" s="504" t="s">
        <v>1368</v>
      </c>
      <c r="J65" s="24" t="s">
        <v>1368</v>
      </c>
      <c r="K65" s="24" t="s">
        <v>1368</v>
      </c>
      <c r="L65" s="503" t="s">
        <v>1368</v>
      </c>
      <c r="M65" s="503" t="s">
        <v>1368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510">
        <v>6506</v>
      </c>
      <c r="B66" s="17" t="s">
        <v>11203</v>
      </c>
      <c r="C66" s="17">
        <v>2005</v>
      </c>
      <c r="D66" s="159">
        <v>38663</v>
      </c>
      <c r="E66" s="17" t="s">
        <v>11204</v>
      </c>
      <c r="F66" s="17" t="s">
        <v>11205</v>
      </c>
      <c r="G66" s="17" t="s">
        <v>865</v>
      </c>
      <c r="H66" s="17" t="s">
        <v>5174</v>
      </c>
      <c r="I66" s="392">
        <v>38999</v>
      </c>
      <c r="J66" s="19">
        <v>10</v>
      </c>
      <c r="K66" s="561" t="s">
        <v>324</v>
      </c>
      <c r="L66" s="19" t="s">
        <v>380</v>
      </c>
      <c r="M66" s="21">
        <f>I66-D66</f>
        <v>336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503">
        <v>6606</v>
      </c>
      <c r="B67" s="9" t="s">
        <v>11206</v>
      </c>
      <c r="C67" s="9">
        <v>2004</v>
      </c>
      <c r="D67" s="152">
        <v>38071</v>
      </c>
      <c r="E67" s="9" t="s">
        <v>11207</v>
      </c>
      <c r="F67" s="9" t="s">
        <v>10111</v>
      </c>
      <c r="G67" s="9" t="s">
        <v>850</v>
      </c>
      <c r="H67" s="9" t="s">
        <v>1487</v>
      </c>
      <c r="I67" s="388">
        <v>38999</v>
      </c>
      <c r="J67" s="12">
        <v>10</v>
      </c>
      <c r="K67" s="560" t="s">
        <v>278</v>
      </c>
      <c r="L67" s="9" t="s">
        <v>371</v>
      </c>
      <c r="M67" s="13">
        <f>I67-D67</f>
        <v>928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21</v>
      </c>
      <c r="T67" s="428">
        <f>(S67/S76)</f>
        <v>0.192660550458716</v>
      </c>
      <c r="U67" s="243"/>
      <c r="V67" s="243"/>
      <c r="W67" s="243"/>
      <c r="X67" s="243"/>
      <c r="Y67" s="243"/>
      <c r="Z67" s="243"/>
    </row>
    <row ht="12.75" customHeight="1" r="68">
      <c r="A68" s="510">
        <v>6706</v>
      </c>
      <c r="B68" s="17" t="s">
        <v>11208</v>
      </c>
      <c r="C68" s="17">
        <v>2002</v>
      </c>
      <c r="D68" s="159">
        <v>37620</v>
      </c>
      <c r="E68" s="17" t="s">
        <v>11209</v>
      </c>
      <c r="F68" s="17" t="s">
        <v>11210</v>
      </c>
      <c r="G68" s="17" t="s">
        <v>850</v>
      </c>
      <c r="H68" s="17" t="s">
        <v>1536</v>
      </c>
      <c r="I68" s="392">
        <v>39000</v>
      </c>
      <c r="J68" s="19">
        <v>10</v>
      </c>
      <c r="K68" s="560" t="s">
        <v>278</v>
      </c>
      <c r="L68" s="19" t="s">
        <v>371</v>
      </c>
      <c r="M68" s="21">
        <f>I68-D68</f>
        <v>1380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503">
        <v>6806</v>
      </c>
      <c r="B69" s="9" t="s">
        <v>11211</v>
      </c>
      <c r="C69" s="9">
        <v>2005</v>
      </c>
      <c r="D69" s="152">
        <v>38514</v>
      </c>
      <c r="E69" s="9" t="s">
        <v>11212</v>
      </c>
      <c r="F69" s="9" t="s">
        <v>11213</v>
      </c>
      <c r="G69" s="9" t="s">
        <v>865</v>
      </c>
      <c r="H69" s="9" t="s">
        <v>5174</v>
      </c>
      <c r="I69" s="388">
        <v>39006</v>
      </c>
      <c r="J69" s="12">
        <v>10</v>
      </c>
      <c r="K69" s="561" t="s">
        <v>324</v>
      </c>
      <c r="L69" s="9" t="s">
        <v>380</v>
      </c>
      <c r="M69" s="13">
        <f>I69-D69</f>
        <v>492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43</v>
      </c>
      <c r="T69" s="431">
        <f>(S69/S76)</f>
        <v>0.394495412844037</v>
      </c>
      <c r="U69" s="243"/>
      <c r="V69" s="243"/>
      <c r="W69" s="243"/>
      <c r="X69" s="243"/>
      <c r="Y69" s="243"/>
      <c r="Z69" s="243"/>
    </row>
    <row ht="12.75" customHeight="1" r="70">
      <c r="A70" s="510">
        <v>6906</v>
      </c>
      <c r="B70" s="17" t="s">
        <v>11214</v>
      </c>
      <c r="C70" s="17">
        <v>2005</v>
      </c>
      <c r="D70" s="159">
        <v>38566</v>
      </c>
      <c r="E70" s="17" t="s">
        <v>11215</v>
      </c>
      <c r="F70" s="17" t="s">
        <v>1070</v>
      </c>
      <c r="G70" s="47" t="s">
        <v>17</v>
      </c>
      <c r="H70" s="17" t="s">
        <v>55</v>
      </c>
      <c r="I70" s="392">
        <v>39008</v>
      </c>
      <c r="J70" s="19">
        <v>10</v>
      </c>
      <c r="K70" s="563" t="s">
        <v>295</v>
      </c>
      <c r="L70" s="19" t="s">
        <v>365</v>
      </c>
      <c r="M70" s="21">
        <f>I70-D70</f>
        <v>442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503">
        <v>7006</v>
      </c>
      <c r="B71" s="9" t="s">
        <v>11216</v>
      </c>
      <c r="C71" s="9">
        <v>2004</v>
      </c>
      <c r="D71" s="152">
        <v>38127</v>
      </c>
      <c r="E71" s="9" t="s">
        <v>11217</v>
      </c>
      <c r="F71" s="9" t="s">
        <v>11218</v>
      </c>
      <c r="G71" s="9" t="s">
        <v>30</v>
      </c>
      <c r="H71" s="9" t="s">
        <v>1536</v>
      </c>
      <c r="I71" s="388">
        <v>39008</v>
      </c>
      <c r="J71" s="12">
        <v>10</v>
      </c>
      <c r="K71" s="560" t="s">
        <v>278</v>
      </c>
      <c r="L71" s="9" t="s">
        <v>376</v>
      </c>
      <c r="M71" s="13">
        <f>I71-D71</f>
        <v>881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510">
        <v>7106</v>
      </c>
      <c r="B72" s="17" t="s">
        <v>11219</v>
      </c>
      <c r="C72" s="17">
        <v>2005</v>
      </c>
      <c r="D72" s="159">
        <v>38475</v>
      </c>
      <c r="E72" s="17" t="s">
        <v>11220</v>
      </c>
      <c r="F72" s="17" t="s">
        <v>1439</v>
      </c>
      <c r="G72" s="47" t="s">
        <v>17</v>
      </c>
      <c r="H72" s="17" t="s">
        <v>4624</v>
      </c>
      <c r="I72" s="392">
        <v>39008</v>
      </c>
      <c r="J72" s="19">
        <v>10</v>
      </c>
      <c r="K72" s="560" t="s">
        <v>278</v>
      </c>
      <c r="L72" s="19" t="s">
        <v>376</v>
      </c>
      <c r="M72" s="21">
        <f>I72-D72</f>
        <v>533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13</v>
      </c>
      <c r="T72" s="434">
        <f>(S72/S76)</f>
        <v>0.119266055045872</v>
      </c>
      <c r="U72" s="243"/>
      <c r="V72" s="243"/>
      <c r="W72" s="243"/>
      <c r="X72" s="243"/>
      <c r="Y72" s="243"/>
      <c r="Z72" s="243"/>
    </row>
    <row ht="12.75" customHeight="1" r="73">
      <c r="A73" s="503">
        <v>7206</v>
      </c>
      <c r="B73" s="9" t="s">
        <v>11221</v>
      </c>
      <c r="C73" s="9">
        <v>2004</v>
      </c>
      <c r="D73" s="152">
        <v>38146</v>
      </c>
      <c r="E73" s="9" t="s">
        <v>11222</v>
      </c>
      <c r="F73" s="9" t="s">
        <v>11223</v>
      </c>
      <c r="G73" s="9" t="s">
        <v>844</v>
      </c>
      <c r="H73" s="9" t="s">
        <v>1536</v>
      </c>
      <c r="I73" s="388">
        <v>39020</v>
      </c>
      <c r="J73" s="12">
        <v>10</v>
      </c>
      <c r="K73" s="560" t="s">
        <v>278</v>
      </c>
      <c r="L73" s="9" t="s">
        <v>371</v>
      </c>
      <c r="M73" s="13">
        <f>I73-D73</f>
        <v>874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510">
        <v>7306</v>
      </c>
      <c r="B74" s="17" t="s">
        <v>11224</v>
      </c>
      <c r="C74" s="17">
        <v>2004</v>
      </c>
      <c r="D74" s="159">
        <v>38330</v>
      </c>
      <c r="E74" s="17" t="s">
        <v>11225</v>
      </c>
      <c r="F74" s="17" t="s">
        <v>534</v>
      </c>
      <c r="G74" s="17" t="s">
        <v>850</v>
      </c>
      <c r="H74" s="17" t="s">
        <v>55</v>
      </c>
      <c r="I74" s="392">
        <v>39022</v>
      </c>
      <c r="J74" s="19">
        <v>11</v>
      </c>
      <c r="K74" s="560" t="s">
        <v>278</v>
      </c>
      <c r="L74" s="19" t="s">
        <v>371</v>
      </c>
      <c r="M74" s="21">
        <f>I74-D74</f>
        <v>692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0</v>
      </c>
      <c r="T74" s="434">
        <f>(S74/S76)</f>
        <v>0</v>
      </c>
      <c r="U74" s="243"/>
      <c r="V74" s="243"/>
      <c r="W74" s="243"/>
      <c r="X74" s="243"/>
      <c r="Y74" s="243"/>
      <c r="Z74" s="243"/>
    </row>
    <row ht="12.75" customHeight="1" r="75">
      <c r="A75" s="503">
        <v>7406</v>
      </c>
      <c r="B75" s="9" t="s">
        <v>11226</v>
      </c>
      <c r="C75" s="9">
        <v>2005</v>
      </c>
      <c r="D75" s="152">
        <v>38552</v>
      </c>
      <c r="E75" s="9" t="s">
        <v>11227</v>
      </c>
      <c r="F75" s="9" t="s">
        <v>534</v>
      </c>
      <c r="G75" s="9" t="s">
        <v>850</v>
      </c>
      <c r="H75" s="9" t="s">
        <v>55</v>
      </c>
      <c r="I75" s="388">
        <v>39022</v>
      </c>
      <c r="J75" s="12">
        <v>11</v>
      </c>
      <c r="K75" s="560" t="s">
        <v>278</v>
      </c>
      <c r="L75" s="9" t="s">
        <v>371</v>
      </c>
      <c r="M75" s="13">
        <f>I75-D75</f>
        <v>470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2.75" customHeight="1" r="76">
      <c r="A76" s="510">
        <v>7506</v>
      </c>
      <c r="B76" s="17" t="s">
        <v>11228</v>
      </c>
      <c r="C76" s="17">
        <v>2004</v>
      </c>
      <c r="D76" s="159">
        <v>38110</v>
      </c>
      <c r="E76" s="17" t="s">
        <v>11229</v>
      </c>
      <c r="F76" s="17" t="s">
        <v>49</v>
      </c>
      <c r="G76" s="17" t="s">
        <v>407</v>
      </c>
      <c r="H76" s="17" t="s">
        <v>866</v>
      </c>
      <c r="I76" s="392">
        <v>39024</v>
      </c>
      <c r="J76" s="19">
        <v>11</v>
      </c>
      <c r="K76" s="563" t="s">
        <v>295</v>
      </c>
      <c r="L76" s="19" t="s">
        <v>371</v>
      </c>
      <c r="M76" s="21">
        <f>I76-D76</f>
        <v>914</v>
      </c>
      <c r="N76" s="243"/>
      <c r="O76" s="310" t="s">
        <v>253</v>
      </c>
      <c r="P76" s="59"/>
      <c r="Q76" s="59"/>
      <c r="R76" s="117"/>
      <c r="S76" s="440">
        <f>SUM(S64:S75)</f>
        <v>109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503">
        <v>7606</v>
      </c>
      <c r="B77" s="9" t="s">
        <v>11230</v>
      </c>
      <c r="C77" s="9">
        <v>2004</v>
      </c>
      <c r="D77" s="152">
        <v>38173</v>
      </c>
      <c r="E77" s="9" t="s">
        <v>11231</v>
      </c>
      <c r="F77" s="9" t="s">
        <v>1183</v>
      </c>
      <c r="G77" s="9" t="s">
        <v>407</v>
      </c>
      <c r="H77" s="9" t="s">
        <v>866</v>
      </c>
      <c r="I77" s="388">
        <v>39024</v>
      </c>
      <c r="J77" s="12">
        <v>11</v>
      </c>
      <c r="K77" s="562" t="s">
        <v>308</v>
      </c>
      <c r="L77" s="9" t="s">
        <v>371</v>
      </c>
      <c r="M77" s="13">
        <f>I77-D77</f>
        <v>851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510">
        <v>7706</v>
      </c>
      <c r="B78" s="17" t="s">
        <v>11232</v>
      </c>
      <c r="C78" s="17">
        <v>2002</v>
      </c>
      <c r="D78" s="159">
        <v>37442</v>
      </c>
      <c r="E78" s="17" t="s">
        <v>11233</v>
      </c>
      <c r="F78" s="17" t="s">
        <v>4743</v>
      </c>
      <c r="G78" s="17" t="s">
        <v>850</v>
      </c>
      <c r="H78" s="17" t="s">
        <v>866</v>
      </c>
      <c r="I78" s="392">
        <v>39028</v>
      </c>
      <c r="J78" s="19">
        <v>11</v>
      </c>
      <c r="K78" s="563" t="s">
        <v>295</v>
      </c>
      <c r="L78" s="19" t="s">
        <v>371</v>
      </c>
      <c r="M78" s="21">
        <f>I78-D78</f>
        <v>1586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503">
        <v>7806</v>
      </c>
      <c r="B79" s="9" t="s">
        <v>11234</v>
      </c>
      <c r="C79" s="9">
        <v>2004</v>
      </c>
      <c r="D79" s="152">
        <v>38286</v>
      </c>
      <c r="E79" s="9" t="s">
        <v>11235</v>
      </c>
      <c r="F79" s="9" t="s">
        <v>4743</v>
      </c>
      <c r="G79" s="9" t="s">
        <v>850</v>
      </c>
      <c r="H79" s="9" t="s">
        <v>866</v>
      </c>
      <c r="I79" s="388">
        <v>39029</v>
      </c>
      <c r="J79" s="12">
        <v>11</v>
      </c>
      <c r="K79" s="563" t="s">
        <v>295</v>
      </c>
      <c r="L79" s="9" t="s">
        <v>371</v>
      </c>
      <c r="M79" s="13">
        <f>I79-D79</f>
        <v>743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510">
        <v>7906</v>
      </c>
      <c r="B80" s="17" t="s">
        <v>11236</v>
      </c>
      <c r="C80" s="17">
        <v>2004</v>
      </c>
      <c r="D80" s="159">
        <v>38286</v>
      </c>
      <c r="E80" s="17" t="s">
        <v>11237</v>
      </c>
      <c r="F80" s="17" t="s">
        <v>4743</v>
      </c>
      <c r="G80" s="17" t="s">
        <v>850</v>
      </c>
      <c r="H80" s="17" t="s">
        <v>866</v>
      </c>
      <c r="I80" s="392">
        <v>39029</v>
      </c>
      <c r="J80" s="19">
        <v>11</v>
      </c>
      <c r="K80" s="563" t="s">
        <v>295</v>
      </c>
      <c r="L80" s="19" t="s">
        <v>371</v>
      </c>
      <c r="M80" s="21">
        <f>I80-D80</f>
        <v>743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503">
        <v>8006</v>
      </c>
      <c r="B81" s="9" t="s">
        <v>11238</v>
      </c>
      <c r="C81" s="9">
        <v>2001</v>
      </c>
      <c r="D81" s="152">
        <v>37246</v>
      </c>
      <c r="E81" s="9" t="s">
        <v>11239</v>
      </c>
      <c r="F81" s="9" t="s">
        <v>11109</v>
      </c>
      <c r="G81" s="9" t="s">
        <v>844</v>
      </c>
      <c r="H81" s="9" t="s">
        <v>4459</v>
      </c>
      <c r="I81" s="388">
        <v>39037</v>
      </c>
      <c r="J81" s="12">
        <v>11</v>
      </c>
      <c r="K81" s="562" t="s">
        <v>308</v>
      </c>
      <c r="L81" s="9" t="s">
        <v>376</v>
      </c>
      <c r="M81" s="13">
        <f>I81-D81</f>
        <v>1791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3</v>
      </c>
      <c r="T81" s="121">
        <f>(S81/S85)</f>
        <v>0.0275229357798165</v>
      </c>
      <c r="U81" s="243"/>
      <c r="V81" s="243"/>
      <c r="W81" s="243"/>
      <c r="X81" s="243"/>
      <c r="Y81" s="243"/>
      <c r="Z81" s="243"/>
    </row>
    <row ht="13.5" customHeight="1" r="82">
      <c r="A82" s="510">
        <v>8106</v>
      </c>
      <c r="B82" s="17" t="s">
        <v>11240</v>
      </c>
      <c r="C82" s="17">
        <v>2001</v>
      </c>
      <c r="D82" s="159">
        <v>37235</v>
      </c>
      <c r="E82" s="17" t="s">
        <v>11241</v>
      </c>
      <c r="F82" s="17" t="s">
        <v>11127</v>
      </c>
      <c r="G82" s="17" t="s">
        <v>850</v>
      </c>
      <c r="H82" s="17" t="s">
        <v>11242</v>
      </c>
      <c r="I82" s="392">
        <v>39038</v>
      </c>
      <c r="J82" s="19">
        <v>11</v>
      </c>
      <c r="K82" s="560" t="s">
        <v>278</v>
      </c>
      <c r="L82" s="19" t="s">
        <v>376</v>
      </c>
      <c r="M82" s="21">
        <f>I82-D82</f>
        <v>1803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49</v>
      </c>
      <c r="T82" s="123">
        <f>(S82/S85)</f>
        <v>0.44954128440367</v>
      </c>
      <c r="U82" s="243"/>
      <c r="V82" s="243"/>
      <c r="W82" s="243"/>
      <c r="X82" s="243"/>
      <c r="Y82" s="243"/>
      <c r="Z82" s="243"/>
    </row>
    <row ht="13.5" customHeight="1" r="83">
      <c r="A83" s="503">
        <v>8206</v>
      </c>
      <c r="B83" s="9" t="s">
        <v>11243</v>
      </c>
      <c r="C83" s="9">
        <v>2004</v>
      </c>
      <c r="D83" s="152">
        <v>38289</v>
      </c>
      <c r="E83" s="9" t="s">
        <v>11244</v>
      </c>
      <c r="F83" s="9" t="s">
        <v>136</v>
      </c>
      <c r="G83" s="9" t="s">
        <v>850</v>
      </c>
      <c r="H83" s="9" t="s">
        <v>6047</v>
      </c>
      <c r="I83" s="388">
        <v>39038</v>
      </c>
      <c r="J83" s="12">
        <v>11</v>
      </c>
      <c r="K83" s="562" t="s">
        <v>308</v>
      </c>
      <c r="L83" s="9" t="s">
        <v>376</v>
      </c>
      <c r="M83" s="13">
        <f>I83-D83</f>
        <v>749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45</v>
      </c>
      <c r="T83" s="121">
        <f>(S83/S85)</f>
        <v>0.412844036697248</v>
      </c>
      <c r="U83" s="243"/>
      <c r="V83" s="243"/>
      <c r="W83" s="243"/>
      <c r="X83" s="243"/>
      <c r="Y83" s="243"/>
      <c r="Z83" s="243"/>
    </row>
    <row ht="14.25" customHeight="1" r="84">
      <c r="A84" s="510">
        <v>8306</v>
      </c>
      <c r="B84" s="17" t="s">
        <v>11245</v>
      </c>
      <c r="C84" s="17">
        <v>2003</v>
      </c>
      <c r="D84" s="159">
        <v>37971</v>
      </c>
      <c r="E84" s="17" t="s">
        <v>11246</v>
      </c>
      <c r="F84" s="17" t="s">
        <v>10244</v>
      </c>
      <c r="G84" s="17" t="s">
        <v>850</v>
      </c>
      <c r="H84" s="17" t="s">
        <v>7493</v>
      </c>
      <c r="I84" s="392">
        <v>39044</v>
      </c>
      <c r="J84" s="19">
        <v>11</v>
      </c>
      <c r="K84" s="561" t="s">
        <v>324</v>
      </c>
      <c r="L84" s="19" t="s">
        <v>376</v>
      </c>
      <c r="M84" s="21">
        <f>I84-D84</f>
        <v>1073</v>
      </c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12</v>
      </c>
      <c r="T84" s="123">
        <f>(S84/S85)</f>
        <v>0.110091743119266</v>
      </c>
      <c r="U84" s="243"/>
      <c r="V84" s="243"/>
      <c r="W84" s="243"/>
      <c r="X84" s="243"/>
      <c r="Y84" s="243"/>
      <c r="Z84" s="243"/>
    </row>
    <row ht="12.75" customHeight="1" r="85">
      <c r="A85" s="503">
        <v>8406</v>
      </c>
      <c r="B85" s="9" t="s">
        <v>11247</v>
      </c>
      <c r="C85" s="9">
        <v>2005</v>
      </c>
      <c r="D85" s="152">
        <v>38478</v>
      </c>
      <c r="E85" s="9" t="s">
        <v>11248</v>
      </c>
      <c r="F85" s="9" t="s">
        <v>968</v>
      </c>
      <c r="G85" s="9" t="s">
        <v>850</v>
      </c>
      <c r="H85" s="9" t="s">
        <v>55</v>
      </c>
      <c r="I85" s="388">
        <v>39055</v>
      </c>
      <c r="J85" s="12">
        <v>12</v>
      </c>
      <c r="K85" s="560" t="s">
        <v>278</v>
      </c>
      <c r="L85" s="9" t="s">
        <v>371</v>
      </c>
      <c r="M85" s="13">
        <f>I85-D85</f>
        <v>577</v>
      </c>
      <c r="N85" s="243"/>
      <c r="O85" s="344" t="s">
        <v>253</v>
      </c>
      <c r="P85" s="345"/>
      <c r="Q85" s="345"/>
      <c r="R85" s="346"/>
      <c r="S85" s="440">
        <f>SUM(S81:S84)</f>
        <v>109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510">
        <v>8506</v>
      </c>
      <c r="B86" s="17" t="s">
        <v>11249</v>
      </c>
      <c r="C86" s="17">
        <v>2005</v>
      </c>
      <c r="D86" s="159">
        <v>38709</v>
      </c>
      <c r="E86" s="17" t="s">
        <v>11250</v>
      </c>
      <c r="F86" s="17" t="s">
        <v>154</v>
      </c>
      <c r="G86" s="17" t="s">
        <v>850</v>
      </c>
      <c r="H86" s="17" t="s">
        <v>6552</v>
      </c>
      <c r="I86" s="392">
        <v>39055</v>
      </c>
      <c r="J86" s="19">
        <v>12</v>
      </c>
      <c r="K86" s="562" t="s">
        <v>308</v>
      </c>
      <c r="L86" s="19" t="s">
        <v>376</v>
      </c>
      <c r="M86" s="21">
        <f>I86-D86</f>
        <v>346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503">
        <v>8606</v>
      </c>
      <c r="B87" s="9" t="s">
        <v>11251</v>
      </c>
      <c r="C87" s="9">
        <v>2003</v>
      </c>
      <c r="D87" s="152">
        <v>37978</v>
      </c>
      <c r="E87" s="9" t="s">
        <v>11252</v>
      </c>
      <c r="F87" s="9" t="s">
        <v>10177</v>
      </c>
      <c r="G87" s="9" t="s">
        <v>850</v>
      </c>
      <c r="H87" s="9" t="s">
        <v>9460</v>
      </c>
      <c r="I87" s="388">
        <v>39057</v>
      </c>
      <c r="J87" s="12">
        <v>12</v>
      </c>
      <c r="K87" s="561" t="s">
        <v>324</v>
      </c>
      <c r="L87" s="9" t="s">
        <v>380</v>
      </c>
      <c r="M87" s="13">
        <f>I87-D87</f>
        <v>1079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5" customHeight="1" r="88">
      <c r="A88" s="510">
        <v>8706</v>
      </c>
      <c r="B88" s="17" t="s">
        <v>11253</v>
      </c>
      <c r="C88" s="17">
        <v>2001</v>
      </c>
      <c r="D88" s="159">
        <v>37235</v>
      </c>
      <c r="E88" s="17" t="s">
        <v>11254</v>
      </c>
      <c r="F88" s="17" t="s">
        <v>11127</v>
      </c>
      <c r="G88" s="47" t="s">
        <v>407</v>
      </c>
      <c r="H88" s="17" t="s">
        <v>11242</v>
      </c>
      <c r="I88" s="392">
        <v>39063</v>
      </c>
      <c r="J88" s="19">
        <v>12</v>
      </c>
      <c r="K88" s="560" t="s">
        <v>278</v>
      </c>
      <c r="L88" s="19" t="s">
        <v>371</v>
      </c>
      <c r="M88" s="21">
        <f>I88-D88</f>
        <v>1828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503">
        <v>8806</v>
      </c>
      <c r="B89" s="9" t="s">
        <v>11255</v>
      </c>
      <c r="C89" s="9">
        <v>2004</v>
      </c>
      <c r="D89" s="152">
        <v>38210</v>
      </c>
      <c r="E89" s="9" t="s">
        <v>11256</v>
      </c>
      <c r="F89" s="9" t="s">
        <v>11257</v>
      </c>
      <c r="G89" s="9" t="s">
        <v>850</v>
      </c>
      <c r="H89" s="9" t="s">
        <v>1358</v>
      </c>
      <c r="I89" s="388">
        <v>39071</v>
      </c>
      <c r="J89" s="12">
        <v>12</v>
      </c>
      <c r="K89" s="562" t="s">
        <v>308</v>
      </c>
      <c r="L89" s="9" t="s">
        <v>371</v>
      </c>
      <c r="M89" s="13">
        <f>I89-D89</f>
        <v>861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5" customHeight="1" r="90">
      <c r="A90" s="510">
        <v>8906</v>
      </c>
      <c r="B90" s="17" t="s">
        <v>11258</v>
      </c>
      <c r="C90" s="17">
        <v>2003</v>
      </c>
      <c r="D90" s="159">
        <v>37985</v>
      </c>
      <c r="E90" s="17" t="s">
        <v>11259</v>
      </c>
      <c r="F90" s="17" t="s">
        <v>2831</v>
      </c>
      <c r="G90" s="17" t="s">
        <v>17</v>
      </c>
      <c r="H90" s="17" t="s">
        <v>6920</v>
      </c>
      <c r="I90" s="392">
        <v>39071</v>
      </c>
      <c r="J90" s="19">
        <v>12</v>
      </c>
      <c r="K90" s="562" t="s">
        <v>308</v>
      </c>
      <c r="L90" s="19" t="s">
        <v>371</v>
      </c>
      <c r="M90" s="21">
        <f>I90-D90</f>
        <v>1086</v>
      </c>
      <c r="N90" s="243"/>
      <c r="O90" s="454" t="s">
        <v>407</v>
      </c>
      <c r="P90" s="455">
        <f>AVERAGEIF(G2:G476,"PT",M2:M476)</f>
        <v>1288.66666666667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5" customHeight="1" r="91">
      <c r="A91" s="503">
        <v>9006</v>
      </c>
      <c r="B91" s="9" t="s">
        <v>11260</v>
      </c>
      <c r="C91" s="9">
        <v>2004</v>
      </c>
      <c r="D91" s="152">
        <v>38195</v>
      </c>
      <c r="E91" s="9" t="s">
        <v>11261</v>
      </c>
      <c r="F91" s="9" t="s">
        <v>961</v>
      </c>
      <c r="G91" s="41" t="s">
        <v>407</v>
      </c>
      <c r="H91" s="9" t="s">
        <v>870</v>
      </c>
      <c r="I91" s="388">
        <v>39071</v>
      </c>
      <c r="J91" s="12">
        <v>12</v>
      </c>
      <c r="K91" s="560" t="s">
        <v>278</v>
      </c>
      <c r="L91" s="9" t="s">
        <v>371</v>
      </c>
      <c r="M91" s="13">
        <f>I91-D91</f>
        <v>876</v>
      </c>
      <c r="N91" s="243"/>
      <c r="O91" s="456" t="s">
        <v>30</v>
      </c>
      <c r="P91" s="457">
        <f>AVERAGEIF(G2:G477,"PTN",M2:M477)</f>
        <v>1082.2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5" customHeight="1" r="92">
      <c r="A92" s="510">
        <v>9106</v>
      </c>
      <c r="B92" s="17" t="s">
        <v>11262</v>
      </c>
      <c r="C92" s="17">
        <v>2004</v>
      </c>
      <c r="D92" s="159">
        <v>38114</v>
      </c>
      <c r="E92" s="17" t="s">
        <v>11263</v>
      </c>
      <c r="F92" s="17" t="s">
        <v>154</v>
      </c>
      <c r="G92" s="17" t="s">
        <v>850</v>
      </c>
      <c r="H92" s="17" t="s">
        <v>3286</v>
      </c>
      <c r="I92" s="392">
        <v>39071</v>
      </c>
      <c r="J92" s="19">
        <v>12</v>
      </c>
      <c r="K92" s="563" t="s">
        <v>295</v>
      </c>
      <c r="L92" s="19" t="s">
        <v>376</v>
      </c>
      <c r="M92" s="21">
        <f>I92-D92</f>
        <v>957</v>
      </c>
      <c r="N92" s="243"/>
      <c r="O92" s="454" t="s">
        <v>17</v>
      </c>
      <c r="P92" s="455">
        <f>AVERAGEIF(G2:G476,"PTE",M2:M476)</f>
        <v>826.333333333333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5" customHeight="1" r="93">
      <c r="A93" s="503">
        <v>9206</v>
      </c>
      <c r="B93" s="9" t="s">
        <v>11264</v>
      </c>
      <c r="C93" s="9">
        <v>2002</v>
      </c>
      <c r="D93" s="152">
        <v>37442</v>
      </c>
      <c r="E93" s="9" t="s">
        <v>11265</v>
      </c>
      <c r="F93" s="9" t="s">
        <v>1767</v>
      </c>
      <c r="G93" s="9" t="s">
        <v>17</v>
      </c>
      <c r="H93" s="9" t="s">
        <v>10182</v>
      </c>
      <c r="I93" s="388">
        <v>39071</v>
      </c>
      <c r="J93" s="12">
        <v>12</v>
      </c>
      <c r="K93" s="563" t="s">
        <v>295</v>
      </c>
      <c r="L93" s="9" t="s">
        <v>371</v>
      </c>
      <c r="M93" s="13">
        <f>I93-D93</f>
        <v>1629</v>
      </c>
      <c r="N93" s="243"/>
      <c r="O93" s="456" t="s">
        <v>40</v>
      </c>
      <c r="P93" s="457">
        <f>AVERAGEIF(G2:G476,"Pré-Mistura",M2:M476)</f>
        <v>985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5" customHeight="1" r="94">
      <c r="A94" s="510">
        <v>9306</v>
      </c>
      <c r="B94" s="17" t="s">
        <v>11266</v>
      </c>
      <c r="C94" s="17">
        <v>2004</v>
      </c>
      <c r="D94" s="159">
        <v>38145</v>
      </c>
      <c r="E94" s="17" t="s">
        <v>11267</v>
      </c>
      <c r="F94" s="17" t="s">
        <v>154</v>
      </c>
      <c r="G94" s="17" t="s">
        <v>850</v>
      </c>
      <c r="H94" s="17" t="s">
        <v>3286</v>
      </c>
      <c r="I94" s="392">
        <v>39071</v>
      </c>
      <c r="J94" s="19">
        <v>12</v>
      </c>
      <c r="K94" s="563" t="s">
        <v>295</v>
      </c>
      <c r="L94" s="19" t="s">
        <v>376</v>
      </c>
      <c r="M94" s="21">
        <f>I94-D94</f>
        <v>926</v>
      </c>
      <c r="N94" s="243"/>
      <c r="O94" s="454" t="s">
        <v>850</v>
      </c>
      <c r="P94" s="455">
        <f>AVERAGEIF(G2:G476,"PF",M2:M476)</f>
        <v>1454.16071428571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5" customHeight="1" r="95">
      <c r="A95" s="503">
        <v>9406</v>
      </c>
      <c r="B95" s="9" t="s">
        <v>11268</v>
      </c>
      <c r="C95" s="9">
        <v>2006</v>
      </c>
      <c r="D95" s="152">
        <v>38789</v>
      </c>
      <c r="E95" s="9" t="s">
        <v>11269</v>
      </c>
      <c r="F95" s="9" t="s">
        <v>11270</v>
      </c>
      <c r="G95" s="9" t="s">
        <v>865</v>
      </c>
      <c r="H95" s="9" t="s">
        <v>5174</v>
      </c>
      <c r="I95" s="388">
        <v>39071</v>
      </c>
      <c r="J95" s="12">
        <v>12</v>
      </c>
      <c r="K95" s="561" t="s">
        <v>324</v>
      </c>
      <c r="L95" s="9" t="s">
        <v>380</v>
      </c>
      <c r="M95" s="13">
        <f>I95-D95</f>
        <v>282</v>
      </c>
      <c r="N95" s="243"/>
      <c r="O95" s="456" t="s">
        <v>844</v>
      </c>
      <c r="P95" s="457">
        <f>AVERAGEIF(G2:G476,"PFN",M2:M476)</f>
        <v>1022.28571428571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5" customHeight="1" r="96">
      <c r="A96" s="510">
        <v>9506</v>
      </c>
      <c r="B96" s="17" t="s">
        <v>11271</v>
      </c>
      <c r="C96" s="17">
        <v>2006</v>
      </c>
      <c r="D96" s="159">
        <v>38797</v>
      </c>
      <c r="E96" s="17" t="s">
        <v>11272</v>
      </c>
      <c r="F96" s="17" t="s">
        <v>11147</v>
      </c>
      <c r="G96" s="17" t="s">
        <v>865</v>
      </c>
      <c r="H96" s="17" t="s">
        <v>5174</v>
      </c>
      <c r="I96" s="392">
        <v>39071</v>
      </c>
      <c r="J96" s="19">
        <v>12</v>
      </c>
      <c r="K96" s="561" t="s">
        <v>324</v>
      </c>
      <c r="L96" s="19" t="s">
        <v>380</v>
      </c>
      <c r="M96" s="21">
        <f>I96-D96</f>
        <v>274</v>
      </c>
      <c r="N96" s="243"/>
      <c r="O96" s="454" t="s">
        <v>860</v>
      </c>
      <c r="P96" s="455" t="e">
        <f>AVERAGEIF(G2:G476,"PF/PTE",M2:M476)</f>
        <v>#DIV/0!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503">
        <v>9606</v>
      </c>
      <c r="B97" s="9" t="s">
        <v>11273</v>
      </c>
      <c r="C97" s="9">
        <v>2006</v>
      </c>
      <c r="D97" s="152">
        <v>38789</v>
      </c>
      <c r="E97" s="9" t="s">
        <v>11274</v>
      </c>
      <c r="F97" s="9" t="s">
        <v>11275</v>
      </c>
      <c r="G97" s="9" t="s">
        <v>865</v>
      </c>
      <c r="H97" s="9" t="s">
        <v>5174</v>
      </c>
      <c r="I97" s="388">
        <v>39071</v>
      </c>
      <c r="J97" s="12">
        <v>12</v>
      </c>
      <c r="K97" s="561" t="s">
        <v>324</v>
      </c>
      <c r="L97" s="9" t="s">
        <v>380</v>
      </c>
      <c r="M97" s="13">
        <f>I97-D97</f>
        <v>282</v>
      </c>
      <c r="N97" s="243"/>
      <c r="O97" s="456" t="s">
        <v>865</v>
      </c>
      <c r="P97" s="457">
        <f>AVERAGEIF(G2:G476,"Bio",M2:M476)</f>
        <v>549.857142857143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510">
        <v>9706</v>
      </c>
      <c r="B98" s="17" t="s">
        <v>11276</v>
      </c>
      <c r="C98" s="17">
        <v>1999</v>
      </c>
      <c r="D98" s="159">
        <v>36441</v>
      </c>
      <c r="E98" s="17" t="s">
        <v>11277</v>
      </c>
      <c r="F98" s="17" t="s">
        <v>11278</v>
      </c>
      <c r="G98" s="17" t="s">
        <v>850</v>
      </c>
      <c r="H98" s="17" t="s">
        <v>3877</v>
      </c>
      <c r="I98" s="392">
        <v>39072</v>
      </c>
      <c r="J98" s="19">
        <v>12</v>
      </c>
      <c r="K98" s="560" t="s">
        <v>278</v>
      </c>
      <c r="L98" s="19" t="s">
        <v>371</v>
      </c>
      <c r="M98" s="21">
        <f>I98-D98</f>
        <v>2631</v>
      </c>
      <c r="N98" s="243"/>
      <c r="O98" s="454" t="s">
        <v>871</v>
      </c>
      <c r="P98" s="455" t="e">
        <f>AVERAGEIF(G2:G476,"Bio/Org",M2:M476)</f>
        <v>#DIV/0!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503">
        <v>9806</v>
      </c>
      <c r="B99" s="9" t="s">
        <v>11279</v>
      </c>
      <c r="C99" s="9">
        <v>2004</v>
      </c>
      <c r="D99" s="152">
        <v>38294</v>
      </c>
      <c r="E99" s="9" t="s">
        <v>11280</v>
      </c>
      <c r="F99" s="9" t="s">
        <v>11281</v>
      </c>
      <c r="G99" s="9" t="s">
        <v>17</v>
      </c>
      <c r="H99" s="9" t="s">
        <v>11282</v>
      </c>
      <c r="I99" s="388">
        <v>39072</v>
      </c>
      <c r="J99" s="12">
        <v>12</v>
      </c>
      <c r="K99" s="560" t="s">
        <v>278</v>
      </c>
      <c r="L99" s="9" t="s">
        <v>376</v>
      </c>
      <c r="M99" s="13">
        <f>I99-D99</f>
        <v>778</v>
      </c>
      <c r="N99" s="243"/>
      <c r="O99" s="458" t="s">
        <v>426</v>
      </c>
      <c r="P99" s="459">
        <f>AVERAGE(M2:M494)</f>
        <v>1233.25688073394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510">
        <v>9906</v>
      </c>
      <c r="B100" s="17" t="s">
        <v>11283</v>
      </c>
      <c r="C100" s="17">
        <v>2001</v>
      </c>
      <c r="D100" s="159">
        <v>36916</v>
      </c>
      <c r="E100" s="17" t="s">
        <v>11284</v>
      </c>
      <c r="F100" s="17" t="s">
        <v>11285</v>
      </c>
      <c r="G100" s="17" t="s">
        <v>850</v>
      </c>
      <c r="H100" s="17" t="s">
        <v>870</v>
      </c>
      <c r="I100" s="392">
        <v>39072</v>
      </c>
      <c r="J100" s="19">
        <v>12</v>
      </c>
      <c r="K100" s="560" t="s">
        <v>278</v>
      </c>
      <c r="L100" s="19" t="s">
        <v>371</v>
      </c>
      <c r="M100" s="21">
        <f>I100-D100</f>
        <v>2156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503">
        <v>10006</v>
      </c>
      <c r="B101" s="9" t="s">
        <v>11286</v>
      </c>
      <c r="C101" s="9">
        <v>2004</v>
      </c>
      <c r="D101" s="152">
        <v>38341</v>
      </c>
      <c r="E101" s="9" t="s">
        <v>11287</v>
      </c>
      <c r="F101" s="9" t="s">
        <v>9168</v>
      </c>
      <c r="G101" s="9" t="s">
        <v>850</v>
      </c>
      <c r="H101" s="9" t="s">
        <v>1487</v>
      </c>
      <c r="I101" s="388">
        <v>39072</v>
      </c>
      <c r="J101" s="12">
        <v>12</v>
      </c>
      <c r="K101" s="560" t="s">
        <v>278</v>
      </c>
      <c r="L101" s="9" t="s">
        <v>371</v>
      </c>
      <c r="M101" s="13">
        <f>I101-D101</f>
        <v>731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510">
        <v>10106</v>
      </c>
      <c r="B102" s="17" t="s">
        <v>11288</v>
      </c>
      <c r="C102" s="17">
        <v>2003</v>
      </c>
      <c r="D102" s="159">
        <v>37940</v>
      </c>
      <c r="E102" s="17" t="s">
        <v>11289</v>
      </c>
      <c r="F102" s="17" t="s">
        <v>11290</v>
      </c>
      <c r="G102" s="17" t="s">
        <v>30</v>
      </c>
      <c r="H102" s="17" t="s">
        <v>965</v>
      </c>
      <c r="I102" s="392">
        <v>39072</v>
      </c>
      <c r="J102" s="19">
        <v>12</v>
      </c>
      <c r="K102" s="562" t="s">
        <v>308</v>
      </c>
      <c r="L102" s="19" t="s">
        <v>376</v>
      </c>
      <c r="M102" s="21">
        <f>I102-D102</f>
        <v>1132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503">
        <v>10206</v>
      </c>
      <c r="B103" s="9" t="s">
        <v>11291</v>
      </c>
      <c r="C103" s="9">
        <v>2005</v>
      </c>
      <c r="D103" s="152">
        <v>38478</v>
      </c>
      <c r="E103" s="9" t="s">
        <v>11292</v>
      </c>
      <c r="F103" s="9" t="s">
        <v>88</v>
      </c>
      <c r="G103" s="9" t="s">
        <v>17</v>
      </c>
      <c r="H103" s="9" t="s">
        <v>7682</v>
      </c>
      <c r="I103" s="388">
        <v>39073</v>
      </c>
      <c r="J103" s="12">
        <v>12</v>
      </c>
      <c r="K103" s="560" t="s">
        <v>278</v>
      </c>
      <c r="L103" s="9" t="s">
        <v>371</v>
      </c>
      <c r="M103" s="13">
        <f>I103-D103</f>
        <v>595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510">
        <v>10306</v>
      </c>
      <c r="B104" s="17" t="s">
        <v>11293</v>
      </c>
      <c r="C104" s="17">
        <v>2004</v>
      </c>
      <c r="D104" s="159">
        <v>38310</v>
      </c>
      <c r="E104" s="17" t="s">
        <v>11294</v>
      </c>
      <c r="F104" s="17" t="s">
        <v>4743</v>
      </c>
      <c r="G104" s="17" t="s">
        <v>850</v>
      </c>
      <c r="H104" s="17" t="s">
        <v>866</v>
      </c>
      <c r="I104" s="392">
        <v>39073</v>
      </c>
      <c r="J104" s="19">
        <v>12</v>
      </c>
      <c r="K104" s="563" t="s">
        <v>295</v>
      </c>
      <c r="L104" s="19" t="s">
        <v>371</v>
      </c>
      <c r="M104" s="21">
        <f>I104-D104</f>
        <v>763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503">
        <v>10406</v>
      </c>
      <c r="B105" s="9" t="s">
        <v>11295</v>
      </c>
      <c r="C105" s="9">
        <v>2003</v>
      </c>
      <c r="D105" s="152">
        <v>37971</v>
      </c>
      <c r="E105" s="9" t="s">
        <v>11296</v>
      </c>
      <c r="F105" s="9" t="s">
        <v>154</v>
      </c>
      <c r="G105" s="9" t="s">
        <v>850</v>
      </c>
      <c r="H105" s="9" t="s">
        <v>7493</v>
      </c>
      <c r="I105" s="388">
        <v>39077</v>
      </c>
      <c r="J105" s="12">
        <v>12</v>
      </c>
      <c r="K105" s="562" t="s">
        <v>308</v>
      </c>
      <c r="L105" s="9" t="s">
        <v>376</v>
      </c>
      <c r="M105" s="13">
        <f>I105-D105</f>
        <v>1106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510">
        <v>10506</v>
      </c>
      <c r="B106" s="17" t="s">
        <v>11297</v>
      </c>
      <c r="C106" s="17">
        <v>2001</v>
      </c>
      <c r="D106" s="159">
        <v>37167</v>
      </c>
      <c r="E106" s="17" t="s">
        <v>11298</v>
      </c>
      <c r="F106" s="17" t="s">
        <v>451</v>
      </c>
      <c r="G106" s="17" t="s">
        <v>17</v>
      </c>
      <c r="H106" s="17" t="s">
        <v>7493</v>
      </c>
      <c r="I106" s="392">
        <v>39077</v>
      </c>
      <c r="J106" s="19">
        <v>12</v>
      </c>
      <c r="K106" s="561" t="s">
        <v>324</v>
      </c>
      <c r="L106" s="19" t="s">
        <v>376</v>
      </c>
      <c r="M106" s="21">
        <f>I106-D106</f>
        <v>1910</v>
      </c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503">
        <v>10606</v>
      </c>
      <c r="B107" s="9" t="s">
        <v>11299</v>
      </c>
      <c r="C107" s="9">
        <v>1999</v>
      </c>
      <c r="D107" s="152">
        <v>36525</v>
      </c>
      <c r="E107" s="9" t="s">
        <v>11300</v>
      </c>
      <c r="F107" s="9" t="s">
        <v>136</v>
      </c>
      <c r="G107" s="9" t="s">
        <v>850</v>
      </c>
      <c r="H107" s="9" t="s">
        <v>8323</v>
      </c>
      <c r="I107" s="388">
        <v>39077</v>
      </c>
      <c r="J107" s="12">
        <v>12</v>
      </c>
      <c r="K107" s="562" t="s">
        <v>308</v>
      </c>
      <c r="L107" s="9" t="s">
        <v>371</v>
      </c>
      <c r="M107" s="13">
        <f>I107-D107</f>
        <v>2552</v>
      </c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5" customHeight="1" r="108">
      <c r="A108" s="510">
        <v>10706</v>
      </c>
      <c r="B108" s="17" t="s">
        <v>11301</v>
      </c>
      <c r="C108" s="17">
        <v>2004</v>
      </c>
      <c r="D108" s="159">
        <v>38310</v>
      </c>
      <c r="E108" s="17" t="s">
        <v>11302</v>
      </c>
      <c r="F108" s="17" t="s">
        <v>4743</v>
      </c>
      <c r="G108" s="17" t="s">
        <v>850</v>
      </c>
      <c r="H108" s="17" t="s">
        <v>866</v>
      </c>
      <c r="I108" s="392">
        <v>39078</v>
      </c>
      <c r="J108" s="19">
        <v>12</v>
      </c>
      <c r="K108" s="563" t="s">
        <v>295</v>
      </c>
      <c r="L108" s="19" t="s">
        <v>371</v>
      </c>
      <c r="M108" s="21">
        <f>I108-D108</f>
        <v>768</v>
      </c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5" customHeight="1" r="109">
      <c r="A109" s="503">
        <v>10806</v>
      </c>
      <c r="B109" s="9" t="s">
        <v>11303</v>
      </c>
      <c r="C109" s="9">
        <v>2005</v>
      </c>
      <c r="D109" s="152">
        <v>38447</v>
      </c>
      <c r="E109" s="9" t="s">
        <v>11304</v>
      </c>
      <c r="F109" s="9" t="s">
        <v>11305</v>
      </c>
      <c r="G109" s="9" t="s">
        <v>844</v>
      </c>
      <c r="H109" s="9" t="s">
        <v>965</v>
      </c>
      <c r="I109" s="388">
        <v>39079</v>
      </c>
      <c r="J109" s="12">
        <v>12</v>
      </c>
      <c r="K109" s="562" t="s">
        <v>308</v>
      </c>
      <c r="L109" s="9" t="s">
        <v>371</v>
      </c>
      <c r="M109" s="13">
        <f>I109-D109</f>
        <v>632</v>
      </c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5" customHeight="1" r="110">
      <c r="A110" s="510">
        <v>10906</v>
      </c>
      <c r="B110" s="17" t="s">
        <v>11306</v>
      </c>
      <c r="C110" s="17">
        <v>2000</v>
      </c>
      <c r="D110" s="159">
        <v>36714</v>
      </c>
      <c r="E110" s="17" t="s">
        <v>11307</v>
      </c>
      <c r="F110" s="17" t="s">
        <v>136</v>
      </c>
      <c r="G110" s="17" t="s">
        <v>850</v>
      </c>
      <c r="H110" s="17" t="s">
        <v>8323</v>
      </c>
      <c r="I110" s="392">
        <v>39080</v>
      </c>
      <c r="J110" s="19">
        <v>12</v>
      </c>
      <c r="K110" s="562" t="s">
        <v>308</v>
      </c>
      <c r="L110" s="19" t="s">
        <v>371</v>
      </c>
      <c r="M110" s="21">
        <f>I110-D110</f>
        <v>2366</v>
      </c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5" customHeight="1" r="111">
      <c r="A111" s="503">
        <v>11006</v>
      </c>
      <c r="B111" s="9" t="s">
        <v>11308</v>
      </c>
      <c r="C111" s="9">
        <v>2001</v>
      </c>
      <c r="D111" s="152">
        <v>37111</v>
      </c>
      <c r="E111" s="9" t="s">
        <v>11309</v>
      </c>
      <c r="F111" s="9" t="s">
        <v>154</v>
      </c>
      <c r="G111" s="9" t="s">
        <v>850</v>
      </c>
      <c r="H111" s="9" t="s">
        <v>125</v>
      </c>
      <c r="I111" s="388">
        <v>39080</v>
      </c>
      <c r="J111" s="12">
        <v>12</v>
      </c>
      <c r="K111" s="560" t="s">
        <v>278</v>
      </c>
      <c r="L111" s="9" t="s">
        <v>376</v>
      </c>
      <c r="M111" s="13">
        <f>I111-D111</f>
        <v>1969</v>
      </c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589"/>
      <c r="B112" s="589"/>
      <c r="C112" s="589"/>
      <c r="D112" s="605"/>
      <c r="E112" s="591"/>
      <c r="F112" s="606"/>
      <c r="G112" s="591"/>
      <c r="H112" s="243"/>
      <c r="I112" s="590"/>
      <c r="J112" s="592"/>
      <c r="K112" s="592"/>
      <c r="L112" s="592"/>
      <c r="M112" s="59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hidden="1" r="113">
      <c r="A113" s="589"/>
      <c r="B113" s="589"/>
      <c r="C113" s="589"/>
      <c r="D113" s="605"/>
      <c r="E113" s="591"/>
      <c r="F113" s="591"/>
      <c r="G113" s="591"/>
      <c r="H113" s="591"/>
      <c r="I113" s="590"/>
      <c r="J113" s="592"/>
      <c r="K113" s="592"/>
      <c r="L113" s="592"/>
      <c r="M113" s="59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hidden="1" r="114">
      <c r="A114" s="589"/>
      <c r="B114" s="589"/>
      <c r="C114" s="589"/>
      <c r="D114" s="605"/>
      <c r="E114" s="591"/>
      <c r="F114" s="591"/>
      <c r="G114" s="591"/>
      <c r="H114" s="591"/>
      <c r="I114" s="590"/>
      <c r="J114" s="592"/>
      <c r="K114" s="592"/>
      <c r="L114" s="592"/>
      <c r="M114" s="59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hidden="1" r="115">
      <c r="A115" s="589"/>
      <c r="B115" s="589"/>
      <c r="C115" s="589"/>
      <c r="D115" s="605"/>
      <c r="E115" s="591"/>
      <c r="F115" s="591"/>
      <c r="G115" s="591"/>
      <c r="H115" s="591"/>
      <c r="I115" s="590"/>
      <c r="J115" s="592"/>
      <c r="K115" s="592"/>
      <c r="L115" s="592"/>
      <c r="M115" s="59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hidden="1" r="116">
      <c r="A116" s="589"/>
      <c r="B116" s="589"/>
      <c r="C116" s="589"/>
      <c r="D116" s="605"/>
      <c r="E116" s="591"/>
      <c r="F116" s="591"/>
      <c r="G116" s="591"/>
      <c r="H116" s="591"/>
      <c r="I116" s="590"/>
      <c r="J116" s="591"/>
      <c r="K116" s="591"/>
      <c r="L116" s="591"/>
      <c r="M116" s="593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hidden="1" r="117">
      <c r="A117" s="589"/>
      <c r="B117" s="589"/>
      <c r="C117" s="589"/>
      <c r="D117" s="605"/>
      <c r="E117" s="591"/>
      <c r="F117" s="591"/>
      <c r="G117" s="591"/>
      <c r="H117" s="591"/>
      <c r="I117" s="590"/>
      <c r="J117" s="591"/>
      <c r="K117" s="591"/>
      <c r="L117" s="591"/>
      <c r="M117" s="593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538"/>
      <c r="B118" s="538"/>
      <c r="C118" s="538"/>
      <c r="D118" s="607"/>
      <c r="E118" s="243"/>
      <c r="F118" s="243"/>
      <c r="G118" s="243"/>
      <c r="H118" s="243"/>
      <c r="I118" s="540"/>
      <c r="J118" s="243"/>
      <c r="K118" s="243"/>
      <c r="L118" s="243"/>
      <c r="M118" s="541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538"/>
      <c r="B119" s="538"/>
      <c r="C119" s="538"/>
      <c r="D119" s="607"/>
      <c r="E119" s="243"/>
      <c r="F119" s="243"/>
      <c r="G119" s="243"/>
      <c r="H119" s="243"/>
      <c r="I119" s="540"/>
      <c r="J119" s="243"/>
      <c r="K119" s="243"/>
      <c r="L119" s="243"/>
      <c r="M119" s="541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538"/>
      <c r="B120" s="538"/>
      <c r="C120" s="538"/>
      <c r="D120" s="607"/>
      <c r="E120" s="243"/>
      <c r="F120" s="243"/>
      <c r="G120" s="243"/>
      <c r="H120" s="243"/>
      <c r="I120" s="540"/>
      <c r="J120" s="243"/>
      <c r="K120" s="243"/>
      <c r="L120" s="243"/>
      <c r="M120" s="541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538"/>
      <c r="B121" s="538"/>
      <c r="C121" s="538"/>
      <c r="D121" s="607"/>
      <c r="E121" s="243"/>
      <c r="F121" s="243"/>
      <c r="G121" s="243"/>
      <c r="H121" s="243"/>
      <c r="I121" s="540"/>
      <c r="J121" s="243"/>
      <c r="K121" s="243"/>
      <c r="L121" s="243"/>
      <c r="M121" s="541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538"/>
      <c r="B122" s="538"/>
      <c r="C122" s="538"/>
      <c r="D122" s="607"/>
      <c r="E122" s="243"/>
      <c r="F122" s="243"/>
      <c r="G122" s="243"/>
      <c r="H122" s="243"/>
      <c r="I122" s="540"/>
      <c r="J122" s="243"/>
      <c r="K122" s="243"/>
      <c r="L122" s="243"/>
      <c r="M122" s="541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538"/>
      <c r="B123" s="538"/>
      <c r="C123" s="538"/>
      <c r="D123" s="607"/>
      <c r="E123" s="243"/>
      <c r="F123" s="243"/>
      <c r="G123" s="243"/>
      <c r="H123" s="243"/>
      <c r="I123" s="540"/>
      <c r="J123" s="243"/>
      <c r="K123" s="243"/>
      <c r="L123" s="243"/>
      <c r="M123" s="541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538"/>
      <c r="B124" s="538"/>
      <c r="C124" s="538"/>
      <c r="D124" s="607"/>
      <c r="E124" s="243"/>
      <c r="F124" s="243"/>
      <c r="G124" s="243"/>
      <c r="H124" s="243"/>
      <c r="I124" s="540"/>
      <c r="J124" s="243"/>
      <c r="K124" s="243"/>
      <c r="L124" s="243"/>
      <c r="M124" s="541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538"/>
      <c r="B125" s="538"/>
      <c r="C125" s="538"/>
      <c r="D125" s="607"/>
      <c r="E125" s="243"/>
      <c r="F125" s="243"/>
      <c r="G125" s="243"/>
      <c r="H125" s="243"/>
      <c r="I125" s="540"/>
      <c r="J125" s="243"/>
      <c r="K125" s="243"/>
      <c r="L125" s="243"/>
      <c r="M125" s="541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538"/>
      <c r="B126" s="538"/>
      <c r="C126" s="538"/>
      <c r="D126" s="607"/>
      <c r="E126" s="243"/>
      <c r="F126" s="243"/>
      <c r="G126" s="243"/>
      <c r="H126" s="243"/>
      <c r="I126" s="540"/>
      <c r="J126" s="243"/>
      <c r="K126" s="243"/>
      <c r="L126" s="243"/>
      <c r="M126" s="541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538"/>
      <c r="B127" s="538"/>
      <c r="C127" s="538"/>
      <c r="D127" s="607"/>
      <c r="E127" s="243"/>
      <c r="F127" s="243"/>
      <c r="G127" s="243"/>
      <c r="H127" s="243"/>
      <c r="I127" s="540"/>
      <c r="J127" s="243"/>
      <c r="K127" s="243"/>
      <c r="L127" s="243"/>
      <c r="M127" s="541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538"/>
      <c r="B128" s="538"/>
      <c r="C128" s="538"/>
      <c r="D128" s="607"/>
      <c r="E128" s="243"/>
      <c r="F128" s="243"/>
      <c r="G128" s="243"/>
      <c r="H128" s="243"/>
      <c r="I128" s="540"/>
      <c r="J128" s="243"/>
      <c r="K128" s="243"/>
      <c r="L128" s="243"/>
      <c r="M128" s="541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538"/>
      <c r="B129" s="538"/>
      <c r="C129" s="538"/>
      <c r="D129" s="607"/>
      <c r="E129" s="243"/>
      <c r="F129" s="243"/>
      <c r="G129" s="243"/>
      <c r="H129" s="243"/>
      <c r="I129" s="540"/>
      <c r="J129" s="243"/>
      <c r="K129" s="243"/>
      <c r="L129" s="243"/>
      <c r="M129" s="541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538"/>
      <c r="B130" s="538"/>
      <c r="C130" s="538"/>
      <c r="D130" s="607"/>
      <c r="E130" s="243"/>
      <c r="F130" s="243"/>
      <c r="G130" s="243"/>
      <c r="H130" s="243"/>
      <c r="I130" s="540"/>
      <c r="J130" s="243"/>
      <c r="K130" s="243"/>
      <c r="L130" s="243"/>
      <c r="M130" s="541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538"/>
      <c r="B131" s="538"/>
      <c r="C131" s="538"/>
      <c r="D131" s="607"/>
      <c r="E131" s="243"/>
      <c r="F131" s="243"/>
      <c r="G131" s="243"/>
      <c r="H131" s="243"/>
      <c r="I131" s="540"/>
      <c r="J131" s="243"/>
      <c r="K131" s="243"/>
      <c r="L131" s="243"/>
      <c r="M131" s="541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538"/>
      <c r="B132" s="538"/>
      <c r="C132" s="538"/>
      <c r="D132" s="607"/>
      <c r="E132" s="243"/>
      <c r="F132" s="243"/>
      <c r="G132" s="243"/>
      <c r="H132" s="243"/>
      <c r="I132" s="540"/>
      <c r="J132" s="243"/>
      <c r="K132" s="243"/>
      <c r="L132" s="243"/>
      <c r="M132" s="541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538"/>
      <c r="B133" s="538"/>
      <c r="C133" s="538"/>
      <c r="D133" s="607"/>
      <c r="E133" s="243"/>
      <c r="F133" s="243"/>
      <c r="G133" s="243"/>
      <c r="H133" s="243"/>
      <c r="I133" s="540"/>
      <c r="J133" s="243"/>
      <c r="K133" s="243"/>
      <c r="L133" s="243"/>
      <c r="M133" s="541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538"/>
      <c r="B134" s="538"/>
      <c r="C134" s="538"/>
      <c r="D134" s="607"/>
      <c r="E134" s="243"/>
      <c r="F134" s="243"/>
      <c r="G134" s="243"/>
      <c r="H134" s="243"/>
      <c r="I134" s="540"/>
      <c r="J134" s="243"/>
      <c r="K134" s="243"/>
      <c r="L134" s="243"/>
      <c r="M134" s="541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538"/>
      <c r="B135" s="538"/>
      <c r="C135" s="538"/>
      <c r="D135" s="607"/>
      <c r="E135" s="243"/>
      <c r="F135" s="243"/>
      <c r="G135" s="243"/>
      <c r="H135" s="243"/>
      <c r="I135" s="540"/>
      <c r="J135" s="243"/>
      <c r="K135" s="243"/>
      <c r="L135" s="243"/>
      <c r="M135" s="541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538"/>
      <c r="B136" s="538"/>
      <c r="C136" s="538"/>
      <c r="D136" s="607"/>
      <c r="E136" s="243"/>
      <c r="F136" s="243"/>
      <c r="G136" s="243"/>
      <c r="H136" s="243"/>
      <c r="I136" s="540"/>
      <c r="J136" s="243"/>
      <c r="K136" s="243"/>
      <c r="L136" s="243"/>
      <c r="M136" s="541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538"/>
      <c r="B137" s="538"/>
      <c r="C137" s="538"/>
      <c r="D137" s="607"/>
      <c r="E137" s="243"/>
      <c r="F137" s="243"/>
      <c r="G137" s="243"/>
      <c r="H137" s="243"/>
      <c r="I137" s="540"/>
      <c r="J137" s="243"/>
      <c r="K137" s="243"/>
      <c r="L137" s="243"/>
      <c r="M137" s="541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538"/>
      <c r="B138" s="538"/>
      <c r="C138" s="538"/>
      <c r="D138" s="607"/>
      <c r="E138" s="243"/>
      <c r="F138" s="243"/>
      <c r="G138" s="243"/>
      <c r="H138" s="243"/>
      <c r="I138" s="540"/>
      <c r="J138" s="243"/>
      <c r="K138" s="243"/>
      <c r="L138" s="243"/>
      <c r="M138" s="541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538"/>
      <c r="B139" s="538"/>
      <c r="C139" s="538"/>
      <c r="D139" s="607"/>
      <c r="E139" s="243"/>
      <c r="F139" s="243"/>
      <c r="G139" s="243"/>
      <c r="H139" s="243"/>
      <c r="I139" s="540"/>
      <c r="J139" s="243"/>
      <c r="K139" s="243"/>
      <c r="L139" s="243"/>
      <c r="M139" s="541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538"/>
      <c r="B140" s="538"/>
      <c r="C140" s="538"/>
      <c r="D140" s="607"/>
      <c r="E140" s="243"/>
      <c r="F140" s="243"/>
      <c r="G140" s="243"/>
      <c r="H140" s="243"/>
      <c r="I140" s="540"/>
      <c r="J140" s="243"/>
      <c r="K140" s="243"/>
      <c r="L140" s="243"/>
      <c r="M140" s="541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538"/>
      <c r="B141" s="538"/>
      <c r="C141" s="538"/>
      <c r="D141" s="607"/>
      <c r="E141" s="243"/>
      <c r="F141" s="243"/>
      <c r="G141" s="243"/>
      <c r="H141" s="243"/>
      <c r="I141" s="540"/>
      <c r="J141" s="243"/>
      <c r="K141" s="243"/>
      <c r="L141" s="243"/>
      <c r="M141" s="541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538"/>
      <c r="B142" s="538"/>
      <c r="C142" s="538"/>
      <c r="D142" s="607"/>
      <c r="E142" s="243"/>
      <c r="F142" s="243"/>
      <c r="G142" s="243"/>
      <c r="H142" s="243"/>
      <c r="I142" s="540"/>
      <c r="J142" s="243"/>
      <c r="K142" s="243"/>
      <c r="L142" s="243"/>
      <c r="M142" s="541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538"/>
      <c r="B143" s="538"/>
      <c r="C143" s="538"/>
      <c r="D143" s="607"/>
      <c r="E143" s="243"/>
      <c r="F143" s="243"/>
      <c r="G143" s="243"/>
      <c r="H143" s="243"/>
      <c r="I143" s="540"/>
      <c r="J143" s="243"/>
      <c r="K143" s="243"/>
      <c r="L143" s="243"/>
      <c r="M143" s="541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538"/>
      <c r="B144" s="538"/>
      <c r="C144" s="538"/>
      <c r="D144" s="607"/>
      <c r="E144" s="243"/>
      <c r="F144" s="243"/>
      <c r="G144" s="243"/>
      <c r="H144" s="243"/>
      <c r="I144" s="540"/>
      <c r="J144" s="243"/>
      <c r="K144" s="243"/>
      <c r="L144" s="243"/>
      <c r="M144" s="541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538"/>
      <c r="B145" s="538"/>
      <c r="C145" s="538"/>
      <c r="D145" s="607"/>
      <c r="E145" s="243"/>
      <c r="F145" s="243"/>
      <c r="G145" s="243"/>
      <c r="H145" s="243"/>
      <c r="I145" s="540"/>
      <c r="J145" s="243"/>
      <c r="K145" s="243"/>
      <c r="L145" s="243"/>
      <c r="M145" s="541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538"/>
      <c r="B146" s="538"/>
      <c r="C146" s="538"/>
      <c r="D146" s="607"/>
      <c r="E146" s="243"/>
      <c r="F146" s="243"/>
      <c r="G146" s="243"/>
      <c r="H146" s="243"/>
      <c r="I146" s="540"/>
      <c r="J146" s="243"/>
      <c r="K146" s="243"/>
      <c r="L146" s="243"/>
      <c r="M146" s="541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538"/>
      <c r="B147" s="538"/>
      <c r="C147" s="538"/>
      <c r="D147" s="607"/>
      <c r="E147" s="243"/>
      <c r="F147" s="243"/>
      <c r="G147" s="243"/>
      <c r="H147" s="243"/>
      <c r="I147" s="540"/>
      <c r="J147" s="243"/>
      <c r="K147" s="243"/>
      <c r="L147" s="243"/>
      <c r="M147" s="541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538"/>
      <c r="B148" s="538"/>
      <c r="C148" s="538"/>
      <c r="D148" s="607"/>
      <c r="E148" s="243"/>
      <c r="F148" s="243"/>
      <c r="G148" s="243"/>
      <c r="H148" s="243"/>
      <c r="I148" s="540"/>
      <c r="J148" s="243"/>
      <c r="K148" s="243"/>
      <c r="L148" s="243"/>
      <c r="M148" s="541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538"/>
      <c r="B149" s="538"/>
      <c r="C149" s="538"/>
      <c r="D149" s="607"/>
      <c r="E149" s="243"/>
      <c r="F149" s="243"/>
      <c r="G149" s="243"/>
      <c r="H149" s="243"/>
      <c r="I149" s="540"/>
      <c r="J149" s="243"/>
      <c r="K149" s="243"/>
      <c r="L149" s="243"/>
      <c r="M149" s="541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538"/>
      <c r="B150" s="538"/>
      <c r="C150" s="538"/>
      <c r="D150" s="607"/>
      <c r="E150" s="243"/>
      <c r="F150" s="243"/>
      <c r="G150" s="243"/>
      <c r="H150" s="243"/>
      <c r="I150" s="540"/>
      <c r="J150" s="243"/>
      <c r="K150" s="243"/>
      <c r="L150" s="243"/>
      <c r="M150" s="541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538"/>
      <c r="B151" s="538"/>
      <c r="C151" s="538"/>
      <c r="D151" s="607"/>
      <c r="E151" s="243"/>
      <c r="F151" s="243"/>
      <c r="G151" s="243"/>
      <c r="H151" s="243"/>
      <c r="I151" s="540"/>
      <c r="J151" s="243"/>
      <c r="K151" s="243"/>
      <c r="L151" s="243"/>
      <c r="M151" s="541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538"/>
      <c r="B152" s="538"/>
      <c r="C152" s="538"/>
      <c r="D152" s="607"/>
      <c r="E152" s="243"/>
      <c r="F152" s="243"/>
      <c r="G152" s="243"/>
      <c r="H152" s="243"/>
      <c r="I152" s="540"/>
      <c r="J152" s="243"/>
      <c r="K152" s="243"/>
      <c r="L152" s="243"/>
      <c r="M152" s="541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538"/>
      <c r="B153" s="538"/>
      <c r="C153" s="538"/>
      <c r="D153" s="607"/>
      <c r="E153" s="243"/>
      <c r="F153" s="243"/>
      <c r="G153" s="243"/>
      <c r="H153" s="243"/>
      <c r="I153" s="540"/>
      <c r="J153" s="243"/>
      <c r="K153" s="243"/>
      <c r="L153" s="243"/>
      <c r="M153" s="541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538"/>
      <c r="B154" s="538"/>
      <c r="C154" s="538"/>
      <c r="D154" s="607"/>
      <c r="E154" s="243"/>
      <c r="F154" s="243"/>
      <c r="G154" s="243"/>
      <c r="H154" s="243"/>
      <c r="I154" s="540"/>
      <c r="J154" s="243"/>
      <c r="K154" s="243"/>
      <c r="L154" s="243"/>
      <c r="M154" s="541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538"/>
      <c r="B155" s="538"/>
      <c r="C155" s="538"/>
      <c r="D155" s="607"/>
      <c r="E155" s="243"/>
      <c r="F155" s="243"/>
      <c r="G155" s="243"/>
      <c r="H155" s="243"/>
      <c r="I155" s="540"/>
      <c r="J155" s="243"/>
      <c r="K155" s="243"/>
      <c r="L155" s="243"/>
      <c r="M155" s="541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538"/>
      <c r="B156" s="538"/>
      <c r="C156" s="538"/>
      <c r="D156" s="607"/>
      <c r="E156" s="243"/>
      <c r="F156" s="243"/>
      <c r="G156" s="243"/>
      <c r="H156" s="243"/>
      <c r="I156" s="540"/>
      <c r="J156" s="243"/>
      <c r="K156" s="243"/>
      <c r="L156" s="243"/>
      <c r="M156" s="541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538"/>
      <c r="B157" s="538"/>
      <c r="C157" s="538"/>
      <c r="D157" s="607"/>
      <c r="E157" s="243"/>
      <c r="F157" s="243"/>
      <c r="G157" s="243"/>
      <c r="H157" s="243"/>
      <c r="I157" s="540"/>
      <c r="J157" s="243"/>
      <c r="K157" s="243"/>
      <c r="L157" s="243"/>
      <c r="M157" s="541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538"/>
      <c r="B158" s="538"/>
      <c r="C158" s="538"/>
      <c r="D158" s="607"/>
      <c r="E158" s="243"/>
      <c r="F158" s="243"/>
      <c r="G158" s="243"/>
      <c r="H158" s="243"/>
      <c r="I158" s="540"/>
      <c r="J158" s="243"/>
      <c r="K158" s="243"/>
      <c r="L158" s="243"/>
      <c r="M158" s="541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538"/>
      <c r="B159" s="538"/>
      <c r="C159" s="538"/>
      <c r="D159" s="607"/>
      <c r="E159" s="243"/>
      <c r="F159" s="243"/>
      <c r="G159" s="243"/>
      <c r="H159" s="243"/>
      <c r="I159" s="540"/>
      <c r="J159" s="243"/>
      <c r="K159" s="243"/>
      <c r="L159" s="243"/>
      <c r="M159" s="541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538"/>
      <c r="B160" s="538"/>
      <c r="C160" s="538"/>
      <c r="D160" s="607"/>
      <c r="E160" s="243"/>
      <c r="F160" s="243"/>
      <c r="G160" s="243"/>
      <c r="H160" s="243"/>
      <c r="I160" s="540"/>
      <c r="J160" s="243"/>
      <c r="K160" s="243"/>
      <c r="L160" s="243"/>
      <c r="M160" s="541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538"/>
      <c r="B161" s="538"/>
      <c r="C161" s="538"/>
      <c r="D161" s="607"/>
      <c r="E161" s="243"/>
      <c r="F161" s="243"/>
      <c r="G161" s="243"/>
      <c r="H161" s="243"/>
      <c r="I161" s="540"/>
      <c r="J161" s="243"/>
      <c r="K161" s="243"/>
      <c r="L161" s="243"/>
      <c r="M161" s="541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538"/>
      <c r="B162" s="538"/>
      <c r="C162" s="538"/>
      <c r="D162" s="607"/>
      <c r="E162" s="243"/>
      <c r="F162" s="243"/>
      <c r="G162" s="243"/>
      <c r="H162" s="243"/>
      <c r="I162" s="540"/>
      <c r="J162" s="243"/>
      <c r="K162" s="243"/>
      <c r="L162" s="243"/>
      <c r="M162" s="541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538"/>
      <c r="B163" s="538"/>
      <c r="C163" s="538"/>
      <c r="D163" s="607"/>
      <c r="E163" s="243"/>
      <c r="F163" s="243"/>
      <c r="G163" s="243"/>
      <c r="H163" s="243"/>
      <c r="I163" s="540"/>
      <c r="J163" s="243"/>
      <c r="K163" s="243"/>
      <c r="L163" s="243"/>
      <c r="M163" s="541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538"/>
      <c r="B164" s="538"/>
      <c r="C164" s="538"/>
      <c r="D164" s="607"/>
      <c r="E164" s="243"/>
      <c r="F164" s="243"/>
      <c r="G164" s="243"/>
      <c r="H164" s="243"/>
      <c r="I164" s="540"/>
      <c r="J164" s="243"/>
      <c r="K164" s="243"/>
      <c r="L164" s="243"/>
      <c r="M164" s="541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538"/>
      <c r="B165" s="538"/>
      <c r="C165" s="538"/>
      <c r="D165" s="607"/>
      <c r="E165" s="243"/>
      <c r="F165" s="243"/>
      <c r="G165" s="243"/>
      <c r="H165" s="243"/>
      <c r="I165" s="540"/>
      <c r="J165" s="243"/>
      <c r="K165" s="243"/>
      <c r="L165" s="243"/>
      <c r="M165" s="541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538"/>
      <c r="B166" s="538"/>
      <c r="C166" s="538"/>
      <c r="D166" s="607"/>
      <c r="E166" s="243"/>
      <c r="F166" s="243"/>
      <c r="G166" s="243"/>
      <c r="H166" s="243"/>
      <c r="I166" s="540"/>
      <c r="J166" s="243"/>
      <c r="K166" s="243"/>
      <c r="L166" s="243"/>
      <c r="M166" s="541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538"/>
      <c r="B167" s="538"/>
      <c r="C167" s="538"/>
      <c r="D167" s="607"/>
      <c r="E167" s="243"/>
      <c r="F167" s="243"/>
      <c r="G167" s="243"/>
      <c r="H167" s="243"/>
      <c r="I167" s="540"/>
      <c r="J167" s="243"/>
      <c r="K167" s="243"/>
      <c r="L167" s="243"/>
      <c r="M167" s="541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538"/>
      <c r="B168" s="538"/>
      <c r="C168" s="538"/>
      <c r="D168" s="607"/>
      <c r="E168" s="243"/>
      <c r="F168" s="243"/>
      <c r="G168" s="243"/>
      <c r="H168" s="243"/>
      <c r="I168" s="540"/>
      <c r="J168" s="243"/>
      <c r="K168" s="243"/>
      <c r="L168" s="243"/>
      <c r="M168" s="541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538"/>
      <c r="B169" s="538"/>
      <c r="C169" s="538"/>
      <c r="D169" s="607"/>
      <c r="E169" s="243"/>
      <c r="F169" s="243"/>
      <c r="G169" s="243"/>
      <c r="H169" s="243"/>
      <c r="I169" s="540"/>
      <c r="J169" s="243"/>
      <c r="K169" s="243"/>
      <c r="L169" s="243"/>
      <c r="M169" s="541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38"/>
      <c r="B170" s="538"/>
      <c r="C170" s="538"/>
      <c r="D170" s="607"/>
      <c r="E170" s="243"/>
      <c r="F170" s="243"/>
      <c r="G170" s="243"/>
      <c r="H170" s="243"/>
      <c r="I170" s="540"/>
      <c r="J170" s="243"/>
      <c r="K170" s="243"/>
      <c r="L170" s="243"/>
      <c r="M170" s="541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38"/>
      <c r="B171" s="538"/>
      <c r="C171" s="538"/>
      <c r="D171" s="607"/>
      <c r="E171" s="243"/>
      <c r="F171" s="243"/>
      <c r="G171" s="243"/>
      <c r="H171" s="243"/>
      <c r="I171" s="540"/>
      <c r="J171" s="243"/>
      <c r="K171" s="243"/>
      <c r="L171" s="243"/>
      <c r="M171" s="541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38"/>
      <c r="B172" s="538"/>
      <c r="C172" s="538"/>
      <c r="D172" s="607"/>
      <c r="E172" s="243"/>
      <c r="F172" s="243"/>
      <c r="G172" s="243"/>
      <c r="H172" s="243"/>
      <c r="I172" s="540"/>
      <c r="J172" s="243"/>
      <c r="K172" s="243"/>
      <c r="L172" s="243"/>
      <c r="M172" s="541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38"/>
      <c r="B173" s="538"/>
      <c r="C173" s="538"/>
      <c r="D173" s="607"/>
      <c r="E173" s="243"/>
      <c r="F173" s="243"/>
      <c r="G173" s="243"/>
      <c r="H173" s="243"/>
      <c r="I173" s="540"/>
      <c r="J173" s="243"/>
      <c r="K173" s="243"/>
      <c r="L173" s="243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38"/>
      <c r="B174" s="538"/>
      <c r="C174" s="538"/>
      <c r="D174" s="607"/>
      <c r="E174" s="243"/>
      <c r="F174" s="243"/>
      <c r="G174" s="243"/>
      <c r="H174" s="243"/>
      <c r="I174" s="540"/>
      <c r="J174" s="243"/>
      <c r="K174" s="243"/>
      <c r="L174" s="243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38"/>
      <c r="B175" s="538"/>
      <c r="C175" s="538"/>
      <c r="D175" s="607"/>
      <c r="E175" s="243"/>
      <c r="F175" s="243"/>
      <c r="G175" s="243"/>
      <c r="H175" s="243"/>
      <c r="I175" s="540"/>
      <c r="J175" s="243"/>
      <c r="K175" s="243"/>
      <c r="L175" s="243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38"/>
      <c r="B176" s="538"/>
      <c r="C176" s="538"/>
      <c r="D176" s="607"/>
      <c r="E176" s="243"/>
      <c r="F176" s="243"/>
      <c r="G176" s="243"/>
      <c r="H176" s="243"/>
      <c r="I176" s="540"/>
      <c r="J176" s="243"/>
      <c r="K176" s="243"/>
      <c r="L176" s="243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38"/>
      <c r="B177" s="538"/>
      <c r="C177" s="538"/>
      <c r="D177" s="607"/>
      <c r="E177" s="243"/>
      <c r="F177" s="243"/>
      <c r="G177" s="243"/>
      <c r="H177" s="243"/>
      <c r="I177" s="540"/>
      <c r="J177" s="243"/>
      <c r="K177" s="243"/>
      <c r="L177" s="243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38"/>
      <c r="B178" s="538"/>
      <c r="C178" s="538"/>
      <c r="D178" s="607"/>
      <c r="E178" s="243"/>
      <c r="F178" s="243"/>
      <c r="G178" s="243"/>
      <c r="H178" s="243"/>
      <c r="I178" s="540"/>
      <c r="J178" s="243"/>
      <c r="K178" s="243"/>
      <c r="L178" s="243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38"/>
      <c r="B179" s="538"/>
      <c r="C179" s="538"/>
      <c r="D179" s="607"/>
      <c r="E179" s="243"/>
      <c r="F179" s="243"/>
      <c r="G179" s="243"/>
      <c r="H179" s="243"/>
      <c r="I179" s="540"/>
      <c r="J179" s="243"/>
      <c r="K179" s="243"/>
      <c r="L179" s="243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38"/>
      <c r="B180" s="538"/>
      <c r="C180" s="538"/>
      <c r="D180" s="607"/>
      <c r="E180" s="243"/>
      <c r="F180" s="243"/>
      <c r="G180" s="243"/>
      <c r="H180" s="243"/>
      <c r="I180" s="540"/>
      <c r="J180" s="243"/>
      <c r="K180" s="243"/>
      <c r="L180" s="243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38"/>
      <c r="B181" s="538"/>
      <c r="C181" s="538"/>
      <c r="D181" s="607"/>
      <c r="E181" s="243"/>
      <c r="F181" s="243"/>
      <c r="G181" s="243"/>
      <c r="H181" s="243"/>
      <c r="I181" s="540"/>
      <c r="J181" s="243"/>
      <c r="K181" s="243"/>
      <c r="L181" s="243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38"/>
      <c r="B182" s="538"/>
      <c r="C182" s="538"/>
      <c r="D182" s="607"/>
      <c r="E182" s="243"/>
      <c r="F182" s="243"/>
      <c r="G182" s="243"/>
      <c r="H182" s="243"/>
      <c r="I182" s="540"/>
      <c r="J182" s="243"/>
      <c r="K182" s="243"/>
      <c r="L182" s="243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38"/>
      <c r="B183" s="538"/>
      <c r="C183" s="538"/>
      <c r="D183" s="607"/>
      <c r="E183" s="243"/>
      <c r="F183" s="243"/>
      <c r="G183" s="243"/>
      <c r="H183" s="243"/>
      <c r="I183" s="540"/>
      <c r="J183" s="243"/>
      <c r="K183" s="243"/>
      <c r="L183" s="243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38"/>
      <c r="B184" s="538"/>
      <c r="C184" s="538"/>
      <c r="D184" s="607"/>
      <c r="E184" s="243"/>
      <c r="F184" s="243"/>
      <c r="G184" s="243"/>
      <c r="H184" s="243"/>
      <c r="I184" s="540"/>
      <c r="J184" s="243"/>
      <c r="K184" s="243"/>
      <c r="L184" s="243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38"/>
      <c r="B185" s="538"/>
      <c r="C185" s="538"/>
      <c r="D185" s="607"/>
      <c r="E185" s="243"/>
      <c r="F185" s="243"/>
      <c r="G185" s="243"/>
      <c r="H185" s="243"/>
      <c r="I185" s="540"/>
      <c r="J185" s="243"/>
      <c r="K185" s="243"/>
      <c r="L185" s="243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38"/>
      <c r="B186" s="538"/>
      <c r="C186" s="538"/>
      <c r="D186" s="607"/>
      <c r="E186" s="243"/>
      <c r="F186" s="243"/>
      <c r="G186" s="243"/>
      <c r="H186" s="243"/>
      <c r="I186" s="540"/>
      <c r="J186" s="243"/>
      <c r="K186" s="243"/>
      <c r="L186" s="243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38"/>
      <c r="B187" s="538"/>
      <c r="C187" s="538"/>
      <c r="D187" s="607"/>
      <c r="E187" s="243"/>
      <c r="F187" s="243"/>
      <c r="G187" s="243"/>
      <c r="H187" s="243"/>
      <c r="I187" s="540"/>
      <c r="J187" s="243"/>
      <c r="K187" s="243"/>
      <c r="L187" s="243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38"/>
      <c r="B188" s="538"/>
      <c r="C188" s="538"/>
      <c r="D188" s="607"/>
      <c r="E188" s="243"/>
      <c r="F188" s="243"/>
      <c r="G188" s="243"/>
      <c r="H188" s="243"/>
      <c r="I188" s="540"/>
      <c r="J188" s="243"/>
      <c r="K188" s="243"/>
      <c r="L188" s="243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38"/>
      <c r="B189" s="538"/>
      <c r="C189" s="538"/>
      <c r="D189" s="607"/>
      <c r="E189" s="243"/>
      <c r="F189" s="243"/>
      <c r="G189" s="243"/>
      <c r="H189" s="243"/>
      <c r="I189" s="540"/>
      <c r="J189" s="243"/>
      <c r="K189" s="243"/>
      <c r="L189" s="243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38"/>
      <c r="B190" s="538"/>
      <c r="C190" s="538"/>
      <c r="D190" s="607"/>
      <c r="E190" s="243"/>
      <c r="F190" s="243"/>
      <c r="G190" s="243"/>
      <c r="H190" s="243"/>
      <c r="I190" s="540"/>
      <c r="J190" s="243"/>
      <c r="K190" s="243"/>
      <c r="L190" s="243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38"/>
      <c r="B191" s="538"/>
      <c r="C191" s="538"/>
      <c r="D191" s="607"/>
      <c r="E191" s="243"/>
      <c r="F191" s="243"/>
      <c r="G191" s="243"/>
      <c r="H191" s="243"/>
      <c r="I191" s="540"/>
      <c r="J191" s="243"/>
      <c r="K191" s="243"/>
      <c r="L191" s="243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38"/>
      <c r="B192" s="538"/>
      <c r="C192" s="538"/>
      <c r="D192" s="607"/>
      <c r="E192" s="243"/>
      <c r="F192" s="243"/>
      <c r="G192" s="243"/>
      <c r="H192" s="243"/>
      <c r="I192" s="540"/>
      <c r="J192" s="243"/>
      <c r="K192" s="243"/>
      <c r="L192" s="243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38"/>
      <c r="B193" s="538"/>
      <c r="C193" s="538"/>
      <c r="D193" s="607"/>
      <c r="E193" s="243"/>
      <c r="F193" s="243"/>
      <c r="G193" s="243"/>
      <c r="H193" s="243"/>
      <c r="I193" s="540"/>
      <c r="J193" s="243"/>
      <c r="K193" s="243"/>
      <c r="L193" s="243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38"/>
      <c r="B194" s="538"/>
      <c r="C194" s="538"/>
      <c r="D194" s="607"/>
      <c r="E194" s="243"/>
      <c r="F194" s="243"/>
      <c r="G194" s="243"/>
      <c r="H194" s="243"/>
      <c r="I194" s="540"/>
      <c r="J194" s="243"/>
      <c r="K194" s="243"/>
      <c r="L194" s="243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38"/>
      <c r="B195" s="538"/>
      <c r="C195" s="538"/>
      <c r="D195" s="607"/>
      <c r="E195" s="243"/>
      <c r="F195" s="243"/>
      <c r="G195" s="243"/>
      <c r="H195" s="243"/>
      <c r="I195" s="540"/>
      <c r="J195" s="243"/>
      <c r="K195" s="243"/>
      <c r="L195" s="243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38"/>
      <c r="B196" s="538"/>
      <c r="C196" s="538"/>
      <c r="D196" s="607"/>
      <c r="E196" s="243"/>
      <c r="F196" s="243"/>
      <c r="G196" s="243"/>
      <c r="H196" s="243"/>
      <c r="I196" s="540"/>
      <c r="J196" s="243"/>
      <c r="K196" s="243"/>
      <c r="L196" s="243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38"/>
      <c r="B197" s="538"/>
      <c r="C197" s="538"/>
      <c r="D197" s="607"/>
      <c r="E197" s="243"/>
      <c r="F197" s="243"/>
      <c r="G197" s="243"/>
      <c r="H197" s="243"/>
      <c r="I197" s="540"/>
      <c r="J197" s="243"/>
      <c r="K197" s="243"/>
      <c r="L197" s="243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38"/>
      <c r="B198" s="538"/>
      <c r="C198" s="538"/>
      <c r="D198" s="607"/>
      <c r="E198" s="243"/>
      <c r="F198" s="243"/>
      <c r="G198" s="243"/>
      <c r="H198" s="243"/>
      <c r="I198" s="540"/>
      <c r="J198" s="243"/>
      <c r="K198" s="243"/>
      <c r="L198" s="243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38"/>
      <c r="B199" s="538"/>
      <c r="C199" s="538"/>
      <c r="D199" s="607"/>
      <c r="E199" s="243"/>
      <c r="F199" s="243"/>
      <c r="G199" s="243"/>
      <c r="H199" s="243"/>
      <c r="I199" s="540"/>
      <c r="J199" s="243"/>
      <c r="K199" s="243"/>
      <c r="L199" s="243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38"/>
      <c r="B200" s="538"/>
      <c r="C200" s="538"/>
      <c r="D200" s="607"/>
      <c r="E200" s="243"/>
      <c r="F200" s="243"/>
      <c r="G200" s="243"/>
      <c r="H200" s="243"/>
      <c r="I200" s="540"/>
      <c r="J200" s="243"/>
      <c r="K200" s="243"/>
      <c r="L200" s="243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38"/>
      <c r="B201" s="538"/>
      <c r="C201" s="538"/>
      <c r="D201" s="607"/>
      <c r="E201" s="243"/>
      <c r="F201" s="243"/>
      <c r="G201" s="243"/>
      <c r="H201" s="243"/>
      <c r="I201" s="540"/>
      <c r="J201" s="243"/>
      <c r="K201" s="243"/>
      <c r="L201" s="243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38"/>
      <c r="B202" s="538"/>
      <c r="C202" s="538"/>
      <c r="D202" s="607"/>
      <c r="E202" s="243"/>
      <c r="F202" s="243"/>
      <c r="G202" s="243"/>
      <c r="H202" s="243"/>
      <c r="I202" s="540"/>
      <c r="J202" s="243"/>
      <c r="K202" s="243"/>
      <c r="L202" s="243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38"/>
      <c r="B203" s="538"/>
      <c r="C203" s="538"/>
      <c r="D203" s="607"/>
      <c r="E203" s="243"/>
      <c r="F203" s="243"/>
      <c r="G203" s="243"/>
      <c r="H203" s="243"/>
      <c r="I203" s="540"/>
      <c r="J203" s="243"/>
      <c r="K203" s="243"/>
      <c r="L203" s="243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38"/>
      <c r="B204" s="538"/>
      <c r="C204" s="538"/>
      <c r="D204" s="607"/>
      <c r="E204" s="243"/>
      <c r="F204" s="243"/>
      <c r="G204" s="243"/>
      <c r="H204" s="243"/>
      <c r="I204" s="540"/>
      <c r="J204" s="243"/>
      <c r="K204" s="243"/>
      <c r="L204" s="243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607"/>
      <c r="E205" s="243"/>
      <c r="F205" s="243"/>
      <c r="G205" s="243"/>
      <c r="H205" s="243"/>
      <c r="I205" s="540"/>
      <c r="J205" s="243"/>
      <c r="K205" s="243"/>
      <c r="L205" s="243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38"/>
      <c r="B206" s="538"/>
      <c r="C206" s="538"/>
      <c r="D206" s="607"/>
      <c r="E206" s="243"/>
      <c r="F206" s="243"/>
      <c r="G206" s="243"/>
      <c r="H206" s="243"/>
      <c r="I206" s="540"/>
      <c r="J206" s="243"/>
      <c r="K206" s="243"/>
      <c r="L206" s="243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38"/>
      <c r="B207" s="538"/>
      <c r="C207" s="538"/>
      <c r="D207" s="607"/>
      <c r="E207" s="243"/>
      <c r="F207" s="243"/>
      <c r="G207" s="243"/>
      <c r="H207" s="243"/>
      <c r="I207" s="540"/>
      <c r="J207" s="243"/>
      <c r="K207" s="243"/>
      <c r="L207" s="243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38"/>
      <c r="B208" s="538"/>
      <c r="C208" s="538"/>
      <c r="D208" s="607"/>
      <c r="E208" s="243"/>
      <c r="F208" s="243"/>
      <c r="G208" s="243"/>
      <c r="H208" s="243"/>
      <c r="I208" s="540"/>
      <c r="J208" s="243"/>
      <c r="K208" s="243"/>
      <c r="L208" s="243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38"/>
      <c r="B209" s="538"/>
      <c r="C209" s="538"/>
      <c r="D209" s="607"/>
      <c r="E209" s="243"/>
      <c r="F209" s="243"/>
      <c r="G209" s="243"/>
      <c r="H209" s="243"/>
      <c r="I209" s="540"/>
      <c r="J209" s="243"/>
      <c r="K209" s="243"/>
      <c r="L209" s="243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38"/>
      <c r="B210" s="538"/>
      <c r="C210" s="538"/>
      <c r="D210" s="607"/>
      <c r="E210" s="243"/>
      <c r="F210" s="243"/>
      <c r="G210" s="243"/>
      <c r="H210" s="243"/>
      <c r="I210" s="540"/>
      <c r="J210" s="243"/>
      <c r="K210" s="243"/>
      <c r="L210" s="243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38"/>
      <c r="B211" s="538"/>
      <c r="C211" s="538"/>
      <c r="D211" s="607"/>
      <c r="E211" s="243"/>
      <c r="F211" s="243"/>
      <c r="G211" s="243"/>
      <c r="H211" s="243"/>
      <c r="I211" s="540"/>
      <c r="J211" s="243"/>
      <c r="K211" s="243"/>
      <c r="L211" s="243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38"/>
      <c r="B212" s="538"/>
      <c r="C212" s="538"/>
      <c r="D212" s="607"/>
      <c r="E212" s="243"/>
      <c r="F212" s="243"/>
      <c r="G212" s="243"/>
      <c r="H212" s="243"/>
      <c r="I212" s="540"/>
      <c r="J212" s="243"/>
      <c r="K212" s="243"/>
      <c r="L212" s="243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38"/>
      <c r="B213" s="538"/>
      <c r="C213" s="538"/>
      <c r="D213" s="607"/>
      <c r="E213" s="243"/>
      <c r="F213" s="243"/>
      <c r="G213" s="243"/>
      <c r="H213" s="243"/>
      <c r="I213" s="540"/>
      <c r="J213" s="243"/>
      <c r="K213" s="243"/>
      <c r="L213" s="243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38"/>
      <c r="B214" s="538"/>
      <c r="C214" s="538"/>
      <c r="D214" s="607"/>
      <c r="E214" s="243"/>
      <c r="F214" s="243"/>
      <c r="G214" s="243"/>
      <c r="H214" s="243"/>
      <c r="I214" s="540"/>
      <c r="J214" s="243"/>
      <c r="K214" s="243"/>
      <c r="L214" s="243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38"/>
      <c r="B215" s="538"/>
      <c r="C215" s="538"/>
      <c r="D215" s="607"/>
      <c r="E215" s="243"/>
      <c r="F215" s="243"/>
      <c r="G215" s="243"/>
      <c r="H215" s="243"/>
      <c r="I215" s="540"/>
      <c r="J215" s="243"/>
      <c r="K215" s="243"/>
      <c r="L215" s="243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38"/>
      <c r="B216" s="538"/>
      <c r="C216" s="538"/>
      <c r="D216" s="607"/>
      <c r="E216" s="243"/>
      <c r="F216" s="243"/>
      <c r="G216" s="243"/>
      <c r="H216" s="243"/>
      <c r="I216" s="540"/>
      <c r="J216" s="243"/>
      <c r="K216" s="243"/>
      <c r="L216" s="243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38"/>
      <c r="B217" s="538"/>
      <c r="C217" s="538"/>
      <c r="D217" s="607"/>
      <c r="E217" s="243"/>
      <c r="F217" s="243"/>
      <c r="G217" s="243"/>
      <c r="H217" s="243"/>
      <c r="I217" s="540"/>
      <c r="J217" s="243"/>
      <c r="K217" s="243"/>
      <c r="L217" s="243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38"/>
      <c r="B218" s="538"/>
      <c r="C218" s="538"/>
      <c r="D218" s="607"/>
      <c r="E218" s="243"/>
      <c r="F218" s="243"/>
      <c r="G218" s="243"/>
      <c r="H218" s="243"/>
      <c r="I218" s="540"/>
      <c r="J218" s="243"/>
      <c r="K218" s="243"/>
      <c r="L218" s="243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38"/>
      <c r="B219" s="538"/>
      <c r="C219" s="538"/>
      <c r="D219" s="607"/>
      <c r="E219" s="243"/>
      <c r="F219" s="243"/>
      <c r="G219" s="243"/>
      <c r="H219" s="243"/>
      <c r="I219" s="540"/>
      <c r="J219" s="243"/>
      <c r="K219" s="243"/>
      <c r="L219" s="243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607"/>
      <c r="E220" s="243"/>
      <c r="F220" s="243"/>
      <c r="G220" s="243"/>
      <c r="H220" s="243"/>
      <c r="I220" s="540"/>
      <c r="J220" s="243"/>
      <c r="K220" s="243"/>
      <c r="L220" s="243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607"/>
      <c r="E221" s="243"/>
      <c r="F221" s="243"/>
      <c r="G221" s="243"/>
      <c r="H221" s="243"/>
      <c r="I221" s="540"/>
      <c r="J221" s="243"/>
      <c r="K221" s="243"/>
      <c r="L221" s="243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607"/>
      <c r="E222" s="243"/>
      <c r="F222" s="243"/>
      <c r="G222" s="243"/>
      <c r="H222" s="243"/>
      <c r="I222" s="540"/>
      <c r="J222" s="243"/>
      <c r="K222" s="243"/>
      <c r="L222" s="243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607"/>
      <c r="E223" s="243"/>
      <c r="F223" s="243"/>
      <c r="G223" s="243"/>
      <c r="H223" s="243"/>
      <c r="I223" s="540"/>
      <c r="J223" s="243"/>
      <c r="K223" s="243"/>
      <c r="L223" s="243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607"/>
      <c r="E224" s="243"/>
      <c r="F224" s="243"/>
      <c r="G224" s="243"/>
      <c r="H224" s="243"/>
      <c r="I224" s="540"/>
      <c r="J224" s="243"/>
      <c r="K224" s="243"/>
      <c r="L224" s="243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607"/>
      <c r="E225" s="243"/>
      <c r="F225" s="243"/>
      <c r="G225" s="243"/>
      <c r="H225" s="243"/>
      <c r="I225" s="540"/>
      <c r="J225" s="243"/>
      <c r="K225" s="243"/>
      <c r="L225" s="243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607"/>
      <c r="E226" s="243"/>
      <c r="F226" s="243"/>
      <c r="G226" s="243"/>
      <c r="H226" s="243"/>
      <c r="I226" s="540"/>
      <c r="J226" s="243"/>
      <c r="K226" s="243"/>
      <c r="L226" s="243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607"/>
      <c r="E227" s="243"/>
      <c r="F227" s="243"/>
      <c r="G227" s="243"/>
      <c r="H227" s="243"/>
      <c r="I227" s="540"/>
      <c r="J227" s="243"/>
      <c r="K227" s="243"/>
      <c r="L227" s="243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607"/>
      <c r="E228" s="243"/>
      <c r="F228" s="243"/>
      <c r="G228" s="243"/>
      <c r="H228" s="243"/>
      <c r="I228" s="540"/>
      <c r="J228" s="243"/>
      <c r="K228" s="243"/>
      <c r="L228" s="243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607"/>
      <c r="E229" s="243"/>
      <c r="F229" s="243"/>
      <c r="G229" s="243"/>
      <c r="H229" s="243"/>
      <c r="I229" s="540"/>
      <c r="J229" s="243"/>
      <c r="K229" s="243"/>
      <c r="L229" s="243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607"/>
      <c r="E230" s="243"/>
      <c r="F230" s="243"/>
      <c r="G230" s="243"/>
      <c r="H230" s="243"/>
      <c r="I230" s="540"/>
      <c r="J230" s="243"/>
      <c r="K230" s="243"/>
      <c r="L230" s="243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607"/>
      <c r="E231" s="243"/>
      <c r="F231" s="243"/>
      <c r="G231" s="243"/>
      <c r="H231" s="243"/>
      <c r="I231" s="540"/>
      <c r="J231" s="243"/>
      <c r="K231" s="243"/>
      <c r="L231" s="243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607"/>
      <c r="E232" s="243"/>
      <c r="F232" s="243"/>
      <c r="G232" s="243"/>
      <c r="H232" s="243"/>
      <c r="I232" s="540"/>
      <c r="J232" s="243"/>
      <c r="K232" s="243"/>
      <c r="L232" s="243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607"/>
      <c r="E233" s="243"/>
      <c r="F233" s="243"/>
      <c r="G233" s="243"/>
      <c r="H233" s="243"/>
      <c r="I233" s="540"/>
      <c r="J233" s="243"/>
      <c r="K233" s="243"/>
      <c r="L233" s="243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607"/>
      <c r="E234" s="243"/>
      <c r="F234" s="243"/>
      <c r="G234" s="243"/>
      <c r="H234" s="243"/>
      <c r="I234" s="540"/>
      <c r="J234" s="243"/>
      <c r="K234" s="243"/>
      <c r="L234" s="243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607"/>
      <c r="E235" s="243"/>
      <c r="F235" s="243"/>
      <c r="G235" s="243"/>
      <c r="H235" s="243"/>
      <c r="I235" s="540"/>
      <c r="J235" s="243"/>
      <c r="K235" s="243"/>
      <c r="L235" s="243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607"/>
      <c r="E236" s="243"/>
      <c r="F236" s="243"/>
      <c r="G236" s="243"/>
      <c r="H236" s="243"/>
      <c r="I236" s="540"/>
      <c r="J236" s="243"/>
      <c r="K236" s="243"/>
      <c r="L236" s="243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607"/>
      <c r="E237" s="243"/>
      <c r="F237" s="243"/>
      <c r="G237" s="243"/>
      <c r="H237" s="243"/>
      <c r="I237" s="540"/>
      <c r="J237" s="243"/>
      <c r="K237" s="243"/>
      <c r="L237" s="243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607"/>
      <c r="E238" s="243"/>
      <c r="F238" s="243"/>
      <c r="G238" s="243"/>
      <c r="H238" s="243"/>
      <c r="I238" s="540"/>
      <c r="J238" s="243"/>
      <c r="K238" s="243"/>
      <c r="L238" s="243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607"/>
      <c r="E239" s="243"/>
      <c r="F239" s="243"/>
      <c r="G239" s="243"/>
      <c r="H239" s="243"/>
      <c r="I239" s="540"/>
      <c r="J239" s="243"/>
      <c r="K239" s="243"/>
      <c r="L239" s="243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607"/>
      <c r="E240" s="243"/>
      <c r="F240" s="243"/>
      <c r="G240" s="243"/>
      <c r="H240" s="243"/>
      <c r="I240" s="540"/>
      <c r="J240" s="243"/>
      <c r="K240" s="243"/>
      <c r="L240" s="243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607"/>
      <c r="E241" s="243"/>
      <c r="F241" s="243"/>
      <c r="G241" s="243"/>
      <c r="H241" s="243"/>
      <c r="I241" s="540"/>
      <c r="J241" s="243"/>
      <c r="K241" s="243"/>
      <c r="L241" s="243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607"/>
      <c r="E242" s="243"/>
      <c r="F242" s="243"/>
      <c r="G242" s="243"/>
      <c r="H242" s="243"/>
      <c r="I242" s="540"/>
      <c r="J242" s="243"/>
      <c r="K242" s="243"/>
      <c r="L242" s="243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607"/>
      <c r="E243" s="243"/>
      <c r="F243" s="243"/>
      <c r="G243" s="243"/>
      <c r="H243" s="243"/>
      <c r="I243" s="540"/>
      <c r="J243" s="243"/>
      <c r="K243" s="243"/>
      <c r="L243" s="243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607"/>
      <c r="E244" s="243"/>
      <c r="F244" s="243"/>
      <c r="G244" s="243"/>
      <c r="H244" s="243"/>
      <c r="I244" s="540"/>
      <c r="J244" s="243"/>
      <c r="K244" s="243"/>
      <c r="L244" s="243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607"/>
      <c r="E245" s="243"/>
      <c r="F245" s="243"/>
      <c r="G245" s="243"/>
      <c r="H245" s="243"/>
      <c r="I245" s="540"/>
      <c r="J245" s="243"/>
      <c r="K245" s="243"/>
      <c r="L245" s="243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607"/>
      <c r="E246" s="243"/>
      <c r="F246" s="243"/>
      <c r="G246" s="243"/>
      <c r="H246" s="243"/>
      <c r="I246" s="540"/>
      <c r="J246" s="243"/>
      <c r="K246" s="243"/>
      <c r="L246" s="243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607"/>
      <c r="E247" s="243"/>
      <c r="F247" s="243"/>
      <c r="G247" s="243"/>
      <c r="H247" s="243"/>
      <c r="I247" s="540"/>
      <c r="J247" s="243"/>
      <c r="K247" s="243"/>
      <c r="L247" s="243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607"/>
      <c r="E248" s="243"/>
      <c r="F248" s="243"/>
      <c r="G248" s="243"/>
      <c r="H248" s="243"/>
      <c r="I248" s="540"/>
      <c r="J248" s="243"/>
      <c r="K248" s="243"/>
      <c r="L248" s="243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607"/>
      <c r="E249" s="243"/>
      <c r="F249" s="243"/>
      <c r="G249" s="243"/>
      <c r="H249" s="243"/>
      <c r="I249" s="540"/>
      <c r="J249" s="243"/>
      <c r="K249" s="243"/>
      <c r="L249" s="243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607"/>
      <c r="E250" s="243"/>
      <c r="F250" s="243"/>
      <c r="G250" s="243"/>
      <c r="H250" s="243"/>
      <c r="I250" s="540"/>
      <c r="J250" s="243"/>
      <c r="K250" s="243"/>
      <c r="L250" s="243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607"/>
      <c r="E251" s="243"/>
      <c r="F251" s="243"/>
      <c r="G251" s="243"/>
      <c r="H251" s="243"/>
      <c r="I251" s="540"/>
      <c r="J251" s="243"/>
      <c r="K251" s="243"/>
      <c r="L251" s="243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607"/>
      <c r="E252" s="243"/>
      <c r="F252" s="243"/>
      <c r="G252" s="243"/>
      <c r="H252" s="243"/>
      <c r="I252" s="540"/>
      <c r="J252" s="243"/>
      <c r="K252" s="243"/>
      <c r="L252" s="243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607"/>
      <c r="E253" s="243"/>
      <c r="F253" s="243"/>
      <c r="G253" s="243"/>
      <c r="H253" s="243"/>
      <c r="I253" s="540"/>
      <c r="J253" s="243"/>
      <c r="K253" s="243"/>
      <c r="L253" s="243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607"/>
      <c r="E254" s="243"/>
      <c r="F254" s="243"/>
      <c r="G254" s="243"/>
      <c r="H254" s="243"/>
      <c r="I254" s="540"/>
      <c r="J254" s="243"/>
      <c r="K254" s="243"/>
      <c r="L254" s="243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607"/>
      <c r="E255" s="243"/>
      <c r="F255" s="243"/>
      <c r="G255" s="243"/>
      <c r="H255" s="243"/>
      <c r="I255" s="540"/>
      <c r="J255" s="243"/>
      <c r="K255" s="243"/>
      <c r="L255" s="243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607"/>
      <c r="E256" s="243"/>
      <c r="F256" s="243"/>
      <c r="G256" s="243"/>
      <c r="H256" s="243"/>
      <c r="I256" s="540"/>
      <c r="J256" s="243"/>
      <c r="K256" s="243"/>
      <c r="L256" s="243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607"/>
      <c r="E257" s="243"/>
      <c r="F257" s="243"/>
      <c r="G257" s="243"/>
      <c r="H257" s="243"/>
      <c r="I257" s="540"/>
      <c r="J257" s="243"/>
      <c r="K257" s="243"/>
      <c r="L257" s="243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607"/>
      <c r="E258" s="243"/>
      <c r="F258" s="243"/>
      <c r="G258" s="243"/>
      <c r="H258" s="243"/>
      <c r="I258" s="540"/>
      <c r="J258" s="243"/>
      <c r="K258" s="243"/>
      <c r="L258" s="243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607"/>
      <c r="E259" s="243"/>
      <c r="F259" s="243"/>
      <c r="G259" s="243"/>
      <c r="H259" s="243"/>
      <c r="I259" s="540"/>
      <c r="J259" s="243"/>
      <c r="K259" s="243"/>
      <c r="L259" s="243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607"/>
      <c r="E260" s="243"/>
      <c r="F260" s="243"/>
      <c r="G260" s="243"/>
      <c r="H260" s="243"/>
      <c r="I260" s="540"/>
      <c r="J260" s="243"/>
      <c r="K260" s="243"/>
      <c r="L260" s="243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607"/>
      <c r="E261" s="243"/>
      <c r="F261" s="243"/>
      <c r="G261" s="243"/>
      <c r="H261" s="243"/>
      <c r="I261" s="540"/>
      <c r="J261" s="243"/>
      <c r="K261" s="243"/>
      <c r="L261" s="243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607"/>
      <c r="E262" s="243"/>
      <c r="F262" s="243"/>
      <c r="G262" s="243"/>
      <c r="H262" s="243"/>
      <c r="I262" s="540"/>
      <c r="J262" s="243"/>
      <c r="K262" s="243"/>
      <c r="L262" s="243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607"/>
      <c r="E263" s="243"/>
      <c r="F263" s="243"/>
      <c r="G263" s="243"/>
      <c r="H263" s="243"/>
      <c r="I263" s="540"/>
      <c r="J263" s="243"/>
      <c r="K263" s="243"/>
      <c r="L263" s="243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607"/>
      <c r="E264" s="243"/>
      <c r="F264" s="243"/>
      <c r="G264" s="243"/>
      <c r="H264" s="243"/>
      <c r="I264" s="540"/>
      <c r="J264" s="243"/>
      <c r="K264" s="243"/>
      <c r="L264" s="243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607"/>
      <c r="E265" s="243"/>
      <c r="F265" s="243"/>
      <c r="G265" s="243"/>
      <c r="H265" s="243"/>
      <c r="I265" s="540"/>
      <c r="J265" s="243"/>
      <c r="K265" s="243"/>
      <c r="L265" s="243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607"/>
      <c r="E266" s="243"/>
      <c r="F266" s="243"/>
      <c r="G266" s="243"/>
      <c r="H266" s="243"/>
      <c r="I266" s="540"/>
      <c r="J266" s="243"/>
      <c r="K266" s="243"/>
      <c r="L266" s="243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607"/>
      <c r="E267" s="243"/>
      <c r="F267" s="243"/>
      <c r="G267" s="243"/>
      <c r="H267" s="243"/>
      <c r="I267" s="540"/>
      <c r="J267" s="243"/>
      <c r="K267" s="243"/>
      <c r="L267" s="243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607"/>
      <c r="E268" s="243"/>
      <c r="F268" s="243"/>
      <c r="G268" s="243"/>
      <c r="H268" s="243"/>
      <c r="I268" s="540"/>
      <c r="J268" s="243"/>
      <c r="K268" s="243"/>
      <c r="L268" s="243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607"/>
      <c r="E269" s="243"/>
      <c r="F269" s="243"/>
      <c r="G269" s="243"/>
      <c r="H269" s="243"/>
      <c r="I269" s="540"/>
      <c r="J269" s="243"/>
      <c r="K269" s="243"/>
      <c r="L269" s="243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607"/>
      <c r="E270" s="243"/>
      <c r="F270" s="243"/>
      <c r="G270" s="243"/>
      <c r="H270" s="243"/>
      <c r="I270" s="540"/>
      <c r="J270" s="243"/>
      <c r="K270" s="243"/>
      <c r="L270" s="243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607"/>
      <c r="E271" s="243"/>
      <c r="F271" s="243"/>
      <c r="G271" s="243"/>
      <c r="H271" s="243"/>
      <c r="I271" s="540"/>
      <c r="J271" s="243"/>
      <c r="K271" s="243"/>
      <c r="L271" s="243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607"/>
      <c r="E272" s="243"/>
      <c r="F272" s="243"/>
      <c r="G272" s="243"/>
      <c r="H272" s="243"/>
      <c r="I272" s="540"/>
      <c r="J272" s="243"/>
      <c r="K272" s="243"/>
      <c r="L272" s="243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607"/>
      <c r="E273" s="243"/>
      <c r="F273" s="243"/>
      <c r="G273" s="243"/>
      <c r="H273" s="243"/>
      <c r="I273" s="540"/>
      <c r="J273" s="243"/>
      <c r="K273" s="243"/>
      <c r="L273" s="243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607"/>
      <c r="E274" s="243"/>
      <c r="F274" s="243"/>
      <c r="G274" s="243"/>
      <c r="H274" s="243"/>
      <c r="I274" s="540"/>
      <c r="J274" s="243"/>
      <c r="K274" s="243"/>
      <c r="L274" s="243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607"/>
      <c r="E275" s="243"/>
      <c r="F275" s="243"/>
      <c r="G275" s="243"/>
      <c r="H275" s="243"/>
      <c r="I275" s="540"/>
      <c r="J275" s="243"/>
      <c r="K275" s="243"/>
      <c r="L275" s="243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607"/>
      <c r="E276" s="243"/>
      <c r="F276" s="243"/>
      <c r="G276" s="243"/>
      <c r="H276" s="243"/>
      <c r="I276" s="540"/>
      <c r="J276" s="243"/>
      <c r="K276" s="243"/>
      <c r="L276" s="243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607"/>
      <c r="E277" s="243"/>
      <c r="F277" s="243"/>
      <c r="G277" s="243"/>
      <c r="H277" s="243"/>
      <c r="I277" s="540"/>
      <c r="J277" s="243"/>
      <c r="K277" s="243"/>
      <c r="L277" s="243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607"/>
      <c r="E278" s="243"/>
      <c r="F278" s="243"/>
      <c r="G278" s="243"/>
      <c r="H278" s="243"/>
      <c r="I278" s="540"/>
      <c r="J278" s="243"/>
      <c r="K278" s="243"/>
      <c r="L278" s="243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607"/>
      <c r="E279" s="243"/>
      <c r="F279" s="243"/>
      <c r="G279" s="243"/>
      <c r="H279" s="243"/>
      <c r="I279" s="540"/>
      <c r="J279" s="243"/>
      <c r="K279" s="243"/>
      <c r="L279" s="243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607"/>
      <c r="E280" s="243"/>
      <c r="F280" s="243"/>
      <c r="G280" s="243"/>
      <c r="H280" s="243"/>
      <c r="I280" s="540"/>
      <c r="J280" s="243"/>
      <c r="K280" s="243"/>
      <c r="L280" s="243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607"/>
      <c r="E281" s="243"/>
      <c r="F281" s="243"/>
      <c r="G281" s="243"/>
      <c r="H281" s="243"/>
      <c r="I281" s="540"/>
      <c r="J281" s="243"/>
      <c r="K281" s="243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607"/>
      <c r="E282" s="243"/>
      <c r="F282" s="243"/>
      <c r="G282" s="243"/>
      <c r="H282" s="243"/>
      <c r="I282" s="540"/>
      <c r="J282" s="243"/>
      <c r="K282" s="243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607"/>
      <c r="E283" s="243"/>
      <c r="F283" s="243"/>
      <c r="G283" s="243"/>
      <c r="H283" s="243"/>
      <c r="I283" s="540"/>
      <c r="J283" s="243"/>
      <c r="K283" s="243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607"/>
      <c r="E284" s="243"/>
      <c r="F284" s="243"/>
      <c r="G284" s="243"/>
      <c r="H284" s="243"/>
      <c r="I284" s="540"/>
      <c r="J284" s="243"/>
      <c r="K284" s="243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607"/>
      <c r="E285" s="243"/>
      <c r="F285" s="243"/>
      <c r="G285" s="243"/>
      <c r="H285" s="243"/>
      <c r="I285" s="540"/>
      <c r="J285" s="243"/>
      <c r="K285" s="243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607"/>
      <c r="E286" s="243"/>
      <c r="F286" s="243"/>
      <c r="G286" s="243"/>
      <c r="H286" s="243"/>
      <c r="I286" s="540"/>
      <c r="J286" s="243"/>
      <c r="K286" s="243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607"/>
      <c r="E287" s="243"/>
      <c r="F287" s="243"/>
      <c r="G287" s="243"/>
      <c r="H287" s="243"/>
      <c r="I287" s="540"/>
      <c r="J287" s="243"/>
      <c r="K287" s="243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607"/>
      <c r="E288" s="243"/>
      <c r="F288" s="243"/>
      <c r="G288" s="243"/>
      <c r="H288" s="243"/>
      <c r="I288" s="540"/>
      <c r="J288" s="243"/>
      <c r="K288" s="243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607"/>
      <c r="E289" s="243"/>
      <c r="F289" s="243"/>
      <c r="G289" s="243"/>
      <c r="H289" s="243"/>
      <c r="I289" s="540"/>
      <c r="J289" s="243"/>
      <c r="K289" s="243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607"/>
      <c r="E290" s="243"/>
      <c r="F290" s="243"/>
      <c r="G290" s="243"/>
      <c r="H290" s="243"/>
      <c r="I290" s="540"/>
      <c r="J290" s="243"/>
      <c r="K290" s="243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607"/>
      <c r="E291" s="243"/>
      <c r="F291" s="243"/>
      <c r="G291" s="243"/>
      <c r="H291" s="243"/>
      <c r="I291" s="540"/>
      <c r="J291" s="243"/>
      <c r="K291" s="243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607"/>
      <c r="E292" s="243"/>
      <c r="F292" s="243"/>
      <c r="G292" s="243"/>
      <c r="H292" s="243"/>
      <c r="I292" s="540"/>
      <c r="J292" s="243"/>
      <c r="K292" s="243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607"/>
      <c r="E293" s="243"/>
      <c r="F293" s="243"/>
      <c r="G293" s="243"/>
      <c r="H293" s="243"/>
      <c r="I293" s="540"/>
      <c r="J293" s="243"/>
      <c r="K293" s="243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607"/>
      <c r="E294" s="243"/>
      <c r="F294" s="243"/>
      <c r="G294" s="243"/>
      <c r="H294" s="243"/>
      <c r="I294" s="540"/>
      <c r="J294" s="243"/>
      <c r="K294" s="243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607"/>
      <c r="E295" s="243"/>
      <c r="F295" s="243"/>
      <c r="G295" s="243"/>
      <c r="H295" s="243"/>
      <c r="I295" s="540"/>
      <c r="J295" s="243"/>
      <c r="K295" s="243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607"/>
      <c r="E296" s="243"/>
      <c r="F296" s="243"/>
      <c r="G296" s="243"/>
      <c r="H296" s="243"/>
      <c r="I296" s="540"/>
      <c r="J296" s="243"/>
      <c r="K296" s="243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607"/>
      <c r="E297" s="243"/>
      <c r="F297" s="243"/>
      <c r="G297" s="243"/>
      <c r="H297" s="243"/>
      <c r="I297" s="540"/>
      <c r="J297" s="243"/>
      <c r="K297" s="243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607"/>
      <c r="E298" s="243"/>
      <c r="F298" s="243"/>
      <c r="G298" s="243"/>
      <c r="H298" s="243"/>
      <c r="I298" s="540"/>
      <c r="J298" s="243"/>
      <c r="K298" s="243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607"/>
      <c r="E299" s="243"/>
      <c r="F299" s="243"/>
      <c r="G299" s="243"/>
      <c r="H299" s="243"/>
      <c r="I299" s="540"/>
      <c r="J299" s="243"/>
      <c r="K299" s="243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607"/>
      <c r="E300" s="243"/>
      <c r="F300" s="243"/>
      <c r="G300" s="243"/>
      <c r="H300" s="243"/>
      <c r="I300" s="540"/>
      <c r="J300" s="243"/>
      <c r="K300" s="243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607"/>
      <c r="E301" s="243"/>
      <c r="F301" s="243"/>
      <c r="G301" s="243"/>
      <c r="H301" s="243"/>
      <c r="I301" s="540"/>
      <c r="J301" s="243"/>
      <c r="K301" s="243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607"/>
      <c r="E302" s="243"/>
      <c r="F302" s="243"/>
      <c r="G302" s="243"/>
      <c r="H302" s="243"/>
      <c r="I302" s="540"/>
      <c r="J302" s="243"/>
      <c r="K302" s="243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607"/>
      <c r="E303" s="243"/>
      <c r="F303" s="243"/>
      <c r="G303" s="243"/>
      <c r="H303" s="243"/>
      <c r="I303" s="540"/>
      <c r="J303" s="243"/>
      <c r="K303" s="243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607"/>
      <c r="E304" s="243"/>
      <c r="F304" s="243"/>
      <c r="G304" s="243"/>
      <c r="H304" s="243"/>
      <c r="I304" s="540"/>
      <c r="J304" s="243"/>
      <c r="K304" s="243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607"/>
      <c r="E305" s="243"/>
      <c r="F305" s="243"/>
      <c r="G305" s="243"/>
      <c r="H305" s="243"/>
      <c r="I305" s="540"/>
      <c r="J305" s="243"/>
      <c r="K305" s="243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607"/>
      <c r="E306" s="243"/>
      <c r="F306" s="243"/>
      <c r="G306" s="243"/>
      <c r="H306" s="243"/>
      <c r="I306" s="540"/>
      <c r="J306" s="243"/>
      <c r="K306" s="243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607"/>
      <c r="E307" s="243"/>
      <c r="F307" s="243"/>
      <c r="G307" s="243"/>
      <c r="H307" s="243"/>
      <c r="I307" s="540"/>
      <c r="J307" s="243"/>
      <c r="K307" s="243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607"/>
      <c r="E308" s="243"/>
      <c r="F308" s="243"/>
      <c r="G308" s="243"/>
      <c r="H308" s="243"/>
      <c r="I308" s="540"/>
      <c r="J308" s="243"/>
      <c r="K308" s="243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607"/>
      <c r="E309" s="243"/>
      <c r="F309" s="243"/>
      <c r="G309" s="243"/>
      <c r="H309" s="243"/>
      <c r="I309" s="540"/>
      <c r="J309" s="243"/>
      <c r="K309" s="243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607"/>
      <c r="E310" s="243"/>
      <c r="F310" s="243"/>
      <c r="G310" s="243"/>
      <c r="H310" s="243"/>
      <c r="I310" s="540"/>
      <c r="J310" s="243"/>
      <c r="K310" s="243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607"/>
      <c r="E311" s="243"/>
      <c r="F311" s="243"/>
      <c r="G311" s="243"/>
      <c r="H311" s="243"/>
      <c r="I311" s="540"/>
      <c r="J311" s="243"/>
      <c r="K311" s="243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607"/>
      <c r="E312" s="243"/>
      <c r="F312" s="243"/>
      <c r="G312" s="243"/>
      <c r="H312" s="243"/>
      <c r="I312" s="540"/>
      <c r="J312" s="243"/>
      <c r="K312" s="243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607"/>
      <c r="E313" s="243"/>
      <c r="F313" s="243"/>
      <c r="G313" s="243"/>
      <c r="H313" s="243"/>
      <c r="I313" s="540"/>
      <c r="J313" s="243"/>
      <c r="K313" s="243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607"/>
      <c r="E314" s="243"/>
      <c r="F314" s="243"/>
      <c r="G314" s="243"/>
      <c r="H314" s="243"/>
      <c r="I314" s="540"/>
      <c r="J314" s="243"/>
      <c r="K314" s="243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607"/>
      <c r="E315" s="243"/>
      <c r="F315" s="243"/>
      <c r="G315" s="243"/>
      <c r="H315" s="243"/>
      <c r="I315" s="540"/>
      <c r="J315" s="243"/>
      <c r="K315" s="243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607"/>
      <c r="E316" s="243"/>
      <c r="F316" s="243"/>
      <c r="G316" s="243"/>
      <c r="H316" s="243"/>
      <c r="I316" s="540"/>
      <c r="J316" s="243"/>
      <c r="K316" s="243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607"/>
      <c r="E317" s="243"/>
      <c r="F317" s="243"/>
      <c r="G317" s="243"/>
      <c r="H317" s="243"/>
      <c r="I317" s="540"/>
      <c r="J317" s="243"/>
      <c r="K317" s="243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607"/>
      <c r="E318" s="243"/>
      <c r="F318" s="243"/>
      <c r="G318" s="243"/>
      <c r="H318" s="243"/>
      <c r="I318" s="540"/>
      <c r="J318" s="243"/>
      <c r="K318" s="243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607"/>
      <c r="E319" s="243"/>
      <c r="F319" s="243"/>
      <c r="G319" s="243"/>
      <c r="H319" s="243"/>
      <c r="I319" s="540"/>
      <c r="J319" s="243"/>
      <c r="K319" s="243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607"/>
      <c r="E320" s="243"/>
      <c r="F320" s="243"/>
      <c r="G320" s="243"/>
      <c r="H320" s="243"/>
      <c r="I320" s="540"/>
      <c r="J320" s="243"/>
      <c r="K320" s="243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607"/>
      <c r="E321" s="243"/>
      <c r="F321" s="243"/>
      <c r="G321" s="243"/>
      <c r="H321" s="243"/>
      <c r="I321" s="540"/>
      <c r="J321" s="243"/>
      <c r="K321" s="243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607"/>
      <c r="E322" s="243"/>
      <c r="F322" s="243"/>
      <c r="G322" s="243"/>
      <c r="H322" s="243"/>
      <c r="I322" s="540"/>
      <c r="J322" s="243"/>
      <c r="K322" s="243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607"/>
      <c r="E323" s="243"/>
      <c r="F323" s="243"/>
      <c r="G323" s="243"/>
      <c r="H323" s="243"/>
      <c r="I323" s="540"/>
      <c r="J323" s="243"/>
      <c r="K323" s="243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607"/>
      <c r="E324" s="243"/>
      <c r="F324" s="243"/>
      <c r="G324" s="243"/>
      <c r="H324" s="243"/>
      <c r="I324" s="540"/>
      <c r="J324" s="243"/>
      <c r="K324" s="243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607"/>
      <c r="E325" s="243"/>
      <c r="F325" s="243"/>
      <c r="G325" s="243"/>
      <c r="H325" s="243"/>
      <c r="I325" s="540"/>
      <c r="J325" s="243"/>
      <c r="K325" s="243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607"/>
      <c r="E326" s="243"/>
      <c r="F326" s="243"/>
      <c r="G326" s="243"/>
      <c r="H326" s="243"/>
      <c r="I326" s="540"/>
      <c r="J326" s="243"/>
      <c r="K326" s="243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607"/>
      <c r="E327" s="243"/>
      <c r="F327" s="243"/>
      <c r="G327" s="243"/>
      <c r="H327" s="243"/>
      <c r="I327" s="540"/>
      <c r="J327" s="243"/>
      <c r="K327" s="243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607"/>
      <c r="E328" s="243"/>
      <c r="F328" s="243"/>
      <c r="G328" s="243"/>
      <c r="H328" s="243"/>
      <c r="I328" s="540"/>
      <c r="J328" s="243"/>
      <c r="K328" s="243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607"/>
      <c r="E329" s="243"/>
      <c r="F329" s="243"/>
      <c r="G329" s="243"/>
      <c r="H329" s="243"/>
      <c r="I329" s="540"/>
      <c r="J329" s="243"/>
      <c r="K329" s="243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607"/>
      <c r="E330" s="243"/>
      <c r="F330" s="243"/>
      <c r="G330" s="243"/>
      <c r="H330" s="243"/>
      <c r="I330" s="540"/>
      <c r="J330" s="243"/>
      <c r="K330" s="243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607"/>
      <c r="E331" s="243"/>
      <c r="F331" s="243"/>
      <c r="G331" s="243"/>
      <c r="H331" s="243"/>
      <c r="I331" s="540"/>
      <c r="J331" s="243"/>
      <c r="K331" s="243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607"/>
      <c r="E332" s="243"/>
      <c r="F332" s="243"/>
      <c r="G332" s="243"/>
      <c r="H332" s="243"/>
      <c r="I332" s="540"/>
      <c r="J332" s="243"/>
      <c r="K332" s="243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607"/>
      <c r="E333" s="243"/>
      <c r="F333" s="243"/>
      <c r="G333" s="243"/>
      <c r="H333" s="243"/>
      <c r="I333" s="540"/>
      <c r="J333" s="243"/>
      <c r="K333" s="243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607"/>
      <c r="E334" s="243"/>
      <c r="F334" s="243"/>
      <c r="G334" s="243"/>
      <c r="H334" s="243"/>
      <c r="I334" s="540"/>
      <c r="J334" s="243"/>
      <c r="K334" s="243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607"/>
      <c r="E335" s="243"/>
      <c r="F335" s="243"/>
      <c r="G335" s="243"/>
      <c r="H335" s="243"/>
      <c r="I335" s="540"/>
      <c r="J335" s="243"/>
      <c r="K335" s="243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607"/>
      <c r="E336" s="243"/>
      <c r="F336" s="243"/>
      <c r="G336" s="243"/>
      <c r="H336" s="243"/>
      <c r="I336" s="540"/>
      <c r="J336" s="243"/>
      <c r="K336" s="243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607"/>
      <c r="E337" s="243"/>
      <c r="F337" s="243"/>
      <c r="G337" s="243"/>
      <c r="H337" s="243"/>
      <c r="I337" s="540"/>
      <c r="J337" s="243"/>
      <c r="K337" s="243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607"/>
      <c r="E338" s="243"/>
      <c r="F338" s="243"/>
      <c r="G338" s="243"/>
      <c r="H338" s="243"/>
      <c r="I338" s="540"/>
      <c r="J338" s="243"/>
      <c r="K338" s="243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607"/>
      <c r="E339" s="243"/>
      <c r="F339" s="243"/>
      <c r="G339" s="243"/>
      <c r="H339" s="243"/>
      <c r="I339" s="540"/>
      <c r="J339" s="243"/>
      <c r="K339" s="243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607"/>
      <c r="E340" s="243"/>
      <c r="F340" s="243"/>
      <c r="G340" s="243"/>
      <c r="H340" s="243"/>
      <c r="I340" s="540"/>
      <c r="J340" s="243"/>
      <c r="K340" s="243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607"/>
      <c r="E341" s="243"/>
      <c r="F341" s="243"/>
      <c r="G341" s="243"/>
      <c r="H341" s="243"/>
      <c r="I341" s="540"/>
      <c r="J341" s="243"/>
      <c r="K341" s="243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607"/>
      <c r="E342" s="243"/>
      <c r="F342" s="243"/>
      <c r="G342" s="243"/>
      <c r="H342" s="243"/>
      <c r="I342" s="540"/>
      <c r="J342" s="243"/>
      <c r="K342" s="243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607"/>
      <c r="E343" s="243"/>
      <c r="F343" s="243"/>
      <c r="G343" s="243"/>
      <c r="H343" s="243"/>
      <c r="I343" s="540"/>
      <c r="J343" s="243"/>
      <c r="K343" s="243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607"/>
      <c r="E344" s="243"/>
      <c r="F344" s="243"/>
      <c r="G344" s="243"/>
      <c r="H344" s="243"/>
      <c r="I344" s="540"/>
      <c r="J344" s="243"/>
      <c r="K344" s="243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607"/>
      <c r="E345" s="243"/>
      <c r="F345" s="243"/>
      <c r="G345" s="243"/>
      <c r="H345" s="243"/>
      <c r="I345" s="540"/>
      <c r="J345" s="243"/>
      <c r="K345" s="243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607"/>
      <c r="E346" s="243"/>
      <c r="F346" s="243"/>
      <c r="G346" s="243"/>
      <c r="H346" s="243"/>
      <c r="I346" s="540"/>
      <c r="J346" s="243"/>
      <c r="K346" s="243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607"/>
      <c r="E347" s="243"/>
      <c r="F347" s="243"/>
      <c r="G347" s="243"/>
      <c r="H347" s="243"/>
      <c r="I347" s="540"/>
      <c r="J347" s="243"/>
      <c r="K347" s="243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607"/>
      <c r="E348" s="243"/>
      <c r="F348" s="243"/>
      <c r="G348" s="243"/>
      <c r="H348" s="243"/>
      <c r="I348" s="540"/>
      <c r="J348" s="243"/>
      <c r="K348" s="243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607"/>
      <c r="E349" s="243"/>
      <c r="F349" s="243"/>
      <c r="G349" s="243"/>
      <c r="H349" s="243"/>
      <c r="I349" s="540"/>
      <c r="J349" s="243"/>
      <c r="K349" s="243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607"/>
      <c r="E350" s="243"/>
      <c r="F350" s="243"/>
      <c r="G350" s="243"/>
      <c r="H350" s="243"/>
      <c r="I350" s="540"/>
      <c r="J350" s="243"/>
      <c r="K350" s="243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607"/>
      <c r="E351" s="243"/>
      <c r="F351" s="243"/>
      <c r="G351" s="243"/>
      <c r="H351" s="243"/>
      <c r="I351" s="540"/>
      <c r="J351" s="243"/>
      <c r="K351" s="243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607"/>
      <c r="E352" s="243"/>
      <c r="F352" s="243"/>
      <c r="G352" s="243"/>
      <c r="H352" s="243"/>
      <c r="I352" s="540"/>
      <c r="J352" s="243"/>
      <c r="K352" s="243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607"/>
      <c r="E353" s="243"/>
      <c r="F353" s="243"/>
      <c r="G353" s="243"/>
      <c r="H353" s="243"/>
      <c r="I353" s="540"/>
      <c r="J353" s="243"/>
      <c r="K353" s="243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607"/>
      <c r="E354" s="243"/>
      <c r="F354" s="243"/>
      <c r="G354" s="243"/>
      <c r="H354" s="243"/>
      <c r="I354" s="540"/>
      <c r="J354" s="243"/>
      <c r="K354" s="243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607"/>
      <c r="E355" s="243"/>
      <c r="F355" s="243"/>
      <c r="G355" s="243"/>
      <c r="H355" s="243"/>
      <c r="I355" s="540"/>
      <c r="J355" s="243"/>
      <c r="K355" s="243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607"/>
      <c r="E356" s="243"/>
      <c r="F356" s="243"/>
      <c r="G356" s="243"/>
      <c r="H356" s="243"/>
      <c r="I356" s="540"/>
      <c r="J356" s="243"/>
      <c r="K356" s="243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607"/>
      <c r="E357" s="243"/>
      <c r="F357" s="243"/>
      <c r="G357" s="243"/>
      <c r="H357" s="243"/>
      <c r="I357" s="540"/>
      <c r="J357" s="243"/>
      <c r="K357" s="243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607"/>
      <c r="E358" s="243"/>
      <c r="F358" s="243"/>
      <c r="G358" s="243"/>
      <c r="H358" s="243"/>
      <c r="I358" s="540"/>
      <c r="J358" s="243"/>
      <c r="K358" s="243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607"/>
      <c r="E359" s="243"/>
      <c r="F359" s="243"/>
      <c r="G359" s="243"/>
      <c r="H359" s="243"/>
      <c r="I359" s="540"/>
      <c r="J359" s="243"/>
      <c r="K359" s="243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607"/>
      <c r="E360" s="243"/>
      <c r="F360" s="243"/>
      <c r="G360" s="243"/>
      <c r="H360" s="243"/>
      <c r="I360" s="540"/>
      <c r="J360" s="243"/>
      <c r="K360" s="243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607"/>
      <c r="E361" s="243"/>
      <c r="F361" s="243"/>
      <c r="G361" s="243"/>
      <c r="H361" s="243"/>
      <c r="I361" s="540"/>
      <c r="J361" s="243"/>
      <c r="K361" s="243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607"/>
      <c r="E362" s="243"/>
      <c r="F362" s="243"/>
      <c r="G362" s="243"/>
      <c r="H362" s="243"/>
      <c r="I362" s="540"/>
      <c r="J362" s="243"/>
      <c r="K362" s="243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607"/>
      <c r="E363" s="243"/>
      <c r="F363" s="243"/>
      <c r="G363" s="243"/>
      <c r="H363" s="243"/>
      <c r="I363" s="540"/>
      <c r="J363" s="243"/>
      <c r="K363" s="243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607"/>
      <c r="E364" s="243"/>
      <c r="F364" s="243"/>
      <c r="G364" s="243"/>
      <c r="H364" s="243"/>
      <c r="I364" s="540"/>
      <c r="J364" s="243"/>
      <c r="K364" s="243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607"/>
      <c r="E365" s="243"/>
      <c r="F365" s="243"/>
      <c r="G365" s="243"/>
      <c r="H365" s="243"/>
      <c r="I365" s="540"/>
      <c r="J365" s="243"/>
      <c r="K365" s="243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607"/>
      <c r="E366" s="243"/>
      <c r="F366" s="243"/>
      <c r="G366" s="243"/>
      <c r="H366" s="243"/>
      <c r="I366" s="540"/>
      <c r="J366" s="243"/>
      <c r="K366" s="243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607"/>
      <c r="E367" s="243"/>
      <c r="F367" s="243"/>
      <c r="G367" s="243"/>
      <c r="H367" s="243"/>
      <c r="I367" s="540"/>
      <c r="J367" s="243"/>
      <c r="K367" s="243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607"/>
      <c r="E368" s="243"/>
      <c r="F368" s="243"/>
      <c r="G368" s="243"/>
      <c r="H368" s="243"/>
      <c r="I368" s="540"/>
      <c r="J368" s="243"/>
      <c r="K368" s="243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607"/>
      <c r="E369" s="243"/>
      <c r="F369" s="243"/>
      <c r="G369" s="243"/>
      <c r="H369" s="243"/>
      <c r="I369" s="540"/>
      <c r="J369" s="243"/>
      <c r="K369" s="243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607"/>
      <c r="E370" s="243"/>
      <c r="F370" s="243"/>
      <c r="G370" s="243"/>
      <c r="H370" s="243"/>
      <c r="I370" s="540"/>
      <c r="J370" s="243"/>
      <c r="K370" s="243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607"/>
      <c r="E371" s="243"/>
      <c r="F371" s="243"/>
      <c r="G371" s="243"/>
      <c r="H371" s="243"/>
      <c r="I371" s="540"/>
      <c r="J371" s="243"/>
      <c r="K371" s="243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607"/>
      <c r="E372" s="243"/>
      <c r="F372" s="243"/>
      <c r="G372" s="243"/>
      <c r="H372" s="243"/>
      <c r="I372" s="540"/>
      <c r="J372" s="243"/>
      <c r="K372" s="243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607"/>
      <c r="E373" s="243"/>
      <c r="F373" s="243"/>
      <c r="G373" s="243"/>
      <c r="H373" s="243"/>
      <c r="I373" s="540"/>
      <c r="J373" s="243"/>
      <c r="K373" s="243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607"/>
      <c r="E374" s="243"/>
      <c r="F374" s="243"/>
      <c r="G374" s="243"/>
      <c r="H374" s="243"/>
      <c r="I374" s="540"/>
      <c r="J374" s="243"/>
      <c r="K374" s="243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607"/>
      <c r="E375" s="243"/>
      <c r="F375" s="243"/>
      <c r="G375" s="243"/>
      <c r="H375" s="243"/>
      <c r="I375" s="540"/>
      <c r="J375" s="243"/>
      <c r="K375" s="243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607"/>
      <c r="E376" s="243"/>
      <c r="F376" s="243"/>
      <c r="G376" s="243"/>
      <c r="H376" s="243"/>
      <c r="I376" s="540"/>
      <c r="J376" s="243"/>
      <c r="K376" s="243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607"/>
      <c r="E377" s="243"/>
      <c r="F377" s="243"/>
      <c r="G377" s="243"/>
      <c r="H377" s="243"/>
      <c r="I377" s="540"/>
      <c r="J377" s="243"/>
      <c r="K377" s="243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607"/>
      <c r="E378" s="243"/>
      <c r="F378" s="243"/>
      <c r="G378" s="243"/>
      <c r="H378" s="243"/>
      <c r="I378" s="540"/>
      <c r="J378" s="243"/>
      <c r="K378" s="243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607"/>
      <c r="E379" s="243"/>
      <c r="F379" s="243"/>
      <c r="G379" s="243"/>
      <c r="H379" s="243"/>
      <c r="I379" s="540"/>
      <c r="J379" s="243"/>
      <c r="K379" s="243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607"/>
      <c r="E380" s="243"/>
      <c r="F380" s="243"/>
      <c r="G380" s="243"/>
      <c r="H380" s="243"/>
      <c r="I380" s="540"/>
      <c r="J380" s="243"/>
      <c r="K380" s="243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607"/>
      <c r="E381" s="243"/>
      <c r="F381" s="243"/>
      <c r="G381" s="243"/>
      <c r="H381" s="243"/>
      <c r="I381" s="540"/>
      <c r="J381" s="243"/>
      <c r="K381" s="243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607"/>
      <c r="E382" s="243"/>
      <c r="F382" s="243"/>
      <c r="G382" s="243"/>
      <c r="H382" s="243"/>
      <c r="I382" s="540"/>
      <c r="J382" s="243"/>
      <c r="K382" s="243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607"/>
      <c r="E383" s="243"/>
      <c r="F383" s="243"/>
      <c r="G383" s="243"/>
      <c r="H383" s="243"/>
      <c r="I383" s="540"/>
      <c r="J383" s="243"/>
      <c r="K383" s="243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607"/>
      <c r="E384" s="243"/>
      <c r="F384" s="243"/>
      <c r="G384" s="243"/>
      <c r="H384" s="243"/>
      <c r="I384" s="540"/>
      <c r="J384" s="243"/>
      <c r="K384" s="243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607"/>
      <c r="E385" s="243"/>
      <c r="F385" s="243"/>
      <c r="G385" s="243"/>
      <c r="H385" s="243"/>
      <c r="I385" s="540"/>
      <c r="J385" s="243"/>
      <c r="K385" s="243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607"/>
      <c r="E386" s="243"/>
      <c r="F386" s="243"/>
      <c r="G386" s="243"/>
      <c r="H386" s="243"/>
      <c r="I386" s="540"/>
      <c r="J386" s="243"/>
      <c r="K386" s="243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607"/>
      <c r="E387" s="243"/>
      <c r="F387" s="243"/>
      <c r="G387" s="243"/>
      <c r="H387" s="243"/>
      <c r="I387" s="540"/>
      <c r="J387" s="243"/>
      <c r="K387" s="243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607"/>
      <c r="E388" s="243"/>
      <c r="F388" s="243"/>
      <c r="G388" s="243"/>
      <c r="H388" s="243"/>
      <c r="I388" s="540"/>
      <c r="J388" s="243"/>
      <c r="K388" s="243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607"/>
      <c r="E389" s="243"/>
      <c r="F389" s="243"/>
      <c r="G389" s="243"/>
      <c r="H389" s="243"/>
      <c r="I389" s="540"/>
      <c r="J389" s="243"/>
      <c r="K389" s="243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607"/>
      <c r="E390" s="243"/>
      <c r="F390" s="243"/>
      <c r="G390" s="243"/>
      <c r="H390" s="243"/>
      <c r="I390" s="540"/>
      <c r="J390" s="243"/>
      <c r="K390" s="243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607"/>
      <c r="E391" s="243"/>
      <c r="F391" s="243"/>
      <c r="G391" s="243"/>
      <c r="H391" s="243"/>
      <c r="I391" s="540"/>
      <c r="J391" s="243"/>
      <c r="K391" s="243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607"/>
      <c r="E392" s="243"/>
      <c r="F392" s="243"/>
      <c r="G392" s="243"/>
      <c r="H392" s="243"/>
      <c r="I392" s="540"/>
      <c r="J392" s="243"/>
      <c r="K392" s="243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607"/>
      <c r="E393" s="243"/>
      <c r="F393" s="243"/>
      <c r="G393" s="243"/>
      <c r="H393" s="243"/>
      <c r="I393" s="540"/>
      <c r="J393" s="243"/>
      <c r="K393" s="243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607"/>
      <c r="E394" s="243"/>
      <c r="F394" s="243"/>
      <c r="G394" s="243"/>
      <c r="H394" s="243"/>
      <c r="I394" s="540"/>
      <c r="J394" s="243"/>
      <c r="K394" s="243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607"/>
      <c r="E395" s="243"/>
      <c r="F395" s="243"/>
      <c r="G395" s="243"/>
      <c r="H395" s="243"/>
      <c r="I395" s="540"/>
      <c r="J395" s="243"/>
      <c r="K395" s="243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607"/>
      <c r="E396" s="243"/>
      <c r="F396" s="243"/>
      <c r="G396" s="243"/>
      <c r="H396" s="243"/>
      <c r="I396" s="540"/>
      <c r="J396" s="243"/>
      <c r="K396" s="243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607"/>
      <c r="E397" s="243"/>
      <c r="F397" s="243"/>
      <c r="G397" s="243"/>
      <c r="H397" s="243"/>
      <c r="I397" s="540"/>
      <c r="J397" s="243"/>
      <c r="K397" s="243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607"/>
      <c r="E398" s="243"/>
      <c r="F398" s="243"/>
      <c r="G398" s="243"/>
      <c r="H398" s="243"/>
      <c r="I398" s="540"/>
      <c r="J398" s="243"/>
      <c r="K398" s="243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607"/>
      <c r="E399" s="243"/>
      <c r="F399" s="243"/>
      <c r="G399" s="243"/>
      <c r="H399" s="243"/>
      <c r="I399" s="540"/>
      <c r="J399" s="243"/>
      <c r="K399" s="243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607"/>
      <c r="E400" s="243"/>
      <c r="F400" s="243"/>
      <c r="G400" s="243"/>
      <c r="H400" s="243"/>
      <c r="I400" s="540"/>
      <c r="J400" s="243"/>
      <c r="K400" s="243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607"/>
      <c r="E401" s="243"/>
      <c r="F401" s="243"/>
      <c r="G401" s="243"/>
      <c r="H401" s="243"/>
      <c r="I401" s="540"/>
      <c r="J401" s="243"/>
      <c r="K401" s="243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607"/>
      <c r="E402" s="243"/>
      <c r="F402" s="243"/>
      <c r="G402" s="243"/>
      <c r="H402" s="243"/>
      <c r="I402" s="540"/>
      <c r="J402" s="243"/>
      <c r="K402" s="243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607"/>
      <c r="E403" s="243"/>
      <c r="F403" s="243"/>
      <c r="G403" s="243"/>
      <c r="H403" s="243"/>
      <c r="I403" s="540"/>
      <c r="J403" s="243"/>
      <c r="K403" s="243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607"/>
      <c r="E404" s="243"/>
      <c r="F404" s="243"/>
      <c r="G404" s="243"/>
      <c r="H404" s="243"/>
      <c r="I404" s="540"/>
      <c r="J404" s="243"/>
      <c r="K404" s="243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607"/>
      <c r="E405" s="243"/>
      <c r="F405" s="243"/>
      <c r="G405" s="243"/>
      <c r="H405" s="243"/>
      <c r="I405" s="540"/>
      <c r="J405" s="243"/>
      <c r="K405" s="243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607"/>
      <c r="E406" s="243"/>
      <c r="F406" s="243"/>
      <c r="G406" s="243"/>
      <c r="H406" s="243"/>
      <c r="I406" s="540"/>
      <c r="J406" s="243"/>
      <c r="K406" s="243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607"/>
      <c r="E407" s="243"/>
      <c r="F407" s="243"/>
      <c r="G407" s="243"/>
      <c r="H407" s="243"/>
      <c r="I407" s="540"/>
      <c r="J407" s="243"/>
      <c r="K407" s="243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607"/>
      <c r="E408" s="243"/>
      <c r="F408" s="243"/>
      <c r="G408" s="243"/>
      <c r="H408" s="243"/>
      <c r="I408" s="540"/>
      <c r="J408" s="243"/>
      <c r="K408" s="243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607"/>
      <c r="E409" s="243"/>
      <c r="F409" s="243"/>
      <c r="G409" s="243"/>
      <c r="H409" s="243"/>
      <c r="I409" s="540"/>
      <c r="J409" s="243"/>
      <c r="K409" s="243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607"/>
      <c r="E410" s="243"/>
      <c r="F410" s="243"/>
      <c r="G410" s="243"/>
      <c r="H410" s="243"/>
      <c r="I410" s="540"/>
      <c r="J410" s="243"/>
      <c r="K410" s="243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607"/>
      <c r="E411" s="243"/>
      <c r="F411" s="243"/>
      <c r="G411" s="243"/>
      <c r="H411" s="243"/>
      <c r="I411" s="540"/>
      <c r="J411" s="243"/>
      <c r="K411" s="243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607"/>
      <c r="E412" s="243"/>
      <c r="F412" s="243"/>
      <c r="G412" s="243"/>
      <c r="H412" s="243"/>
      <c r="I412" s="540"/>
      <c r="J412" s="243"/>
      <c r="K412" s="243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607"/>
      <c r="E413" s="243"/>
      <c r="F413" s="243"/>
      <c r="G413" s="243"/>
      <c r="H413" s="243"/>
      <c r="I413" s="540"/>
      <c r="J413" s="243"/>
      <c r="K413" s="243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607"/>
      <c r="E414" s="243"/>
      <c r="F414" s="243"/>
      <c r="G414" s="243"/>
      <c r="H414" s="243"/>
      <c r="I414" s="540"/>
      <c r="J414" s="243"/>
      <c r="K414" s="243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607"/>
      <c r="E415" s="243"/>
      <c r="F415" s="243"/>
      <c r="G415" s="243"/>
      <c r="H415" s="243"/>
      <c r="I415" s="540"/>
      <c r="J415" s="243"/>
      <c r="K415" s="243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607"/>
      <c r="E416" s="243"/>
      <c r="F416" s="243"/>
      <c r="G416" s="243"/>
      <c r="H416" s="243"/>
      <c r="I416" s="540"/>
      <c r="J416" s="243"/>
      <c r="K416" s="243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607"/>
      <c r="E417" s="243"/>
      <c r="F417" s="243"/>
      <c r="G417" s="243"/>
      <c r="H417" s="243"/>
      <c r="I417" s="540"/>
      <c r="J417" s="243"/>
      <c r="K417" s="243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607"/>
      <c r="E418" s="243"/>
      <c r="F418" s="243"/>
      <c r="G418" s="243"/>
      <c r="H418" s="243"/>
      <c r="I418" s="540"/>
      <c r="J418" s="243"/>
      <c r="K418" s="243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607"/>
      <c r="E419" s="243"/>
      <c r="F419" s="243"/>
      <c r="G419" s="243"/>
      <c r="H419" s="243"/>
      <c r="I419" s="540"/>
      <c r="J419" s="243"/>
      <c r="K419" s="243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607"/>
      <c r="E420" s="243"/>
      <c r="F420" s="243"/>
      <c r="G420" s="243"/>
      <c r="H420" s="243"/>
      <c r="I420" s="540"/>
      <c r="J420" s="243"/>
      <c r="K420" s="243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607"/>
      <c r="E421" s="243"/>
      <c r="F421" s="243"/>
      <c r="G421" s="243"/>
      <c r="H421" s="243"/>
      <c r="I421" s="540"/>
      <c r="J421" s="243"/>
      <c r="K421" s="243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607"/>
      <c r="E422" s="243"/>
      <c r="F422" s="243"/>
      <c r="G422" s="243"/>
      <c r="H422" s="243"/>
      <c r="I422" s="540"/>
      <c r="J422" s="243"/>
      <c r="K422" s="243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607"/>
      <c r="E423" s="243"/>
      <c r="F423" s="243"/>
      <c r="G423" s="243"/>
      <c r="H423" s="243"/>
      <c r="I423" s="540"/>
      <c r="J423" s="243"/>
      <c r="K423" s="243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607"/>
      <c r="E424" s="243"/>
      <c r="F424" s="243"/>
      <c r="G424" s="243"/>
      <c r="H424" s="243"/>
      <c r="I424" s="540"/>
      <c r="J424" s="243"/>
      <c r="K424" s="243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607"/>
      <c r="E425" s="243"/>
      <c r="F425" s="243"/>
      <c r="G425" s="243"/>
      <c r="H425" s="243"/>
      <c r="I425" s="540"/>
      <c r="J425" s="243"/>
      <c r="K425" s="243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607"/>
      <c r="E426" s="243"/>
      <c r="F426" s="243"/>
      <c r="G426" s="243"/>
      <c r="H426" s="243"/>
      <c r="I426" s="540"/>
      <c r="J426" s="243"/>
      <c r="K426" s="243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607"/>
      <c r="E427" s="243"/>
      <c r="F427" s="243"/>
      <c r="G427" s="243"/>
      <c r="H427" s="243"/>
      <c r="I427" s="540"/>
      <c r="J427" s="243"/>
      <c r="K427" s="243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607"/>
      <c r="E428" s="243"/>
      <c r="F428" s="243"/>
      <c r="G428" s="243"/>
      <c r="H428" s="243"/>
      <c r="I428" s="540"/>
      <c r="J428" s="243"/>
      <c r="K428" s="243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607"/>
      <c r="E429" s="243"/>
      <c r="F429" s="243"/>
      <c r="G429" s="243"/>
      <c r="H429" s="243"/>
      <c r="I429" s="540"/>
      <c r="J429" s="243"/>
      <c r="K429" s="243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607"/>
      <c r="E430" s="243"/>
      <c r="F430" s="243"/>
      <c r="G430" s="243"/>
      <c r="H430" s="243"/>
      <c r="I430" s="540"/>
      <c r="J430" s="243"/>
      <c r="K430" s="243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607"/>
      <c r="E431" s="243"/>
      <c r="F431" s="243"/>
      <c r="G431" s="243"/>
      <c r="H431" s="243"/>
      <c r="I431" s="540"/>
      <c r="J431" s="243"/>
      <c r="K431" s="243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607"/>
      <c r="E432" s="243"/>
      <c r="F432" s="243"/>
      <c r="G432" s="243"/>
      <c r="H432" s="243"/>
      <c r="I432" s="540"/>
      <c r="J432" s="243"/>
      <c r="K432" s="243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607"/>
      <c r="E433" s="243"/>
      <c r="F433" s="243"/>
      <c r="G433" s="243"/>
      <c r="H433" s="243"/>
      <c r="I433" s="540"/>
      <c r="J433" s="243"/>
      <c r="K433" s="243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607"/>
      <c r="E434" s="243"/>
      <c r="F434" s="243"/>
      <c r="G434" s="243"/>
      <c r="H434" s="243"/>
      <c r="I434" s="540"/>
      <c r="J434" s="243"/>
      <c r="K434" s="243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607"/>
      <c r="E435" s="243"/>
      <c r="F435" s="243"/>
      <c r="G435" s="243"/>
      <c r="H435" s="243"/>
      <c r="I435" s="540"/>
      <c r="J435" s="243"/>
      <c r="K435" s="243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607"/>
      <c r="E436" s="243"/>
      <c r="F436" s="243"/>
      <c r="G436" s="243"/>
      <c r="H436" s="243"/>
      <c r="I436" s="540"/>
      <c r="J436" s="243"/>
      <c r="K436" s="243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607"/>
      <c r="E437" s="243"/>
      <c r="F437" s="243"/>
      <c r="G437" s="243"/>
      <c r="H437" s="243"/>
      <c r="I437" s="540"/>
      <c r="J437" s="243"/>
      <c r="K437" s="243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607"/>
      <c r="E438" s="243"/>
      <c r="F438" s="243"/>
      <c r="G438" s="243"/>
      <c r="H438" s="243"/>
      <c r="I438" s="540"/>
      <c r="J438" s="243"/>
      <c r="K438" s="243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607"/>
      <c r="E439" s="243"/>
      <c r="F439" s="243"/>
      <c r="G439" s="243"/>
      <c r="H439" s="243"/>
      <c r="I439" s="540"/>
      <c r="J439" s="243"/>
      <c r="K439" s="243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607"/>
      <c r="E440" s="243"/>
      <c r="F440" s="243"/>
      <c r="G440" s="243"/>
      <c r="H440" s="243"/>
      <c r="I440" s="540"/>
      <c r="J440" s="243"/>
      <c r="K440" s="243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607"/>
      <c r="E441" s="243"/>
      <c r="F441" s="243"/>
      <c r="G441" s="243"/>
      <c r="H441" s="243"/>
      <c r="I441" s="540"/>
      <c r="J441" s="243"/>
      <c r="K441" s="243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607"/>
      <c r="E442" s="243"/>
      <c r="F442" s="243"/>
      <c r="G442" s="243"/>
      <c r="H442" s="243"/>
      <c r="I442" s="540"/>
      <c r="J442" s="243"/>
      <c r="K442" s="243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607"/>
      <c r="E443" s="243"/>
      <c r="F443" s="243"/>
      <c r="G443" s="243"/>
      <c r="H443" s="243"/>
      <c r="I443" s="540"/>
      <c r="J443" s="243"/>
      <c r="K443" s="243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607"/>
      <c r="E444" s="243"/>
      <c r="F444" s="243"/>
      <c r="G444" s="243"/>
      <c r="H444" s="243"/>
      <c r="I444" s="540"/>
      <c r="J444" s="243"/>
      <c r="K444" s="243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607"/>
      <c r="E445" s="243"/>
      <c r="F445" s="243"/>
      <c r="G445" s="243"/>
      <c r="H445" s="243"/>
      <c r="I445" s="540"/>
      <c r="J445" s="243"/>
      <c r="K445" s="243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607"/>
      <c r="E446" s="243"/>
      <c r="F446" s="243"/>
      <c r="G446" s="243"/>
      <c r="H446" s="243"/>
      <c r="I446" s="540"/>
      <c r="J446" s="243"/>
      <c r="K446" s="243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607"/>
      <c r="E447" s="243"/>
      <c r="F447" s="243"/>
      <c r="G447" s="243"/>
      <c r="H447" s="243"/>
      <c r="I447" s="540"/>
      <c r="J447" s="243"/>
      <c r="K447" s="243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607"/>
      <c r="E448" s="243"/>
      <c r="F448" s="243"/>
      <c r="G448" s="243"/>
      <c r="H448" s="243"/>
      <c r="I448" s="540"/>
      <c r="J448" s="243"/>
      <c r="K448" s="243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607"/>
      <c r="E449" s="243"/>
      <c r="F449" s="243"/>
      <c r="G449" s="243"/>
      <c r="H449" s="243"/>
      <c r="I449" s="540"/>
      <c r="J449" s="243"/>
      <c r="K449" s="243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607"/>
      <c r="E450" s="243"/>
      <c r="F450" s="243"/>
      <c r="G450" s="243"/>
      <c r="H450" s="243"/>
      <c r="I450" s="540"/>
      <c r="J450" s="243"/>
      <c r="K450" s="243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607"/>
      <c r="E451" s="243"/>
      <c r="F451" s="243"/>
      <c r="G451" s="243"/>
      <c r="H451" s="243"/>
      <c r="I451" s="540"/>
      <c r="J451" s="243"/>
      <c r="K451" s="243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607"/>
      <c r="E452" s="243"/>
      <c r="F452" s="243"/>
      <c r="G452" s="243"/>
      <c r="H452" s="243"/>
      <c r="I452" s="540"/>
      <c r="J452" s="243"/>
      <c r="K452" s="243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607"/>
      <c r="E453" s="243"/>
      <c r="F453" s="243"/>
      <c r="G453" s="243"/>
      <c r="H453" s="243"/>
      <c r="I453" s="540"/>
      <c r="J453" s="243"/>
      <c r="K453" s="243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607"/>
      <c r="E454" s="243"/>
      <c r="F454" s="243"/>
      <c r="G454" s="243"/>
      <c r="H454" s="243"/>
      <c r="I454" s="540"/>
      <c r="J454" s="243"/>
      <c r="K454" s="243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607"/>
      <c r="E455" s="243"/>
      <c r="F455" s="243"/>
      <c r="G455" s="243"/>
      <c r="H455" s="243"/>
      <c r="I455" s="540"/>
      <c r="J455" s="243"/>
      <c r="K455" s="243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607"/>
      <c r="E456" s="243"/>
      <c r="F456" s="243"/>
      <c r="G456" s="243"/>
      <c r="H456" s="243"/>
      <c r="I456" s="540"/>
      <c r="J456" s="243"/>
      <c r="K456" s="243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607"/>
      <c r="E457" s="243"/>
      <c r="F457" s="243"/>
      <c r="G457" s="243"/>
      <c r="H457" s="243"/>
      <c r="I457" s="540"/>
      <c r="J457" s="243"/>
      <c r="K457" s="243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607"/>
      <c r="E458" s="243"/>
      <c r="F458" s="243"/>
      <c r="G458" s="243"/>
      <c r="H458" s="243"/>
      <c r="I458" s="540"/>
      <c r="J458" s="243"/>
      <c r="K458" s="243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607"/>
      <c r="E459" s="243"/>
      <c r="F459" s="243"/>
      <c r="G459" s="243"/>
      <c r="H459" s="243"/>
      <c r="I459" s="540"/>
      <c r="J459" s="243"/>
      <c r="K459" s="243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607"/>
      <c r="E460" s="243"/>
      <c r="F460" s="243"/>
      <c r="G460" s="243"/>
      <c r="H460" s="243"/>
      <c r="I460" s="540"/>
      <c r="J460" s="243"/>
      <c r="K460" s="243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607"/>
      <c r="E461" s="243"/>
      <c r="F461" s="243"/>
      <c r="G461" s="243"/>
      <c r="H461" s="243"/>
      <c r="I461" s="540"/>
      <c r="J461" s="243"/>
      <c r="K461" s="243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607"/>
      <c r="E462" s="243"/>
      <c r="F462" s="243"/>
      <c r="G462" s="243"/>
      <c r="H462" s="243"/>
      <c r="I462" s="540"/>
      <c r="J462" s="243"/>
      <c r="K462" s="243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607"/>
      <c r="E463" s="243"/>
      <c r="F463" s="243"/>
      <c r="G463" s="243"/>
      <c r="H463" s="243"/>
      <c r="I463" s="540"/>
      <c r="J463" s="243"/>
      <c r="K463" s="243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607"/>
      <c r="E464" s="243"/>
      <c r="F464" s="243"/>
      <c r="G464" s="243"/>
      <c r="H464" s="243"/>
      <c r="I464" s="540"/>
      <c r="J464" s="243"/>
      <c r="K464" s="243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607"/>
      <c r="E465" s="243"/>
      <c r="F465" s="243"/>
      <c r="G465" s="243"/>
      <c r="H465" s="243"/>
      <c r="I465" s="540"/>
      <c r="J465" s="243"/>
      <c r="K465" s="243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607"/>
      <c r="E466" s="243"/>
      <c r="F466" s="243"/>
      <c r="G466" s="243"/>
      <c r="H466" s="243"/>
      <c r="I466" s="540"/>
      <c r="J466" s="243"/>
      <c r="K466" s="243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607"/>
      <c r="E467" s="243"/>
      <c r="F467" s="243"/>
      <c r="G467" s="243"/>
      <c r="H467" s="243"/>
      <c r="I467" s="540"/>
      <c r="J467" s="243"/>
      <c r="K467" s="243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607"/>
      <c r="E468" s="243"/>
      <c r="F468" s="243"/>
      <c r="G468" s="243"/>
      <c r="H468" s="243"/>
      <c r="I468" s="540"/>
      <c r="J468" s="243"/>
      <c r="K468" s="243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607"/>
      <c r="E469" s="243"/>
      <c r="F469" s="243"/>
      <c r="G469" s="243"/>
      <c r="H469" s="243"/>
      <c r="I469" s="540"/>
      <c r="J469" s="243"/>
      <c r="K469" s="243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607"/>
      <c r="E470" s="243"/>
      <c r="F470" s="243"/>
      <c r="G470" s="243"/>
      <c r="H470" s="243"/>
      <c r="I470" s="540"/>
      <c r="J470" s="243"/>
      <c r="K470" s="243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607"/>
      <c r="E471" s="243"/>
      <c r="F471" s="243"/>
      <c r="G471" s="243"/>
      <c r="H471" s="243"/>
      <c r="I471" s="540"/>
      <c r="J471" s="243"/>
      <c r="K471" s="243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607"/>
      <c r="E472" s="243"/>
      <c r="F472" s="243"/>
      <c r="G472" s="243"/>
      <c r="H472" s="243"/>
      <c r="I472" s="540"/>
      <c r="J472" s="243"/>
      <c r="K472" s="243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607"/>
      <c r="E473" s="243"/>
      <c r="F473" s="243"/>
      <c r="G473" s="243"/>
      <c r="H473" s="243"/>
      <c r="I473" s="540"/>
      <c r="J473" s="243"/>
      <c r="K473" s="243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607"/>
      <c r="E474" s="243"/>
      <c r="F474" s="243"/>
      <c r="G474" s="243"/>
      <c r="H474" s="243"/>
      <c r="I474" s="540"/>
      <c r="J474" s="243"/>
      <c r="K474" s="243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607"/>
      <c r="E475" s="243"/>
      <c r="F475" s="243"/>
      <c r="G475" s="243"/>
      <c r="H475" s="243"/>
      <c r="I475" s="540"/>
      <c r="J475" s="243"/>
      <c r="K475" s="243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607"/>
      <c r="E476" s="243"/>
      <c r="F476" s="243"/>
      <c r="G476" s="243"/>
      <c r="H476" s="243"/>
      <c r="I476" s="540"/>
      <c r="J476" s="243"/>
      <c r="K476" s="243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607"/>
      <c r="E477" s="243"/>
      <c r="F477" s="243"/>
      <c r="G477" s="243"/>
      <c r="H477" s="243"/>
      <c r="I477" s="540"/>
      <c r="J477" s="243"/>
      <c r="K477" s="243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607"/>
      <c r="E478" s="243"/>
      <c r="F478" s="243"/>
      <c r="G478" s="243"/>
      <c r="H478" s="243"/>
      <c r="I478" s="540"/>
      <c r="J478" s="243"/>
      <c r="K478" s="243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607"/>
      <c r="E479" s="243"/>
      <c r="F479" s="243"/>
      <c r="G479" s="243"/>
      <c r="H479" s="243"/>
      <c r="I479" s="540"/>
      <c r="J479" s="243"/>
      <c r="K479" s="243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607"/>
      <c r="E480" s="243"/>
      <c r="F480" s="243"/>
      <c r="G480" s="243"/>
      <c r="H480" s="243"/>
      <c r="I480" s="540"/>
      <c r="J480" s="243"/>
      <c r="K480" s="243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607"/>
      <c r="E481" s="243"/>
      <c r="F481" s="243"/>
      <c r="G481" s="243"/>
      <c r="H481" s="243"/>
      <c r="I481" s="540"/>
      <c r="J481" s="243"/>
      <c r="K481" s="243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607"/>
      <c r="E482" s="243"/>
      <c r="F482" s="243"/>
      <c r="G482" s="243"/>
      <c r="H482" s="243"/>
      <c r="I482" s="540"/>
      <c r="J482" s="243"/>
      <c r="K482" s="243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607"/>
      <c r="E483" s="243"/>
      <c r="F483" s="243"/>
      <c r="G483" s="243"/>
      <c r="H483" s="243"/>
      <c r="I483" s="540"/>
      <c r="J483" s="243"/>
      <c r="K483" s="243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607"/>
      <c r="E484" s="243"/>
      <c r="F484" s="243"/>
      <c r="G484" s="243"/>
      <c r="H484" s="243"/>
      <c r="I484" s="540"/>
      <c r="J484" s="243"/>
      <c r="K484" s="243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607"/>
      <c r="E485" s="243"/>
      <c r="F485" s="243"/>
      <c r="G485" s="243"/>
      <c r="H485" s="243"/>
      <c r="I485" s="540"/>
      <c r="J485" s="243"/>
      <c r="K485" s="243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607"/>
      <c r="E486" s="243"/>
      <c r="F486" s="243"/>
      <c r="G486" s="243"/>
      <c r="H486" s="243"/>
      <c r="I486" s="540"/>
      <c r="J486" s="243"/>
      <c r="K486" s="243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607"/>
      <c r="E487" s="243"/>
      <c r="F487" s="243"/>
      <c r="G487" s="243"/>
      <c r="H487" s="243"/>
      <c r="I487" s="540"/>
      <c r="J487" s="243"/>
      <c r="K487" s="243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607"/>
      <c r="E488" s="243"/>
      <c r="F488" s="243"/>
      <c r="G488" s="243"/>
      <c r="H488" s="243"/>
      <c r="I488" s="540"/>
      <c r="J488" s="243"/>
      <c r="K488" s="243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607"/>
      <c r="E489" s="243"/>
      <c r="F489" s="243"/>
      <c r="G489" s="243"/>
      <c r="H489" s="243"/>
      <c r="I489" s="540"/>
      <c r="J489" s="243"/>
      <c r="K489" s="243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607"/>
      <c r="E490" s="243"/>
      <c r="F490" s="243"/>
      <c r="G490" s="243"/>
      <c r="H490" s="243"/>
      <c r="I490" s="540"/>
      <c r="J490" s="243"/>
      <c r="K490" s="243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607"/>
      <c r="E491" s="243"/>
      <c r="F491" s="243"/>
      <c r="G491" s="243"/>
      <c r="H491" s="243"/>
      <c r="I491" s="540"/>
      <c r="J491" s="243"/>
      <c r="K491" s="243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607"/>
      <c r="E492" s="243"/>
      <c r="F492" s="243"/>
      <c r="G492" s="243"/>
      <c r="H492" s="243"/>
      <c r="I492" s="540"/>
      <c r="J492" s="243"/>
      <c r="K492" s="243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607"/>
      <c r="E493" s="243"/>
      <c r="F493" s="243"/>
      <c r="G493" s="243"/>
      <c r="H493" s="243"/>
      <c r="I493" s="540"/>
      <c r="J493" s="243"/>
      <c r="K493" s="243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607"/>
      <c r="E494" s="243"/>
      <c r="F494" s="243"/>
      <c r="G494" s="243"/>
      <c r="H494" s="243"/>
      <c r="I494" s="540"/>
      <c r="J494" s="243"/>
      <c r="K494" s="243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607"/>
      <c r="E495" s="243"/>
      <c r="F495" s="243"/>
      <c r="G495" s="243"/>
      <c r="H495" s="243"/>
      <c r="I495" s="540"/>
      <c r="J495" s="243"/>
      <c r="K495" s="243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607"/>
      <c r="E496" s="243"/>
      <c r="F496" s="243"/>
      <c r="G496" s="243"/>
      <c r="H496" s="243"/>
      <c r="I496" s="540"/>
      <c r="J496" s="243"/>
      <c r="K496" s="243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607"/>
      <c r="E497" s="243"/>
      <c r="F497" s="243"/>
      <c r="G497" s="243"/>
      <c r="H497" s="243"/>
      <c r="I497" s="540"/>
      <c r="J497" s="243"/>
      <c r="K497" s="243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607"/>
      <c r="E498" s="243"/>
      <c r="F498" s="243"/>
      <c r="G498" s="243"/>
      <c r="H498" s="243"/>
      <c r="I498" s="540"/>
      <c r="J498" s="243"/>
      <c r="K498" s="243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607"/>
      <c r="E499" s="243"/>
      <c r="F499" s="243"/>
      <c r="G499" s="243"/>
      <c r="H499" s="243"/>
      <c r="I499" s="540"/>
      <c r="J499" s="243"/>
      <c r="K499" s="243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607"/>
      <c r="E500" s="243"/>
      <c r="F500" s="243"/>
      <c r="G500" s="243"/>
      <c r="H500" s="243"/>
      <c r="I500" s="540"/>
      <c r="J500" s="243"/>
      <c r="K500" s="243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607"/>
      <c r="E501" s="243"/>
      <c r="F501" s="243"/>
      <c r="G501" s="243"/>
      <c r="H501" s="243"/>
      <c r="I501" s="540"/>
      <c r="J501" s="243"/>
      <c r="K501" s="243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607"/>
      <c r="E502" s="243"/>
      <c r="F502" s="243"/>
      <c r="G502" s="243"/>
      <c r="H502" s="243"/>
      <c r="I502" s="540"/>
      <c r="J502" s="243"/>
      <c r="K502" s="243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607"/>
      <c r="E503" s="243"/>
      <c r="F503" s="243"/>
      <c r="G503" s="243"/>
      <c r="H503" s="243"/>
      <c r="I503" s="540"/>
      <c r="J503" s="243"/>
      <c r="K503" s="243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607"/>
      <c r="E504" s="243"/>
      <c r="F504" s="243"/>
      <c r="G504" s="243"/>
      <c r="H504" s="243"/>
      <c r="I504" s="540"/>
      <c r="J504" s="243"/>
      <c r="K504" s="243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607"/>
      <c r="E505" s="243"/>
      <c r="F505" s="243"/>
      <c r="G505" s="243"/>
      <c r="H505" s="243"/>
      <c r="I505" s="540"/>
      <c r="J505" s="243"/>
      <c r="K505" s="243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607"/>
      <c r="E506" s="243"/>
      <c r="F506" s="243"/>
      <c r="G506" s="243"/>
      <c r="H506" s="243"/>
      <c r="I506" s="540"/>
      <c r="J506" s="243"/>
      <c r="K506" s="243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607"/>
      <c r="E507" s="243"/>
      <c r="F507" s="243"/>
      <c r="G507" s="243"/>
      <c r="H507" s="243"/>
      <c r="I507" s="540"/>
      <c r="J507" s="243"/>
      <c r="K507" s="243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607"/>
      <c r="E508" s="243"/>
      <c r="F508" s="243"/>
      <c r="G508" s="243"/>
      <c r="H508" s="243"/>
      <c r="I508" s="540"/>
      <c r="J508" s="243"/>
      <c r="K508" s="243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607"/>
      <c r="E509" s="243"/>
      <c r="F509" s="243"/>
      <c r="G509" s="243"/>
      <c r="H509" s="243"/>
      <c r="I509" s="540"/>
      <c r="J509" s="243"/>
      <c r="K509" s="243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607"/>
      <c r="E510" s="243"/>
      <c r="F510" s="243"/>
      <c r="G510" s="243"/>
      <c r="H510" s="243"/>
      <c r="I510" s="540"/>
      <c r="J510" s="243"/>
      <c r="K510" s="243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607"/>
      <c r="E511" s="243"/>
      <c r="F511" s="243"/>
      <c r="G511" s="243"/>
      <c r="H511" s="243"/>
      <c r="I511" s="540"/>
      <c r="J511" s="243"/>
      <c r="K511" s="243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607"/>
      <c r="E512" s="243"/>
      <c r="F512" s="243"/>
      <c r="G512" s="243"/>
      <c r="H512" s="243"/>
      <c r="I512" s="540"/>
      <c r="J512" s="243"/>
      <c r="K512" s="243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607"/>
      <c r="E513" s="243"/>
      <c r="F513" s="243"/>
      <c r="G513" s="243"/>
      <c r="H513" s="243"/>
      <c r="I513" s="540"/>
      <c r="J513" s="243"/>
      <c r="K513" s="243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607"/>
      <c r="E514" s="243"/>
      <c r="F514" s="243"/>
      <c r="G514" s="243"/>
      <c r="H514" s="243"/>
      <c r="I514" s="540"/>
      <c r="J514" s="243"/>
      <c r="K514" s="243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607"/>
      <c r="E515" s="243"/>
      <c r="F515" s="243"/>
      <c r="G515" s="243"/>
      <c r="H515" s="243"/>
      <c r="I515" s="540"/>
      <c r="J515" s="243"/>
      <c r="K515" s="243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607"/>
      <c r="E516" s="243"/>
      <c r="F516" s="243"/>
      <c r="G516" s="243"/>
      <c r="H516" s="243"/>
      <c r="I516" s="540"/>
      <c r="J516" s="243"/>
      <c r="K516" s="243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607"/>
      <c r="E517" s="243"/>
      <c r="F517" s="243"/>
      <c r="G517" s="243"/>
      <c r="H517" s="243"/>
      <c r="I517" s="540"/>
      <c r="J517" s="243"/>
      <c r="K517" s="243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607"/>
      <c r="E518" s="243"/>
      <c r="F518" s="243"/>
      <c r="G518" s="243"/>
      <c r="H518" s="243"/>
      <c r="I518" s="540"/>
      <c r="J518" s="243"/>
      <c r="K518" s="243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607"/>
      <c r="E519" s="243"/>
      <c r="F519" s="243"/>
      <c r="G519" s="243"/>
      <c r="H519" s="243"/>
      <c r="I519" s="540"/>
      <c r="J519" s="243"/>
      <c r="K519" s="243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607"/>
      <c r="E520" s="243"/>
      <c r="F520" s="243"/>
      <c r="G520" s="243"/>
      <c r="H520" s="243"/>
      <c r="I520" s="540"/>
      <c r="J520" s="243"/>
      <c r="K520" s="243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607"/>
      <c r="E521" s="243"/>
      <c r="F521" s="243"/>
      <c r="G521" s="243"/>
      <c r="H521" s="243"/>
      <c r="I521" s="540"/>
      <c r="J521" s="243"/>
      <c r="K521" s="243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607"/>
      <c r="E522" s="243"/>
      <c r="F522" s="243"/>
      <c r="G522" s="243"/>
      <c r="H522" s="243"/>
      <c r="I522" s="540"/>
      <c r="J522" s="243"/>
      <c r="K522" s="243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607"/>
      <c r="E523" s="243"/>
      <c r="F523" s="243"/>
      <c r="G523" s="243"/>
      <c r="H523" s="243"/>
      <c r="I523" s="540"/>
      <c r="J523" s="243"/>
      <c r="K523" s="243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607"/>
      <c r="E524" s="243"/>
      <c r="F524" s="243"/>
      <c r="G524" s="243"/>
      <c r="H524" s="243"/>
      <c r="I524" s="540"/>
      <c r="J524" s="243"/>
      <c r="K524" s="243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607"/>
      <c r="E525" s="243"/>
      <c r="F525" s="243"/>
      <c r="G525" s="243"/>
      <c r="H525" s="243"/>
      <c r="I525" s="540"/>
      <c r="J525" s="243"/>
      <c r="K525" s="243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607"/>
      <c r="E526" s="243"/>
      <c r="F526" s="243"/>
      <c r="G526" s="243"/>
      <c r="H526" s="243"/>
      <c r="I526" s="540"/>
      <c r="J526" s="243"/>
      <c r="K526" s="243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607"/>
      <c r="E527" s="243"/>
      <c r="F527" s="243"/>
      <c r="G527" s="243"/>
      <c r="H527" s="243"/>
      <c r="I527" s="540"/>
      <c r="J527" s="243"/>
      <c r="K527" s="243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607"/>
      <c r="E528" s="243"/>
      <c r="F528" s="243"/>
      <c r="G528" s="243"/>
      <c r="H528" s="243"/>
      <c r="I528" s="540"/>
      <c r="J528" s="243"/>
      <c r="K528" s="243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607"/>
      <c r="E529" s="243"/>
      <c r="F529" s="243"/>
      <c r="G529" s="243"/>
      <c r="H529" s="243"/>
      <c r="I529" s="540"/>
      <c r="J529" s="243"/>
      <c r="K529" s="243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607"/>
      <c r="E530" s="243"/>
      <c r="F530" s="243"/>
      <c r="G530" s="243"/>
      <c r="H530" s="243"/>
      <c r="I530" s="540"/>
      <c r="J530" s="243"/>
      <c r="K530" s="243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607"/>
      <c r="E531" s="243"/>
      <c r="F531" s="243"/>
      <c r="G531" s="243"/>
      <c r="H531" s="243"/>
      <c r="I531" s="540"/>
      <c r="J531" s="243"/>
      <c r="K531" s="243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607"/>
      <c r="E532" s="243"/>
      <c r="F532" s="243"/>
      <c r="G532" s="243"/>
      <c r="H532" s="243"/>
      <c r="I532" s="540"/>
      <c r="J532" s="243"/>
      <c r="K532" s="243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607"/>
      <c r="E533" s="243"/>
      <c r="F533" s="243"/>
      <c r="G533" s="243"/>
      <c r="H533" s="243"/>
      <c r="I533" s="540"/>
      <c r="J533" s="243"/>
      <c r="K533" s="243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607"/>
      <c r="E534" s="243"/>
      <c r="F534" s="243"/>
      <c r="G534" s="243"/>
      <c r="H534" s="243"/>
      <c r="I534" s="540"/>
      <c r="J534" s="243"/>
      <c r="K534" s="243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607"/>
      <c r="E535" s="243"/>
      <c r="F535" s="243"/>
      <c r="G535" s="243"/>
      <c r="H535" s="243"/>
      <c r="I535" s="540"/>
      <c r="J535" s="243"/>
      <c r="K535" s="243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607"/>
      <c r="E536" s="243"/>
      <c r="F536" s="243"/>
      <c r="G536" s="243"/>
      <c r="H536" s="243"/>
      <c r="I536" s="540"/>
      <c r="J536" s="243"/>
      <c r="K536" s="243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607"/>
      <c r="E537" s="243"/>
      <c r="F537" s="243"/>
      <c r="G537" s="243"/>
      <c r="H537" s="243"/>
      <c r="I537" s="540"/>
      <c r="J537" s="243"/>
      <c r="K537" s="243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607"/>
      <c r="E538" s="243"/>
      <c r="F538" s="243"/>
      <c r="G538" s="243"/>
      <c r="H538" s="243"/>
      <c r="I538" s="540"/>
      <c r="J538" s="243"/>
      <c r="K538" s="243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607"/>
      <c r="E539" s="243"/>
      <c r="F539" s="243"/>
      <c r="G539" s="243"/>
      <c r="H539" s="243"/>
      <c r="I539" s="540"/>
      <c r="J539" s="243"/>
      <c r="K539" s="243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607"/>
      <c r="E540" s="243"/>
      <c r="F540" s="243"/>
      <c r="G540" s="243"/>
      <c r="H540" s="243"/>
      <c r="I540" s="540"/>
      <c r="J540" s="243"/>
      <c r="K540" s="243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607"/>
      <c r="E541" s="243"/>
      <c r="F541" s="243"/>
      <c r="G541" s="243"/>
      <c r="H541" s="243"/>
      <c r="I541" s="540"/>
      <c r="J541" s="243"/>
      <c r="K541" s="243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607"/>
      <c r="E542" s="243"/>
      <c r="F542" s="243"/>
      <c r="G542" s="243"/>
      <c r="H542" s="243"/>
      <c r="I542" s="540"/>
      <c r="J542" s="243"/>
      <c r="K542" s="243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607"/>
      <c r="E543" s="243"/>
      <c r="F543" s="243"/>
      <c r="G543" s="243"/>
      <c r="H543" s="243"/>
      <c r="I543" s="540"/>
      <c r="J543" s="243"/>
      <c r="K543" s="243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607"/>
      <c r="E544" s="243"/>
      <c r="F544" s="243"/>
      <c r="G544" s="243"/>
      <c r="H544" s="243"/>
      <c r="I544" s="540"/>
      <c r="J544" s="243"/>
      <c r="K544" s="243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607"/>
      <c r="E545" s="243"/>
      <c r="F545" s="243"/>
      <c r="G545" s="243"/>
      <c r="H545" s="243"/>
      <c r="I545" s="540"/>
      <c r="J545" s="243"/>
      <c r="K545" s="243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607"/>
      <c r="E546" s="243"/>
      <c r="F546" s="243"/>
      <c r="G546" s="243"/>
      <c r="H546" s="243"/>
      <c r="I546" s="540"/>
      <c r="J546" s="243"/>
      <c r="K546" s="243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607"/>
      <c r="E547" s="243"/>
      <c r="F547" s="243"/>
      <c r="G547" s="243"/>
      <c r="H547" s="243"/>
      <c r="I547" s="540"/>
      <c r="J547" s="243"/>
      <c r="K547" s="243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607"/>
      <c r="E548" s="243"/>
      <c r="F548" s="243"/>
      <c r="G548" s="243"/>
      <c r="H548" s="243"/>
      <c r="I548" s="540"/>
      <c r="J548" s="243"/>
      <c r="K548" s="243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607"/>
      <c r="E549" s="243"/>
      <c r="F549" s="243"/>
      <c r="G549" s="243"/>
      <c r="H549" s="243"/>
      <c r="I549" s="540"/>
      <c r="J549" s="243"/>
      <c r="K549" s="243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607"/>
      <c r="E550" s="243"/>
      <c r="F550" s="243"/>
      <c r="G550" s="243"/>
      <c r="H550" s="243"/>
      <c r="I550" s="540"/>
      <c r="J550" s="243"/>
      <c r="K550" s="243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607"/>
      <c r="E551" s="243"/>
      <c r="F551" s="243"/>
      <c r="G551" s="243"/>
      <c r="H551" s="243"/>
      <c r="I551" s="540"/>
      <c r="J551" s="243"/>
      <c r="K551" s="243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607"/>
      <c r="E552" s="243"/>
      <c r="F552" s="243"/>
      <c r="G552" s="243"/>
      <c r="H552" s="243"/>
      <c r="I552" s="540"/>
      <c r="J552" s="243"/>
      <c r="K552" s="243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607"/>
      <c r="E553" s="243"/>
      <c r="F553" s="243"/>
      <c r="G553" s="243"/>
      <c r="H553" s="243"/>
      <c r="I553" s="540"/>
      <c r="J553" s="243"/>
      <c r="K553" s="243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607"/>
      <c r="E554" s="243"/>
      <c r="F554" s="243"/>
      <c r="G554" s="243"/>
      <c r="H554" s="243"/>
      <c r="I554" s="540"/>
      <c r="J554" s="243"/>
      <c r="K554" s="243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607"/>
      <c r="E555" s="243"/>
      <c r="F555" s="243"/>
      <c r="G555" s="243"/>
      <c r="H555" s="243"/>
      <c r="I555" s="540"/>
      <c r="J555" s="243"/>
      <c r="K555" s="243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607"/>
      <c r="E556" s="243"/>
      <c r="F556" s="243"/>
      <c r="G556" s="243"/>
      <c r="H556" s="243"/>
      <c r="I556" s="540"/>
      <c r="J556" s="243"/>
      <c r="K556" s="243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607"/>
      <c r="E557" s="243"/>
      <c r="F557" s="243"/>
      <c r="G557" s="243"/>
      <c r="H557" s="243"/>
      <c r="I557" s="540"/>
      <c r="J557" s="243"/>
      <c r="K557" s="243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607"/>
      <c r="E558" s="243"/>
      <c r="F558" s="243"/>
      <c r="G558" s="243"/>
      <c r="H558" s="243"/>
      <c r="I558" s="540"/>
      <c r="J558" s="243"/>
      <c r="K558" s="243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607"/>
      <c r="E559" s="243"/>
      <c r="F559" s="243"/>
      <c r="G559" s="243"/>
      <c r="H559" s="243"/>
      <c r="I559" s="540"/>
      <c r="J559" s="243"/>
      <c r="K559" s="243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607"/>
      <c r="E560" s="243"/>
      <c r="F560" s="243"/>
      <c r="G560" s="243"/>
      <c r="H560" s="243"/>
      <c r="I560" s="540"/>
      <c r="J560" s="243"/>
      <c r="K560" s="243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607"/>
      <c r="E561" s="243"/>
      <c r="F561" s="243"/>
      <c r="G561" s="243"/>
      <c r="H561" s="243"/>
      <c r="I561" s="540"/>
      <c r="J561" s="243"/>
      <c r="K561" s="243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607"/>
      <c r="E562" s="243"/>
      <c r="F562" s="243"/>
      <c r="G562" s="243"/>
      <c r="H562" s="243"/>
      <c r="I562" s="540"/>
      <c r="J562" s="243"/>
      <c r="K562" s="243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607"/>
      <c r="E563" s="243"/>
      <c r="F563" s="243"/>
      <c r="G563" s="243"/>
      <c r="H563" s="243"/>
      <c r="I563" s="540"/>
      <c r="J563" s="243"/>
      <c r="K563" s="243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607"/>
      <c r="E564" s="243"/>
      <c r="F564" s="243"/>
      <c r="G564" s="243"/>
      <c r="H564" s="243"/>
      <c r="I564" s="540"/>
      <c r="J564" s="243"/>
      <c r="K564" s="243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607"/>
      <c r="E565" s="243"/>
      <c r="F565" s="243"/>
      <c r="G565" s="243"/>
      <c r="H565" s="243"/>
      <c r="I565" s="540"/>
      <c r="J565" s="243"/>
      <c r="K565" s="243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607"/>
      <c r="E566" s="243"/>
      <c r="F566" s="243"/>
      <c r="G566" s="243"/>
      <c r="H566" s="243"/>
      <c r="I566" s="540"/>
      <c r="J566" s="243"/>
      <c r="K566" s="243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607"/>
      <c r="E567" s="243"/>
      <c r="F567" s="243"/>
      <c r="G567" s="243"/>
      <c r="H567" s="243"/>
      <c r="I567" s="540"/>
      <c r="J567" s="243"/>
      <c r="K567" s="243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607"/>
      <c r="E568" s="243"/>
      <c r="F568" s="243"/>
      <c r="G568" s="243"/>
      <c r="H568" s="243"/>
      <c r="I568" s="540"/>
      <c r="J568" s="243"/>
      <c r="K568" s="243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607"/>
      <c r="E569" s="243"/>
      <c r="F569" s="243"/>
      <c r="G569" s="243"/>
      <c r="H569" s="243"/>
      <c r="I569" s="540"/>
      <c r="J569" s="243"/>
      <c r="K569" s="243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607"/>
      <c r="E570" s="243"/>
      <c r="F570" s="243"/>
      <c r="G570" s="243"/>
      <c r="H570" s="243"/>
      <c r="I570" s="540"/>
      <c r="J570" s="243"/>
      <c r="K570" s="243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607"/>
      <c r="E571" s="243"/>
      <c r="F571" s="243"/>
      <c r="G571" s="243"/>
      <c r="H571" s="243"/>
      <c r="I571" s="540"/>
      <c r="J571" s="243"/>
      <c r="K571" s="243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607"/>
      <c r="E572" s="243"/>
      <c r="F572" s="243"/>
      <c r="G572" s="243"/>
      <c r="H572" s="243"/>
      <c r="I572" s="540"/>
      <c r="J572" s="243"/>
      <c r="K572" s="243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607"/>
      <c r="E573" s="243"/>
      <c r="F573" s="243"/>
      <c r="G573" s="243"/>
      <c r="H573" s="243"/>
      <c r="I573" s="540"/>
      <c r="J573" s="243"/>
      <c r="K573" s="243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607"/>
      <c r="E574" s="243"/>
      <c r="F574" s="243"/>
      <c r="G574" s="243"/>
      <c r="H574" s="243"/>
      <c r="I574" s="540"/>
      <c r="J574" s="243"/>
      <c r="K574" s="243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607"/>
      <c r="E575" s="243"/>
      <c r="F575" s="243"/>
      <c r="G575" s="243"/>
      <c r="H575" s="243"/>
      <c r="I575" s="540"/>
      <c r="J575" s="243"/>
      <c r="K575" s="243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607"/>
      <c r="E576" s="243"/>
      <c r="F576" s="243"/>
      <c r="G576" s="243"/>
      <c r="H576" s="243"/>
      <c r="I576" s="540"/>
      <c r="J576" s="243"/>
      <c r="K576" s="243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607"/>
      <c r="E577" s="243"/>
      <c r="F577" s="243"/>
      <c r="G577" s="243"/>
      <c r="H577" s="243"/>
      <c r="I577" s="540"/>
      <c r="J577" s="243"/>
      <c r="K577" s="243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607"/>
      <c r="E578" s="243"/>
      <c r="F578" s="243"/>
      <c r="G578" s="243"/>
      <c r="H578" s="243"/>
      <c r="I578" s="540"/>
      <c r="J578" s="243"/>
      <c r="K578" s="243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607"/>
      <c r="E579" s="243"/>
      <c r="F579" s="243"/>
      <c r="G579" s="243"/>
      <c r="H579" s="243"/>
      <c r="I579" s="540"/>
      <c r="J579" s="243"/>
      <c r="K579" s="243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607"/>
      <c r="E580" s="243"/>
      <c r="F580" s="243"/>
      <c r="G580" s="243"/>
      <c r="H580" s="243"/>
      <c r="I580" s="540"/>
      <c r="J580" s="243"/>
      <c r="K580" s="243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607"/>
      <c r="E581" s="243"/>
      <c r="F581" s="243"/>
      <c r="G581" s="243"/>
      <c r="H581" s="243"/>
      <c r="I581" s="540"/>
      <c r="J581" s="243"/>
      <c r="K581" s="243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607"/>
      <c r="E582" s="243"/>
      <c r="F582" s="243"/>
      <c r="G582" s="243"/>
      <c r="H582" s="243"/>
      <c r="I582" s="540"/>
      <c r="J582" s="243"/>
      <c r="K582" s="243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607"/>
      <c r="E583" s="243"/>
      <c r="F583" s="243"/>
      <c r="G583" s="243"/>
      <c r="H583" s="243"/>
      <c r="I583" s="540"/>
      <c r="J583" s="243"/>
      <c r="K583" s="243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607"/>
      <c r="E584" s="243"/>
      <c r="F584" s="243"/>
      <c r="G584" s="243"/>
      <c r="H584" s="243"/>
      <c r="I584" s="540"/>
      <c r="J584" s="243"/>
      <c r="K584" s="243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607"/>
      <c r="E585" s="243"/>
      <c r="F585" s="243"/>
      <c r="G585" s="243"/>
      <c r="H585" s="243"/>
      <c r="I585" s="540"/>
      <c r="J585" s="243"/>
      <c r="K585" s="243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607"/>
      <c r="E586" s="243"/>
      <c r="F586" s="243"/>
      <c r="G586" s="243"/>
      <c r="H586" s="243"/>
      <c r="I586" s="540"/>
      <c r="J586" s="243"/>
      <c r="K586" s="243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607"/>
      <c r="E587" s="243"/>
      <c r="F587" s="243"/>
      <c r="G587" s="243"/>
      <c r="H587" s="243"/>
      <c r="I587" s="540"/>
      <c r="J587" s="243"/>
      <c r="K587" s="243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607"/>
      <c r="E588" s="243"/>
      <c r="F588" s="243"/>
      <c r="G588" s="243"/>
      <c r="H588" s="243"/>
      <c r="I588" s="540"/>
      <c r="J588" s="243"/>
      <c r="K588" s="243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607"/>
      <c r="E589" s="243"/>
      <c r="F589" s="243"/>
      <c r="G589" s="243"/>
      <c r="H589" s="243"/>
      <c r="I589" s="540"/>
      <c r="J589" s="243"/>
      <c r="K589" s="243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607"/>
      <c r="E590" s="243"/>
      <c r="F590" s="243"/>
      <c r="G590" s="243"/>
      <c r="H590" s="243"/>
      <c r="I590" s="540"/>
      <c r="J590" s="243"/>
      <c r="K590" s="243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607"/>
      <c r="E591" s="243"/>
      <c r="F591" s="243"/>
      <c r="G591" s="243"/>
      <c r="H591" s="243"/>
      <c r="I591" s="540"/>
      <c r="J591" s="243"/>
      <c r="K591" s="243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607"/>
      <c r="E592" s="243"/>
      <c r="F592" s="243"/>
      <c r="G592" s="243"/>
      <c r="H592" s="243"/>
      <c r="I592" s="540"/>
      <c r="J592" s="243"/>
      <c r="K592" s="243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607"/>
      <c r="E593" s="243"/>
      <c r="F593" s="243"/>
      <c r="G593" s="243"/>
      <c r="H593" s="243"/>
      <c r="I593" s="540"/>
      <c r="J593" s="243"/>
      <c r="K593" s="243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607"/>
      <c r="E594" s="243"/>
      <c r="F594" s="243"/>
      <c r="G594" s="243"/>
      <c r="H594" s="243"/>
      <c r="I594" s="540"/>
      <c r="J594" s="243"/>
      <c r="K594" s="243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607"/>
      <c r="E595" s="243"/>
      <c r="F595" s="243"/>
      <c r="G595" s="243"/>
      <c r="H595" s="243"/>
      <c r="I595" s="540"/>
      <c r="J595" s="243"/>
      <c r="K595" s="243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607"/>
      <c r="E596" s="243"/>
      <c r="F596" s="243"/>
      <c r="G596" s="243"/>
      <c r="H596" s="243"/>
      <c r="I596" s="540"/>
      <c r="J596" s="243"/>
      <c r="K596" s="243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607"/>
      <c r="E597" s="243"/>
      <c r="F597" s="243"/>
      <c r="G597" s="243"/>
      <c r="H597" s="243"/>
      <c r="I597" s="540"/>
      <c r="J597" s="243"/>
      <c r="K597" s="243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607"/>
      <c r="E598" s="243"/>
      <c r="F598" s="243"/>
      <c r="G598" s="243"/>
      <c r="H598" s="243"/>
      <c r="I598" s="540"/>
      <c r="J598" s="243"/>
      <c r="K598" s="243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607"/>
      <c r="E599" s="243"/>
      <c r="F599" s="243"/>
      <c r="G599" s="243"/>
      <c r="H599" s="243"/>
      <c r="I599" s="540"/>
      <c r="J599" s="243"/>
      <c r="K599" s="243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607"/>
      <c r="E600" s="243"/>
      <c r="F600" s="243"/>
      <c r="G600" s="243"/>
      <c r="H600" s="243"/>
      <c r="I600" s="540"/>
      <c r="J600" s="243"/>
      <c r="K600" s="243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607"/>
      <c r="E601" s="243"/>
      <c r="F601" s="243"/>
      <c r="G601" s="243"/>
      <c r="H601" s="243"/>
      <c r="I601" s="540"/>
      <c r="J601" s="243"/>
      <c r="K601" s="243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607"/>
      <c r="E602" s="243"/>
      <c r="F602" s="243"/>
      <c r="G602" s="243"/>
      <c r="H602" s="243"/>
      <c r="I602" s="540"/>
      <c r="J602" s="243"/>
      <c r="K602" s="243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607"/>
      <c r="E603" s="243"/>
      <c r="F603" s="243"/>
      <c r="G603" s="243"/>
      <c r="H603" s="243"/>
      <c r="I603" s="540"/>
      <c r="J603" s="243"/>
      <c r="K603" s="243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607"/>
      <c r="E604" s="243"/>
      <c r="F604" s="243"/>
      <c r="G604" s="243"/>
      <c r="H604" s="243"/>
      <c r="I604" s="540"/>
      <c r="J604" s="243"/>
      <c r="K604" s="243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607"/>
      <c r="E605" s="243"/>
      <c r="F605" s="243"/>
      <c r="G605" s="243"/>
      <c r="H605" s="243"/>
      <c r="I605" s="540"/>
      <c r="J605" s="243"/>
      <c r="K605" s="243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607"/>
      <c r="E606" s="243"/>
      <c r="F606" s="243"/>
      <c r="G606" s="243"/>
      <c r="H606" s="243"/>
      <c r="I606" s="540"/>
      <c r="J606" s="243"/>
      <c r="K606" s="243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607"/>
      <c r="E607" s="243"/>
      <c r="F607" s="243"/>
      <c r="G607" s="243"/>
      <c r="H607" s="243"/>
      <c r="I607" s="540"/>
      <c r="J607" s="243"/>
      <c r="K607" s="243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607"/>
      <c r="E608" s="243"/>
      <c r="F608" s="243"/>
      <c r="G608" s="243"/>
      <c r="H608" s="243"/>
      <c r="I608" s="540"/>
      <c r="J608" s="243"/>
      <c r="K608" s="243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607"/>
      <c r="E609" s="243"/>
      <c r="F609" s="243"/>
      <c r="G609" s="243"/>
      <c r="H609" s="243"/>
      <c r="I609" s="540"/>
      <c r="J609" s="243"/>
      <c r="K609" s="243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607"/>
      <c r="E610" s="243"/>
      <c r="F610" s="243"/>
      <c r="G610" s="243"/>
      <c r="H610" s="243"/>
      <c r="I610" s="540"/>
      <c r="J610" s="243"/>
      <c r="K610" s="243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607"/>
      <c r="E611" s="243"/>
      <c r="F611" s="243"/>
      <c r="G611" s="243"/>
      <c r="H611" s="243"/>
      <c r="I611" s="540"/>
      <c r="J611" s="243"/>
      <c r="K611" s="243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607"/>
      <c r="E612" s="243"/>
      <c r="F612" s="243"/>
      <c r="G612" s="243"/>
      <c r="H612" s="243"/>
      <c r="I612" s="540"/>
      <c r="J612" s="243"/>
      <c r="K612" s="243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607"/>
      <c r="E613" s="243"/>
      <c r="F613" s="243"/>
      <c r="G613" s="243"/>
      <c r="H613" s="243"/>
      <c r="I613" s="540"/>
      <c r="J613" s="243"/>
      <c r="K613" s="243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607"/>
      <c r="E614" s="243"/>
      <c r="F614" s="243"/>
      <c r="G614" s="243"/>
      <c r="H614" s="243"/>
      <c r="I614" s="540"/>
      <c r="J614" s="243"/>
      <c r="K614" s="243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607"/>
      <c r="E615" s="243"/>
      <c r="F615" s="243"/>
      <c r="G615" s="243"/>
      <c r="H615" s="243"/>
      <c r="I615" s="540"/>
      <c r="J615" s="243"/>
      <c r="K615" s="243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607"/>
      <c r="E616" s="243"/>
      <c r="F616" s="243"/>
      <c r="G616" s="243"/>
      <c r="H616" s="243"/>
      <c r="I616" s="540"/>
      <c r="J616" s="243"/>
      <c r="K616" s="243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607"/>
      <c r="E617" s="243"/>
      <c r="F617" s="243"/>
      <c r="G617" s="243"/>
      <c r="H617" s="243"/>
      <c r="I617" s="540"/>
      <c r="J617" s="243"/>
      <c r="K617" s="243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607"/>
      <c r="E618" s="243"/>
      <c r="F618" s="243"/>
      <c r="G618" s="243"/>
      <c r="H618" s="243"/>
      <c r="I618" s="540"/>
      <c r="J618" s="243"/>
      <c r="K618" s="243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607"/>
      <c r="E619" s="243"/>
      <c r="F619" s="243"/>
      <c r="G619" s="243"/>
      <c r="H619" s="243"/>
      <c r="I619" s="540"/>
      <c r="J619" s="243"/>
      <c r="K619" s="243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607"/>
      <c r="E620" s="243"/>
      <c r="F620" s="243"/>
      <c r="G620" s="243"/>
      <c r="H620" s="243"/>
      <c r="I620" s="540"/>
      <c r="J620" s="243"/>
      <c r="K620" s="243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607"/>
      <c r="E621" s="243"/>
      <c r="F621" s="243"/>
      <c r="G621" s="243"/>
      <c r="H621" s="243"/>
      <c r="I621" s="540"/>
      <c r="J621" s="243"/>
      <c r="K621" s="243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607"/>
      <c r="E622" s="243"/>
      <c r="F622" s="243"/>
      <c r="G622" s="243"/>
      <c r="H622" s="243"/>
      <c r="I622" s="540"/>
      <c r="J622" s="243"/>
      <c r="K622" s="243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607"/>
      <c r="E623" s="243"/>
      <c r="F623" s="243"/>
      <c r="G623" s="243"/>
      <c r="H623" s="243"/>
      <c r="I623" s="540"/>
      <c r="J623" s="243"/>
      <c r="K623" s="243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607"/>
      <c r="E624" s="243"/>
      <c r="F624" s="243"/>
      <c r="G624" s="243"/>
      <c r="H624" s="243"/>
      <c r="I624" s="540"/>
      <c r="J624" s="243"/>
      <c r="K624" s="243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607"/>
      <c r="E625" s="243"/>
      <c r="F625" s="243"/>
      <c r="G625" s="243"/>
      <c r="H625" s="243"/>
      <c r="I625" s="540"/>
      <c r="J625" s="243"/>
      <c r="K625" s="243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607"/>
      <c r="E626" s="243"/>
      <c r="F626" s="243"/>
      <c r="G626" s="243"/>
      <c r="H626" s="243"/>
      <c r="I626" s="540"/>
      <c r="J626" s="243"/>
      <c r="K626" s="243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607"/>
      <c r="E627" s="243"/>
      <c r="F627" s="243"/>
      <c r="G627" s="243"/>
      <c r="H627" s="243"/>
      <c r="I627" s="540"/>
      <c r="J627" s="243"/>
      <c r="K627" s="243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607"/>
      <c r="E628" s="243"/>
      <c r="F628" s="243"/>
      <c r="G628" s="243"/>
      <c r="H628" s="243"/>
      <c r="I628" s="540"/>
      <c r="J628" s="243"/>
      <c r="K628" s="243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607"/>
      <c r="E629" s="243"/>
      <c r="F629" s="243"/>
      <c r="G629" s="243"/>
      <c r="H629" s="243"/>
      <c r="I629" s="540"/>
      <c r="J629" s="243"/>
      <c r="K629" s="243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607"/>
      <c r="E630" s="243"/>
      <c r="F630" s="243"/>
      <c r="G630" s="243"/>
      <c r="H630" s="243"/>
      <c r="I630" s="540"/>
      <c r="J630" s="243"/>
      <c r="K630" s="243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607"/>
      <c r="E631" s="243"/>
      <c r="F631" s="243"/>
      <c r="G631" s="243"/>
      <c r="H631" s="243"/>
      <c r="I631" s="540"/>
      <c r="J631" s="243"/>
      <c r="K631" s="243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607"/>
      <c r="E632" s="243"/>
      <c r="F632" s="243"/>
      <c r="G632" s="243"/>
      <c r="H632" s="243"/>
      <c r="I632" s="540"/>
      <c r="J632" s="243"/>
      <c r="K632" s="243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607"/>
      <c r="E633" s="243"/>
      <c r="F633" s="243"/>
      <c r="G633" s="243"/>
      <c r="H633" s="243"/>
      <c r="I633" s="540"/>
      <c r="J633" s="243"/>
      <c r="K633" s="243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607"/>
      <c r="E634" s="243"/>
      <c r="F634" s="243"/>
      <c r="G634" s="243"/>
      <c r="H634" s="243"/>
      <c r="I634" s="540"/>
      <c r="J634" s="243"/>
      <c r="K634" s="243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607"/>
      <c r="E635" s="243"/>
      <c r="F635" s="243"/>
      <c r="G635" s="243"/>
      <c r="H635" s="243"/>
      <c r="I635" s="540"/>
      <c r="J635" s="243"/>
      <c r="K635" s="243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607"/>
      <c r="E636" s="243"/>
      <c r="F636" s="243"/>
      <c r="G636" s="243"/>
      <c r="H636" s="243"/>
      <c r="I636" s="540"/>
      <c r="J636" s="243"/>
      <c r="K636" s="243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607"/>
      <c r="E637" s="243"/>
      <c r="F637" s="243"/>
      <c r="G637" s="243"/>
      <c r="H637" s="243"/>
      <c r="I637" s="540"/>
      <c r="J637" s="243"/>
      <c r="K637" s="243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607"/>
      <c r="E638" s="243"/>
      <c r="F638" s="243"/>
      <c r="G638" s="243"/>
      <c r="H638" s="243"/>
      <c r="I638" s="540"/>
      <c r="J638" s="243"/>
      <c r="K638" s="243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607"/>
      <c r="E639" s="243"/>
      <c r="F639" s="243"/>
      <c r="G639" s="243"/>
      <c r="H639" s="243"/>
      <c r="I639" s="540"/>
      <c r="J639" s="243"/>
      <c r="K639" s="243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607"/>
      <c r="E640" s="243"/>
      <c r="F640" s="243"/>
      <c r="G640" s="243"/>
      <c r="H640" s="243"/>
      <c r="I640" s="540"/>
      <c r="J640" s="243"/>
      <c r="K640" s="243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607"/>
      <c r="E641" s="243"/>
      <c r="F641" s="243"/>
      <c r="G641" s="243"/>
      <c r="H641" s="243"/>
      <c r="I641" s="540"/>
      <c r="J641" s="243"/>
      <c r="K641" s="243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607"/>
      <c r="E642" s="243"/>
      <c r="F642" s="243"/>
      <c r="G642" s="243"/>
      <c r="H642" s="243"/>
      <c r="I642" s="540"/>
      <c r="J642" s="243"/>
      <c r="K642" s="243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607"/>
      <c r="E643" s="243"/>
      <c r="F643" s="243"/>
      <c r="G643" s="243"/>
      <c r="H643" s="243"/>
      <c r="I643" s="540"/>
      <c r="J643" s="243"/>
      <c r="K643" s="243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607"/>
      <c r="E644" s="243"/>
      <c r="F644" s="243"/>
      <c r="G644" s="243"/>
      <c r="H644" s="243"/>
      <c r="I644" s="540"/>
      <c r="J644" s="243"/>
      <c r="K644" s="243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607"/>
      <c r="E645" s="243"/>
      <c r="F645" s="243"/>
      <c r="G645" s="243"/>
      <c r="H645" s="243"/>
      <c r="I645" s="540"/>
      <c r="J645" s="243"/>
      <c r="K645" s="243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607"/>
      <c r="E646" s="243"/>
      <c r="F646" s="243"/>
      <c r="G646" s="243"/>
      <c r="H646" s="243"/>
      <c r="I646" s="540"/>
      <c r="J646" s="243"/>
      <c r="K646" s="243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607"/>
      <c r="E647" s="243"/>
      <c r="F647" s="243"/>
      <c r="G647" s="243"/>
      <c r="H647" s="243"/>
      <c r="I647" s="540"/>
      <c r="J647" s="243"/>
      <c r="K647" s="243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607"/>
      <c r="E648" s="243"/>
      <c r="F648" s="243"/>
      <c r="G648" s="243"/>
      <c r="H648" s="243"/>
      <c r="I648" s="540"/>
      <c r="J648" s="243"/>
      <c r="K648" s="243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607"/>
      <c r="E649" s="243"/>
      <c r="F649" s="243"/>
      <c r="G649" s="243"/>
      <c r="H649" s="243"/>
      <c r="I649" s="540"/>
      <c r="J649" s="243"/>
      <c r="K649" s="243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607"/>
      <c r="E650" s="243"/>
      <c r="F650" s="243"/>
      <c r="G650" s="243"/>
      <c r="H650" s="243"/>
      <c r="I650" s="540"/>
      <c r="J650" s="243"/>
      <c r="K650" s="243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607"/>
      <c r="E651" s="243"/>
      <c r="F651" s="243"/>
      <c r="G651" s="243"/>
      <c r="H651" s="243"/>
      <c r="I651" s="540"/>
      <c r="J651" s="243"/>
      <c r="K651" s="243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607"/>
      <c r="E652" s="243"/>
      <c r="F652" s="243"/>
      <c r="G652" s="243"/>
      <c r="H652" s="243"/>
      <c r="I652" s="540"/>
      <c r="J652" s="243"/>
      <c r="K652" s="243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607"/>
      <c r="E653" s="243"/>
      <c r="F653" s="243"/>
      <c r="G653" s="243"/>
      <c r="H653" s="243"/>
      <c r="I653" s="540"/>
      <c r="J653" s="243"/>
      <c r="K653" s="243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607"/>
      <c r="E654" s="243"/>
      <c r="F654" s="243"/>
      <c r="G654" s="243"/>
      <c r="H654" s="243"/>
      <c r="I654" s="540"/>
      <c r="J654" s="243"/>
      <c r="K654" s="243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607"/>
      <c r="E655" s="243"/>
      <c r="F655" s="243"/>
      <c r="G655" s="243"/>
      <c r="H655" s="243"/>
      <c r="I655" s="540"/>
      <c r="J655" s="243"/>
      <c r="K655" s="243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607"/>
      <c r="E656" s="243"/>
      <c r="F656" s="243"/>
      <c r="G656" s="243"/>
      <c r="H656" s="243"/>
      <c r="I656" s="540"/>
      <c r="J656" s="243"/>
      <c r="K656" s="243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607"/>
      <c r="E657" s="243"/>
      <c r="F657" s="243"/>
      <c r="G657" s="243"/>
      <c r="H657" s="243"/>
      <c r="I657" s="540"/>
      <c r="J657" s="243"/>
      <c r="K657" s="243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607"/>
      <c r="E658" s="243"/>
      <c r="F658" s="243"/>
      <c r="G658" s="243"/>
      <c r="H658" s="243"/>
      <c r="I658" s="540"/>
      <c r="J658" s="243"/>
      <c r="K658" s="243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607"/>
      <c r="E659" s="243"/>
      <c r="F659" s="243"/>
      <c r="G659" s="243"/>
      <c r="H659" s="243"/>
      <c r="I659" s="540"/>
      <c r="J659" s="243"/>
      <c r="K659" s="243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607"/>
      <c r="E660" s="243"/>
      <c r="F660" s="243"/>
      <c r="G660" s="243"/>
      <c r="H660" s="243"/>
      <c r="I660" s="540"/>
      <c r="J660" s="243"/>
      <c r="K660" s="243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607"/>
      <c r="E661" s="243"/>
      <c r="F661" s="243"/>
      <c r="G661" s="243"/>
      <c r="H661" s="243"/>
      <c r="I661" s="540"/>
      <c r="J661" s="243"/>
      <c r="K661" s="243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607"/>
      <c r="E662" s="243"/>
      <c r="F662" s="243"/>
      <c r="G662" s="243"/>
      <c r="H662" s="243"/>
      <c r="I662" s="540"/>
      <c r="J662" s="243"/>
      <c r="K662" s="243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607"/>
      <c r="E663" s="243"/>
      <c r="F663" s="243"/>
      <c r="G663" s="243"/>
      <c r="H663" s="243"/>
      <c r="I663" s="540"/>
      <c r="J663" s="243"/>
      <c r="K663" s="243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607"/>
      <c r="E664" s="243"/>
      <c r="F664" s="243"/>
      <c r="G664" s="243"/>
      <c r="H664" s="243"/>
      <c r="I664" s="540"/>
      <c r="J664" s="243"/>
      <c r="K664" s="243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607"/>
      <c r="E665" s="243"/>
      <c r="F665" s="243"/>
      <c r="G665" s="243"/>
      <c r="H665" s="243"/>
      <c r="I665" s="540"/>
      <c r="J665" s="243"/>
      <c r="K665" s="243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607"/>
      <c r="E666" s="243"/>
      <c r="F666" s="243"/>
      <c r="G666" s="243"/>
      <c r="H666" s="243"/>
      <c r="I666" s="540"/>
      <c r="J666" s="243"/>
      <c r="K666" s="243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607"/>
      <c r="E667" s="243"/>
      <c r="F667" s="243"/>
      <c r="G667" s="243"/>
      <c r="H667" s="243"/>
      <c r="I667" s="540"/>
      <c r="J667" s="243"/>
      <c r="K667" s="243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607"/>
      <c r="E668" s="243"/>
      <c r="F668" s="243"/>
      <c r="G668" s="243"/>
      <c r="H668" s="243"/>
      <c r="I668" s="540"/>
      <c r="J668" s="243"/>
      <c r="K668" s="243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607"/>
      <c r="E669" s="243"/>
      <c r="F669" s="243"/>
      <c r="G669" s="243"/>
      <c r="H669" s="243"/>
      <c r="I669" s="540"/>
      <c r="J669" s="243"/>
      <c r="K669" s="243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607"/>
      <c r="E670" s="243"/>
      <c r="F670" s="243"/>
      <c r="G670" s="243"/>
      <c r="H670" s="243"/>
      <c r="I670" s="540"/>
      <c r="J670" s="243"/>
      <c r="K670" s="243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607"/>
      <c r="E671" s="243"/>
      <c r="F671" s="243"/>
      <c r="G671" s="243"/>
      <c r="H671" s="243"/>
      <c r="I671" s="540"/>
      <c r="J671" s="243"/>
      <c r="K671" s="243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607"/>
      <c r="E672" s="243"/>
      <c r="F672" s="243"/>
      <c r="G672" s="243"/>
      <c r="H672" s="243"/>
      <c r="I672" s="540"/>
      <c r="J672" s="243"/>
      <c r="K672" s="243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607"/>
      <c r="E673" s="243"/>
      <c r="F673" s="243"/>
      <c r="G673" s="243"/>
      <c r="H673" s="243"/>
      <c r="I673" s="540"/>
      <c r="J673" s="243"/>
      <c r="K673" s="243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607"/>
      <c r="E674" s="243"/>
      <c r="F674" s="243"/>
      <c r="G674" s="243"/>
      <c r="H674" s="243"/>
      <c r="I674" s="540"/>
      <c r="J674" s="243"/>
      <c r="K674" s="243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607"/>
      <c r="E675" s="243"/>
      <c r="F675" s="243"/>
      <c r="G675" s="243"/>
      <c r="H675" s="243"/>
      <c r="I675" s="540"/>
      <c r="J675" s="243"/>
      <c r="K675" s="243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607"/>
      <c r="E676" s="243"/>
      <c r="F676" s="243"/>
      <c r="G676" s="243"/>
      <c r="H676" s="243"/>
      <c r="I676" s="540"/>
      <c r="J676" s="243"/>
      <c r="K676" s="243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607"/>
      <c r="E677" s="243"/>
      <c r="F677" s="243"/>
      <c r="G677" s="243"/>
      <c r="H677" s="243"/>
      <c r="I677" s="540"/>
      <c r="J677" s="243"/>
      <c r="K677" s="243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607"/>
      <c r="E678" s="243"/>
      <c r="F678" s="243"/>
      <c r="G678" s="243"/>
      <c r="H678" s="243"/>
      <c r="I678" s="540"/>
      <c r="J678" s="243"/>
      <c r="K678" s="243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607"/>
      <c r="E679" s="243"/>
      <c r="F679" s="243"/>
      <c r="G679" s="243"/>
      <c r="H679" s="243"/>
      <c r="I679" s="540"/>
      <c r="J679" s="243"/>
      <c r="K679" s="243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607"/>
      <c r="E680" s="243"/>
      <c r="F680" s="243"/>
      <c r="G680" s="243"/>
      <c r="H680" s="243"/>
      <c r="I680" s="540"/>
      <c r="J680" s="243"/>
      <c r="K680" s="243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607"/>
      <c r="E681" s="243"/>
      <c r="F681" s="243"/>
      <c r="G681" s="243"/>
      <c r="H681" s="243"/>
      <c r="I681" s="540"/>
      <c r="J681" s="243"/>
      <c r="K681" s="243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607"/>
      <c r="E682" s="243"/>
      <c r="F682" s="243"/>
      <c r="G682" s="243"/>
      <c r="H682" s="243"/>
      <c r="I682" s="540"/>
      <c r="J682" s="243"/>
      <c r="K682" s="243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607"/>
      <c r="E683" s="243"/>
      <c r="F683" s="243"/>
      <c r="G683" s="243"/>
      <c r="H683" s="243"/>
      <c r="I683" s="540"/>
      <c r="J683" s="243"/>
      <c r="K683" s="243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607"/>
      <c r="E684" s="243"/>
      <c r="F684" s="243"/>
      <c r="G684" s="243"/>
      <c r="H684" s="243"/>
      <c r="I684" s="540"/>
      <c r="J684" s="243"/>
      <c r="K684" s="243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607"/>
      <c r="E685" s="243"/>
      <c r="F685" s="243"/>
      <c r="G685" s="243"/>
      <c r="H685" s="243"/>
      <c r="I685" s="540"/>
      <c r="J685" s="243"/>
      <c r="K685" s="243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607"/>
      <c r="E686" s="243"/>
      <c r="F686" s="243"/>
      <c r="G686" s="243"/>
      <c r="H686" s="243"/>
      <c r="I686" s="540"/>
      <c r="J686" s="243"/>
      <c r="K686" s="243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607"/>
      <c r="E687" s="243"/>
      <c r="F687" s="243"/>
      <c r="G687" s="243"/>
      <c r="H687" s="243"/>
      <c r="I687" s="540"/>
      <c r="J687" s="243"/>
      <c r="K687" s="243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607"/>
      <c r="E688" s="243"/>
      <c r="F688" s="243"/>
      <c r="G688" s="243"/>
      <c r="H688" s="243"/>
      <c r="I688" s="540"/>
      <c r="J688" s="243"/>
      <c r="K688" s="243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607"/>
      <c r="E689" s="243"/>
      <c r="F689" s="243"/>
      <c r="G689" s="243"/>
      <c r="H689" s="243"/>
      <c r="I689" s="540"/>
      <c r="J689" s="243"/>
      <c r="K689" s="243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607"/>
      <c r="E690" s="243"/>
      <c r="F690" s="243"/>
      <c r="G690" s="243"/>
      <c r="H690" s="243"/>
      <c r="I690" s="540"/>
      <c r="J690" s="243"/>
      <c r="K690" s="243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607"/>
      <c r="E691" s="243"/>
      <c r="F691" s="243"/>
      <c r="G691" s="243"/>
      <c r="H691" s="243"/>
      <c r="I691" s="540"/>
      <c r="J691" s="243"/>
      <c r="K691" s="243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607"/>
      <c r="E692" s="243"/>
      <c r="F692" s="243"/>
      <c r="G692" s="243"/>
      <c r="H692" s="243"/>
      <c r="I692" s="540"/>
      <c r="J692" s="243"/>
      <c r="K692" s="243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607"/>
      <c r="E693" s="243"/>
      <c r="F693" s="243"/>
      <c r="G693" s="243"/>
      <c r="H693" s="243"/>
      <c r="I693" s="540"/>
      <c r="J693" s="243"/>
      <c r="K693" s="243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607"/>
      <c r="E694" s="243"/>
      <c r="F694" s="243"/>
      <c r="G694" s="243"/>
      <c r="H694" s="243"/>
      <c r="I694" s="540"/>
      <c r="J694" s="243"/>
      <c r="K694" s="243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607"/>
      <c r="E695" s="243"/>
      <c r="F695" s="243"/>
      <c r="G695" s="243"/>
      <c r="H695" s="243"/>
      <c r="I695" s="540"/>
      <c r="J695" s="243"/>
      <c r="K695" s="243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607"/>
      <c r="E696" s="243"/>
      <c r="F696" s="243"/>
      <c r="G696" s="243"/>
      <c r="H696" s="243"/>
      <c r="I696" s="540"/>
      <c r="J696" s="243"/>
      <c r="K696" s="243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607"/>
      <c r="E697" s="243"/>
      <c r="F697" s="243"/>
      <c r="G697" s="243"/>
      <c r="H697" s="243"/>
      <c r="I697" s="540"/>
      <c r="J697" s="243"/>
      <c r="K697" s="243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607"/>
      <c r="E698" s="243"/>
      <c r="F698" s="243"/>
      <c r="G698" s="243"/>
      <c r="H698" s="243"/>
      <c r="I698" s="540"/>
      <c r="J698" s="243"/>
      <c r="K698" s="243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607"/>
      <c r="E699" s="243"/>
      <c r="F699" s="243"/>
      <c r="G699" s="243"/>
      <c r="H699" s="243"/>
      <c r="I699" s="540"/>
      <c r="J699" s="243"/>
      <c r="K699" s="243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607"/>
      <c r="E700" s="243"/>
      <c r="F700" s="243"/>
      <c r="G700" s="243"/>
      <c r="H700" s="243"/>
      <c r="I700" s="540"/>
      <c r="J700" s="243"/>
      <c r="K700" s="243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607"/>
      <c r="E701" s="243"/>
      <c r="F701" s="243"/>
      <c r="G701" s="243"/>
      <c r="H701" s="243"/>
      <c r="I701" s="540"/>
      <c r="J701" s="243"/>
      <c r="K701" s="243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607"/>
      <c r="E702" s="243"/>
      <c r="F702" s="243"/>
      <c r="G702" s="243"/>
      <c r="H702" s="243"/>
      <c r="I702" s="540"/>
      <c r="J702" s="243"/>
      <c r="K702" s="243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607"/>
      <c r="E703" s="243"/>
      <c r="F703" s="243"/>
      <c r="G703" s="243"/>
      <c r="H703" s="243"/>
      <c r="I703" s="540"/>
      <c r="J703" s="243"/>
      <c r="K703" s="243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607"/>
      <c r="E704" s="243"/>
      <c r="F704" s="243"/>
      <c r="G704" s="243"/>
      <c r="H704" s="243"/>
      <c r="I704" s="540"/>
      <c r="J704" s="243"/>
      <c r="K704" s="243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607"/>
      <c r="E705" s="243"/>
      <c r="F705" s="243"/>
      <c r="G705" s="243"/>
      <c r="H705" s="243"/>
      <c r="I705" s="540"/>
      <c r="J705" s="243"/>
      <c r="K705" s="243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607"/>
      <c r="E706" s="243"/>
      <c r="F706" s="243"/>
      <c r="G706" s="243"/>
      <c r="H706" s="243"/>
      <c r="I706" s="540"/>
      <c r="J706" s="243"/>
      <c r="K706" s="243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607"/>
      <c r="E707" s="243"/>
      <c r="F707" s="243"/>
      <c r="G707" s="243"/>
      <c r="H707" s="243"/>
      <c r="I707" s="540"/>
      <c r="J707" s="243"/>
      <c r="K707" s="243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607"/>
      <c r="E708" s="243"/>
      <c r="F708" s="243"/>
      <c r="G708" s="243"/>
      <c r="H708" s="243"/>
      <c r="I708" s="540"/>
      <c r="J708" s="243"/>
      <c r="K708" s="243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607"/>
      <c r="E709" s="243"/>
      <c r="F709" s="243"/>
      <c r="G709" s="243"/>
      <c r="H709" s="243"/>
      <c r="I709" s="540"/>
      <c r="J709" s="243"/>
      <c r="K709" s="243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607"/>
      <c r="E710" s="243"/>
      <c r="F710" s="243"/>
      <c r="G710" s="243"/>
      <c r="H710" s="243"/>
      <c r="I710" s="540"/>
      <c r="J710" s="243"/>
      <c r="K710" s="243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607"/>
      <c r="E711" s="243"/>
      <c r="F711" s="243"/>
      <c r="G711" s="243"/>
      <c r="H711" s="243"/>
      <c r="I711" s="540"/>
      <c r="J711" s="243"/>
      <c r="K711" s="243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607"/>
      <c r="E712" s="243"/>
      <c r="F712" s="243"/>
      <c r="G712" s="243"/>
      <c r="H712" s="243"/>
      <c r="I712" s="540"/>
      <c r="J712" s="243"/>
      <c r="K712" s="243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607"/>
      <c r="E713" s="243"/>
      <c r="F713" s="243"/>
      <c r="G713" s="243"/>
      <c r="H713" s="243"/>
      <c r="I713" s="540"/>
      <c r="J713" s="243"/>
      <c r="K713" s="243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607"/>
      <c r="E714" s="243"/>
      <c r="F714" s="243"/>
      <c r="G714" s="243"/>
      <c r="H714" s="243"/>
      <c r="I714" s="540"/>
      <c r="J714" s="243"/>
      <c r="K714" s="243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607"/>
      <c r="E715" s="243"/>
      <c r="F715" s="243"/>
      <c r="G715" s="243"/>
      <c r="H715" s="243"/>
      <c r="I715" s="540"/>
      <c r="J715" s="243"/>
      <c r="K715" s="243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607"/>
      <c r="E716" s="243"/>
      <c r="F716" s="243"/>
      <c r="G716" s="243"/>
      <c r="H716" s="243"/>
      <c r="I716" s="540"/>
      <c r="J716" s="243"/>
      <c r="K716" s="243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607"/>
      <c r="E717" s="243"/>
      <c r="F717" s="243"/>
      <c r="G717" s="243"/>
      <c r="H717" s="243"/>
      <c r="I717" s="540"/>
      <c r="J717" s="243"/>
      <c r="K717" s="243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607"/>
      <c r="E718" s="243"/>
      <c r="F718" s="243"/>
      <c r="G718" s="243"/>
      <c r="H718" s="243"/>
      <c r="I718" s="540"/>
      <c r="J718" s="243"/>
      <c r="K718" s="243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607"/>
      <c r="E719" s="243"/>
      <c r="F719" s="243"/>
      <c r="G719" s="243"/>
      <c r="H719" s="243"/>
      <c r="I719" s="540"/>
      <c r="J719" s="243"/>
      <c r="K719" s="243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607"/>
      <c r="E720" s="243"/>
      <c r="F720" s="243"/>
      <c r="G720" s="243"/>
      <c r="H720" s="243"/>
      <c r="I720" s="540"/>
      <c r="J720" s="243"/>
      <c r="K720" s="243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607"/>
      <c r="E721" s="243"/>
      <c r="F721" s="243"/>
      <c r="G721" s="243"/>
      <c r="H721" s="243"/>
      <c r="I721" s="540"/>
      <c r="J721" s="243"/>
      <c r="K721" s="243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607"/>
      <c r="E722" s="243"/>
      <c r="F722" s="243"/>
      <c r="G722" s="243"/>
      <c r="H722" s="243"/>
      <c r="I722" s="540"/>
      <c r="J722" s="243"/>
      <c r="K722" s="243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607"/>
      <c r="E723" s="243"/>
      <c r="F723" s="243"/>
      <c r="G723" s="243"/>
      <c r="H723" s="243"/>
      <c r="I723" s="540"/>
      <c r="J723" s="243"/>
      <c r="K723" s="243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607"/>
      <c r="E724" s="243"/>
      <c r="F724" s="243"/>
      <c r="G724" s="243"/>
      <c r="H724" s="243"/>
      <c r="I724" s="540"/>
      <c r="J724" s="243"/>
      <c r="K724" s="243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607"/>
      <c r="E725" s="243"/>
      <c r="F725" s="243"/>
      <c r="G725" s="243"/>
      <c r="H725" s="243"/>
      <c r="I725" s="540"/>
      <c r="J725" s="243"/>
      <c r="K725" s="243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607"/>
      <c r="E726" s="243"/>
      <c r="F726" s="243"/>
      <c r="G726" s="243"/>
      <c r="H726" s="243"/>
      <c r="I726" s="540"/>
      <c r="J726" s="243"/>
      <c r="K726" s="243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607"/>
      <c r="E727" s="243"/>
      <c r="F727" s="243"/>
      <c r="G727" s="243"/>
      <c r="H727" s="243"/>
      <c r="I727" s="540"/>
      <c r="J727" s="243"/>
      <c r="K727" s="243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607"/>
      <c r="E728" s="243"/>
      <c r="F728" s="243"/>
      <c r="G728" s="243"/>
      <c r="H728" s="243"/>
      <c r="I728" s="540"/>
      <c r="J728" s="243"/>
      <c r="K728" s="243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607"/>
      <c r="E729" s="243"/>
      <c r="F729" s="243"/>
      <c r="G729" s="243"/>
      <c r="H729" s="243"/>
      <c r="I729" s="540"/>
      <c r="J729" s="243"/>
      <c r="K729" s="243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607"/>
      <c r="E730" s="243"/>
      <c r="F730" s="243"/>
      <c r="G730" s="243"/>
      <c r="H730" s="243"/>
      <c r="I730" s="540"/>
      <c r="J730" s="243"/>
      <c r="K730" s="243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607"/>
      <c r="E731" s="243"/>
      <c r="F731" s="243"/>
      <c r="G731" s="243"/>
      <c r="H731" s="243"/>
      <c r="I731" s="540"/>
      <c r="J731" s="243"/>
      <c r="K731" s="243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607"/>
      <c r="E732" s="243"/>
      <c r="F732" s="243"/>
      <c r="G732" s="243"/>
      <c r="H732" s="243"/>
      <c r="I732" s="540"/>
      <c r="J732" s="243"/>
      <c r="K732" s="243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607"/>
      <c r="E733" s="243"/>
      <c r="F733" s="243"/>
      <c r="G733" s="243"/>
      <c r="H733" s="243"/>
      <c r="I733" s="540"/>
      <c r="J733" s="243"/>
      <c r="K733" s="243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607"/>
      <c r="E734" s="243"/>
      <c r="F734" s="243"/>
      <c r="G734" s="243"/>
      <c r="H734" s="243"/>
      <c r="I734" s="540"/>
      <c r="J734" s="243"/>
      <c r="K734" s="243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607"/>
      <c r="E735" s="243"/>
      <c r="F735" s="243"/>
      <c r="G735" s="243"/>
      <c r="H735" s="243"/>
      <c r="I735" s="540"/>
      <c r="J735" s="243"/>
      <c r="K735" s="243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607"/>
      <c r="E736" s="243"/>
      <c r="F736" s="243"/>
      <c r="G736" s="243"/>
      <c r="H736" s="243"/>
      <c r="I736" s="540"/>
      <c r="J736" s="243"/>
      <c r="K736" s="243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607"/>
      <c r="E737" s="243"/>
      <c r="F737" s="243"/>
      <c r="G737" s="243"/>
      <c r="H737" s="243"/>
      <c r="I737" s="540"/>
      <c r="J737" s="243"/>
      <c r="K737" s="243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607"/>
      <c r="E738" s="243"/>
      <c r="F738" s="243"/>
      <c r="G738" s="243"/>
      <c r="H738" s="243"/>
      <c r="I738" s="540"/>
      <c r="J738" s="243"/>
      <c r="K738" s="243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607"/>
      <c r="E739" s="243"/>
      <c r="F739" s="243"/>
      <c r="G739" s="243"/>
      <c r="H739" s="243"/>
      <c r="I739" s="540"/>
      <c r="J739" s="243"/>
      <c r="K739" s="243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607"/>
      <c r="E740" s="243"/>
      <c r="F740" s="243"/>
      <c r="G740" s="243"/>
      <c r="H740" s="243"/>
      <c r="I740" s="540"/>
      <c r="J740" s="243"/>
      <c r="K740" s="243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607"/>
      <c r="E741" s="243"/>
      <c r="F741" s="243"/>
      <c r="G741" s="243"/>
      <c r="H741" s="243"/>
      <c r="I741" s="540"/>
      <c r="J741" s="243"/>
      <c r="K741" s="243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607"/>
      <c r="E742" s="243"/>
      <c r="F742" s="243"/>
      <c r="G742" s="243"/>
      <c r="H742" s="243"/>
      <c r="I742" s="540"/>
      <c r="J742" s="243"/>
      <c r="K742" s="243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607"/>
      <c r="E743" s="243"/>
      <c r="F743" s="243"/>
      <c r="G743" s="243"/>
      <c r="H743" s="243"/>
      <c r="I743" s="540"/>
      <c r="J743" s="243"/>
      <c r="K743" s="243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607"/>
      <c r="E744" s="243"/>
      <c r="F744" s="243"/>
      <c r="G744" s="243"/>
      <c r="H744" s="243"/>
      <c r="I744" s="540"/>
      <c r="J744" s="243"/>
      <c r="K744" s="243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607"/>
      <c r="E745" s="243"/>
      <c r="F745" s="243"/>
      <c r="G745" s="243"/>
      <c r="H745" s="243"/>
      <c r="I745" s="540"/>
      <c r="J745" s="243"/>
      <c r="K745" s="243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607"/>
      <c r="E746" s="243"/>
      <c r="F746" s="243"/>
      <c r="G746" s="243"/>
      <c r="H746" s="243"/>
      <c r="I746" s="540"/>
      <c r="J746" s="243"/>
      <c r="K746" s="243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607"/>
      <c r="E747" s="243"/>
      <c r="F747" s="243"/>
      <c r="G747" s="243"/>
      <c r="H747" s="243"/>
      <c r="I747" s="540"/>
      <c r="J747" s="243"/>
      <c r="K747" s="243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607"/>
      <c r="E748" s="243"/>
      <c r="F748" s="243"/>
      <c r="G748" s="243"/>
      <c r="H748" s="243"/>
      <c r="I748" s="540"/>
      <c r="J748" s="243"/>
      <c r="K748" s="243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607"/>
      <c r="E749" s="243"/>
      <c r="F749" s="243"/>
      <c r="G749" s="243"/>
      <c r="H749" s="243"/>
      <c r="I749" s="540"/>
      <c r="J749" s="243"/>
      <c r="K749" s="243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607"/>
      <c r="E750" s="243"/>
      <c r="F750" s="243"/>
      <c r="G750" s="243"/>
      <c r="H750" s="243"/>
      <c r="I750" s="540"/>
      <c r="J750" s="243"/>
      <c r="K750" s="243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607"/>
      <c r="E751" s="243"/>
      <c r="F751" s="243"/>
      <c r="G751" s="243"/>
      <c r="H751" s="243"/>
      <c r="I751" s="540"/>
      <c r="J751" s="243"/>
      <c r="K751" s="243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607"/>
      <c r="E752" s="243"/>
      <c r="F752" s="243"/>
      <c r="G752" s="243"/>
      <c r="H752" s="243"/>
      <c r="I752" s="540"/>
      <c r="J752" s="243"/>
      <c r="K752" s="243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607"/>
      <c r="E753" s="243"/>
      <c r="F753" s="243"/>
      <c r="G753" s="243"/>
      <c r="H753" s="243"/>
      <c r="I753" s="540"/>
      <c r="J753" s="243"/>
      <c r="K753" s="243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607"/>
      <c r="E754" s="243"/>
      <c r="F754" s="243"/>
      <c r="G754" s="243"/>
      <c r="H754" s="243"/>
      <c r="I754" s="540"/>
      <c r="J754" s="243"/>
      <c r="K754" s="243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607"/>
      <c r="E755" s="243"/>
      <c r="F755" s="243"/>
      <c r="G755" s="243"/>
      <c r="H755" s="243"/>
      <c r="I755" s="540"/>
      <c r="J755" s="243"/>
      <c r="K755" s="243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607"/>
      <c r="E756" s="243"/>
      <c r="F756" s="243"/>
      <c r="G756" s="243"/>
      <c r="H756" s="243"/>
      <c r="I756" s="540"/>
      <c r="J756" s="243"/>
      <c r="K756" s="243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607"/>
      <c r="E757" s="243"/>
      <c r="F757" s="243"/>
      <c r="G757" s="243"/>
      <c r="H757" s="243"/>
      <c r="I757" s="540"/>
      <c r="J757" s="243"/>
      <c r="K757" s="243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607"/>
      <c r="E758" s="243"/>
      <c r="F758" s="243"/>
      <c r="G758" s="243"/>
      <c r="H758" s="243"/>
      <c r="I758" s="540"/>
      <c r="J758" s="243"/>
      <c r="K758" s="243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607"/>
      <c r="E759" s="243"/>
      <c r="F759" s="243"/>
      <c r="G759" s="243"/>
      <c r="H759" s="243"/>
      <c r="I759" s="540"/>
      <c r="J759" s="243"/>
      <c r="K759" s="243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607"/>
      <c r="E760" s="243"/>
      <c r="F760" s="243"/>
      <c r="G760" s="243"/>
      <c r="H760" s="243"/>
      <c r="I760" s="540"/>
      <c r="J760" s="243"/>
      <c r="K760" s="243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607"/>
      <c r="E761" s="243"/>
      <c r="F761" s="243"/>
      <c r="G761" s="243"/>
      <c r="H761" s="243"/>
      <c r="I761" s="540"/>
      <c r="J761" s="243"/>
      <c r="K761" s="243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607"/>
      <c r="E762" s="243"/>
      <c r="F762" s="243"/>
      <c r="G762" s="243"/>
      <c r="H762" s="243"/>
      <c r="I762" s="540"/>
      <c r="J762" s="243"/>
      <c r="K762" s="243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607"/>
      <c r="E763" s="243"/>
      <c r="F763" s="243"/>
      <c r="G763" s="243"/>
      <c r="H763" s="243"/>
      <c r="I763" s="540"/>
      <c r="J763" s="243"/>
      <c r="K763" s="243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607"/>
      <c r="E764" s="243"/>
      <c r="F764" s="243"/>
      <c r="G764" s="243"/>
      <c r="H764" s="243"/>
      <c r="I764" s="540"/>
      <c r="J764" s="243"/>
      <c r="K764" s="243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607"/>
      <c r="E765" s="243"/>
      <c r="F765" s="243"/>
      <c r="G765" s="243"/>
      <c r="H765" s="243"/>
      <c r="I765" s="540"/>
      <c r="J765" s="243"/>
      <c r="K765" s="243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607"/>
      <c r="E766" s="243"/>
      <c r="F766" s="243"/>
      <c r="G766" s="243"/>
      <c r="H766" s="243"/>
      <c r="I766" s="540"/>
      <c r="J766" s="243"/>
      <c r="K766" s="243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607"/>
      <c r="E767" s="243"/>
      <c r="F767" s="243"/>
      <c r="G767" s="243"/>
      <c r="H767" s="243"/>
      <c r="I767" s="540"/>
      <c r="J767" s="243"/>
      <c r="K767" s="243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607"/>
      <c r="E768" s="243"/>
      <c r="F768" s="243"/>
      <c r="G768" s="243"/>
      <c r="H768" s="243"/>
      <c r="I768" s="540"/>
      <c r="J768" s="243"/>
      <c r="K768" s="243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607"/>
      <c r="E769" s="243"/>
      <c r="F769" s="243"/>
      <c r="G769" s="243"/>
      <c r="H769" s="243"/>
      <c r="I769" s="540"/>
      <c r="J769" s="243"/>
      <c r="K769" s="243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607"/>
      <c r="E770" s="243"/>
      <c r="F770" s="243"/>
      <c r="G770" s="243"/>
      <c r="H770" s="243"/>
      <c r="I770" s="540"/>
      <c r="J770" s="243"/>
      <c r="K770" s="243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607"/>
      <c r="E771" s="243"/>
      <c r="F771" s="243"/>
      <c r="G771" s="243"/>
      <c r="H771" s="243"/>
      <c r="I771" s="540"/>
      <c r="J771" s="243"/>
      <c r="K771" s="243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607"/>
      <c r="E772" s="243"/>
      <c r="F772" s="243"/>
      <c r="G772" s="243"/>
      <c r="H772" s="243"/>
      <c r="I772" s="540"/>
      <c r="J772" s="243"/>
      <c r="K772" s="243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607"/>
      <c r="E773" s="243"/>
      <c r="F773" s="243"/>
      <c r="G773" s="243"/>
      <c r="H773" s="243"/>
      <c r="I773" s="540"/>
      <c r="J773" s="243"/>
      <c r="K773" s="243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607"/>
      <c r="E774" s="243"/>
      <c r="F774" s="243"/>
      <c r="G774" s="243"/>
      <c r="H774" s="243"/>
      <c r="I774" s="540"/>
      <c r="J774" s="243"/>
      <c r="K774" s="243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607"/>
      <c r="E775" s="243"/>
      <c r="F775" s="243"/>
      <c r="G775" s="243"/>
      <c r="H775" s="243"/>
      <c r="I775" s="540"/>
      <c r="J775" s="243"/>
      <c r="K775" s="243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607"/>
      <c r="E776" s="243"/>
      <c r="F776" s="243"/>
      <c r="G776" s="243"/>
      <c r="H776" s="243"/>
      <c r="I776" s="540"/>
      <c r="J776" s="243"/>
      <c r="K776" s="243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607"/>
      <c r="E777" s="243"/>
      <c r="F777" s="243"/>
      <c r="G777" s="243"/>
      <c r="H777" s="243"/>
      <c r="I777" s="540"/>
      <c r="J777" s="243"/>
      <c r="K777" s="243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607"/>
      <c r="E778" s="243"/>
      <c r="F778" s="243"/>
      <c r="G778" s="243"/>
      <c r="H778" s="243"/>
      <c r="I778" s="540"/>
      <c r="J778" s="243"/>
      <c r="K778" s="243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607"/>
      <c r="E779" s="243"/>
      <c r="F779" s="243"/>
      <c r="G779" s="243"/>
      <c r="H779" s="243"/>
      <c r="I779" s="540"/>
      <c r="J779" s="243"/>
      <c r="K779" s="243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607"/>
      <c r="E780" s="243"/>
      <c r="F780" s="243"/>
      <c r="G780" s="243"/>
      <c r="H780" s="243"/>
      <c r="I780" s="540"/>
      <c r="J780" s="243"/>
      <c r="K780" s="243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607"/>
      <c r="E781" s="243"/>
      <c r="F781" s="243"/>
      <c r="G781" s="243"/>
      <c r="H781" s="243"/>
      <c r="I781" s="540"/>
      <c r="J781" s="243"/>
      <c r="K781" s="243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607"/>
      <c r="E782" s="243"/>
      <c r="F782" s="243"/>
      <c r="G782" s="243"/>
      <c r="H782" s="243"/>
      <c r="I782" s="540"/>
      <c r="J782" s="243"/>
      <c r="K782" s="243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607"/>
      <c r="E783" s="243"/>
      <c r="F783" s="243"/>
      <c r="G783" s="243"/>
      <c r="H783" s="243"/>
      <c r="I783" s="540"/>
      <c r="J783" s="243"/>
      <c r="K783" s="243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607"/>
      <c r="E784" s="243"/>
      <c r="F784" s="243"/>
      <c r="G784" s="243"/>
      <c r="H784" s="243"/>
      <c r="I784" s="540"/>
      <c r="J784" s="243"/>
      <c r="K784" s="243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607"/>
      <c r="E785" s="243"/>
      <c r="F785" s="243"/>
      <c r="G785" s="243"/>
      <c r="H785" s="243"/>
      <c r="I785" s="540"/>
      <c r="J785" s="243"/>
      <c r="K785" s="243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607"/>
      <c r="E786" s="243"/>
      <c r="F786" s="243"/>
      <c r="G786" s="243"/>
      <c r="H786" s="243"/>
      <c r="I786" s="540"/>
      <c r="J786" s="243"/>
      <c r="K786" s="243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607"/>
      <c r="E787" s="243"/>
      <c r="F787" s="243"/>
      <c r="G787" s="243"/>
      <c r="H787" s="243"/>
      <c r="I787" s="540"/>
      <c r="J787" s="243"/>
      <c r="K787" s="243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607"/>
      <c r="E788" s="243"/>
      <c r="F788" s="243"/>
      <c r="G788" s="243"/>
      <c r="H788" s="243"/>
      <c r="I788" s="540"/>
      <c r="J788" s="243"/>
      <c r="K788" s="243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607"/>
      <c r="E789" s="243"/>
      <c r="F789" s="243"/>
      <c r="G789" s="243"/>
      <c r="H789" s="243"/>
      <c r="I789" s="540"/>
      <c r="J789" s="243"/>
      <c r="K789" s="243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607"/>
      <c r="E790" s="243"/>
      <c r="F790" s="243"/>
      <c r="G790" s="243"/>
      <c r="H790" s="243"/>
      <c r="I790" s="540"/>
      <c r="J790" s="243"/>
      <c r="K790" s="243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607"/>
      <c r="E791" s="243"/>
      <c r="F791" s="243"/>
      <c r="G791" s="243"/>
      <c r="H791" s="243"/>
      <c r="I791" s="540"/>
      <c r="J791" s="243"/>
      <c r="K791" s="243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607"/>
      <c r="E792" s="243"/>
      <c r="F792" s="243"/>
      <c r="G792" s="243"/>
      <c r="H792" s="243"/>
      <c r="I792" s="540"/>
      <c r="J792" s="243"/>
      <c r="K792" s="243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607"/>
      <c r="E793" s="243"/>
      <c r="F793" s="243"/>
      <c r="G793" s="243"/>
      <c r="H793" s="243"/>
      <c r="I793" s="540"/>
      <c r="J793" s="243"/>
      <c r="K793" s="243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607"/>
      <c r="E794" s="243"/>
      <c r="F794" s="243"/>
      <c r="G794" s="243"/>
      <c r="H794" s="243"/>
      <c r="I794" s="540"/>
      <c r="J794" s="243"/>
      <c r="K794" s="243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607"/>
      <c r="E795" s="243"/>
      <c r="F795" s="243"/>
      <c r="G795" s="243"/>
      <c r="H795" s="243"/>
      <c r="I795" s="540"/>
      <c r="J795" s="243"/>
      <c r="K795" s="243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607"/>
      <c r="E796" s="243"/>
      <c r="F796" s="243"/>
      <c r="G796" s="243"/>
      <c r="H796" s="243"/>
      <c r="I796" s="540"/>
      <c r="J796" s="243"/>
      <c r="K796" s="243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607"/>
      <c r="E797" s="243"/>
      <c r="F797" s="243"/>
      <c r="G797" s="243"/>
      <c r="H797" s="243"/>
      <c r="I797" s="540"/>
      <c r="J797" s="243"/>
      <c r="K797" s="243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607"/>
      <c r="E798" s="243"/>
      <c r="F798" s="243"/>
      <c r="G798" s="243"/>
      <c r="H798" s="243"/>
      <c r="I798" s="540"/>
      <c r="J798" s="243"/>
      <c r="K798" s="243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607"/>
      <c r="E799" s="243"/>
      <c r="F799" s="243"/>
      <c r="G799" s="243"/>
      <c r="H799" s="243"/>
      <c r="I799" s="540"/>
      <c r="J799" s="243"/>
      <c r="K799" s="243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607"/>
      <c r="E800" s="243"/>
      <c r="F800" s="243"/>
      <c r="G800" s="243"/>
      <c r="H800" s="243"/>
      <c r="I800" s="540"/>
      <c r="J800" s="243"/>
      <c r="K800" s="243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607"/>
      <c r="E801" s="243"/>
      <c r="F801" s="243"/>
      <c r="G801" s="243"/>
      <c r="H801" s="243"/>
      <c r="I801" s="540"/>
      <c r="J801" s="243"/>
      <c r="K801" s="243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607"/>
      <c r="E802" s="243"/>
      <c r="F802" s="243"/>
      <c r="G802" s="243"/>
      <c r="H802" s="243"/>
      <c r="I802" s="540"/>
      <c r="J802" s="243"/>
      <c r="K802" s="243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607"/>
      <c r="E803" s="243"/>
      <c r="F803" s="243"/>
      <c r="G803" s="243"/>
      <c r="H803" s="243"/>
      <c r="I803" s="540"/>
      <c r="J803" s="243"/>
      <c r="K803" s="243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607"/>
      <c r="E804" s="243"/>
      <c r="F804" s="243"/>
      <c r="G804" s="243"/>
      <c r="H804" s="243"/>
      <c r="I804" s="540"/>
      <c r="J804" s="243"/>
      <c r="K804" s="243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607"/>
      <c r="E805" s="243"/>
      <c r="F805" s="243"/>
      <c r="G805" s="243"/>
      <c r="H805" s="243"/>
      <c r="I805" s="540"/>
      <c r="J805" s="243"/>
      <c r="K805" s="243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607"/>
      <c r="E806" s="243"/>
      <c r="F806" s="243"/>
      <c r="G806" s="243"/>
      <c r="H806" s="243"/>
      <c r="I806" s="540"/>
      <c r="J806" s="243"/>
      <c r="K806" s="243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607"/>
      <c r="E807" s="243"/>
      <c r="F807" s="243"/>
      <c r="G807" s="243"/>
      <c r="H807" s="243"/>
      <c r="I807" s="540"/>
      <c r="J807" s="243"/>
      <c r="K807" s="243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607"/>
      <c r="E808" s="243"/>
      <c r="F808" s="243"/>
      <c r="G808" s="243"/>
      <c r="H808" s="243"/>
      <c r="I808" s="540"/>
      <c r="J808" s="243"/>
      <c r="K808" s="243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607"/>
      <c r="E809" s="243"/>
      <c r="F809" s="243"/>
      <c r="G809" s="243"/>
      <c r="H809" s="243"/>
      <c r="I809" s="540"/>
      <c r="J809" s="243"/>
      <c r="K809" s="243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607"/>
      <c r="E810" s="243"/>
      <c r="F810" s="243"/>
      <c r="G810" s="243"/>
      <c r="H810" s="243"/>
      <c r="I810" s="540"/>
      <c r="J810" s="243"/>
      <c r="K810" s="243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607"/>
      <c r="E811" s="243"/>
      <c r="F811" s="243"/>
      <c r="G811" s="243"/>
      <c r="H811" s="243"/>
      <c r="I811" s="540"/>
      <c r="J811" s="243"/>
      <c r="K811" s="243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607"/>
      <c r="E812" s="243"/>
      <c r="F812" s="243"/>
      <c r="G812" s="243"/>
      <c r="H812" s="243"/>
      <c r="I812" s="540"/>
      <c r="J812" s="243"/>
      <c r="K812" s="243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607"/>
      <c r="E813" s="243"/>
      <c r="F813" s="243"/>
      <c r="G813" s="243"/>
      <c r="H813" s="243"/>
      <c r="I813" s="540"/>
      <c r="J813" s="243"/>
      <c r="K813" s="243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607"/>
      <c r="E814" s="243"/>
      <c r="F814" s="243"/>
      <c r="G814" s="243"/>
      <c r="H814" s="243"/>
      <c r="I814" s="540"/>
      <c r="J814" s="243"/>
      <c r="K814" s="243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607"/>
      <c r="E815" s="243"/>
      <c r="F815" s="243"/>
      <c r="G815" s="243"/>
      <c r="H815" s="243"/>
      <c r="I815" s="540"/>
      <c r="J815" s="243"/>
      <c r="K815" s="243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607"/>
      <c r="E816" s="243"/>
      <c r="F816" s="243"/>
      <c r="G816" s="243"/>
      <c r="H816" s="243"/>
      <c r="I816" s="540"/>
      <c r="J816" s="243"/>
      <c r="K816" s="243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607"/>
      <c r="E817" s="243"/>
      <c r="F817" s="243"/>
      <c r="G817" s="243"/>
      <c r="H817" s="243"/>
      <c r="I817" s="540"/>
      <c r="J817" s="243"/>
      <c r="K817" s="243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607"/>
      <c r="E818" s="243"/>
      <c r="F818" s="243"/>
      <c r="G818" s="243"/>
      <c r="H818" s="243"/>
      <c r="I818" s="540"/>
      <c r="J818" s="243"/>
      <c r="K818" s="243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607"/>
      <c r="E819" s="243"/>
      <c r="F819" s="243"/>
      <c r="G819" s="243"/>
      <c r="H819" s="243"/>
      <c r="I819" s="540"/>
      <c r="J819" s="243"/>
      <c r="K819" s="243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607"/>
      <c r="E820" s="243"/>
      <c r="F820" s="243"/>
      <c r="G820" s="243"/>
      <c r="H820" s="243"/>
      <c r="I820" s="540"/>
      <c r="J820" s="243"/>
      <c r="K820" s="243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607"/>
      <c r="E821" s="243"/>
      <c r="F821" s="243"/>
      <c r="G821" s="243"/>
      <c r="H821" s="243"/>
      <c r="I821" s="540"/>
      <c r="J821" s="243"/>
      <c r="K821" s="243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607"/>
      <c r="E822" s="243"/>
      <c r="F822" s="243"/>
      <c r="G822" s="243"/>
      <c r="H822" s="243"/>
      <c r="I822" s="540"/>
      <c r="J822" s="243"/>
      <c r="K822" s="243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607"/>
      <c r="E823" s="243"/>
      <c r="F823" s="243"/>
      <c r="G823" s="243"/>
      <c r="H823" s="243"/>
      <c r="I823" s="540"/>
      <c r="J823" s="243"/>
      <c r="K823" s="243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607"/>
      <c r="E824" s="243"/>
      <c r="F824" s="243"/>
      <c r="G824" s="243"/>
      <c r="H824" s="243"/>
      <c r="I824" s="540"/>
      <c r="J824" s="243"/>
      <c r="K824" s="243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607"/>
      <c r="E825" s="243"/>
      <c r="F825" s="243"/>
      <c r="G825" s="243"/>
      <c r="H825" s="243"/>
      <c r="I825" s="540"/>
      <c r="J825" s="243"/>
      <c r="K825" s="243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607"/>
      <c r="E826" s="243"/>
      <c r="F826" s="243"/>
      <c r="G826" s="243"/>
      <c r="H826" s="243"/>
      <c r="I826" s="540"/>
      <c r="J826" s="243"/>
      <c r="K826" s="243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607"/>
      <c r="E827" s="243"/>
      <c r="F827" s="243"/>
      <c r="G827" s="243"/>
      <c r="H827" s="243"/>
      <c r="I827" s="540"/>
      <c r="J827" s="243"/>
      <c r="K827" s="243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607"/>
      <c r="E828" s="243"/>
      <c r="F828" s="243"/>
      <c r="G828" s="243"/>
      <c r="H828" s="243"/>
      <c r="I828" s="540"/>
      <c r="J828" s="243"/>
      <c r="K828" s="243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607"/>
      <c r="E829" s="243"/>
      <c r="F829" s="243"/>
      <c r="G829" s="243"/>
      <c r="H829" s="243"/>
      <c r="I829" s="540"/>
      <c r="J829" s="243"/>
      <c r="K829" s="243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607"/>
      <c r="E830" s="243"/>
      <c r="F830" s="243"/>
      <c r="G830" s="243"/>
      <c r="H830" s="243"/>
      <c r="I830" s="540"/>
      <c r="J830" s="243"/>
      <c r="K830" s="243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607"/>
      <c r="E831" s="243"/>
      <c r="F831" s="243"/>
      <c r="G831" s="243"/>
      <c r="H831" s="243"/>
      <c r="I831" s="540"/>
      <c r="J831" s="243"/>
      <c r="K831" s="243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607"/>
      <c r="E832" s="243"/>
      <c r="F832" s="243"/>
      <c r="G832" s="243"/>
      <c r="H832" s="243"/>
      <c r="I832" s="540"/>
      <c r="J832" s="243"/>
      <c r="K832" s="243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607"/>
      <c r="E833" s="243"/>
      <c r="F833" s="243"/>
      <c r="G833" s="243"/>
      <c r="H833" s="243"/>
      <c r="I833" s="540"/>
      <c r="J833" s="243"/>
      <c r="K833" s="243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607"/>
      <c r="E834" s="243"/>
      <c r="F834" s="243"/>
      <c r="G834" s="243"/>
      <c r="H834" s="243"/>
      <c r="I834" s="540"/>
      <c r="J834" s="243"/>
      <c r="K834" s="243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607"/>
      <c r="E835" s="243"/>
      <c r="F835" s="243"/>
      <c r="G835" s="243"/>
      <c r="H835" s="243"/>
      <c r="I835" s="540"/>
      <c r="J835" s="243"/>
      <c r="K835" s="243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607"/>
      <c r="E836" s="243"/>
      <c r="F836" s="243"/>
      <c r="G836" s="243"/>
      <c r="H836" s="243"/>
      <c r="I836" s="540"/>
      <c r="J836" s="243"/>
      <c r="K836" s="243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607"/>
      <c r="E837" s="243"/>
      <c r="F837" s="243"/>
      <c r="G837" s="243"/>
      <c r="H837" s="243"/>
      <c r="I837" s="540"/>
      <c r="J837" s="243"/>
      <c r="K837" s="243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607"/>
      <c r="E838" s="243"/>
      <c r="F838" s="243"/>
      <c r="G838" s="243"/>
      <c r="H838" s="243"/>
      <c r="I838" s="540"/>
      <c r="J838" s="243"/>
      <c r="K838" s="243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607"/>
      <c r="E839" s="243"/>
      <c r="F839" s="243"/>
      <c r="G839" s="243"/>
      <c r="H839" s="243"/>
      <c r="I839" s="540"/>
      <c r="J839" s="243"/>
      <c r="K839" s="243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607"/>
      <c r="E840" s="243"/>
      <c r="F840" s="243"/>
      <c r="G840" s="243"/>
      <c r="H840" s="243"/>
      <c r="I840" s="540"/>
      <c r="J840" s="243"/>
      <c r="K840" s="243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607"/>
      <c r="E841" s="243"/>
      <c r="F841" s="243"/>
      <c r="G841" s="243"/>
      <c r="H841" s="243"/>
      <c r="I841" s="540"/>
      <c r="J841" s="243"/>
      <c r="K841" s="243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607"/>
      <c r="E842" s="243"/>
      <c r="F842" s="243"/>
      <c r="G842" s="243"/>
      <c r="H842" s="243"/>
      <c r="I842" s="540"/>
      <c r="J842" s="243"/>
      <c r="K842" s="243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607"/>
      <c r="E843" s="243"/>
      <c r="F843" s="243"/>
      <c r="G843" s="243"/>
      <c r="H843" s="243"/>
      <c r="I843" s="540"/>
      <c r="J843" s="243"/>
      <c r="K843" s="243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607"/>
      <c r="E844" s="243"/>
      <c r="F844" s="243"/>
      <c r="G844" s="243"/>
      <c r="H844" s="243"/>
      <c r="I844" s="540"/>
      <c r="J844" s="243"/>
      <c r="K844" s="243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607"/>
      <c r="E845" s="243"/>
      <c r="F845" s="243"/>
      <c r="G845" s="243"/>
      <c r="H845" s="243"/>
      <c r="I845" s="540"/>
      <c r="J845" s="243"/>
      <c r="K845" s="243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607"/>
      <c r="E846" s="243"/>
      <c r="F846" s="243"/>
      <c r="G846" s="243"/>
      <c r="H846" s="243"/>
      <c r="I846" s="540"/>
      <c r="J846" s="243"/>
      <c r="K846" s="243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607"/>
      <c r="E847" s="243"/>
      <c r="F847" s="243"/>
      <c r="G847" s="243"/>
      <c r="H847" s="243"/>
      <c r="I847" s="540"/>
      <c r="J847" s="243"/>
      <c r="K847" s="243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607"/>
      <c r="E848" s="243"/>
      <c r="F848" s="243"/>
      <c r="G848" s="243"/>
      <c r="H848" s="243"/>
      <c r="I848" s="540"/>
      <c r="J848" s="243"/>
      <c r="K848" s="243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607"/>
      <c r="E849" s="243"/>
      <c r="F849" s="243"/>
      <c r="G849" s="243"/>
      <c r="H849" s="243"/>
      <c r="I849" s="540"/>
      <c r="J849" s="243"/>
      <c r="K849" s="243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607"/>
      <c r="E850" s="243"/>
      <c r="F850" s="243"/>
      <c r="G850" s="243"/>
      <c r="H850" s="243"/>
      <c r="I850" s="540"/>
      <c r="J850" s="243"/>
      <c r="K850" s="243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607"/>
      <c r="E851" s="243"/>
      <c r="F851" s="243"/>
      <c r="G851" s="243"/>
      <c r="H851" s="243"/>
      <c r="I851" s="540"/>
      <c r="J851" s="243"/>
      <c r="K851" s="243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607"/>
      <c r="E852" s="243"/>
      <c r="F852" s="243"/>
      <c r="G852" s="243"/>
      <c r="H852" s="243"/>
      <c r="I852" s="540"/>
      <c r="J852" s="243"/>
      <c r="K852" s="243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607"/>
      <c r="E853" s="243"/>
      <c r="F853" s="243"/>
      <c r="G853" s="243"/>
      <c r="H853" s="243"/>
      <c r="I853" s="540"/>
      <c r="J853" s="243"/>
      <c r="K853" s="243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607"/>
      <c r="E854" s="243"/>
      <c r="F854" s="243"/>
      <c r="G854" s="243"/>
      <c r="H854" s="243"/>
      <c r="I854" s="540"/>
      <c r="J854" s="243"/>
      <c r="K854" s="243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607"/>
      <c r="E855" s="243"/>
      <c r="F855" s="243"/>
      <c r="G855" s="243"/>
      <c r="H855" s="243"/>
      <c r="I855" s="540"/>
      <c r="J855" s="243"/>
      <c r="K855" s="243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607"/>
      <c r="E856" s="243"/>
      <c r="F856" s="243"/>
      <c r="G856" s="243"/>
      <c r="H856" s="243"/>
      <c r="I856" s="540"/>
      <c r="J856" s="243"/>
      <c r="K856" s="243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607"/>
      <c r="E857" s="243"/>
      <c r="F857" s="243"/>
      <c r="G857" s="243"/>
      <c r="H857" s="243"/>
      <c r="I857" s="540"/>
      <c r="J857" s="243"/>
      <c r="K857" s="243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607"/>
      <c r="E858" s="243"/>
      <c r="F858" s="243"/>
      <c r="G858" s="243"/>
      <c r="H858" s="243"/>
      <c r="I858" s="540"/>
      <c r="J858" s="243"/>
      <c r="K858" s="243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607"/>
      <c r="E859" s="243"/>
      <c r="F859" s="243"/>
      <c r="G859" s="243"/>
      <c r="H859" s="243"/>
      <c r="I859" s="540"/>
      <c r="J859" s="243"/>
      <c r="K859" s="243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607"/>
      <c r="E860" s="243"/>
      <c r="F860" s="243"/>
      <c r="G860" s="243"/>
      <c r="H860" s="243"/>
      <c r="I860" s="540"/>
      <c r="J860" s="243"/>
      <c r="K860" s="243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607"/>
      <c r="E861" s="243"/>
      <c r="F861" s="243"/>
      <c r="G861" s="243"/>
      <c r="H861" s="243"/>
      <c r="I861" s="540"/>
      <c r="J861" s="243"/>
      <c r="K861" s="243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607"/>
      <c r="E862" s="243"/>
      <c r="F862" s="243"/>
      <c r="G862" s="243"/>
      <c r="H862" s="243"/>
      <c r="I862" s="540"/>
      <c r="J862" s="243"/>
      <c r="K862" s="243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607"/>
      <c r="E863" s="243"/>
      <c r="F863" s="243"/>
      <c r="G863" s="243"/>
      <c r="H863" s="243"/>
      <c r="I863" s="540"/>
      <c r="J863" s="243"/>
      <c r="K863" s="243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607"/>
      <c r="E864" s="243"/>
      <c r="F864" s="243"/>
      <c r="G864" s="243"/>
      <c r="H864" s="243"/>
      <c r="I864" s="540"/>
      <c r="J864" s="243"/>
      <c r="K864" s="243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607"/>
      <c r="E865" s="243"/>
      <c r="F865" s="243"/>
      <c r="G865" s="243"/>
      <c r="H865" s="243"/>
      <c r="I865" s="540"/>
      <c r="J865" s="243"/>
      <c r="K865" s="243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607"/>
      <c r="E866" s="243"/>
      <c r="F866" s="243"/>
      <c r="G866" s="243"/>
      <c r="H866" s="243"/>
      <c r="I866" s="540"/>
      <c r="J866" s="243"/>
      <c r="K866" s="243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607"/>
      <c r="E867" s="243"/>
      <c r="F867" s="243"/>
      <c r="G867" s="243"/>
      <c r="H867" s="243"/>
      <c r="I867" s="540"/>
      <c r="J867" s="243"/>
      <c r="K867" s="243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607"/>
      <c r="E868" s="243"/>
      <c r="F868" s="243"/>
      <c r="G868" s="243"/>
      <c r="H868" s="243"/>
      <c r="I868" s="540"/>
      <c r="J868" s="243"/>
      <c r="K868" s="243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607"/>
      <c r="E869" s="243"/>
      <c r="F869" s="243"/>
      <c r="G869" s="243"/>
      <c r="H869" s="243"/>
      <c r="I869" s="540"/>
      <c r="J869" s="243"/>
      <c r="K869" s="243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607"/>
      <c r="E870" s="243"/>
      <c r="F870" s="243"/>
      <c r="G870" s="243"/>
      <c r="H870" s="243"/>
      <c r="I870" s="540"/>
      <c r="J870" s="243"/>
      <c r="K870" s="243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607"/>
      <c r="E871" s="243"/>
      <c r="F871" s="243"/>
      <c r="G871" s="243"/>
      <c r="H871" s="243"/>
      <c r="I871" s="540"/>
      <c r="J871" s="243"/>
      <c r="K871" s="243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607"/>
      <c r="E872" s="243"/>
      <c r="F872" s="243"/>
      <c r="G872" s="243"/>
      <c r="H872" s="243"/>
      <c r="I872" s="540"/>
      <c r="J872" s="243"/>
      <c r="K872" s="243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607"/>
      <c r="E873" s="243"/>
      <c r="F873" s="243"/>
      <c r="G873" s="243"/>
      <c r="H873" s="243"/>
      <c r="I873" s="540"/>
      <c r="J873" s="243"/>
      <c r="K873" s="243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607"/>
      <c r="E874" s="243"/>
      <c r="F874" s="243"/>
      <c r="G874" s="243"/>
      <c r="H874" s="243"/>
      <c r="I874" s="540"/>
      <c r="J874" s="243"/>
      <c r="K874" s="243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607"/>
      <c r="E875" s="243"/>
      <c r="F875" s="243"/>
      <c r="G875" s="243"/>
      <c r="H875" s="243"/>
      <c r="I875" s="540"/>
      <c r="J875" s="243"/>
      <c r="K875" s="243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607"/>
      <c r="E876" s="243"/>
      <c r="F876" s="243"/>
      <c r="G876" s="243"/>
      <c r="H876" s="243"/>
      <c r="I876" s="540"/>
      <c r="J876" s="243"/>
      <c r="K876" s="243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607"/>
      <c r="E877" s="243"/>
      <c r="F877" s="243"/>
      <c r="G877" s="243"/>
      <c r="H877" s="243"/>
      <c r="I877" s="540"/>
      <c r="J877" s="243"/>
      <c r="K877" s="243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607"/>
      <c r="E878" s="243"/>
      <c r="F878" s="243"/>
      <c r="G878" s="243"/>
      <c r="H878" s="243"/>
      <c r="I878" s="540"/>
      <c r="J878" s="243"/>
      <c r="K878" s="243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607"/>
      <c r="E879" s="243"/>
      <c r="F879" s="243"/>
      <c r="G879" s="243"/>
      <c r="H879" s="243"/>
      <c r="I879" s="540"/>
      <c r="J879" s="243"/>
      <c r="K879" s="243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607"/>
      <c r="E880" s="243"/>
      <c r="F880" s="243"/>
      <c r="G880" s="243"/>
      <c r="H880" s="243"/>
      <c r="I880" s="540"/>
      <c r="J880" s="243"/>
      <c r="K880" s="243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607"/>
      <c r="E881" s="243"/>
      <c r="F881" s="243"/>
      <c r="G881" s="243"/>
      <c r="H881" s="243"/>
      <c r="I881" s="540"/>
      <c r="J881" s="243"/>
      <c r="K881" s="243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607"/>
      <c r="E882" s="243"/>
      <c r="F882" s="243"/>
      <c r="G882" s="243"/>
      <c r="H882" s="243"/>
      <c r="I882" s="540"/>
      <c r="J882" s="243"/>
      <c r="K882" s="243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607"/>
      <c r="E883" s="243"/>
      <c r="F883" s="243"/>
      <c r="G883" s="243"/>
      <c r="H883" s="243"/>
      <c r="I883" s="540"/>
      <c r="J883" s="243"/>
      <c r="K883" s="243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607"/>
      <c r="E884" s="243"/>
      <c r="F884" s="243"/>
      <c r="G884" s="243"/>
      <c r="H884" s="243"/>
      <c r="I884" s="540"/>
      <c r="J884" s="243"/>
      <c r="K884" s="243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607"/>
      <c r="E885" s="243"/>
      <c r="F885" s="243"/>
      <c r="G885" s="243"/>
      <c r="H885" s="243"/>
      <c r="I885" s="540"/>
      <c r="J885" s="243"/>
      <c r="K885" s="243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607"/>
      <c r="E886" s="243"/>
      <c r="F886" s="243"/>
      <c r="G886" s="243"/>
      <c r="H886" s="243"/>
      <c r="I886" s="540"/>
      <c r="J886" s="243"/>
      <c r="K886" s="243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607"/>
      <c r="E887" s="243"/>
      <c r="F887" s="243"/>
      <c r="G887" s="243"/>
      <c r="H887" s="243"/>
      <c r="I887" s="540"/>
      <c r="J887" s="243"/>
      <c r="K887" s="243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607"/>
      <c r="E888" s="243"/>
      <c r="F888" s="243"/>
      <c r="G888" s="243"/>
      <c r="H888" s="243"/>
      <c r="I888" s="540"/>
      <c r="J888" s="243"/>
      <c r="K888" s="243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607"/>
      <c r="E889" s="243"/>
      <c r="F889" s="243"/>
      <c r="G889" s="243"/>
      <c r="H889" s="243"/>
      <c r="I889" s="540"/>
      <c r="J889" s="243"/>
      <c r="K889" s="243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607"/>
      <c r="E890" s="243"/>
      <c r="F890" s="243"/>
      <c r="G890" s="243"/>
      <c r="H890" s="243"/>
      <c r="I890" s="540"/>
      <c r="J890" s="243"/>
      <c r="K890" s="243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607"/>
      <c r="E891" s="243"/>
      <c r="F891" s="243"/>
      <c r="G891" s="243"/>
      <c r="H891" s="243"/>
      <c r="I891" s="540"/>
      <c r="J891" s="243"/>
      <c r="K891" s="243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607"/>
      <c r="E892" s="243"/>
      <c r="F892" s="243"/>
      <c r="G892" s="243"/>
      <c r="H892" s="243"/>
      <c r="I892" s="540"/>
      <c r="J892" s="243"/>
      <c r="K892" s="243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607"/>
      <c r="E893" s="243"/>
      <c r="F893" s="243"/>
      <c r="G893" s="243"/>
      <c r="H893" s="243"/>
      <c r="I893" s="540"/>
      <c r="J893" s="243"/>
      <c r="K893" s="243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607"/>
      <c r="E894" s="243"/>
      <c r="F894" s="243"/>
      <c r="G894" s="243"/>
      <c r="H894" s="243"/>
      <c r="I894" s="540"/>
      <c r="J894" s="243"/>
      <c r="K894" s="243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607"/>
      <c r="E895" s="243"/>
      <c r="F895" s="243"/>
      <c r="G895" s="243"/>
      <c r="H895" s="243"/>
      <c r="I895" s="540"/>
      <c r="J895" s="243"/>
      <c r="K895" s="243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607"/>
      <c r="E896" s="243"/>
      <c r="F896" s="243"/>
      <c r="G896" s="243"/>
      <c r="H896" s="243"/>
      <c r="I896" s="540"/>
      <c r="J896" s="243"/>
      <c r="K896" s="243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607"/>
      <c r="E897" s="243"/>
      <c r="F897" s="243"/>
      <c r="G897" s="243"/>
      <c r="H897" s="243"/>
      <c r="I897" s="540"/>
      <c r="J897" s="243"/>
      <c r="K897" s="243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607"/>
      <c r="E898" s="243"/>
      <c r="F898" s="243"/>
      <c r="G898" s="243"/>
      <c r="H898" s="243"/>
      <c r="I898" s="540"/>
      <c r="J898" s="243"/>
      <c r="K898" s="243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607"/>
      <c r="E899" s="243"/>
      <c r="F899" s="243"/>
      <c r="G899" s="243"/>
      <c r="H899" s="243"/>
      <c r="I899" s="540"/>
      <c r="J899" s="243"/>
      <c r="K899" s="243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607"/>
      <c r="E900" s="243"/>
      <c r="F900" s="243"/>
      <c r="G900" s="243"/>
      <c r="H900" s="243"/>
      <c r="I900" s="540"/>
      <c r="J900" s="243"/>
      <c r="K900" s="243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607"/>
      <c r="E901" s="243"/>
      <c r="F901" s="243"/>
      <c r="G901" s="243"/>
      <c r="H901" s="243"/>
      <c r="I901" s="540"/>
      <c r="J901" s="243"/>
      <c r="K901" s="243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607"/>
      <c r="E902" s="243"/>
      <c r="F902" s="243"/>
      <c r="G902" s="243"/>
      <c r="H902" s="243"/>
      <c r="I902" s="540"/>
      <c r="J902" s="243"/>
      <c r="K902" s="243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607"/>
      <c r="E903" s="243"/>
      <c r="F903" s="243"/>
      <c r="G903" s="243"/>
      <c r="H903" s="243"/>
      <c r="I903" s="540"/>
      <c r="J903" s="243"/>
      <c r="K903" s="243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607"/>
      <c r="E904" s="243"/>
      <c r="F904" s="243"/>
      <c r="G904" s="243"/>
      <c r="H904" s="243"/>
      <c r="I904" s="540"/>
      <c r="J904" s="243"/>
      <c r="K904" s="243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607"/>
      <c r="E905" s="243"/>
      <c r="F905" s="243"/>
      <c r="G905" s="243"/>
      <c r="H905" s="243"/>
      <c r="I905" s="540"/>
      <c r="J905" s="243"/>
      <c r="K905" s="243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607"/>
      <c r="E906" s="243"/>
      <c r="F906" s="243"/>
      <c r="G906" s="243"/>
      <c r="H906" s="243"/>
      <c r="I906" s="540"/>
      <c r="J906" s="243"/>
      <c r="K906" s="243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607"/>
      <c r="E907" s="243"/>
      <c r="F907" s="243"/>
      <c r="G907" s="243"/>
      <c r="H907" s="243"/>
      <c r="I907" s="540"/>
      <c r="J907" s="243"/>
      <c r="K907" s="243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607"/>
      <c r="E908" s="243"/>
      <c r="F908" s="243"/>
      <c r="G908" s="243"/>
      <c r="H908" s="243"/>
      <c r="I908" s="540"/>
      <c r="J908" s="243"/>
      <c r="K908" s="243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607"/>
      <c r="E909" s="243"/>
      <c r="F909" s="243"/>
      <c r="G909" s="243"/>
      <c r="H909" s="243"/>
      <c r="I909" s="540"/>
      <c r="J909" s="243"/>
      <c r="K909" s="243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607"/>
      <c r="E910" s="243"/>
      <c r="F910" s="243"/>
      <c r="G910" s="243"/>
      <c r="H910" s="243"/>
      <c r="I910" s="540"/>
      <c r="J910" s="243"/>
      <c r="K910" s="243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607"/>
      <c r="E911" s="243"/>
      <c r="F911" s="243"/>
      <c r="G911" s="243"/>
      <c r="H911" s="243"/>
      <c r="I911" s="540"/>
      <c r="J911" s="243"/>
      <c r="K911" s="243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607"/>
      <c r="E912" s="243"/>
      <c r="F912" s="243"/>
      <c r="G912" s="243"/>
      <c r="H912" s="243"/>
      <c r="I912" s="540"/>
      <c r="J912" s="243"/>
      <c r="K912" s="243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607"/>
      <c r="E913" s="243"/>
      <c r="F913" s="243"/>
      <c r="G913" s="243"/>
      <c r="H913" s="243"/>
      <c r="I913" s="540"/>
      <c r="J913" s="243"/>
      <c r="K913" s="243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607"/>
      <c r="E914" s="243"/>
      <c r="F914" s="243"/>
      <c r="G914" s="243"/>
      <c r="H914" s="243"/>
      <c r="I914" s="540"/>
      <c r="J914" s="243"/>
      <c r="K914" s="243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607"/>
      <c r="E915" s="243"/>
      <c r="F915" s="243"/>
      <c r="G915" s="243"/>
      <c r="H915" s="243"/>
      <c r="I915" s="540"/>
      <c r="J915" s="243"/>
      <c r="K915" s="243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607"/>
      <c r="E916" s="243"/>
      <c r="F916" s="243"/>
      <c r="G916" s="243"/>
      <c r="H916" s="243"/>
      <c r="I916" s="540"/>
      <c r="J916" s="243"/>
      <c r="K916" s="243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607"/>
      <c r="E917" s="243"/>
      <c r="F917" s="243"/>
      <c r="G917" s="243"/>
      <c r="H917" s="243"/>
      <c r="I917" s="540"/>
      <c r="J917" s="243"/>
      <c r="K917" s="243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607"/>
      <c r="E918" s="243"/>
      <c r="F918" s="243"/>
      <c r="G918" s="243"/>
      <c r="H918" s="243"/>
      <c r="I918" s="540"/>
      <c r="J918" s="243"/>
      <c r="K918" s="243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607"/>
      <c r="E919" s="243"/>
      <c r="F919" s="243"/>
      <c r="G919" s="243"/>
      <c r="H919" s="243"/>
      <c r="I919" s="540"/>
      <c r="J919" s="243"/>
      <c r="K919" s="243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607"/>
      <c r="E920" s="243"/>
      <c r="F920" s="243"/>
      <c r="G920" s="243"/>
      <c r="H920" s="243"/>
      <c r="I920" s="540"/>
      <c r="J920" s="243"/>
      <c r="K920" s="243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607"/>
      <c r="E921" s="243"/>
      <c r="F921" s="243"/>
      <c r="G921" s="243"/>
      <c r="H921" s="243"/>
      <c r="I921" s="540"/>
      <c r="J921" s="243"/>
      <c r="K921" s="243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607"/>
      <c r="E922" s="243"/>
      <c r="F922" s="243"/>
      <c r="G922" s="243"/>
      <c r="H922" s="243"/>
      <c r="I922" s="540"/>
      <c r="J922" s="243"/>
      <c r="K922" s="243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607"/>
      <c r="E923" s="243"/>
      <c r="F923" s="243"/>
      <c r="G923" s="243"/>
      <c r="H923" s="243"/>
      <c r="I923" s="540"/>
      <c r="J923" s="243"/>
      <c r="K923" s="243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607"/>
      <c r="E924" s="243"/>
      <c r="F924" s="243"/>
      <c r="G924" s="243"/>
      <c r="H924" s="243"/>
      <c r="I924" s="540"/>
      <c r="J924" s="243"/>
      <c r="K924" s="243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607"/>
      <c r="E925" s="243"/>
      <c r="F925" s="243"/>
      <c r="G925" s="243"/>
      <c r="H925" s="243"/>
      <c r="I925" s="540"/>
      <c r="J925" s="243"/>
      <c r="K925" s="243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607"/>
      <c r="E926" s="243"/>
      <c r="F926" s="243"/>
      <c r="G926" s="243"/>
      <c r="H926" s="243"/>
      <c r="I926" s="540"/>
      <c r="J926" s="243"/>
      <c r="K926" s="243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607"/>
      <c r="E927" s="243"/>
      <c r="F927" s="243"/>
      <c r="G927" s="243"/>
      <c r="H927" s="243"/>
      <c r="I927" s="540"/>
      <c r="J927" s="243"/>
      <c r="K927" s="243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607"/>
      <c r="E928" s="243"/>
      <c r="F928" s="243"/>
      <c r="G928" s="243"/>
      <c r="H928" s="243"/>
      <c r="I928" s="540"/>
      <c r="J928" s="243"/>
      <c r="K928" s="243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607"/>
      <c r="E929" s="243"/>
      <c r="F929" s="243"/>
      <c r="G929" s="243"/>
      <c r="H929" s="243"/>
      <c r="I929" s="540"/>
      <c r="J929" s="243"/>
      <c r="K929" s="243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607"/>
      <c r="E930" s="243"/>
      <c r="F930" s="243"/>
      <c r="G930" s="243"/>
      <c r="H930" s="243"/>
      <c r="I930" s="540"/>
      <c r="J930" s="243"/>
      <c r="K930" s="243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607"/>
      <c r="E931" s="243"/>
      <c r="F931" s="243"/>
      <c r="G931" s="243"/>
      <c r="H931" s="243"/>
      <c r="I931" s="540"/>
      <c r="J931" s="243"/>
      <c r="K931" s="243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607"/>
      <c r="E932" s="243"/>
      <c r="F932" s="243"/>
      <c r="G932" s="243"/>
      <c r="H932" s="243"/>
      <c r="I932" s="540"/>
      <c r="J932" s="243"/>
      <c r="K932" s="243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607"/>
      <c r="E933" s="243"/>
      <c r="F933" s="243"/>
      <c r="G933" s="243"/>
      <c r="H933" s="243"/>
      <c r="I933" s="540"/>
      <c r="J933" s="243"/>
      <c r="K933" s="243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607"/>
      <c r="E934" s="243"/>
      <c r="F934" s="243"/>
      <c r="G934" s="243"/>
      <c r="H934" s="243"/>
      <c r="I934" s="540"/>
      <c r="J934" s="243"/>
      <c r="K934" s="243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607"/>
      <c r="E935" s="243"/>
      <c r="F935" s="243"/>
      <c r="G935" s="243"/>
      <c r="H935" s="243"/>
      <c r="I935" s="540"/>
      <c r="J935" s="243"/>
      <c r="K935" s="243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607"/>
      <c r="E936" s="243"/>
      <c r="F936" s="243"/>
      <c r="G936" s="243"/>
      <c r="H936" s="243"/>
      <c r="I936" s="540"/>
      <c r="J936" s="243"/>
      <c r="K936" s="243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607"/>
      <c r="E937" s="243"/>
      <c r="F937" s="243"/>
      <c r="G937" s="243"/>
      <c r="H937" s="243"/>
      <c r="I937" s="540"/>
      <c r="J937" s="243"/>
      <c r="K937" s="243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607"/>
      <c r="E938" s="243"/>
      <c r="F938" s="243"/>
      <c r="G938" s="243"/>
      <c r="H938" s="243"/>
      <c r="I938" s="540"/>
      <c r="J938" s="243"/>
      <c r="K938" s="243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607"/>
      <c r="E939" s="243"/>
      <c r="F939" s="243"/>
      <c r="G939" s="243"/>
      <c r="H939" s="243"/>
      <c r="I939" s="540"/>
      <c r="J939" s="243"/>
      <c r="K939" s="243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607"/>
      <c r="E940" s="243"/>
      <c r="F940" s="243"/>
      <c r="G940" s="243"/>
      <c r="H940" s="243"/>
      <c r="I940" s="540"/>
      <c r="J940" s="243"/>
      <c r="K940" s="243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607"/>
      <c r="E941" s="243"/>
      <c r="F941" s="243"/>
      <c r="G941" s="243"/>
      <c r="H941" s="243"/>
      <c r="I941" s="540"/>
      <c r="J941" s="243"/>
      <c r="K941" s="243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607"/>
      <c r="E942" s="243"/>
      <c r="F942" s="243"/>
      <c r="G942" s="243"/>
      <c r="H942" s="243"/>
      <c r="I942" s="540"/>
      <c r="J942" s="243"/>
      <c r="K942" s="243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607"/>
      <c r="E943" s="243"/>
      <c r="F943" s="243"/>
      <c r="G943" s="243"/>
      <c r="H943" s="243"/>
      <c r="I943" s="540"/>
      <c r="J943" s="243"/>
      <c r="K943" s="243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607"/>
      <c r="E944" s="243"/>
      <c r="F944" s="243"/>
      <c r="G944" s="243"/>
      <c r="H944" s="243"/>
      <c r="I944" s="540"/>
      <c r="J944" s="243"/>
      <c r="K944" s="243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607"/>
      <c r="E945" s="243"/>
      <c r="F945" s="243"/>
      <c r="G945" s="243"/>
      <c r="H945" s="243"/>
      <c r="I945" s="540"/>
      <c r="J945" s="243"/>
      <c r="K945" s="243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607"/>
      <c r="E946" s="243"/>
      <c r="F946" s="243"/>
      <c r="G946" s="243"/>
      <c r="H946" s="243"/>
      <c r="I946" s="540"/>
      <c r="J946" s="243"/>
      <c r="K946" s="243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607"/>
      <c r="E947" s="243"/>
      <c r="F947" s="243"/>
      <c r="G947" s="243"/>
      <c r="H947" s="243"/>
      <c r="I947" s="540"/>
      <c r="J947" s="243"/>
      <c r="K947" s="243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607"/>
      <c r="E948" s="243"/>
      <c r="F948" s="243"/>
      <c r="G948" s="243"/>
      <c r="H948" s="243"/>
      <c r="I948" s="540"/>
      <c r="J948" s="243"/>
      <c r="K948" s="243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607"/>
      <c r="E949" s="243"/>
      <c r="F949" s="243"/>
      <c r="G949" s="243"/>
      <c r="H949" s="243"/>
      <c r="I949" s="540"/>
      <c r="J949" s="243"/>
      <c r="K949" s="243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607"/>
      <c r="E950" s="243"/>
      <c r="F950" s="243"/>
      <c r="G950" s="243"/>
      <c r="H950" s="243"/>
      <c r="I950" s="540"/>
      <c r="J950" s="243"/>
      <c r="K950" s="243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607"/>
      <c r="E951" s="243"/>
      <c r="F951" s="243"/>
      <c r="G951" s="243"/>
      <c r="H951" s="243"/>
      <c r="I951" s="540"/>
      <c r="J951" s="243"/>
      <c r="K951" s="243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607"/>
      <c r="E952" s="243"/>
      <c r="F952" s="243"/>
      <c r="G952" s="243"/>
      <c r="H952" s="243"/>
      <c r="I952" s="540"/>
      <c r="J952" s="243"/>
      <c r="K952" s="243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607"/>
      <c r="E953" s="243"/>
      <c r="F953" s="243"/>
      <c r="G953" s="243"/>
      <c r="H953" s="243"/>
      <c r="I953" s="540"/>
      <c r="J953" s="243"/>
      <c r="K953" s="243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607"/>
      <c r="E954" s="243"/>
      <c r="F954" s="243"/>
      <c r="G954" s="243"/>
      <c r="H954" s="243"/>
      <c r="I954" s="540"/>
      <c r="J954" s="243"/>
      <c r="K954" s="243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607"/>
      <c r="E955" s="243"/>
      <c r="F955" s="243"/>
      <c r="G955" s="243"/>
      <c r="H955" s="243"/>
      <c r="I955" s="540"/>
      <c r="J955" s="243"/>
      <c r="K955" s="243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607"/>
      <c r="E956" s="243"/>
      <c r="F956" s="243"/>
      <c r="G956" s="243"/>
      <c r="H956" s="243"/>
      <c r="I956" s="540"/>
      <c r="J956" s="243"/>
      <c r="K956" s="243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607"/>
      <c r="E957" s="243"/>
      <c r="F957" s="243"/>
      <c r="G957" s="243"/>
      <c r="H957" s="243"/>
      <c r="I957" s="540"/>
      <c r="J957" s="243"/>
      <c r="K957" s="243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607"/>
      <c r="E958" s="243"/>
      <c r="F958" s="243"/>
      <c r="G958" s="243"/>
      <c r="H958" s="243"/>
      <c r="I958" s="540"/>
      <c r="J958" s="243"/>
      <c r="K958" s="243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607"/>
      <c r="E959" s="243"/>
      <c r="F959" s="243"/>
      <c r="G959" s="243"/>
      <c r="H959" s="243"/>
      <c r="I959" s="540"/>
      <c r="J959" s="243"/>
      <c r="K959" s="243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607"/>
      <c r="E960" s="243"/>
      <c r="F960" s="243"/>
      <c r="G960" s="243"/>
      <c r="H960" s="243"/>
      <c r="I960" s="540"/>
      <c r="J960" s="243"/>
      <c r="K960" s="243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607"/>
      <c r="E961" s="243"/>
      <c r="F961" s="243"/>
      <c r="G961" s="243"/>
      <c r="H961" s="243"/>
      <c r="I961" s="540"/>
      <c r="J961" s="243"/>
      <c r="K961" s="243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607"/>
      <c r="E962" s="243"/>
      <c r="F962" s="243"/>
      <c r="G962" s="243"/>
      <c r="H962" s="243"/>
      <c r="I962" s="540"/>
      <c r="J962" s="243"/>
      <c r="K962" s="243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607"/>
      <c r="E963" s="243"/>
      <c r="F963" s="243"/>
      <c r="G963" s="243"/>
      <c r="H963" s="243"/>
      <c r="I963" s="540"/>
      <c r="J963" s="243"/>
      <c r="K963" s="243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607"/>
      <c r="E964" s="243"/>
      <c r="F964" s="243"/>
      <c r="G964" s="243"/>
      <c r="H964" s="243"/>
      <c r="I964" s="540"/>
      <c r="J964" s="243"/>
      <c r="K964" s="243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607"/>
      <c r="E965" s="243"/>
      <c r="F965" s="243"/>
      <c r="G965" s="243"/>
      <c r="H965" s="243"/>
      <c r="I965" s="540"/>
      <c r="J965" s="243"/>
      <c r="K965" s="243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607"/>
      <c r="E966" s="243"/>
      <c r="F966" s="243"/>
      <c r="G966" s="243"/>
      <c r="H966" s="243"/>
      <c r="I966" s="540"/>
      <c r="J966" s="243"/>
      <c r="K966" s="243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607"/>
      <c r="E967" s="243"/>
      <c r="F967" s="243"/>
      <c r="G967" s="243"/>
      <c r="H967" s="243"/>
      <c r="I967" s="540"/>
      <c r="J967" s="243"/>
      <c r="K967" s="243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607"/>
      <c r="E968" s="243"/>
      <c r="F968" s="243"/>
      <c r="G968" s="243"/>
      <c r="H968" s="243"/>
      <c r="I968" s="540"/>
      <c r="J968" s="243"/>
      <c r="K968" s="243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607"/>
      <c r="E969" s="243"/>
      <c r="F969" s="243"/>
      <c r="G969" s="243"/>
      <c r="H969" s="243"/>
      <c r="I969" s="540"/>
      <c r="J969" s="243"/>
      <c r="K969" s="243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607"/>
      <c r="E970" s="243"/>
      <c r="F970" s="243"/>
      <c r="G970" s="243"/>
      <c r="H970" s="243"/>
      <c r="I970" s="540"/>
      <c r="J970" s="243"/>
      <c r="K970" s="243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607"/>
      <c r="E971" s="243"/>
      <c r="F971" s="243"/>
      <c r="G971" s="243"/>
      <c r="H971" s="243"/>
      <c r="I971" s="540"/>
      <c r="J971" s="243"/>
      <c r="K971" s="243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607"/>
      <c r="E972" s="243"/>
      <c r="F972" s="243"/>
      <c r="G972" s="243"/>
      <c r="H972" s="243"/>
      <c r="I972" s="540"/>
      <c r="J972" s="243"/>
      <c r="K972" s="243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607"/>
      <c r="E973" s="243"/>
      <c r="F973" s="243"/>
      <c r="G973" s="243"/>
      <c r="H973" s="243"/>
      <c r="I973" s="540"/>
      <c r="J973" s="243"/>
      <c r="K973" s="243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607"/>
      <c r="E974" s="243"/>
      <c r="F974" s="243"/>
      <c r="G974" s="243"/>
      <c r="H974" s="243"/>
      <c r="I974" s="540"/>
      <c r="J974" s="243"/>
      <c r="K974" s="243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607"/>
      <c r="E975" s="243"/>
      <c r="F975" s="243"/>
      <c r="G975" s="243"/>
      <c r="H975" s="243"/>
      <c r="I975" s="540"/>
      <c r="J975" s="243"/>
      <c r="K975" s="243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607"/>
      <c r="E976" s="243"/>
      <c r="F976" s="243"/>
      <c r="G976" s="243"/>
      <c r="H976" s="243"/>
      <c r="I976" s="540"/>
      <c r="J976" s="243"/>
      <c r="K976" s="243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607"/>
      <c r="E977" s="243"/>
      <c r="F977" s="243"/>
      <c r="G977" s="243"/>
      <c r="H977" s="243"/>
      <c r="I977" s="540"/>
      <c r="J977" s="243"/>
      <c r="K977" s="243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607"/>
      <c r="E978" s="243"/>
      <c r="F978" s="243"/>
      <c r="G978" s="243"/>
      <c r="H978" s="243"/>
      <c r="I978" s="540"/>
      <c r="J978" s="243"/>
      <c r="K978" s="243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607"/>
      <c r="E979" s="243"/>
      <c r="F979" s="243"/>
      <c r="G979" s="243"/>
      <c r="H979" s="243"/>
      <c r="I979" s="540"/>
      <c r="J979" s="243"/>
      <c r="K979" s="243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607"/>
      <c r="E980" s="243"/>
      <c r="F980" s="243"/>
      <c r="G980" s="243"/>
      <c r="H980" s="243"/>
      <c r="I980" s="540"/>
      <c r="J980" s="243"/>
      <c r="K980" s="243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607"/>
      <c r="E981" s="243"/>
      <c r="F981" s="243"/>
      <c r="G981" s="243"/>
      <c r="H981" s="243"/>
      <c r="I981" s="540"/>
      <c r="J981" s="243"/>
      <c r="K981" s="243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607"/>
      <c r="E982" s="243"/>
      <c r="F982" s="243"/>
      <c r="G982" s="243"/>
      <c r="H982" s="243"/>
      <c r="I982" s="540"/>
      <c r="J982" s="243"/>
      <c r="K982" s="243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607"/>
      <c r="E983" s="243"/>
      <c r="F983" s="243"/>
      <c r="G983" s="243"/>
      <c r="H983" s="243"/>
      <c r="I983" s="540"/>
      <c r="J983" s="243"/>
      <c r="K983" s="243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607"/>
      <c r="E984" s="243"/>
      <c r="F984" s="243"/>
      <c r="G984" s="243"/>
      <c r="H984" s="243"/>
      <c r="I984" s="540"/>
      <c r="J984" s="243"/>
      <c r="K984" s="243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607"/>
      <c r="E985" s="243"/>
      <c r="F985" s="243"/>
      <c r="G985" s="243"/>
      <c r="H985" s="243"/>
      <c r="I985" s="540"/>
      <c r="J985" s="243"/>
      <c r="K985" s="243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607"/>
      <c r="E986" s="243"/>
      <c r="F986" s="243"/>
      <c r="G986" s="243"/>
      <c r="H986" s="243"/>
      <c r="I986" s="540"/>
      <c r="J986" s="243"/>
      <c r="K986" s="243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607"/>
      <c r="E987" s="243"/>
      <c r="F987" s="243"/>
      <c r="G987" s="243"/>
      <c r="H987" s="243"/>
      <c r="I987" s="540"/>
      <c r="J987" s="243"/>
      <c r="K987" s="243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607"/>
      <c r="E988" s="243"/>
      <c r="F988" s="243"/>
      <c r="G988" s="243"/>
      <c r="H988" s="243"/>
      <c r="I988" s="540"/>
      <c r="J988" s="243"/>
      <c r="K988" s="243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607"/>
      <c r="E989" s="243"/>
      <c r="F989" s="243"/>
      <c r="G989" s="243"/>
      <c r="H989" s="243"/>
      <c r="I989" s="540"/>
      <c r="J989" s="243"/>
      <c r="K989" s="243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607"/>
      <c r="E990" s="243"/>
      <c r="F990" s="243"/>
      <c r="G990" s="243"/>
      <c r="H990" s="243"/>
      <c r="I990" s="540"/>
      <c r="J990" s="243"/>
      <c r="K990" s="243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607"/>
      <c r="E991" s="243"/>
      <c r="F991" s="243"/>
      <c r="G991" s="243"/>
      <c r="H991" s="243"/>
      <c r="I991" s="540"/>
      <c r="J991" s="243"/>
      <c r="K991" s="243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607"/>
      <c r="E992" s="243"/>
      <c r="F992" s="243"/>
      <c r="G992" s="243"/>
      <c r="H992" s="243"/>
      <c r="I992" s="540"/>
      <c r="J992" s="243"/>
      <c r="K992" s="243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607"/>
      <c r="E993" s="243"/>
      <c r="F993" s="243"/>
      <c r="G993" s="243"/>
      <c r="H993" s="243"/>
      <c r="I993" s="540"/>
      <c r="J993" s="243"/>
      <c r="K993" s="243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607"/>
      <c r="E994" s="243"/>
      <c r="F994" s="243"/>
      <c r="G994" s="243"/>
      <c r="H994" s="243"/>
      <c r="I994" s="540"/>
      <c r="J994" s="243"/>
      <c r="K994" s="243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607"/>
      <c r="E995" s="243"/>
      <c r="F995" s="243"/>
      <c r="G995" s="243"/>
      <c r="H995" s="243"/>
      <c r="I995" s="540"/>
      <c r="J995" s="243"/>
      <c r="K995" s="243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607"/>
      <c r="E996" s="243"/>
      <c r="F996" s="243"/>
      <c r="G996" s="243"/>
      <c r="H996" s="243"/>
      <c r="I996" s="540"/>
      <c r="J996" s="243"/>
      <c r="K996" s="243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607"/>
      <c r="E997" s="243"/>
      <c r="F997" s="243"/>
      <c r="G997" s="243"/>
      <c r="H997" s="243"/>
      <c r="I997" s="540"/>
      <c r="J997" s="243"/>
      <c r="K997" s="243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607"/>
      <c r="E998" s="243"/>
      <c r="F998" s="243"/>
      <c r="G998" s="243"/>
      <c r="H998" s="243"/>
      <c r="I998" s="540"/>
      <c r="J998" s="243"/>
      <c r="K998" s="243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607"/>
      <c r="E999" s="243"/>
      <c r="F999" s="243"/>
      <c r="G999" s="243"/>
      <c r="H999" s="243"/>
      <c r="I999" s="540"/>
      <c r="J999" s="243"/>
      <c r="K999" s="243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607"/>
      <c r="E1000" s="243"/>
      <c r="F1000" s="243"/>
      <c r="G1000" s="243"/>
      <c r="H1000" s="243"/>
      <c r="I1000" s="540"/>
      <c r="J1000" s="243"/>
      <c r="K1000" s="243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111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3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2.86" customWidth="1"/>
    <col min="2" max="2" width="28.57" customWidth="1"/>
    <col min="3" max="3" width="19.43" customWidth="1"/>
    <col min="4" max="4" width="26.14" customWidth="1"/>
    <col min="5" max="5" width="40.57" customWidth="1"/>
    <col min="6" max="6" width="71.43" customWidth="1"/>
    <col min="7" max="7" width="15.43" customWidth="1"/>
    <col min="8" max="8" width="31.29" customWidth="1"/>
    <col min="9" max="9" width="33.29" customWidth="1"/>
    <col min="10" max="10" width="35.14" customWidth="1"/>
    <col min="11" max="11" width="57.14" customWidth="1"/>
    <col min="12" max="12" width="76.43" customWidth="1"/>
    <col min="13" max="13" width="53.43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4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510">
        <v>105</v>
      </c>
      <c r="B2" s="17" t="s">
        <v>11310</v>
      </c>
      <c r="C2" s="17">
        <v>1999</v>
      </c>
      <c r="D2" s="135">
        <v>36525</v>
      </c>
      <c r="E2" s="17" t="s">
        <v>11311</v>
      </c>
      <c r="F2" s="17" t="s">
        <v>456</v>
      </c>
      <c r="G2" s="17" t="s">
        <v>407</v>
      </c>
      <c r="H2" s="17" t="s">
        <v>8323</v>
      </c>
      <c r="I2" s="135">
        <v>38366</v>
      </c>
      <c r="J2" s="19">
        <v>1</v>
      </c>
      <c r="K2" s="562" t="s">
        <v>308</v>
      </c>
      <c r="L2" s="19" t="s">
        <v>371</v>
      </c>
      <c r="M2" s="21">
        <f>I2-D2</f>
        <v>1841</v>
      </c>
      <c r="N2" s="243"/>
      <c r="O2" s="390" t="s">
        <v>11312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503">
        <v>205</v>
      </c>
      <c r="B3" s="9" t="s">
        <v>11313</v>
      </c>
      <c r="C3" s="9">
        <v>2004</v>
      </c>
      <c r="D3" s="388">
        <v>38190</v>
      </c>
      <c r="E3" s="9" t="s">
        <v>11314</v>
      </c>
      <c r="F3" s="9" t="s">
        <v>11315</v>
      </c>
      <c r="G3" s="9" t="s">
        <v>850</v>
      </c>
      <c r="H3" s="9" t="s">
        <v>965</v>
      </c>
      <c r="I3" s="388">
        <v>38392</v>
      </c>
      <c r="J3" s="12">
        <v>2</v>
      </c>
      <c r="K3" s="562" t="s">
        <v>308</v>
      </c>
      <c r="L3" s="9" t="s">
        <v>371</v>
      </c>
      <c r="M3" s="13">
        <f>I3-D3</f>
        <v>202</v>
      </c>
      <c r="N3" s="243"/>
      <c r="O3" s="394" t="s">
        <v>26</v>
      </c>
      <c r="P3" s="394">
        <f>COUNTIF($G$2:$G$477,"PT")</f>
        <v>23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510">
        <v>305</v>
      </c>
      <c r="B4" s="17" t="s">
        <v>11316</v>
      </c>
      <c r="C4" s="17">
        <v>2004</v>
      </c>
      <c r="D4" s="135">
        <v>38201</v>
      </c>
      <c r="E4" s="17" t="s">
        <v>11317</v>
      </c>
      <c r="F4" s="17" t="s">
        <v>953</v>
      </c>
      <c r="G4" s="17" t="s">
        <v>40</v>
      </c>
      <c r="H4" s="17" t="s">
        <v>870</v>
      </c>
      <c r="I4" s="135">
        <v>38397</v>
      </c>
      <c r="J4" s="19">
        <v>2</v>
      </c>
      <c r="K4" s="560" t="s">
        <v>278</v>
      </c>
      <c r="L4" s="19" t="s">
        <v>371</v>
      </c>
      <c r="M4" s="21">
        <f>I4-D4</f>
        <v>196</v>
      </c>
      <c r="N4" s="243"/>
      <c r="O4" s="23" t="s">
        <v>30</v>
      </c>
      <c r="P4" s="23">
        <f>COUNTIF($G$2:$G$477,"PTN")</f>
        <v>5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503">
        <v>405</v>
      </c>
      <c r="B5" s="9" t="s">
        <v>11318</v>
      </c>
      <c r="C5" s="9">
        <v>2000</v>
      </c>
      <c r="D5" s="388">
        <v>36650</v>
      </c>
      <c r="E5" s="9" t="s">
        <v>11319</v>
      </c>
      <c r="F5" s="9" t="s">
        <v>2093</v>
      </c>
      <c r="G5" s="9" t="s">
        <v>850</v>
      </c>
      <c r="H5" s="9" t="s">
        <v>3804</v>
      </c>
      <c r="I5" s="388">
        <v>38394</v>
      </c>
      <c r="J5" s="12">
        <v>2</v>
      </c>
      <c r="K5" s="562" t="s">
        <v>308</v>
      </c>
      <c r="L5" s="9" t="s">
        <v>371</v>
      </c>
      <c r="M5" s="13">
        <f>I5-D5</f>
        <v>1744</v>
      </c>
      <c r="N5" s="243"/>
      <c r="O5" s="24" t="s">
        <v>35</v>
      </c>
      <c r="P5" s="24">
        <f>COUNTIF($G$2:$G$477,"PTE")</f>
        <v>0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510">
        <v>505</v>
      </c>
      <c r="B6" s="17" t="s">
        <v>11320</v>
      </c>
      <c r="C6" s="17">
        <v>2001</v>
      </c>
      <c r="D6" s="135">
        <v>36963</v>
      </c>
      <c r="E6" s="17" t="s">
        <v>11321</v>
      </c>
      <c r="F6" s="17" t="s">
        <v>11322</v>
      </c>
      <c r="G6" s="17" t="s">
        <v>844</v>
      </c>
      <c r="H6" s="17" t="s">
        <v>10925</v>
      </c>
      <c r="I6" s="135">
        <v>38394</v>
      </c>
      <c r="J6" s="19">
        <v>2</v>
      </c>
      <c r="K6" s="560" t="s">
        <v>278</v>
      </c>
      <c r="L6" s="19" t="s">
        <v>371</v>
      </c>
      <c r="M6" s="21">
        <f>I6-D6</f>
        <v>1431</v>
      </c>
      <c r="N6" s="243"/>
      <c r="O6" s="23" t="s">
        <v>40</v>
      </c>
      <c r="P6" s="23">
        <f>COUNTIF($G$2:$G$477,"Pré-Mistura")</f>
        <v>1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503">
        <v>605</v>
      </c>
      <c r="B7" s="9" t="s">
        <v>11323</v>
      </c>
      <c r="C7" s="9">
        <v>2003</v>
      </c>
      <c r="D7" s="388">
        <v>37900</v>
      </c>
      <c r="E7" s="9" t="s">
        <v>11324</v>
      </c>
      <c r="F7" s="9" t="s">
        <v>9481</v>
      </c>
      <c r="G7" s="9" t="s">
        <v>850</v>
      </c>
      <c r="H7" s="9" t="s">
        <v>11325</v>
      </c>
      <c r="I7" s="388">
        <v>38425</v>
      </c>
      <c r="J7" s="12">
        <v>3</v>
      </c>
      <c r="K7" s="561" t="s">
        <v>324</v>
      </c>
      <c r="L7" s="9" t="s">
        <v>376</v>
      </c>
      <c r="M7" s="13">
        <f>I7-D7</f>
        <v>525</v>
      </c>
      <c r="N7" s="243"/>
      <c r="O7" s="24" t="s">
        <v>852</v>
      </c>
      <c r="P7" s="24">
        <f>COUNTIF($G$2:$G$477,"PF")</f>
        <v>45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510">
        <v>705</v>
      </c>
      <c r="B8" s="17" t="s">
        <v>11326</v>
      </c>
      <c r="C8" s="17">
        <v>2002</v>
      </c>
      <c r="D8" s="135">
        <v>37441</v>
      </c>
      <c r="E8" s="17" t="s">
        <v>11327</v>
      </c>
      <c r="F8" s="17" t="s">
        <v>11328</v>
      </c>
      <c r="G8" s="47" t="s">
        <v>865</v>
      </c>
      <c r="H8" s="17" t="s">
        <v>10388</v>
      </c>
      <c r="I8" s="135">
        <v>38426</v>
      </c>
      <c r="J8" s="19">
        <v>3</v>
      </c>
      <c r="K8" s="562" t="s">
        <v>308</v>
      </c>
      <c r="L8" s="19" t="s">
        <v>380</v>
      </c>
      <c r="M8" s="21">
        <f>I8-D8</f>
        <v>985</v>
      </c>
      <c r="N8" s="243"/>
      <c r="O8" s="23" t="s">
        <v>844</v>
      </c>
      <c r="P8" s="23">
        <f>COUNTIF($G$2:$G$477,"PFN")</f>
        <v>5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503">
        <v>805</v>
      </c>
      <c r="B9" s="9" t="s">
        <v>11329</v>
      </c>
      <c r="C9" s="9">
        <v>2002</v>
      </c>
      <c r="D9" s="134">
        <v>37441</v>
      </c>
      <c r="E9" s="9" t="s">
        <v>11330</v>
      </c>
      <c r="F9" s="9" t="s">
        <v>11328</v>
      </c>
      <c r="G9" s="41" t="s">
        <v>865</v>
      </c>
      <c r="H9" s="9" t="s">
        <v>10388</v>
      </c>
      <c r="I9" s="134">
        <v>38426</v>
      </c>
      <c r="J9" s="12">
        <v>3</v>
      </c>
      <c r="K9" s="562" t="s">
        <v>308</v>
      </c>
      <c r="L9" s="9" t="s">
        <v>380</v>
      </c>
      <c r="M9" s="13">
        <f>I9-D9</f>
        <v>985</v>
      </c>
      <c r="N9" s="243"/>
      <c r="O9" s="24" t="s">
        <v>861</v>
      </c>
      <c r="P9" s="24">
        <f>COUNTIF($G$2:$G$477,"PF/PTE")</f>
        <v>0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510">
        <v>905</v>
      </c>
      <c r="B10" s="17" t="s">
        <v>11331</v>
      </c>
      <c r="C10" s="17">
        <v>2002</v>
      </c>
      <c r="D10" s="135">
        <v>37441</v>
      </c>
      <c r="E10" s="17" t="s">
        <v>11332</v>
      </c>
      <c r="F10" s="17" t="s">
        <v>11328</v>
      </c>
      <c r="G10" s="47" t="s">
        <v>865</v>
      </c>
      <c r="H10" s="17" t="s">
        <v>10388</v>
      </c>
      <c r="I10" s="135">
        <v>38426</v>
      </c>
      <c r="J10" s="19">
        <v>3</v>
      </c>
      <c r="K10" s="562" t="s">
        <v>308</v>
      </c>
      <c r="L10" s="19" t="s">
        <v>380</v>
      </c>
      <c r="M10" s="21">
        <f>I10-D10</f>
        <v>985</v>
      </c>
      <c r="N10" s="243"/>
      <c r="O10" s="23" t="s">
        <v>865</v>
      </c>
      <c r="P10" s="23">
        <f>COUNTIF($G$2:$G$477,"Bio")</f>
        <v>10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503">
        <v>1005</v>
      </c>
      <c r="B11" s="9" t="s">
        <v>11333</v>
      </c>
      <c r="C11" s="9">
        <v>2001</v>
      </c>
      <c r="D11" s="134">
        <v>37133</v>
      </c>
      <c r="E11" s="9" t="s">
        <v>11334</v>
      </c>
      <c r="F11" s="9" t="s">
        <v>11335</v>
      </c>
      <c r="G11" s="9" t="s">
        <v>865</v>
      </c>
      <c r="H11" s="9" t="s">
        <v>5174</v>
      </c>
      <c r="I11" s="134">
        <v>38428</v>
      </c>
      <c r="J11" s="12">
        <v>3</v>
      </c>
      <c r="K11" s="561" t="s">
        <v>324</v>
      </c>
      <c r="L11" s="9" t="s">
        <v>380</v>
      </c>
      <c r="M11" s="13">
        <f>I11-D11</f>
        <v>1295</v>
      </c>
      <c r="N11" s="243"/>
      <c r="O11" s="395" t="s">
        <v>871</v>
      </c>
      <c r="P11" s="395">
        <f>COUNTIF($G$2:$G$477,"Bio/Org")</f>
        <v>0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510">
        <v>1105</v>
      </c>
      <c r="B12" s="17" t="s">
        <v>11336</v>
      </c>
      <c r="C12" s="17">
        <v>2002</v>
      </c>
      <c r="D12" s="135">
        <v>37518</v>
      </c>
      <c r="E12" s="17" t="s">
        <v>11337</v>
      </c>
      <c r="F12" s="17" t="s">
        <v>136</v>
      </c>
      <c r="G12" s="17" t="s">
        <v>407</v>
      </c>
      <c r="H12" s="17" t="s">
        <v>965</v>
      </c>
      <c r="I12" s="135">
        <v>38429</v>
      </c>
      <c r="J12" s="19">
        <v>3</v>
      </c>
      <c r="K12" s="562" t="s">
        <v>308</v>
      </c>
      <c r="L12" s="19" t="s">
        <v>376</v>
      </c>
      <c r="M12" s="21">
        <f>I12-D12</f>
        <v>911</v>
      </c>
      <c r="N12" s="243"/>
      <c r="O12" s="396" t="s">
        <v>45</v>
      </c>
      <c r="P12" s="397">
        <f>SUM(P3:P11)</f>
        <v>89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503">
        <v>1205</v>
      </c>
      <c r="B13" s="9" t="s">
        <v>11338</v>
      </c>
      <c r="C13" s="9">
        <v>2001</v>
      </c>
      <c r="D13" s="388">
        <v>37181</v>
      </c>
      <c r="E13" s="9" t="s">
        <v>11339</v>
      </c>
      <c r="F13" s="9" t="s">
        <v>9573</v>
      </c>
      <c r="G13" s="9" t="s">
        <v>850</v>
      </c>
      <c r="H13" s="9" t="s">
        <v>1487</v>
      </c>
      <c r="I13" s="388">
        <v>38435</v>
      </c>
      <c r="J13" s="12">
        <v>3</v>
      </c>
      <c r="K13" s="563" t="s">
        <v>295</v>
      </c>
      <c r="L13" s="9" t="s">
        <v>376</v>
      </c>
      <c r="M13" s="13">
        <f>I13-D13</f>
        <v>1254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510">
        <v>1305</v>
      </c>
      <c r="B14" s="17" t="s">
        <v>11340</v>
      </c>
      <c r="C14" s="17">
        <v>2003</v>
      </c>
      <c r="D14" s="392">
        <v>37875</v>
      </c>
      <c r="E14" s="17" t="s">
        <v>11341</v>
      </c>
      <c r="F14" s="17" t="s">
        <v>953</v>
      </c>
      <c r="G14" s="17" t="s">
        <v>850</v>
      </c>
      <c r="H14" s="17" t="s">
        <v>870</v>
      </c>
      <c r="I14" s="392">
        <v>38435</v>
      </c>
      <c r="J14" s="19">
        <v>3</v>
      </c>
      <c r="K14" s="561" t="s">
        <v>324</v>
      </c>
      <c r="L14" s="19" t="s">
        <v>371</v>
      </c>
      <c r="M14" s="21">
        <f>I14-D14</f>
        <v>560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503">
        <v>1405</v>
      </c>
      <c r="B15" s="9" t="s">
        <v>11342</v>
      </c>
      <c r="C15" s="9">
        <v>2003</v>
      </c>
      <c r="D15" s="388">
        <v>37900</v>
      </c>
      <c r="E15" s="9" t="s">
        <v>11343</v>
      </c>
      <c r="F15" s="9" t="s">
        <v>9986</v>
      </c>
      <c r="G15" s="9" t="s">
        <v>850</v>
      </c>
      <c r="H15" s="9" t="s">
        <v>965</v>
      </c>
      <c r="I15" s="388">
        <v>38439</v>
      </c>
      <c r="J15" s="12">
        <v>3</v>
      </c>
      <c r="K15" s="562" t="s">
        <v>308</v>
      </c>
      <c r="L15" s="9" t="s">
        <v>376</v>
      </c>
      <c r="M15" s="13">
        <f>I15-D15</f>
        <v>539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510">
        <v>1505</v>
      </c>
      <c r="B16" s="17" t="s">
        <v>11344</v>
      </c>
      <c r="C16" s="17">
        <v>2003</v>
      </c>
      <c r="D16" s="392">
        <v>37900</v>
      </c>
      <c r="E16" s="17" t="s">
        <v>11345</v>
      </c>
      <c r="F16" s="17" t="s">
        <v>9986</v>
      </c>
      <c r="G16" s="17" t="s">
        <v>850</v>
      </c>
      <c r="H16" s="17" t="s">
        <v>965</v>
      </c>
      <c r="I16" s="392">
        <v>38439</v>
      </c>
      <c r="J16" s="19">
        <v>3</v>
      </c>
      <c r="K16" s="560" t="s">
        <v>278</v>
      </c>
      <c r="L16" s="19" t="s">
        <v>376</v>
      </c>
      <c r="M16" s="21">
        <f>I16-D16</f>
        <v>539</v>
      </c>
      <c r="N16" s="243"/>
      <c r="O16" s="400" t="s">
        <v>11346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503">
        <v>1605</v>
      </c>
      <c r="B17" s="9" t="s">
        <v>11347</v>
      </c>
      <c r="C17" s="9">
        <v>2003</v>
      </c>
      <c r="D17" s="388">
        <v>37900</v>
      </c>
      <c r="E17" s="9" t="s">
        <v>11348</v>
      </c>
      <c r="F17" s="9" t="s">
        <v>9986</v>
      </c>
      <c r="G17" s="9" t="s">
        <v>850</v>
      </c>
      <c r="H17" s="9" t="s">
        <v>965</v>
      </c>
      <c r="I17" s="388">
        <v>38439</v>
      </c>
      <c r="J17" s="12">
        <v>3</v>
      </c>
      <c r="K17" s="560" t="s">
        <v>278</v>
      </c>
      <c r="L17" s="9" t="s">
        <v>376</v>
      </c>
      <c r="M17" s="13">
        <f>I17-D17</f>
        <v>539</v>
      </c>
      <c r="N17" s="243"/>
      <c r="O17" s="37" t="s">
        <v>11349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510">
        <v>1705</v>
      </c>
      <c r="B18" s="17" t="s">
        <v>11350</v>
      </c>
      <c r="C18" s="17">
        <v>1998</v>
      </c>
      <c r="D18" s="392">
        <v>36110</v>
      </c>
      <c r="E18" s="17" t="s">
        <v>11351</v>
      </c>
      <c r="F18" s="17" t="s">
        <v>11352</v>
      </c>
      <c r="G18" s="17" t="s">
        <v>850</v>
      </c>
      <c r="H18" s="17" t="s">
        <v>965</v>
      </c>
      <c r="I18" s="392">
        <v>38446</v>
      </c>
      <c r="J18" s="19">
        <v>4</v>
      </c>
      <c r="K18" s="560" t="s">
        <v>278</v>
      </c>
      <c r="L18" s="19" t="s">
        <v>376</v>
      </c>
      <c r="M18" s="21">
        <f>I18-D18</f>
        <v>2336</v>
      </c>
      <c r="N18" s="243"/>
      <c r="O18" s="33" t="s">
        <v>11353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503">
        <v>1805</v>
      </c>
      <c r="B19" s="9" t="s">
        <v>11354</v>
      </c>
      <c r="C19" s="9">
        <v>1998</v>
      </c>
      <c r="D19" s="388">
        <v>36110</v>
      </c>
      <c r="E19" s="9" t="s">
        <v>11355</v>
      </c>
      <c r="F19" s="9" t="s">
        <v>11352</v>
      </c>
      <c r="G19" s="9" t="s">
        <v>850</v>
      </c>
      <c r="H19" s="9" t="s">
        <v>965</v>
      </c>
      <c r="I19" s="388">
        <v>38446</v>
      </c>
      <c r="J19" s="12">
        <v>4</v>
      </c>
      <c r="K19" s="563" t="s">
        <v>295</v>
      </c>
      <c r="L19" s="9" t="s">
        <v>376</v>
      </c>
      <c r="M19" s="13">
        <f>I19-D19</f>
        <v>2336</v>
      </c>
      <c r="N19" s="243"/>
      <c r="O19" s="37" t="s">
        <v>11356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510">
        <v>1905</v>
      </c>
      <c r="B20" s="510" t="s">
        <v>1368</v>
      </c>
      <c r="C20" s="510" t="s">
        <v>1368</v>
      </c>
      <c r="D20" s="608" t="s">
        <v>1368</v>
      </c>
      <c r="E20" s="510" t="s">
        <v>1368</v>
      </c>
      <c r="F20" s="510" t="s">
        <v>1368</v>
      </c>
      <c r="G20" s="510" t="s">
        <v>1368</v>
      </c>
      <c r="H20" s="510" t="s">
        <v>1368</v>
      </c>
      <c r="I20" s="608" t="s">
        <v>1368</v>
      </c>
      <c r="J20" s="23" t="s">
        <v>1368</v>
      </c>
      <c r="K20" s="510" t="s">
        <v>1368</v>
      </c>
      <c r="L20" s="23" t="s">
        <v>1368</v>
      </c>
      <c r="M20" s="23" t="s">
        <v>1368</v>
      </c>
      <c r="N20" s="243"/>
      <c r="O20" s="33" t="s">
        <v>11357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503">
        <v>2005</v>
      </c>
      <c r="B21" s="9" t="s">
        <v>10944</v>
      </c>
      <c r="C21" s="9">
        <v>2004</v>
      </c>
      <c r="D21" s="388">
        <v>38089</v>
      </c>
      <c r="E21" s="9" t="s">
        <v>11358</v>
      </c>
      <c r="F21" s="9" t="s">
        <v>1417</v>
      </c>
      <c r="G21" s="9" t="s">
        <v>850</v>
      </c>
      <c r="H21" s="9" t="s">
        <v>6047</v>
      </c>
      <c r="I21" s="388">
        <v>38455</v>
      </c>
      <c r="J21" s="12">
        <v>4</v>
      </c>
      <c r="K21" s="563" t="s">
        <v>295</v>
      </c>
      <c r="L21" s="9" t="s">
        <v>371</v>
      </c>
      <c r="M21" s="13">
        <f>I21-D21</f>
        <v>366</v>
      </c>
      <c r="N21" s="243"/>
      <c r="O21" s="37" t="s">
        <v>11359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510">
        <v>2105</v>
      </c>
      <c r="B22" s="17" t="s">
        <v>11360</v>
      </c>
      <c r="C22" s="17">
        <v>2004</v>
      </c>
      <c r="D22" s="392">
        <v>38089</v>
      </c>
      <c r="E22" s="17" t="s">
        <v>11361</v>
      </c>
      <c r="F22" s="17" t="s">
        <v>1417</v>
      </c>
      <c r="G22" s="17" t="s">
        <v>850</v>
      </c>
      <c r="H22" s="17" t="s">
        <v>6047</v>
      </c>
      <c r="I22" s="392">
        <v>38455</v>
      </c>
      <c r="J22" s="19">
        <v>4</v>
      </c>
      <c r="K22" s="563" t="s">
        <v>295</v>
      </c>
      <c r="L22" s="19" t="s">
        <v>371</v>
      </c>
      <c r="M22" s="21">
        <f>I22-D22</f>
        <v>366</v>
      </c>
      <c r="N22" s="243"/>
      <c r="O22" s="33" t="s">
        <v>11362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503">
        <v>2205</v>
      </c>
      <c r="B23" s="9" t="s">
        <v>11363</v>
      </c>
      <c r="C23" s="9">
        <v>2004</v>
      </c>
      <c r="D23" s="388">
        <v>38089</v>
      </c>
      <c r="E23" s="9" t="s">
        <v>11364</v>
      </c>
      <c r="F23" s="9" t="s">
        <v>1417</v>
      </c>
      <c r="G23" s="9" t="s">
        <v>850</v>
      </c>
      <c r="H23" s="9" t="s">
        <v>6047</v>
      </c>
      <c r="I23" s="388">
        <v>38455</v>
      </c>
      <c r="J23" s="12">
        <v>4</v>
      </c>
      <c r="K23" s="563" t="s">
        <v>295</v>
      </c>
      <c r="L23" s="9" t="s">
        <v>371</v>
      </c>
      <c r="M23" s="13">
        <f>I23-D23</f>
        <v>366</v>
      </c>
      <c r="N23" s="243"/>
      <c r="O23" s="37" t="s">
        <v>11365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510">
        <v>2305</v>
      </c>
      <c r="B24" s="17" t="s">
        <v>11366</v>
      </c>
      <c r="C24" s="17">
        <v>2001</v>
      </c>
      <c r="D24" s="135">
        <v>37238</v>
      </c>
      <c r="E24" s="17" t="s">
        <v>11367</v>
      </c>
      <c r="F24" s="17" t="s">
        <v>2116</v>
      </c>
      <c r="G24" s="17" t="s">
        <v>407</v>
      </c>
      <c r="H24" s="17" t="s">
        <v>121</v>
      </c>
      <c r="I24" s="135">
        <v>38456</v>
      </c>
      <c r="J24" s="19">
        <v>4</v>
      </c>
      <c r="K24" s="560" t="s">
        <v>278</v>
      </c>
      <c r="L24" s="19" t="s">
        <v>376</v>
      </c>
      <c r="M24" s="21">
        <f>I24-D24</f>
        <v>1218</v>
      </c>
      <c r="N24" s="243"/>
      <c r="O24" s="401" t="s">
        <v>11368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503">
        <v>2405</v>
      </c>
      <c r="B25" s="9" t="s">
        <v>11369</v>
      </c>
      <c r="C25" s="9">
        <v>1999</v>
      </c>
      <c r="D25" s="388">
        <v>36441</v>
      </c>
      <c r="E25" s="9" t="s">
        <v>11370</v>
      </c>
      <c r="F25" s="9" t="s">
        <v>11371</v>
      </c>
      <c r="G25" s="9" t="s">
        <v>850</v>
      </c>
      <c r="H25" s="9" t="s">
        <v>10925</v>
      </c>
      <c r="I25" s="388">
        <v>38461</v>
      </c>
      <c r="J25" s="12">
        <v>4</v>
      </c>
      <c r="K25" s="560" t="s">
        <v>278</v>
      </c>
      <c r="L25" s="9" t="s">
        <v>371</v>
      </c>
      <c r="M25" s="13">
        <f>I25-D25</f>
        <v>2020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510">
        <v>2505</v>
      </c>
      <c r="B26" s="17" t="s">
        <v>11372</v>
      </c>
      <c r="C26" s="17">
        <v>2001</v>
      </c>
      <c r="D26" s="392">
        <v>37246</v>
      </c>
      <c r="E26" s="17" t="s">
        <v>11373</v>
      </c>
      <c r="F26" s="17" t="s">
        <v>1721</v>
      </c>
      <c r="G26" s="17" t="s">
        <v>850</v>
      </c>
      <c r="H26" s="17" t="s">
        <v>10925</v>
      </c>
      <c r="I26" s="392">
        <v>38467</v>
      </c>
      <c r="J26" s="19">
        <v>4</v>
      </c>
      <c r="K26" s="562" t="s">
        <v>308</v>
      </c>
      <c r="L26" s="19" t="s">
        <v>376</v>
      </c>
      <c r="M26" s="21">
        <f>I26-D26</f>
        <v>1221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503">
        <v>2605</v>
      </c>
      <c r="B27" s="9" t="s">
        <v>11374</v>
      </c>
      <c r="C27" s="9">
        <v>1998</v>
      </c>
      <c r="D27" s="388">
        <v>36482</v>
      </c>
      <c r="E27" s="9" t="s">
        <v>11375</v>
      </c>
      <c r="F27" s="9" t="s">
        <v>11376</v>
      </c>
      <c r="G27" s="9" t="s">
        <v>850</v>
      </c>
      <c r="H27" s="9" t="s">
        <v>1358</v>
      </c>
      <c r="I27" s="388">
        <v>38483</v>
      </c>
      <c r="J27" s="12">
        <v>5</v>
      </c>
      <c r="K27" s="563" t="s">
        <v>295</v>
      </c>
      <c r="L27" s="9" t="s">
        <v>371</v>
      </c>
      <c r="M27" s="13">
        <f>I27-D27</f>
        <v>2001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510">
        <v>2705</v>
      </c>
      <c r="B28" s="17" t="s">
        <v>11377</v>
      </c>
      <c r="C28" s="17">
        <v>2003</v>
      </c>
      <c r="D28" s="135">
        <v>37669</v>
      </c>
      <c r="E28" s="17" t="s">
        <v>11378</v>
      </c>
      <c r="F28" s="17" t="s">
        <v>11379</v>
      </c>
      <c r="G28" s="17" t="s">
        <v>407</v>
      </c>
      <c r="H28" s="17" t="s">
        <v>870</v>
      </c>
      <c r="I28" s="135">
        <v>38484</v>
      </c>
      <c r="J28" s="19">
        <v>5</v>
      </c>
      <c r="K28" s="562" t="s">
        <v>308</v>
      </c>
      <c r="L28" s="19" t="s">
        <v>376</v>
      </c>
      <c r="M28" s="21">
        <f>I28-D28</f>
        <v>815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503">
        <v>2805</v>
      </c>
      <c r="B29" s="9" t="s">
        <v>11380</v>
      </c>
      <c r="C29" s="9">
        <v>2003</v>
      </c>
      <c r="D29" s="134">
        <v>37756</v>
      </c>
      <c r="E29" s="9" t="s">
        <v>11381</v>
      </c>
      <c r="F29" s="9" t="s">
        <v>564</v>
      </c>
      <c r="G29" s="9" t="s">
        <v>407</v>
      </c>
      <c r="H29" s="9" t="s">
        <v>870</v>
      </c>
      <c r="I29" s="134">
        <v>38484</v>
      </c>
      <c r="J29" s="12">
        <v>5</v>
      </c>
      <c r="K29" s="562" t="s">
        <v>308</v>
      </c>
      <c r="L29" s="9" t="s">
        <v>371</v>
      </c>
      <c r="M29" s="13">
        <f>I29-D29</f>
        <v>728</v>
      </c>
      <c r="N29" s="243"/>
      <c r="O29" s="24">
        <v>1993</v>
      </c>
      <c r="P29" s="62">
        <f>COUNTIF($C$2:$C$504,"1993")</f>
        <v>0</v>
      </c>
      <c r="Q29" s="34"/>
      <c r="R29" s="35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510">
        <v>2905</v>
      </c>
      <c r="B30" s="17" t="s">
        <v>11382</v>
      </c>
      <c r="C30" s="17">
        <v>2002</v>
      </c>
      <c r="D30" s="135">
        <v>37410</v>
      </c>
      <c r="E30" s="17" t="s">
        <v>11383</v>
      </c>
      <c r="F30" s="17" t="s">
        <v>4864</v>
      </c>
      <c r="G30" s="17" t="s">
        <v>407</v>
      </c>
      <c r="H30" s="17" t="s">
        <v>10867</v>
      </c>
      <c r="I30" s="135">
        <v>38484</v>
      </c>
      <c r="J30" s="19">
        <v>5</v>
      </c>
      <c r="K30" s="563" t="s">
        <v>295</v>
      </c>
      <c r="L30" s="19" t="s">
        <v>376</v>
      </c>
      <c r="M30" s="21">
        <f>I30-D30</f>
        <v>1074</v>
      </c>
      <c r="N30" s="243"/>
      <c r="O30" s="23">
        <v>1994</v>
      </c>
      <c r="P30" s="64">
        <f>COUNTIF($C$2:$C$504,"1994")</f>
        <v>1</v>
      </c>
      <c r="Q30" s="34"/>
      <c r="R30" s="35"/>
      <c r="S30" s="61">
        <f>P30/P42</f>
        <v>0.0112359550561798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503">
        <v>3005</v>
      </c>
      <c r="B31" s="9" t="s">
        <v>11384</v>
      </c>
      <c r="C31" s="9">
        <v>2003</v>
      </c>
      <c r="D31" s="134">
        <v>37659</v>
      </c>
      <c r="E31" s="9" t="s">
        <v>11385</v>
      </c>
      <c r="F31" s="9" t="s">
        <v>9367</v>
      </c>
      <c r="G31" s="9" t="s">
        <v>30</v>
      </c>
      <c r="H31" s="9" t="s">
        <v>11386</v>
      </c>
      <c r="I31" s="134">
        <v>38490</v>
      </c>
      <c r="J31" s="12">
        <v>5</v>
      </c>
      <c r="K31" s="562" t="s">
        <v>308</v>
      </c>
      <c r="L31" s="9" t="s">
        <v>376</v>
      </c>
      <c r="M31" s="13">
        <f>I31-D31</f>
        <v>831</v>
      </c>
      <c r="N31" s="243"/>
      <c r="O31" s="24">
        <v>1995</v>
      </c>
      <c r="P31" s="62">
        <f>COUNTIF($C$2:$C$504,"1995")</f>
        <v>1</v>
      </c>
      <c r="Q31" s="34"/>
      <c r="R31" s="35"/>
      <c r="S31" s="63">
        <f>P31/P42</f>
        <v>0.0112359550561798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510">
        <v>3105</v>
      </c>
      <c r="B32" s="17" t="s">
        <v>11387</v>
      </c>
      <c r="C32" s="17">
        <v>2002</v>
      </c>
      <c r="D32" s="392">
        <v>37610</v>
      </c>
      <c r="E32" s="17" t="s">
        <v>11388</v>
      </c>
      <c r="F32" s="17" t="s">
        <v>242</v>
      </c>
      <c r="G32" s="17" t="s">
        <v>850</v>
      </c>
      <c r="H32" s="17" t="s">
        <v>870</v>
      </c>
      <c r="I32" s="392">
        <v>38492</v>
      </c>
      <c r="J32" s="19">
        <v>5</v>
      </c>
      <c r="K32" s="562" t="s">
        <v>308</v>
      </c>
      <c r="L32" s="19" t="s">
        <v>376</v>
      </c>
      <c r="M32" s="21">
        <f>I32-D32</f>
        <v>882</v>
      </c>
      <c r="N32" s="243"/>
      <c r="O32" s="23">
        <v>1996</v>
      </c>
      <c r="P32" s="64">
        <f>COUNTIF($C$2:$C$504,"1996")</f>
        <v>1</v>
      </c>
      <c r="Q32" s="34"/>
      <c r="R32" s="35"/>
      <c r="S32" s="61">
        <f>P32/P42</f>
        <v>0.0112359550561798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503">
        <v>3205</v>
      </c>
      <c r="B33" s="9" t="s">
        <v>11389</v>
      </c>
      <c r="C33" s="9">
        <v>2003</v>
      </c>
      <c r="D33" s="388">
        <v>37979</v>
      </c>
      <c r="E33" s="9" t="s">
        <v>11390</v>
      </c>
      <c r="F33" s="9" t="s">
        <v>10896</v>
      </c>
      <c r="G33" s="9" t="s">
        <v>850</v>
      </c>
      <c r="H33" s="9" t="s">
        <v>1536</v>
      </c>
      <c r="I33" s="388">
        <v>38503</v>
      </c>
      <c r="J33" s="12">
        <v>5</v>
      </c>
      <c r="K33" s="560" t="s">
        <v>278</v>
      </c>
      <c r="L33" s="9" t="s">
        <v>371</v>
      </c>
      <c r="M33" s="13">
        <f>I33-D33</f>
        <v>524</v>
      </c>
      <c r="N33" s="243"/>
      <c r="O33" s="24">
        <v>1997</v>
      </c>
      <c r="P33" s="62">
        <f>COUNTIF($C$2:$C$504,"1997")</f>
        <v>0</v>
      </c>
      <c r="Q33" s="34"/>
      <c r="R33" s="35"/>
      <c r="S33" s="63">
        <f>P33/P42</f>
        <v>0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510">
        <v>3305</v>
      </c>
      <c r="B34" s="17" t="s">
        <v>11391</v>
      </c>
      <c r="C34" s="17">
        <v>1994</v>
      </c>
      <c r="D34" s="392">
        <v>34352</v>
      </c>
      <c r="E34" s="17" t="s">
        <v>11392</v>
      </c>
      <c r="F34" s="17" t="s">
        <v>1671</v>
      </c>
      <c r="G34" s="17" t="s">
        <v>850</v>
      </c>
      <c r="H34" s="17" t="s">
        <v>4646</v>
      </c>
      <c r="I34" s="392">
        <v>38503</v>
      </c>
      <c r="J34" s="19">
        <v>5</v>
      </c>
      <c r="K34" s="563" t="s">
        <v>295</v>
      </c>
      <c r="L34" s="19" t="s">
        <v>371</v>
      </c>
      <c r="M34" s="21">
        <f>I34-D34</f>
        <v>4151</v>
      </c>
      <c r="N34" s="243"/>
      <c r="O34" s="23">
        <v>1998</v>
      </c>
      <c r="P34" s="64">
        <f>COUNTIF($C$2:$C$504,"1998")</f>
        <v>3</v>
      </c>
      <c r="Q34" s="34"/>
      <c r="R34" s="35"/>
      <c r="S34" s="61">
        <f>P34/P42</f>
        <v>0.0337078651685393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503">
        <v>3405</v>
      </c>
      <c r="B35" s="9" t="s">
        <v>11393</v>
      </c>
      <c r="C35" s="9">
        <v>2001</v>
      </c>
      <c r="D35" s="134">
        <v>37208</v>
      </c>
      <c r="E35" s="9" t="s">
        <v>11394</v>
      </c>
      <c r="F35" s="9" t="s">
        <v>11395</v>
      </c>
      <c r="G35" s="9" t="s">
        <v>865</v>
      </c>
      <c r="H35" s="9" t="s">
        <v>10902</v>
      </c>
      <c r="I35" s="134">
        <v>38519</v>
      </c>
      <c r="J35" s="12">
        <v>6</v>
      </c>
      <c r="K35" s="561" t="s">
        <v>324</v>
      </c>
      <c r="L35" s="9" t="s">
        <v>380</v>
      </c>
      <c r="M35" s="13">
        <f>I35-D35</f>
        <v>1311</v>
      </c>
      <c r="N35" s="243"/>
      <c r="O35" s="24">
        <v>1999</v>
      </c>
      <c r="P35" s="62">
        <f>COUNTIF($C$2:$C$504,"1999")</f>
        <v>2</v>
      </c>
      <c r="Q35" s="34"/>
      <c r="R35" s="35"/>
      <c r="S35" s="63">
        <f>P35/P42</f>
        <v>0.0224719101123595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510">
        <v>3505</v>
      </c>
      <c r="B36" s="17" t="s">
        <v>11396</v>
      </c>
      <c r="C36" s="17">
        <v>2002</v>
      </c>
      <c r="D36" s="135">
        <v>37529</v>
      </c>
      <c r="E36" s="17" t="s">
        <v>11397</v>
      </c>
      <c r="F36" s="17" t="s">
        <v>7492</v>
      </c>
      <c r="G36" s="17" t="s">
        <v>407</v>
      </c>
      <c r="H36" s="17" t="s">
        <v>965</v>
      </c>
      <c r="I36" s="135">
        <v>38519</v>
      </c>
      <c r="J36" s="19">
        <v>6</v>
      </c>
      <c r="K36" s="562" t="s">
        <v>308</v>
      </c>
      <c r="L36" s="19" t="s">
        <v>376</v>
      </c>
      <c r="M36" s="21">
        <f>I36-D36</f>
        <v>990</v>
      </c>
      <c r="N36" s="243"/>
      <c r="O36" s="23">
        <v>2000</v>
      </c>
      <c r="P36" s="64">
        <f>COUNTIF($C$2:$C$504,"2000")</f>
        <v>9</v>
      </c>
      <c r="Q36" s="34"/>
      <c r="R36" s="35"/>
      <c r="S36" s="61">
        <f>P36/P42</f>
        <v>0.101123595505618</v>
      </c>
      <c r="T36" s="22"/>
      <c r="U36" s="243"/>
      <c r="V36" s="243"/>
      <c r="W36" s="243"/>
      <c r="X36" s="243"/>
      <c r="Y36" s="243"/>
      <c r="Z36" s="243"/>
    </row>
    <row ht="15" customHeight="1" r="37">
      <c r="A37" s="503">
        <v>3605</v>
      </c>
      <c r="B37" s="9" t="s">
        <v>11398</v>
      </c>
      <c r="C37" s="9">
        <v>2002</v>
      </c>
      <c r="D37" s="388">
        <v>37376</v>
      </c>
      <c r="E37" s="9" t="s">
        <v>11399</v>
      </c>
      <c r="F37" s="9" t="s">
        <v>11065</v>
      </c>
      <c r="G37" s="9" t="s">
        <v>850</v>
      </c>
      <c r="H37" s="9" t="s">
        <v>965</v>
      </c>
      <c r="I37" s="388">
        <v>38525</v>
      </c>
      <c r="J37" s="12">
        <v>6</v>
      </c>
      <c r="K37" s="562" t="s">
        <v>308</v>
      </c>
      <c r="L37" s="9" t="s">
        <v>376</v>
      </c>
      <c r="M37" s="13">
        <f>I37-D37</f>
        <v>1149</v>
      </c>
      <c r="N37" s="243"/>
      <c r="O37" s="24">
        <v>2001</v>
      </c>
      <c r="P37" s="62">
        <f>COUNTIF($C$2:$C$504,"2001")</f>
        <v>14</v>
      </c>
      <c r="Q37" s="34"/>
      <c r="R37" s="35"/>
      <c r="S37" s="63">
        <f>P37/P42</f>
        <v>0.157303370786517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510">
        <v>3705</v>
      </c>
      <c r="B38" s="17" t="s">
        <v>11400</v>
      </c>
      <c r="C38" s="17">
        <v>2000</v>
      </c>
      <c r="D38" s="392">
        <v>36769</v>
      </c>
      <c r="E38" s="17" t="s">
        <v>11401</v>
      </c>
      <c r="F38" s="17" t="s">
        <v>10291</v>
      </c>
      <c r="G38" s="17" t="s">
        <v>850</v>
      </c>
      <c r="H38" s="17" t="s">
        <v>11402</v>
      </c>
      <c r="I38" s="392">
        <v>38525</v>
      </c>
      <c r="J38" s="19">
        <v>6</v>
      </c>
      <c r="K38" s="562" t="s">
        <v>308</v>
      </c>
      <c r="L38" s="19" t="s">
        <v>376</v>
      </c>
      <c r="M38" s="21">
        <f>I38-D38</f>
        <v>1756</v>
      </c>
      <c r="N38" s="243"/>
      <c r="O38" s="23">
        <v>2002</v>
      </c>
      <c r="P38" s="64">
        <f>COUNTIF($C$2:$C$504,"2002")</f>
        <v>14</v>
      </c>
      <c r="Q38" s="34"/>
      <c r="R38" s="35"/>
      <c r="S38" s="61">
        <f>P38/P42</f>
        <v>0.157303370786517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503">
        <v>3805</v>
      </c>
      <c r="B39" s="9" t="s">
        <v>11403</v>
      </c>
      <c r="C39" s="9">
        <v>2003</v>
      </c>
      <c r="D39" s="134">
        <v>37722</v>
      </c>
      <c r="E39" s="9" t="s">
        <v>11404</v>
      </c>
      <c r="F39" s="9" t="s">
        <v>8929</v>
      </c>
      <c r="G39" s="9" t="s">
        <v>407</v>
      </c>
      <c r="H39" s="9" t="s">
        <v>870</v>
      </c>
      <c r="I39" s="134">
        <v>38537</v>
      </c>
      <c r="J39" s="12">
        <v>7</v>
      </c>
      <c r="K39" s="562" t="s">
        <v>308</v>
      </c>
      <c r="L39" s="9" t="s">
        <v>371</v>
      </c>
      <c r="M39" s="13">
        <f>I39-D39</f>
        <v>815</v>
      </c>
      <c r="N39" s="243"/>
      <c r="O39" s="24">
        <v>2003</v>
      </c>
      <c r="P39" s="62">
        <f>COUNTIF($C$2:$C$504,"2003")</f>
        <v>25</v>
      </c>
      <c r="Q39" s="34"/>
      <c r="R39" s="35"/>
      <c r="S39" s="63">
        <f>P39/P42</f>
        <v>0.280898876404494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510">
        <v>3905</v>
      </c>
      <c r="B40" s="17" t="s">
        <v>11405</v>
      </c>
      <c r="C40" s="17">
        <v>2002</v>
      </c>
      <c r="D40" s="135">
        <v>37608</v>
      </c>
      <c r="E40" s="17" t="s">
        <v>11406</v>
      </c>
      <c r="F40" s="17" t="s">
        <v>11407</v>
      </c>
      <c r="G40" s="17" t="s">
        <v>407</v>
      </c>
      <c r="H40" s="17" t="s">
        <v>965</v>
      </c>
      <c r="I40" s="135">
        <v>38537</v>
      </c>
      <c r="J40" s="19">
        <v>7</v>
      </c>
      <c r="K40" s="563" t="s">
        <v>295</v>
      </c>
      <c r="L40" s="19" t="s">
        <v>371</v>
      </c>
      <c r="M40" s="21">
        <f>I40-D40</f>
        <v>929</v>
      </c>
      <c r="N40" s="243"/>
      <c r="O40" s="23">
        <v>2004</v>
      </c>
      <c r="P40" s="64">
        <f>COUNTIF($C$2:$C$504,"2004")</f>
        <v>19</v>
      </c>
      <c r="Q40" s="34"/>
      <c r="R40" s="35"/>
      <c r="S40" s="61">
        <f>P40/P42</f>
        <v>0.213483146067416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503">
        <v>4005</v>
      </c>
      <c r="B41" s="9" t="s">
        <v>11408</v>
      </c>
      <c r="C41" s="9">
        <v>2003</v>
      </c>
      <c r="D41" s="134">
        <v>37739</v>
      </c>
      <c r="E41" s="9" t="s">
        <v>11409</v>
      </c>
      <c r="F41" s="9" t="s">
        <v>11410</v>
      </c>
      <c r="G41" s="9" t="s">
        <v>407</v>
      </c>
      <c r="H41" s="9" t="s">
        <v>1358</v>
      </c>
      <c r="I41" s="134">
        <v>38539</v>
      </c>
      <c r="J41" s="12">
        <v>7</v>
      </c>
      <c r="K41" s="562" t="s">
        <v>308</v>
      </c>
      <c r="L41" s="9" t="s">
        <v>376</v>
      </c>
      <c r="M41" s="13">
        <f>I41-D41</f>
        <v>800</v>
      </c>
      <c r="N41" s="243"/>
      <c r="O41" s="24">
        <v>2005</v>
      </c>
      <c r="P41" s="62">
        <f>COUNTIF($C$2:$C$504,"2005")</f>
        <v>0</v>
      </c>
      <c r="Q41" s="34"/>
      <c r="R41" s="35"/>
      <c r="S41" s="63">
        <f>P41/P42</f>
        <v>0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510">
        <v>4105</v>
      </c>
      <c r="B42" s="17" t="s">
        <v>11411</v>
      </c>
      <c r="C42" s="17">
        <v>2002</v>
      </c>
      <c r="D42" s="135">
        <v>37487</v>
      </c>
      <c r="E42" s="17" t="s">
        <v>11412</v>
      </c>
      <c r="F42" s="17" t="s">
        <v>1313</v>
      </c>
      <c r="G42" s="17" t="s">
        <v>407</v>
      </c>
      <c r="H42" s="17" t="s">
        <v>965</v>
      </c>
      <c r="I42" s="135">
        <v>38544</v>
      </c>
      <c r="J42" s="19">
        <v>7</v>
      </c>
      <c r="K42" s="563" t="s">
        <v>295</v>
      </c>
      <c r="L42" s="19" t="s">
        <v>376</v>
      </c>
      <c r="M42" s="21">
        <f>I42-D42</f>
        <v>1057</v>
      </c>
      <c r="N42" s="243"/>
      <c r="O42" s="407" t="s">
        <v>166</v>
      </c>
      <c r="P42" s="408">
        <f>SUM(P29:R41)</f>
        <v>89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5" customHeight="1" r="43">
      <c r="A43" s="503">
        <v>4205</v>
      </c>
      <c r="B43" s="9" t="s">
        <v>11413</v>
      </c>
      <c r="C43" s="9">
        <v>2004</v>
      </c>
      <c r="D43" s="134">
        <v>38019</v>
      </c>
      <c r="E43" s="9" t="s">
        <v>11414</v>
      </c>
      <c r="F43" s="9" t="s">
        <v>11395</v>
      </c>
      <c r="G43" s="9" t="s">
        <v>865</v>
      </c>
      <c r="H43" s="9" t="s">
        <v>5174</v>
      </c>
      <c r="I43" s="134">
        <v>38551</v>
      </c>
      <c r="J43" s="12">
        <v>7</v>
      </c>
      <c r="K43" s="561" t="s">
        <v>324</v>
      </c>
      <c r="L43" s="9" t="s">
        <v>380</v>
      </c>
      <c r="M43" s="13">
        <f>I43-D43</f>
        <v>532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5" customHeight="1" r="44">
      <c r="A44" s="510">
        <v>4305</v>
      </c>
      <c r="B44" s="17" t="s">
        <v>11415</v>
      </c>
      <c r="C44" s="17">
        <v>2000</v>
      </c>
      <c r="D44" s="135">
        <v>36882</v>
      </c>
      <c r="E44" s="17" t="s">
        <v>11416</v>
      </c>
      <c r="F44" s="17" t="s">
        <v>11410</v>
      </c>
      <c r="G44" s="17" t="s">
        <v>407</v>
      </c>
      <c r="H44" s="17" t="s">
        <v>10182</v>
      </c>
      <c r="I44" s="135">
        <v>38562</v>
      </c>
      <c r="J44" s="19">
        <v>7</v>
      </c>
      <c r="K44" s="562" t="s">
        <v>308</v>
      </c>
      <c r="L44" s="19" t="s">
        <v>376</v>
      </c>
      <c r="M44" s="21">
        <f>I44-D44</f>
        <v>1680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503">
        <v>4405</v>
      </c>
      <c r="B45" s="9" t="s">
        <v>11417</v>
      </c>
      <c r="C45" s="9">
        <v>2002</v>
      </c>
      <c r="D45" s="134">
        <v>37621</v>
      </c>
      <c r="E45" s="9" t="s">
        <v>11418</v>
      </c>
      <c r="F45" s="9" t="s">
        <v>11419</v>
      </c>
      <c r="G45" s="9" t="s">
        <v>30</v>
      </c>
      <c r="H45" s="9" t="s">
        <v>866</v>
      </c>
      <c r="I45" s="134">
        <v>38562</v>
      </c>
      <c r="J45" s="12">
        <v>7</v>
      </c>
      <c r="K45" s="562" t="s">
        <v>308</v>
      </c>
      <c r="L45" s="9" t="s">
        <v>376</v>
      </c>
      <c r="M45" s="13">
        <f>I45-D45</f>
        <v>941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510">
        <v>4505</v>
      </c>
      <c r="B46" s="17" t="s">
        <v>11420</v>
      </c>
      <c r="C46" s="17">
        <v>2002</v>
      </c>
      <c r="D46" s="135">
        <v>37621</v>
      </c>
      <c r="E46" s="17" t="s">
        <v>11421</v>
      </c>
      <c r="F46" s="17" t="s">
        <v>11419</v>
      </c>
      <c r="G46" s="17" t="s">
        <v>30</v>
      </c>
      <c r="H46" s="17" t="s">
        <v>11386</v>
      </c>
      <c r="I46" s="135">
        <v>38562</v>
      </c>
      <c r="J46" s="19">
        <v>7</v>
      </c>
      <c r="K46" s="562" t="s">
        <v>308</v>
      </c>
      <c r="L46" s="19" t="s">
        <v>376</v>
      </c>
      <c r="M46" s="21">
        <f>I46-D46</f>
        <v>941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503">
        <v>4605</v>
      </c>
      <c r="B47" s="9" t="s">
        <v>11422</v>
      </c>
      <c r="C47" s="9">
        <v>2004</v>
      </c>
      <c r="D47" s="388">
        <v>38174</v>
      </c>
      <c r="E47" s="9" t="s">
        <v>11423</v>
      </c>
      <c r="F47" s="9" t="s">
        <v>10149</v>
      </c>
      <c r="G47" s="9" t="s">
        <v>850</v>
      </c>
      <c r="H47" s="9" t="s">
        <v>11424</v>
      </c>
      <c r="I47" s="388">
        <v>38562</v>
      </c>
      <c r="J47" s="12">
        <v>7</v>
      </c>
      <c r="K47" s="562" t="s">
        <v>308</v>
      </c>
      <c r="L47" s="9" t="s">
        <v>376</v>
      </c>
      <c r="M47" s="13">
        <f>I47-D47</f>
        <v>388</v>
      </c>
      <c r="N47" s="243"/>
      <c r="O47" s="410" t="s">
        <v>188</v>
      </c>
      <c r="P47" s="303">
        <f>COUNTIF($J$2:$J$477,"1")</f>
        <v>1</v>
      </c>
      <c r="Q47" s="59"/>
      <c r="R47" s="60"/>
      <c r="S47" s="411">
        <f>(P47/P59)</f>
        <v>0.0112359550561798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510">
        <v>4705</v>
      </c>
      <c r="B48" s="17" t="s">
        <v>11425</v>
      </c>
      <c r="C48" s="17">
        <v>2004</v>
      </c>
      <c r="D48" s="392">
        <v>38170</v>
      </c>
      <c r="E48" s="17" t="s">
        <v>11426</v>
      </c>
      <c r="F48" s="17" t="s">
        <v>456</v>
      </c>
      <c r="G48" s="17" t="s">
        <v>850</v>
      </c>
      <c r="H48" s="17" t="s">
        <v>8323</v>
      </c>
      <c r="I48" s="392">
        <v>38569</v>
      </c>
      <c r="J48" s="19">
        <v>8</v>
      </c>
      <c r="K48" s="563" t="s">
        <v>295</v>
      </c>
      <c r="L48" s="19" t="s">
        <v>371</v>
      </c>
      <c r="M48" s="21">
        <f>I48-D48</f>
        <v>399</v>
      </c>
      <c r="N48" s="243"/>
      <c r="O48" s="23" t="s">
        <v>193</v>
      </c>
      <c r="P48" s="64">
        <f>COUNTIF($J$2:$J$477,"2")</f>
        <v>4</v>
      </c>
      <c r="Q48" s="34"/>
      <c r="R48" s="35"/>
      <c r="S48" s="61">
        <f>(P48/P59)</f>
        <v>0.0449438202247191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503">
        <v>4805</v>
      </c>
      <c r="B49" s="9" t="s">
        <v>11427</v>
      </c>
      <c r="C49" s="9">
        <v>2003</v>
      </c>
      <c r="D49" s="388">
        <v>37893</v>
      </c>
      <c r="E49" s="9" t="s">
        <v>11428</v>
      </c>
      <c r="F49" s="9" t="s">
        <v>136</v>
      </c>
      <c r="G49" s="9" t="s">
        <v>850</v>
      </c>
      <c r="H49" s="9" t="s">
        <v>132</v>
      </c>
      <c r="I49" s="388">
        <v>38569</v>
      </c>
      <c r="J49" s="12">
        <v>8</v>
      </c>
      <c r="K49" s="562" t="s">
        <v>308</v>
      </c>
      <c r="L49" s="9" t="s">
        <v>376</v>
      </c>
      <c r="M49" s="13">
        <f>I49-D49</f>
        <v>676</v>
      </c>
      <c r="N49" s="243"/>
      <c r="O49" s="24" t="s">
        <v>197</v>
      </c>
      <c r="P49" s="62">
        <f>COUNTIF($J$2:$J$477,"3")</f>
        <v>11</v>
      </c>
      <c r="Q49" s="34"/>
      <c r="R49" s="35"/>
      <c r="S49" s="63">
        <f>(P49/P59)</f>
        <v>0.123595505617978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510">
        <v>4905</v>
      </c>
      <c r="B50" s="17" t="s">
        <v>11429</v>
      </c>
      <c r="C50" s="17">
        <v>2004</v>
      </c>
      <c r="D50" s="392">
        <v>38349</v>
      </c>
      <c r="E50" s="17" t="s">
        <v>11430</v>
      </c>
      <c r="F50" s="17" t="s">
        <v>11431</v>
      </c>
      <c r="G50" s="17" t="s">
        <v>850</v>
      </c>
      <c r="H50" s="17" t="s">
        <v>2462</v>
      </c>
      <c r="I50" s="392">
        <v>38569</v>
      </c>
      <c r="J50" s="19">
        <v>8</v>
      </c>
      <c r="K50" s="562" t="s">
        <v>308</v>
      </c>
      <c r="L50" s="19" t="s">
        <v>376</v>
      </c>
      <c r="M50" s="21">
        <f>I50-D50</f>
        <v>220</v>
      </c>
      <c r="N50" s="243"/>
      <c r="O50" s="23" t="s">
        <v>204</v>
      </c>
      <c r="P50" s="64">
        <f>COUNTIF($J$2:$J$477,"4")</f>
        <v>8</v>
      </c>
      <c r="Q50" s="34"/>
      <c r="R50" s="35"/>
      <c r="S50" s="61">
        <f>(P50/P59)</f>
        <v>0.0898876404494382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503">
        <v>5005</v>
      </c>
      <c r="B51" s="9" t="s">
        <v>11432</v>
      </c>
      <c r="C51" s="9">
        <v>2004</v>
      </c>
      <c r="D51" s="388">
        <v>38349</v>
      </c>
      <c r="E51" s="9" t="s">
        <v>11433</v>
      </c>
      <c r="F51" s="9" t="s">
        <v>11431</v>
      </c>
      <c r="G51" s="9" t="s">
        <v>850</v>
      </c>
      <c r="H51" s="9" t="s">
        <v>6047</v>
      </c>
      <c r="I51" s="388">
        <v>38569</v>
      </c>
      <c r="J51" s="12">
        <v>8</v>
      </c>
      <c r="K51" s="562" t="s">
        <v>308</v>
      </c>
      <c r="L51" s="9" t="s">
        <v>376</v>
      </c>
      <c r="M51" s="13">
        <f>I51-D51</f>
        <v>220</v>
      </c>
      <c r="N51" s="243"/>
      <c r="O51" s="24" t="s">
        <v>211</v>
      </c>
      <c r="P51" s="62">
        <f>COUNTIF($J$2:$J$477,"5")</f>
        <v>8</v>
      </c>
      <c r="Q51" s="34"/>
      <c r="R51" s="35"/>
      <c r="S51" s="63">
        <f>(P51/P59)</f>
        <v>0.0898876404494382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510">
        <v>5105</v>
      </c>
      <c r="B52" s="17" t="s">
        <v>11434</v>
      </c>
      <c r="C52" s="17">
        <v>2003</v>
      </c>
      <c r="D52" s="135">
        <v>37659</v>
      </c>
      <c r="E52" s="17" t="s">
        <v>11435</v>
      </c>
      <c r="F52" s="17" t="s">
        <v>9367</v>
      </c>
      <c r="G52" s="17" t="s">
        <v>844</v>
      </c>
      <c r="H52" s="17" t="s">
        <v>11386</v>
      </c>
      <c r="I52" s="135">
        <v>38572</v>
      </c>
      <c r="J52" s="19">
        <v>8</v>
      </c>
      <c r="K52" s="562" t="s">
        <v>308</v>
      </c>
      <c r="L52" s="19" t="s">
        <v>376</v>
      </c>
      <c r="M52" s="21">
        <f>I52-D52</f>
        <v>913</v>
      </c>
      <c r="N52" s="243"/>
      <c r="O52" s="23" t="s">
        <v>216</v>
      </c>
      <c r="P52" s="64">
        <f>COUNTIF($J$2:$J$477,"6")</f>
        <v>4</v>
      </c>
      <c r="Q52" s="34"/>
      <c r="R52" s="35"/>
      <c r="S52" s="61">
        <f>(P52/P59)</f>
        <v>0.0449438202247191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503">
        <v>5205</v>
      </c>
      <c r="B53" s="9" t="s">
        <v>11436</v>
      </c>
      <c r="C53" s="9">
        <v>2003</v>
      </c>
      <c r="D53" s="388">
        <v>37809</v>
      </c>
      <c r="E53" s="9" t="s">
        <v>11437</v>
      </c>
      <c r="F53" s="9" t="s">
        <v>2561</v>
      </c>
      <c r="G53" s="9" t="s">
        <v>850</v>
      </c>
      <c r="H53" s="9" t="s">
        <v>965</v>
      </c>
      <c r="I53" s="388">
        <v>38573</v>
      </c>
      <c r="J53" s="12">
        <v>8</v>
      </c>
      <c r="K53" s="562" t="s">
        <v>308</v>
      </c>
      <c r="L53" s="9" t="s">
        <v>376</v>
      </c>
      <c r="M53" s="13">
        <f>I53-D53</f>
        <v>764</v>
      </c>
      <c r="N53" s="243"/>
      <c r="O53" s="24" t="s">
        <v>221</v>
      </c>
      <c r="P53" s="62">
        <f>COUNTIF($J$2:$J$477,"7")</f>
        <v>9</v>
      </c>
      <c r="Q53" s="34"/>
      <c r="R53" s="35"/>
      <c r="S53" s="63">
        <f>(P53/P59)</f>
        <v>0.101123595505618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510">
        <v>5305</v>
      </c>
      <c r="B54" s="17" t="s">
        <v>11438</v>
      </c>
      <c r="C54" s="17">
        <v>2000</v>
      </c>
      <c r="D54" s="392">
        <v>36886</v>
      </c>
      <c r="E54" s="17" t="s">
        <v>11439</v>
      </c>
      <c r="F54" s="17" t="s">
        <v>11410</v>
      </c>
      <c r="G54" s="17" t="s">
        <v>850</v>
      </c>
      <c r="H54" s="17" t="s">
        <v>10182</v>
      </c>
      <c r="I54" s="392">
        <v>38573</v>
      </c>
      <c r="J54" s="19">
        <v>8</v>
      </c>
      <c r="K54" s="562" t="s">
        <v>308</v>
      </c>
      <c r="L54" s="19" t="s">
        <v>376</v>
      </c>
      <c r="M54" s="21">
        <f>I54-D54</f>
        <v>1687</v>
      </c>
      <c r="N54" s="243"/>
      <c r="O54" s="23" t="s">
        <v>226</v>
      </c>
      <c r="P54" s="64">
        <f>COUNTIF($J$2:$J$477,"8")</f>
        <v>9</v>
      </c>
      <c r="Q54" s="34"/>
      <c r="R54" s="35"/>
      <c r="S54" s="61">
        <f>(P54/P59)</f>
        <v>0.101123595505618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503">
        <v>5405</v>
      </c>
      <c r="B55" s="9" t="s">
        <v>11440</v>
      </c>
      <c r="C55" s="9">
        <v>2001</v>
      </c>
      <c r="D55" s="134">
        <v>37174</v>
      </c>
      <c r="E55" s="9" t="s">
        <v>11441</v>
      </c>
      <c r="F55" s="9" t="s">
        <v>154</v>
      </c>
      <c r="G55" s="9" t="s">
        <v>407</v>
      </c>
      <c r="H55" s="9" t="s">
        <v>11164</v>
      </c>
      <c r="I55" s="134">
        <v>38574</v>
      </c>
      <c r="J55" s="12">
        <v>8</v>
      </c>
      <c r="K55" s="560" t="s">
        <v>278</v>
      </c>
      <c r="L55" s="9" t="s">
        <v>376</v>
      </c>
      <c r="M55" s="13">
        <f>I55-D55</f>
        <v>1400</v>
      </c>
      <c r="N55" s="243"/>
      <c r="O55" s="24" t="s">
        <v>231</v>
      </c>
      <c r="P55" s="62">
        <f>COUNTIF($J$2:$J$477,"9")</f>
        <v>8</v>
      </c>
      <c r="Q55" s="34"/>
      <c r="R55" s="35"/>
      <c r="S55" s="63">
        <f>(P55/P59)</f>
        <v>0.0898876404494382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510">
        <v>5505</v>
      </c>
      <c r="B56" s="17" t="s">
        <v>11442</v>
      </c>
      <c r="C56" s="17">
        <v>2003</v>
      </c>
      <c r="D56" s="135">
        <v>37644</v>
      </c>
      <c r="E56" s="17" t="s">
        <v>11443</v>
      </c>
      <c r="F56" s="17" t="s">
        <v>11444</v>
      </c>
      <c r="G56" s="17" t="s">
        <v>407</v>
      </c>
      <c r="H56" s="17" t="s">
        <v>1358</v>
      </c>
      <c r="I56" s="135">
        <v>38576</v>
      </c>
      <c r="J56" s="19">
        <v>8</v>
      </c>
      <c r="K56" s="560" t="s">
        <v>278</v>
      </c>
      <c r="L56" s="19" t="s">
        <v>371</v>
      </c>
      <c r="M56" s="21">
        <f>I56-D56</f>
        <v>932</v>
      </c>
      <c r="N56" s="243"/>
      <c r="O56" s="23" t="s">
        <v>237</v>
      </c>
      <c r="P56" s="64">
        <f>COUNTIF($J$2:$J$477,"10")</f>
        <v>5</v>
      </c>
      <c r="Q56" s="34"/>
      <c r="R56" s="35"/>
      <c r="S56" s="61">
        <f>(P56/P59)</f>
        <v>0.0561797752808989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503">
        <v>5605</v>
      </c>
      <c r="B57" s="9" t="s">
        <v>11445</v>
      </c>
      <c r="C57" s="9">
        <v>2000</v>
      </c>
      <c r="D57" s="388">
        <v>36847</v>
      </c>
      <c r="E57" s="9" t="s">
        <v>11446</v>
      </c>
      <c r="F57" s="9" t="s">
        <v>154</v>
      </c>
      <c r="G57" s="9" t="s">
        <v>850</v>
      </c>
      <c r="H57" s="9" t="s">
        <v>11447</v>
      </c>
      <c r="I57" s="388">
        <v>38596</v>
      </c>
      <c r="J57" s="12">
        <v>9</v>
      </c>
      <c r="K57" s="561" t="s">
        <v>324</v>
      </c>
      <c r="L57" s="9" t="s">
        <v>376</v>
      </c>
      <c r="M57" s="13">
        <f>I57-D57</f>
        <v>1749</v>
      </c>
      <c r="N57" s="243"/>
      <c r="O57" s="24" t="s">
        <v>243</v>
      </c>
      <c r="P57" s="62">
        <f>COUNTIF($J$2:$J$477,"11")</f>
        <v>5</v>
      </c>
      <c r="Q57" s="34"/>
      <c r="R57" s="35"/>
      <c r="S57" s="63">
        <f>(P57/P59)</f>
        <v>0.0561797752808989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510">
        <v>5705</v>
      </c>
      <c r="B58" s="17" t="s">
        <v>11448</v>
      </c>
      <c r="C58" s="17">
        <v>2002</v>
      </c>
      <c r="D58" s="135">
        <v>37621</v>
      </c>
      <c r="E58" s="17" t="s">
        <v>11449</v>
      </c>
      <c r="F58" s="17" t="s">
        <v>11419</v>
      </c>
      <c r="G58" s="17" t="s">
        <v>844</v>
      </c>
      <c r="H58" s="17" t="s">
        <v>866</v>
      </c>
      <c r="I58" s="135">
        <v>38600</v>
      </c>
      <c r="J58" s="19">
        <v>9</v>
      </c>
      <c r="K58" s="562" t="s">
        <v>308</v>
      </c>
      <c r="L58" s="19" t="s">
        <v>376</v>
      </c>
      <c r="M58" s="21">
        <f>I58-D58</f>
        <v>979</v>
      </c>
      <c r="N58" s="243"/>
      <c r="O58" s="413" t="s">
        <v>248</v>
      </c>
      <c r="P58" s="64">
        <f>COUNTIF($J$2:$J$477,"12")</f>
        <v>17</v>
      </c>
      <c r="Q58" s="34"/>
      <c r="R58" s="35"/>
      <c r="S58" s="414">
        <f>(P58/P59)</f>
        <v>0.191011235955056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503">
        <v>5805</v>
      </c>
      <c r="B59" s="9" t="s">
        <v>11450</v>
      </c>
      <c r="C59" s="9">
        <v>2002</v>
      </c>
      <c r="D59" s="134">
        <v>37621</v>
      </c>
      <c r="E59" s="9" t="s">
        <v>11451</v>
      </c>
      <c r="F59" s="9" t="s">
        <v>11419</v>
      </c>
      <c r="G59" s="9" t="s">
        <v>844</v>
      </c>
      <c r="H59" s="9" t="s">
        <v>11386</v>
      </c>
      <c r="I59" s="134">
        <v>38600</v>
      </c>
      <c r="J59" s="12">
        <v>9</v>
      </c>
      <c r="K59" s="562" t="s">
        <v>308</v>
      </c>
      <c r="L59" s="9" t="s">
        <v>376</v>
      </c>
      <c r="M59" s="13">
        <f>I59-D59</f>
        <v>979</v>
      </c>
      <c r="N59" s="243"/>
      <c r="O59" s="407" t="s">
        <v>253</v>
      </c>
      <c r="P59" s="408">
        <f>SUM(P47:R58)</f>
        <v>89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510">
        <v>5905</v>
      </c>
      <c r="B60" s="17" t="s">
        <v>11452</v>
      </c>
      <c r="C60" s="17">
        <v>2004</v>
      </c>
      <c r="D60" s="392">
        <v>38023</v>
      </c>
      <c r="E60" s="17" t="s">
        <v>11453</v>
      </c>
      <c r="F60" s="17" t="s">
        <v>1183</v>
      </c>
      <c r="G60" s="17" t="s">
        <v>850</v>
      </c>
      <c r="H60" s="17" t="s">
        <v>866</v>
      </c>
      <c r="I60" s="392">
        <v>38601</v>
      </c>
      <c r="J60" s="19">
        <v>9</v>
      </c>
      <c r="K60" s="561" t="s">
        <v>324</v>
      </c>
      <c r="L60" s="19" t="s">
        <v>376</v>
      </c>
      <c r="M60" s="21">
        <f>I60-D60</f>
        <v>578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503">
        <v>6005</v>
      </c>
      <c r="B61" s="9" t="s">
        <v>11454</v>
      </c>
      <c r="C61" s="9">
        <v>2001</v>
      </c>
      <c r="D61" s="388">
        <v>37167</v>
      </c>
      <c r="E61" s="9" t="s">
        <v>11455</v>
      </c>
      <c r="F61" s="9" t="s">
        <v>11456</v>
      </c>
      <c r="G61" s="9" t="s">
        <v>850</v>
      </c>
      <c r="H61" s="9" t="s">
        <v>6047</v>
      </c>
      <c r="I61" s="388">
        <v>38611</v>
      </c>
      <c r="J61" s="12">
        <v>9</v>
      </c>
      <c r="K61" s="560" t="s">
        <v>278</v>
      </c>
      <c r="L61" s="9" t="s">
        <v>371</v>
      </c>
      <c r="M61" s="13">
        <f>I61-D61</f>
        <v>1444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510">
        <v>6105</v>
      </c>
      <c r="B62" s="17" t="s">
        <v>11457</v>
      </c>
      <c r="C62" s="17">
        <v>2003</v>
      </c>
      <c r="D62" s="392">
        <v>37978</v>
      </c>
      <c r="E62" s="17" t="s">
        <v>11458</v>
      </c>
      <c r="F62" s="17" t="s">
        <v>11459</v>
      </c>
      <c r="G62" s="17" t="s">
        <v>850</v>
      </c>
      <c r="H62" s="17" t="s">
        <v>870</v>
      </c>
      <c r="I62" s="392">
        <v>38611</v>
      </c>
      <c r="J62" s="19">
        <v>9</v>
      </c>
      <c r="K62" s="562" t="s">
        <v>308</v>
      </c>
      <c r="L62" s="19" t="s">
        <v>365</v>
      </c>
      <c r="M62" s="21">
        <f>I62-D62</f>
        <v>633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503">
        <v>6205</v>
      </c>
      <c r="B63" s="9" t="s">
        <v>11460</v>
      </c>
      <c r="C63" s="9">
        <v>2003</v>
      </c>
      <c r="D63" s="134">
        <v>37751</v>
      </c>
      <c r="E63" s="9" t="s">
        <v>11461</v>
      </c>
      <c r="F63" s="9" t="s">
        <v>154</v>
      </c>
      <c r="G63" s="9" t="s">
        <v>407</v>
      </c>
      <c r="H63" s="9" t="s">
        <v>6552</v>
      </c>
      <c r="I63" s="134">
        <v>38617</v>
      </c>
      <c r="J63" s="12">
        <v>9</v>
      </c>
      <c r="K63" s="563" t="s">
        <v>295</v>
      </c>
      <c r="L63" s="9" t="s">
        <v>376</v>
      </c>
      <c r="M63" s="13">
        <f>I63-D63</f>
        <v>866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510">
        <v>6305</v>
      </c>
      <c r="B64" s="17" t="s">
        <v>11462</v>
      </c>
      <c r="C64" s="17">
        <v>2003</v>
      </c>
      <c r="D64" s="135">
        <v>37939</v>
      </c>
      <c r="E64" s="17" t="s">
        <v>11463</v>
      </c>
      <c r="F64" s="17" t="s">
        <v>2004</v>
      </c>
      <c r="G64" s="17" t="s">
        <v>407</v>
      </c>
      <c r="H64" s="17" t="s">
        <v>866</v>
      </c>
      <c r="I64" s="135">
        <v>38622</v>
      </c>
      <c r="J64" s="19">
        <v>9</v>
      </c>
      <c r="K64" s="563" t="s">
        <v>295</v>
      </c>
      <c r="L64" s="19" t="s">
        <v>371</v>
      </c>
      <c r="M64" s="21">
        <f>I64-D64</f>
        <v>683</v>
      </c>
      <c r="N64" s="243"/>
      <c r="O64" s="418" t="s">
        <v>278</v>
      </c>
      <c r="P64" s="419"/>
      <c r="Q64" s="419"/>
      <c r="R64" s="420"/>
      <c r="S64" s="421">
        <f>COUNTIF($K$1:$K$495,"I - Extremamente tóxico")</f>
        <v>16</v>
      </c>
      <c r="T64" s="422">
        <f>(S64/S76)</f>
        <v>0.179775280898876</v>
      </c>
      <c r="U64" s="243"/>
      <c r="V64" s="243"/>
      <c r="W64" s="243"/>
      <c r="X64" s="243"/>
      <c r="Y64" s="243"/>
      <c r="Z64" s="243"/>
    </row>
    <row ht="12.75" customHeight="1" r="65">
      <c r="A65" s="503">
        <v>6405</v>
      </c>
      <c r="B65" s="9" t="s">
        <v>11464</v>
      </c>
      <c r="C65" s="9">
        <v>2003</v>
      </c>
      <c r="D65" s="388">
        <v>37707</v>
      </c>
      <c r="E65" s="9" t="s">
        <v>11465</v>
      </c>
      <c r="F65" s="9" t="s">
        <v>1721</v>
      </c>
      <c r="G65" s="9" t="s">
        <v>850</v>
      </c>
      <c r="H65" s="9" t="s">
        <v>4459</v>
      </c>
      <c r="I65" s="388">
        <v>38632</v>
      </c>
      <c r="J65" s="12">
        <v>10</v>
      </c>
      <c r="K65" s="562" t="s">
        <v>308</v>
      </c>
      <c r="L65" s="9" t="s">
        <v>376</v>
      </c>
      <c r="M65" s="13">
        <f>I65-D65</f>
        <v>925</v>
      </c>
      <c r="N65" s="243"/>
      <c r="O65" s="423" t="s">
        <v>284</v>
      </c>
      <c r="P65" s="340"/>
      <c r="Q65" s="340"/>
      <c r="R65" s="341"/>
      <c r="S65" s="424">
        <f>COUNTIF($K$2:$K$477,"Categoria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510">
        <v>6505</v>
      </c>
      <c r="B66" s="17" t="s">
        <v>11466</v>
      </c>
      <c r="C66" s="17">
        <v>2000</v>
      </c>
      <c r="D66" s="135">
        <v>36763</v>
      </c>
      <c r="E66" s="17" t="s">
        <v>11467</v>
      </c>
      <c r="F66" s="17" t="s">
        <v>11468</v>
      </c>
      <c r="G66" s="17" t="s">
        <v>407</v>
      </c>
      <c r="H66" s="17" t="s">
        <v>1358</v>
      </c>
      <c r="I66" s="135">
        <v>38635</v>
      </c>
      <c r="J66" s="19">
        <v>10</v>
      </c>
      <c r="K66" s="562" t="s">
        <v>308</v>
      </c>
      <c r="L66" s="19" t="s">
        <v>371</v>
      </c>
      <c r="M66" s="21">
        <f>I66-D66</f>
        <v>1872</v>
      </c>
      <c r="N66" s="243"/>
      <c r="O66" s="423" t="s">
        <v>289</v>
      </c>
      <c r="P66" s="340"/>
      <c r="Q66" s="340"/>
      <c r="R66" s="341"/>
      <c r="S66" s="424">
        <f>COUNTIF($K$2:$K$477,"Categoria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503">
        <v>6605</v>
      </c>
      <c r="B67" s="9" t="s">
        <v>11469</v>
      </c>
      <c r="C67" s="9">
        <v>2004</v>
      </c>
      <c r="D67" s="134">
        <v>38314</v>
      </c>
      <c r="E67" s="9" t="s">
        <v>11470</v>
      </c>
      <c r="F67" s="9" t="s">
        <v>2139</v>
      </c>
      <c r="G67" s="9" t="s">
        <v>865</v>
      </c>
      <c r="H67" s="9" t="s">
        <v>10641</v>
      </c>
      <c r="I67" s="134">
        <v>38635</v>
      </c>
      <c r="J67" s="12">
        <v>10</v>
      </c>
      <c r="K67" s="563" t="s">
        <v>295</v>
      </c>
      <c r="L67" s="9" t="s">
        <v>380</v>
      </c>
      <c r="M67" s="13">
        <f>I67-D67</f>
        <v>321</v>
      </c>
      <c r="N67" s="243"/>
      <c r="O67" s="426" t="s">
        <v>295</v>
      </c>
      <c r="P67" s="340"/>
      <c r="Q67" s="340"/>
      <c r="R67" s="341"/>
      <c r="S67" s="427">
        <f>COUNTIF($K$2:$K$477,"II - Altamente tóxico")</f>
        <v>22</v>
      </c>
      <c r="T67" s="428">
        <f>(S67/S76)</f>
        <v>0.247191011235955</v>
      </c>
      <c r="U67" s="243"/>
      <c r="V67" s="243"/>
      <c r="W67" s="243"/>
      <c r="X67" s="243"/>
      <c r="Y67" s="243"/>
      <c r="Z67" s="243"/>
    </row>
    <row ht="12.75" customHeight="1" r="68">
      <c r="A68" s="510">
        <v>6705</v>
      </c>
      <c r="B68" s="17" t="s">
        <v>11471</v>
      </c>
      <c r="C68" s="17">
        <v>2001</v>
      </c>
      <c r="D68" s="392">
        <v>37182</v>
      </c>
      <c r="E68" s="17" t="s">
        <v>11472</v>
      </c>
      <c r="F68" s="17" t="s">
        <v>2869</v>
      </c>
      <c r="G68" s="17" t="s">
        <v>850</v>
      </c>
      <c r="H68" s="17" t="s">
        <v>965</v>
      </c>
      <c r="I68" s="392">
        <v>38636</v>
      </c>
      <c r="J68" s="19">
        <v>10</v>
      </c>
      <c r="K68" s="563" t="s">
        <v>295</v>
      </c>
      <c r="L68" s="19" t="s">
        <v>376</v>
      </c>
      <c r="M68" s="21">
        <f>I68-D68</f>
        <v>1454</v>
      </c>
      <c r="N68" s="243"/>
      <c r="O68" s="426" t="s">
        <v>301</v>
      </c>
      <c r="P68" s="340"/>
      <c r="Q68" s="340"/>
      <c r="R68" s="341"/>
      <c r="S68" s="427">
        <f>COUNTIF($K$2:$K$477,"Categoria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503">
        <v>6805</v>
      </c>
      <c r="B69" s="9" t="s">
        <v>11473</v>
      </c>
      <c r="C69" s="9">
        <v>2003</v>
      </c>
      <c r="D69" s="134">
        <v>37874</v>
      </c>
      <c r="E69" s="9" t="s">
        <v>11474</v>
      </c>
      <c r="F69" s="9" t="s">
        <v>11475</v>
      </c>
      <c r="G69" s="9" t="s">
        <v>865</v>
      </c>
      <c r="H69" s="9" t="s">
        <v>5174</v>
      </c>
      <c r="I69" s="134">
        <v>38646</v>
      </c>
      <c r="J69" s="12">
        <v>10</v>
      </c>
      <c r="K69" s="561" t="s">
        <v>324</v>
      </c>
      <c r="L69" s="9" t="s">
        <v>380</v>
      </c>
      <c r="M69" s="13">
        <f>I69-D69</f>
        <v>772</v>
      </c>
      <c r="N69" s="243"/>
      <c r="O69" s="429" t="s">
        <v>308</v>
      </c>
      <c r="P69" s="340"/>
      <c r="Q69" s="340"/>
      <c r="R69" s="341"/>
      <c r="S69" s="430">
        <f>COUNTIF($K$2:$K$477,"III - Medianamente tóxico")</f>
        <v>39</v>
      </c>
      <c r="T69" s="431">
        <f>(S69/S76)</f>
        <v>0.438202247191011</v>
      </c>
      <c r="U69" s="243"/>
      <c r="V69" s="243"/>
      <c r="W69" s="243"/>
      <c r="X69" s="243"/>
      <c r="Y69" s="243"/>
      <c r="Z69" s="243"/>
    </row>
    <row ht="12.75" customHeight="1" r="70">
      <c r="A70" s="510">
        <v>6905</v>
      </c>
      <c r="B70" s="17" t="s">
        <v>11476</v>
      </c>
      <c r="C70" s="17">
        <v>2004</v>
      </c>
      <c r="D70" s="392">
        <v>38085</v>
      </c>
      <c r="E70" s="17" t="s">
        <v>11477</v>
      </c>
      <c r="F70" s="17" t="s">
        <v>10149</v>
      </c>
      <c r="G70" s="17" t="s">
        <v>850</v>
      </c>
      <c r="H70" s="17" t="s">
        <v>10150</v>
      </c>
      <c r="I70" s="392">
        <v>38665</v>
      </c>
      <c r="J70" s="19">
        <v>11</v>
      </c>
      <c r="K70" s="561" t="s">
        <v>324</v>
      </c>
      <c r="L70" s="19" t="s">
        <v>376</v>
      </c>
      <c r="M70" s="21">
        <f>I70-D70</f>
        <v>580</v>
      </c>
      <c r="N70" s="243"/>
      <c r="O70" s="429" t="s">
        <v>313</v>
      </c>
      <c r="P70" s="340"/>
      <c r="Q70" s="340"/>
      <c r="R70" s="341"/>
      <c r="S70" s="430">
        <f>COUNTIF($K$2:$K$477,"Categoria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503">
        <v>7005</v>
      </c>
      <c r="B71" s="9" t="s">
        <v>11478</v>
      </c>
      <c r="C71" s="9">
        <v>2004</v>
      </c>
      <c r="D71" s="388">
        <v>38085</v>
      </c>
      <c r="E71" s="9" t="s">
        <v>11479</v>
      </c>
      <c r="F71" s="9" t="s">
        <v>10177</v>
      </c>
      <c r="G71" s="9" t="s">
        <v>850</v>
      </c>
      <c r="H71" s="9" t="s">
        <v>10150</v>
      </c>
      <c r="I71" s="388">
        <v>38677</v>
      </c>
      <c r="J71" s="12">
        <v>11</v>
      </c>
      <c r="K71" s="561" t="s">
        <v>324</v>
      </c>
      <c r="L71" s="9" t="s">
        <v>380</v>
      </c>
      <c r="M71" s="13">
        <f>I71-D71</f>
        <v>592</v>
      </c>
      <c r="N71" s="243"/>
      <c r="O71" s="429" t="s">
        <v>319</v>
      </c>
      <c r="P71" s="340"/>
      <c r="Q71" s="340"/>
      <c r="R71" s="341"/>
      <c r="S71" s="430">
        <f>COUNTIF($K$2:$K$477,"Categoria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510">
        <v>7105</v>
      </c>
      <c r="B72" s="17" t="s">
        <v>11480</v>
      </c>
      <c r="C72" s="17">
        <v>2004</v>
      </c>
      <c r="D72" s="392">
        <v>38085</v>
      </c>
      <c r="E72" s="17" t="s">
        <v>11481</v>
      </c>
      <c r="F72" s="17" t="s">
        <v>10177</v>
      </c>
      <c r="G72" s="17" t="s">
        <v>850</v>
      </c>
      <c r="H72" s="17" t="s">
        <v>10150</v>
      </c>
      <c r="I72" s="392">
        <v>38677</v>
      </c>
      <c r="J72" s="19">
        <v>11</v>
      </c>
      <c r="K72" s="563" t="s">
        <v>295</v>
      </c>
      <c r="L72" s="19" t="s">
        <v>380</v>
      </c>
      <c r="M72" s="21">
        <f>I72-D72</f>
        <v>592</v>
      </c>
      <c r="N72" s="243"/>
      <c r="O72" s="432" t="s">
        <v>324</v>
      </c>
      <c r="P72" s="340"/>
      <c r="Q72" s="340"/>
      <c r="R72" s="341"/>
      <c r="S72" s="433">
        <f>COUNTIF($K$2:$K$477,"IV - Pouco tóxico")</f>
        <v>12</v>
      </c>
      <c r="T72" s="434">
        <f>(S72/S76)</f>
        <v>0.134831460674157</v>
      </c>
      <c r="U72" s="243"/>
      <c r="V72" s="243"/>
      <c r="W72" s="243"/>
      <c r="X72" s="243"/>
      <c r="Y72" s="243"/>
      <c r="Z72" s="243"/>
    </row>
    <row ht="12.75" customHeight="1" r="73">
      <c r="A73" s="503">
        <v>7205</v>
      </c>
      <c r="B73" s="9" t="s">
        <v>11482</v>
      </c>
      <c r="C73" s="9">
        <v>1995</v>
      </c>
      <c r="D73" s="388">
        <v>35054</v>
      </c>
      <c r="E73" s="9" t="s">
        <v>11483</v>
      </c>
      <c r="F73" s="9" t="s">
        <v>11484</v>
      </c>
      <c r="G73" s="9" t="s">
        <v>850</v>
      </c>
      <c r="H73" s="9" t="s">
        <v>10782</v>
      </c>
      <c r="I73" s="388">
        <v>38677</v>
      </c>
      <c r="J73" s="12">
        <v>11</v>
      </c>
      <c r="K73" s="562" t="s">
        <v>308</v>
      </c>
      <c r="L73" s="9" t="s">
        <v>371</v>
      </c>
      <c r="M73" s="13">
        <f>I73-D73</f>
        <v>3623</v>
      </c>
      <c r="N73" s="243"/>
      <c r="O73" s="432" t="s">
        <v>1398</v>
      </c>
      <c r="P73" s="340"/>
      <c r="Q73" s="340"/>
      <c r="R73" s="341"/>
      <c r="S73" s="433">
        <f>COUNTIF($K$2:$K$477,"Não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510">
        <v>7305</v>
      </c>
      <c r="B74" s="17" t="s">
        <v>11485</v>
      </c>
      <c r="C74" s="17">
        <v>2000</v>
      </c>
      <c r="D74" s="135">
        <v>36850</v>
      </c>
      <c r="E74" s="17" t="s">
        <v>11486</v>
      </c>
      <c r="F74" s="17" t="s">
        <v>154</v>
      </c>
      <c r="G74" s="17" t="s">
        <v>407</v>
      </c>
      <c r="H74" s="17" t="s">
        <v>8323</v>
      </c>
      <c r="I74" s="135">
        <v>38686</v>
      </c>
      <c r="J74" s="19">
        <v>11</v>
      </c>
      <c r="K74" s="560" t="s">
        <v>278</v>
      </c>
      <c r="L74" s="19" t="s">
        <v>376</v>
      </c>
      <c r="M74" s="21">
        <f>I74-D74</f>
        <v>1836</v>
      </c>
      <c r="N74" s="243"/>
      <c r="O74" s="432" t="s">
        <v>1679</v>
      </c>
      <c r="P74" s="340"/>
      <c r="Q74" s="340"/>
      <c r="R74" s="341"/>
      <c r="S74" s="433">
        <f>COUNTIF($K$2:$K$477,"Não determinada devido à natureza do produto (Inimigos naturais)")</f>
        <v>0</v>
      </c>
      <c r="T74" s="434">
        <f>(S74/S76)</f>
        <v>0</v>
      </c>
      <c r="U74" s="243"/>
      <c r="V74" s="243"/>
      <c r="W74" s="243"/>
      <c r="X74" s="243"/>
      <c r="Y74" s="243"/>
      <c r="Z74" s="243"/>
    </row>
    <row ht="12.75" customHeight="1" r="75">
      <c r="A75" s="503">
        <v>7405</v>
      </c>
      <c r="B75" s="9" t="s">
        <v>11487</v>
      </c>
      <c r="C75" s="9">
        <v>2001</v>
      </c>
      <c r="D75" s="388">
        <v>37162</v>
      </c>
      <c r="E75" s="9" t="s">
        <v>11488</v>
      </c>
      <c r="F75" s="9" t="s">
        <v>8929</v>
      </c>
      <c r="G75" s="9" t="s">
        <v>850</v>
      </c>
      <c r="H75" s="9" t="s">
        <v>870</v>
      </c>
      <c r="I75" s="388">
        <v>38687</v>
      </c>
      <c r="J75" s="12">
        <v>12</v>
      </c>
      <c r="K75" s="562" t="s">
        <v>308</v>
      </c>
      <c r="L75" s="9" t="s">
        <v>371</v>
      </c>
      <c r="M75" s="13">
        <f>I75-D75</f>
        <v>1525</v>
      </c>
      <c r="N75" s="243"/>
      <c r="O75" s="435" t="s">
        <v>336</v>
      </c>
      <c r="P75" s="436"/>
      <c r="Q75" s="436"/>
      <c r="R75" s="437"/>
      <c r="S75" s="438">
        <f>COUNTIF($K$2:$K$477,"O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5" customHeight="1" r="76">
      <c r="A76" s="510">
        <v>7505</v>
      </c>
      <c r="B76" s="17" t="s">
        <v>11489</v>
      </c>
      <c r="C76" s="17">
        <v>2003</v>
      </c>
      <c r="D76" s="392">
        <v>37971</v>
      </c>
      <c r="E76" s="17" t="s">
        <v>11490</v>
      </c>
      <c r="F76" s="17" t="s">
        <v>136</v>
      </c>
      <c r="G76" s="17" t="s">
        <v>850</v>
      </c>
      <c r="H76" s="17" t="s">
        <v>11164</v>
      </c>
      <c r="I76" s="392">
        <v>38693</v>
      </c>
      <c r="J76" s="19">
        <v>12</v>
      </c>
      <c r="K76" s="562" t="s">
        <v>308</v>
      </c>
      <c r="L76" s="19" t="s">
        <v>376</v>
      </c>
      <c r="M76" s="21">
        <f>I76-D76</f>
        <v>722</v>
      </c>
      <c r="N76" s="243"/>
      <c r="O76" s="310" t="s">
        <v>253</v>
      </c>
      <c r="P76" s="59"/>
      <c r="Q76" s="59"/>
      <c r="R76" s="117"/>
      <c r="S76" s="440">
        <f>SUM(S64:S75)</f>
        <v>89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503">
        <v>7605</v>
      </c>
      <c r="B77" s="9" t="s">
        <v>11491</v>
      </c>
      <c r="C77" s="9">
        <v>1996</v>
      </c>
      <c r="D77" s="388">
        <v>35166</v>
      </c>
      <c r="E77" s="9" t="s">
        <v>11492</v>
      </c>
      <c r="F77" s="9" t="s">
        <v>11493</v>
      </c>
      <c r="G77" s="9" t="s">
        <v>850</v>
      </c>
      <c r="H77" s="9" t="s">
        <v>10782</v>
      </c>
      <c r="I77" s="388">
        <v>38694</v>
      </c>
      <c r="J77" s="12">
        <v>12</v>
      </c>
      <c r="K77" s="562" t="s">
        <v>308</v>
      </c>
      <c r="L77" s="9" t="s">
        <v>376</v>
      </c>
      <c r="M77" s="13">
        <f>I77-D77</f>
        <v>3528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510">
        <v>7705</v>
      </c>
      <c r="B78" s="17" t="s">
        <v>11494</v>
      </c>
      <c r="C78" s="17">
        <v>2001</v>
      </c>
      <c r="D78" s="135">
        <v>37139</v>
      </c>
      <c r="E78" s="17" t="s">
        <v>11495</v>
      </c>
      <c r="F78" s="17" t="s">
        <v>519</v>
      </c>
      <c r="G78" s="17" t="s">
        <v>407</v>
      </c>
      <c r="H78" s="17" t="s">
        <v>965</v>
      </c>
      <c r="I78" s="135">
        <v>38695</v>
      </c>
      <c r="J78" s="19">
        <v>12</v>
      </c>
      <c r="K78" s="560" t="s">
        <v>278</v>
      </c>
      <c r="L78" s="19" t="s">
        <v>371</v>
      </c>
      <c r="M78" s="21">
        <f>I78-D78</f>
        <v>1556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503">
        <v>7805</v>
      </c>
      <c r="B79" s="9" t="s">
        <v>11496</v>
      </c>
      <c r="C79" s="9">
        <v>2004</v>
      </c>
      <c r="D79" s="134">
        <v>38022</v>
      </c>
      <c r="E79" s="9" t="s">
        <v>11497</v>
      </c>
      <c r="F79" s="9" t="s">
        <v>6765</v>
      </c>
      <c r="G79" s="9" t="s">
        <v>407</v>
      </c>
      <c r="H79" s="9" t="s">
        <v>121</v>
      </c>
      <c r="I79" s="134">
        <v>38700</v>
      </c>
      <c r="J79" s="12">
        <v>12</v>
      </c>
      <c r="K79" s="560" t="s">
        <v>278</v>
      </c>
      <c r="L79" s="9" t="s">
        <v>371</v>
      </c>
      <c r="M79" s="13">
        <f>I79-D79</f>
        <v>678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510">
        <v>7905</v>
      </c>
      <c r="B80" s="17" t="s">
        <v>11498</v>
      </c>
      <c r="C80" s="17">
        <v>2004</v>
      </c>
      <c r="D80" s="135">
        <v>38201</v>
      </c>
      <c r="E80" s="17" t="s">
        <v>11499</v>
      </c>
      <c r="F80" s="17" t="s">
        <v>351</v>
      </c>
      <c r="G80" s="17" t="s">
        <v>30</v>
      </c>
      <c r="H80" s="17" t="s">
        <v>870</v>
      </c>
      <c r="I80" s="135">
        <v>38702</v>
      </c>
      <c r="J80" s="19">
        <v>12</v>
      </c>
      <c r="K80" s="563" t="s">
        <v>295</v>
      </c>
      <c r="L80" s="19" t="s">
        <v>371</v>
      </c>
      <c r="M80" s="21">
        <f>I80-D80</f>
        <v>501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503">
        <v>8005</v>
      </c>
      <c r="B81" s="9" t="s">
        <v>11500</v>
      </c>
      <c r="C81" s="9">
        <v>2004</v>
      </c>
      <c r="D81" s="388">
        <v>38002</v>
      </c>
      <c r="E81" s="9" t="s">
        <v>11501</v>
      </c>
      <c r="F81" s="9" t="s">
        <v>2116</v>
      </c>
      <c r="G81" s="9" t="s">
        <v>850</v>
      </c>
      <c r="H81" s="9" t="s">
        <v>121</v>
      </c>
      <c r="I81" s="388">
        <v>38702</v>
      </c>
      <c r="J81" s="12">
        <v>12</v>
      </c>
      <c r="K81" s="560" t="s">
        <v>278</v>
      </c>
      <c r="L81" s="9" t="s">
        <v>376</v>
      </c>
      <c r="M81" s="13">
        <f>I81-D81</f>
        <v>700</v>
      </c>
      <c r="N81" s="243"/>
      <c r="O81" s="120" t="s">
        <v>365</v>
      </c>
      <c r="P81" s="59"/>
      <c r="Q81" s="59"/>
      <c r="R81" s="60"/>
      <c r="S81" s="11">
        <f>COUNTIF($L$2:$L$477,"I - Produto altamente perigoso ao meio ambiente")</f>
        <v>1</v>
      </c>
      <c r="T81" s="121">
        <f>(S81/S85)</f>
        <v>0.0112359550561798</v>
      </c>
      <c r="U81" s="243"/>
      <c r="V81" s="243"/>
      <c r="W81" s="243"/>
      <c r="X81" s="243"/>
      <c r="Y81" s="243"/>
      <c r="Z81" s="243"/>
    </row>
    <row ht="13.5" customHeight="1" r="82">
      <c r="A82" s="510">
        <v>8105</v>
      </c>
      <c r="B82" s="17" t="s">
        <v>11502</v>
      </c>
      <c r="C82" s="17">
        <v>2001</v>
      </c>
      <c r="D82" s="135">
        <v>37244</v>
      </c>
      <c r="E82" s="17" t="s">
        <v>11503</v>
      </c>
      <c r="F82" s="17" t="s">
        <v>11504</v>
      </c>
      <c r="G82" s="17" t="s">
        <v>865</v>
      </c>
      <c r="H82" s="17" t="s">
        <v>10902</v>
      </c>
      <c r="I82" s="135">
        <v>38705</v>
      </c>
      <c r="J82" s="19">
        <v>12</v>
      </c>
      <c r="K82" s="561" t="s">
        <v>324</v>
      </c>
      <c r="L82" s="19" t="s">
        <v>380</v>
      </c>
      <c r="M82" s="21">
        <f>I82-D82</f>
        <v>1461</v>
      </c>
      <c r="N82" s="243"/>
      <c r="O82" s="122" t="s">
        <v>371</v>
      </c>
      <c r="P82" s="34"/>
      <c r="Q82" s="34"/>
      <c r="R82" s="35"/>
      <c r="S82" s="20">
        <f>COUNTIF($L$2:$L$477,"II - Produto muito perigoso ao meio ambiente")</f>
        <v>28</v>
      </c>
      <c r="T82" s="123">
        <f>(S82/S85)</f>
        <v>0.314606741573034</v>
      </c>
      <c r="U82" s="243"/>
      <c r="V82" s="243"/>
      <c r="W82" s="243"/>
      <c r="X82" s="243"/>
      <c r="Y82" s="243"/>
      <c r="Z82" s="243"/>
    </row>
    <row ht="13.5" customHeight="1" r="83">
      <c r="A83" s="503">
        <v>8205</v>
      </c>
      <c r="B83" s="9" t="s">
        <v>11505</v>
      </c>
      <c r="C83" s="9">
        <v>2003</v>
      </c>
      <c r="D83" s="134">
        <v>37741</v>
      </c>
      <c r="E83" s="9" t="s">
        <v>11506</v>
      </c>
      <c r="F83" s="9" t="s">
        <v>11507</v>
      </c>
      <c r="G83" s="9" t="s">
        <v>844</v>
      </c>
      <c r="H83" s="9" t="s">
        <v>1536</v>
      </c>
      <c r="I83" s="134">
        <v>38705</v>
      </c>
      <c r="J83" s="12">
        <v>12</v>
      </c>
      <c r="K83" s="563" t="s">
        <v>295</v>
      </c>
      <c r="L83" s="9" t="s">
        <v>376</v>
      </c>
      <c r="M83" s="13">
        <f>I83-D83</f>
        <v>964</v>
      </c>
      <c r="N83" s="243"/>
      <c r="O83" s="124" t="s">
        <v>376</v>
      </c>
      <c r="P83" s="34"/>
      <c r="Q83" s="34"/>
      <c r="R83" s="35"/>
      <c r="S83" s="11">
        <f>COUNTIF($L$2:$L$477,"III - Produto perigoso ao meio ambiente")</f>
        <v>48</v>
      </c>
      <c r="T83" s="121">
        <f>(S83/S85)</f>
        <v>0.539325842696629</v>
      </c>
      <c r="U83" s="243"/>
      <c r="V83" s="243"/>
      <c r="W83" s="243"/>
      <c r="X83" s="243"/>
      <c r="Y83" s="243"/>
      <c r="Z83" s="243"/>
    </row>
    <row ht="14.25" customHeight="1" r="84">
      <c r="A84" s="510">
        <v>8305</v>
      </c>
      <c r="B84" s="17" t="s">
        <v>11508</v>
      </c>
      <c r="C84" s="17">
        <v>2003</v>
      </c>
      <c r="D84" s="135">
        <v>37741</v>
      </c>
      <c r="E84" s="17" t="s">
        <v>11509</v>
      </c>
      <c r="F84" s="17" t="s">
        <v>11507</v>
      </c>
      <c r="G84" s="17" t="s">
        <v>30</v>
      </c>
      <c r="H84" s="17" t="s">
        <v>1536</v>
      </c>
      <c r="I84" s="135">
        <v>38705</v>
      </c>
      <c r="J84" s="19">
        <v>12</v>
      </c>
      <c r="K84" s="563" t="s">
        <v>308</v>
      </c>
      <c r="L84" s="19" t="s">
        <v>376</v>
      </c>
      <c r="M84" s="21">
        <f>I84-D84</f>
        <v>964</v>
      </c>
      <c r="N84" s="243"/>
      <c r="O84" s="122" t="s">
        <v>380</v>
      </c>
      <c r="P84" s="34"/>
      <c r="Q84" s="34"/>
      <c r="R84" s="35"/>
      <c r="S84" s="20">
        <f>COUNTIF($L$2:$L$477,"IV - Produto pouco perigoso ao meio ambiente")</f>
        <v>12</v>
      </c>
      <c r="T84" s="123">
        <f>(S84/S85)</f>
        <v>0.134831460674157</v>
      </c>
      <c r="U84" s="243"/>
      <c r="V84" s="243"/>
      <c r="W84" s="243"/>
      <c r="X84" s="243"/>
      <c r="Y84" s="243"/>
      <c r="Z84" s="243"/>
    </row>
    <row ht="14.25" customHeight="1" r="85">
      <c r="A85" s="609">
        <v>8403</v>
      </c>
      <c r="B85" s="609" t="s">
        <v>1368</v>
      </c>
      <c r="C85" s="609" t="s">
        <v>1368</v>
      </c>
      <c r="D85" s="609" t="s">
        <v>1368</v>
      </c>
      <c r="E85" s="609" t="s">
        <v>1368</v>
      </c>
      <c r="F85" s="609" t="s">
        <v>1368</v>
      </c>
      <c r="G85" s="609" t="s">
        <v>1368</v>
      </c>
      <c r="H85" s="609" t="s">
        <v>1368</v>
      </c>
      <c r="I85" s="609" t="s">
        <v>1368</v>
      </c>
      <c r="J85" s="609" t="s">
        <v>1368</v>
      </c>
      <c r="K85" s="609" t="s">
        <v>1368</v>
      </c>
      <c r="L85" s="609" t="s">
        <v>1368</v>
      </c>
      <c r="M85" s="609" t="s">
        <v>1368</v>
      </c>
      <c r="N85" s="243"/>
      <c r="O85" s="344" t="s">
        <v>253</v>
      </c>
      <c r="P85" s="345"/>
      <c r="Q85" s="345"/>
      <c r="R85" s="346"/>
      <c r="S85" s="440">
        <f>SUM(S81:S84)</f>
        <v>89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510">
        <v>8505</v>
      </c>
      <c r="B86" s="17" t="s">
        <v>11510</v>
      </c>
      <c r="C86" s="17">
        <v>2000</v>
      </c>
      <c r="D86" s="392">
        <v>36818</v>
      </c>
      <c r="E86" s="17" t="s">
        <v>11511</v>
      </c>
      <c r="F86" s="17" t="s">
        <v>11512</v>
      </c>
      <c r="G86" s="17" t="s">
        <v>850</v>
      </c>
      <c r="H86" s="17" t="s">
        <v>965</v>
      </c>
      <c r="I86" s="392">
        <v>38706</v>
      </c>
      <c r="J86" s="19">
        <v>12</v>
      </c>
      <c r="K86" s="563" t="s">
        <v>295</v>
      </c>
      <c r="L86" s="19" t="s">
        <v>376</v>
      </c>
      <c r="M86" s="21">
        <f>I86-D86</f>
        <v>1888</v>
      </c>
      <c r="N86" s="243"/>
      <c r="U86" s="243"/>
      <c r="V86" s="243"/>
      <c r="W86" s="243"/>
      <c r="X86" s="243"/>
      <c r="Y86" s="243"/>
      <c r="Z86" s="243"/>
    </row>
    <row ht="12.75" customHeight="1" r="87">
      <c r="A87" s="503">
        <v>8605</v>
      </c>
      <c r="B87" s="9" t="s">
        <v>11513</v>
      </c>
      <c r="C87" s="9">
        <v>2003</v>
      </c>
      <c r="D87" s="134">
        <v>37735</v>
      </c>
      <c r="E87" s="9" t="s">
        <v>11514</v>
      </c>
      <c r="F87" s="9" t="s">
        <v>2831</v>
      </c>
      <c r="G87" s="9" t="s">
        <v>407</v>
      </c>
      <c r="H87" s="9" t="s">
        <v>870</v>
      </c>
      <c r="I87" s="134">
        <v>38706</v>
      </c>
      <c r="J87" s="12">
        <v>12</v>
      </c>
      <c r="K87" s="563" t="s">
        <v>295</v>
      </c>
      <c r="L87" s="9" t="s">
        <v>371</v>
      </c>
      <c r="M87" s="13">
        <f>I87-D87</f>
        <v>971</v>
      </c>
      <c r="N87" s="243"/>
      <c r="O87" s="22"/>
      <c r="P87" s="22"/>
      <c r="Q87" s="22"/>
      <c r="R87" s="22"/>
      <c r="S87" s="22"/>
      <c r="T87" s="22"/>
      <c r="U87" s="243"/>
      <c r="V87" s="243"/>
      <c r="W87" s="243"/>
      <c r="X87" s="243"/>
      <c r="Y87" s="243"/>
      <c r="Z87" s="243"/>
    </row>
    <row ht="13.5" customHeight="1" r="88">
      <c r="A88" s="510">
        <v>8705</v>
      </c>
      <c r="B88" s="17" t="s">
        <v>11515</v>
      </c>
      <c r="C88" s="17">
        <v>2004</v>
      </c>
      <c r="D88" s="135">
        <v>38217</v>
      </c>
      <c r="E88" s="17" t="s">
        <v>11516</v>
      </c>
      <c r="F88" s="17" t="s">
        <v>4064</v>
      </c>
      <c r="G88" s="17" t="s">
        <v>407</v>
      </c>
      <c r="H88" s="17" t="s">
        <v>965</v>
      </c>
      <c r="I88" s="135">
        <v>38706</v>
      </c>
      <c r="J88" s="19">
        <v>12</v>
      </c>
      <c r="K88" s="563" t="s">
        <v>295</v>
      </c>
      <c r="L88" s="19" t="s">
        <v>371</v>
      </c>
      <c r="M88" s="21">
        <f>I88-D88</f>
        <v>489</v>
      </c>
      <c r="N88" s="243"/>
      <c r="O88" s="444" t="s">
        <v>393</v>
      </c>
      <c r="P88" s="445"/>
      <c r="Q88" s="445"/>
      <c r="R88" s="446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503">
        <v>8805</v>
      </c>
      <c r="B89" s="9" t="s">
        <v>11517</v>
      </c>
      <c r="C89" s="9">
        <v>2000</v>
      </c>
      <c r="D89" s="134">
        <v>36600</v>
      </c>
      <c r="E89" s="9" t="s">
        <v>11518</v>
      </c>
      <c r="F89" s="9" t="s">
        <v>11519</v>
      </c>
      <c r="G89" s="9" t="s">
        <v>865</v>
      </c>
      <c r="H89" s="9" t="s">
        <v>5174</v>
      </c>
      <c r="I89" s="134">
        <v>38706</v>
      </c>
      <c r="J89" s="12">
        <v>12</v>
      </c>
      <c r="K89" s="563" t="s">
        <v>324</v>
      </c>
      <c r="L89" s="9" t="s">
        <v>380</v>
      </c>
      <c r="M89" s="13">
        <f>I89-D89</f>
        <v>2106</v>
      </c>
      <c r="N89" s="243"/>
      <c r="O89" s="447"/>
      <c r="P89" s="448"/>
      <c r="Q89" s="448"/>
      <c r="R89" s="449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510">
        <v>8905</v>
      </c>
      <c r="B90" s="17" t="s">
        <v>11520</v>
      </c>
      <c r="C90" s="17">
        <v>2003</v>
      </c>
      <c r="D90" s="135">
        <v>37923</v>
      </c>
      <c r="E90" s="17" t="s">
        <v>11521</v>
      </c>
      <c r="F90" s="17" t="s">
        <v>9986</v>
      </c>
      <c r="G90" s="17" t="s">
        <v>407</v>
      </c>
      <c r="H90" s="17" t="s">
        <v>965</v>
      </c>
      <c r="I90" s="135">
        <v>38708</v>
      </c>
      <c r="J90" s="19">
        <v>12</v>
      </c>
      <c r="K90" s="563" t="s">
        <v>278</v>
      </c>
      <c r="L90" s="19" t="s">
        <v>376</v>
      </c>
      <c r="M90" s="503">
        <f>I90-D90</f>
        <v>785</v>
      </c>
      <c r="N90" s="243"/>
      <c r="O90" s="610" t="s">
        <v>402</v>
      </c>
      <c r="P90" s="611" t="s">
        <v>403</v>
      </c>
      <c r="R90" s="612"/>
      <c r="S90" s="243"/>
      <c r="T90" s="243"/>
      <c r="U90" s="243"/>
      <c r="V90" s="243"/>
      <c r="W90" s="243"/>
      <c r="X90" s="243"/>
      <c r="Y90" s="243"/>
      <c r="Z90" s="243"/>
    </row>
    <row ht="12.75" customHeight="1" r="91">
      <c r="A91" s="503">
        <v>9005</v>
      </c>
      <c r="B91" s="9" t="s">
        <v>11522</v>
      </c>
      <c r="C91" s="9">
        <v>2001</v>
      </c>
      <c r="D91" s="388">
        <v>37039</v>
      </c>
      <c r="E91" s="9" t="s">
        <v>11523</v>
      </c>
      <c r="F91" s="9" t="s">
        <v>6747</v>
      </c>
      <c r="G91" s="9" t="s">
        <v>850</v>
      </c>
      <c r="H91" s="9" t="s">
        <v>7682</v>
      </c>
      <c r="I91" s="388">
        <v>38713</v>
      </c>
      <c r="J91" s="12">
        <v>12</v>
      </c>
      <c r="K91" s="563" t="s">
        <v>308</v>
      </c>
      <c r="L91" s="9" t="s">
        <v>376</v>
      </c>
      <c r="M91" s="13">
        <f>I91-D91</f>
        <v>1674</v>
      </c>
      <c r="N91" s="243"/>
      <c r="O91" s="454" t="s">
        <v>407</v>
      </c>
      <c r="P91" s="455">
        <f>AVERAGEIF(G2:G477,"PT",M2:M477)</f>
        <v>1083.73913043478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510">
        <v>9105</v>
      </c>
      <c r="B92" s="17" t="s">
        <v>11524</v>
      </c>
      <c r="C92" s="17">
        <v>2001</v>
      </c>
      <c r="D92" s="392">
        <v>37097</v>
      </c>
      <c r="E92" s="17" t="s">
        <v>11525</v>
      </c>
      <c r="F92" s="17" t="s">
        <v>11512</v>
      </c>
      <c r="G92" s="17" t="s">
        <v>850</v>
      </c>
      <c r="H92" s="17" t="s">
        <v>965</v>
      </c>
      <c r="I92" s="392">
        <v>38714</v>
      </c>
      <c r="J92" s="19">
        <v>12</v>
      </c>
      <c r="K92" s="563" t="s">
        <v>295</v>
      </c>
      <c r="L92" s="19" t="s">
        <v>376</v>
      </c>
      <c r="M92" s="21">
        <f>I92-D92</f>
        <v>1617</v>
      </c>
      <c r="N92" s="243"/>
      <c r="O92" s="456" t="s">
        <v>30</v>
      </c>
      <c r="P92" s="457">
        <f>AVERAGEIF(G2:G478,"PTN",M2:M478)</f>
        <v>835.6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538"/>
      <c r="B93" s="538"/>
      <c r="C93" s="538"/>
      <c r="D93" s="538"/>
      <c r="E93" s="243"/>
      <c r="F93" s="243"/>
      <c r="G93" s="243"/>
      <c r="H93" s="243"/>
      <c r="I93" s="243"/>
      <c r="J93" s="243"/>
      <c r="K93" s="243"/>
      <c r="L93" s="243"/>
      <c r="M93" s="541"/>
      <c r="N93" s="243"/>
      <c r="O93" s="454" t="s">
        <v>17</v>
      </c>
      <c r="P93" s="455" t="e">
        <f>AVERAGEIF(G2:G92,"PTE",M2:M92)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538"/>
      <c r="B94" s="538"/>
      <c r="C94" s="538"/>
      <c r="D94" s="540"/>
      <c r="E94" s="243"/>
      <c r="F94" s="243"/>
      <c r="G94" s="243"/>
      <c r="H94" s="243"/>
      <c r="I94" s="540"/>
      <c r="J94" s="243"/>
      <c r="K94" s="243"/>
      <c r="L94" s="243"/>
      <c r="M94" s="541"/>
      <c r="N94" s="243"/>
      <c r="O94" s="456" t="s">
        <v>40</v>
      </c>
      <c r="P94" s="457">
        <f>AVERAGEIF(G2:G477,"Pré-Mistura",M2:M477)</f>
        <v>196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538"/>
      <c r="B95" s="538"/>
      <c r="C95" s="538"/>
      <c r="D95" s="540"/>
      <c r="E95" s="243"/>
      <c r="F95" s="243"/>
      <c r="G95" s="243"/>
      <c r="H95" s="243"/>
      <c r="I95" s="540"/>
      <c r="J95" s="243"/>
      <c r="K95" s="243"/>
      <c r="L95" s="243"/>
      <c r="M95" s="541"/>
      <c r="N95" s="243"/>
      <c r="O95" s="454" t="s">
        <v>850</v>
      </c>
      <c r="P95" s="455">
        <f>AVERAGEIF(G2:G477,"PF",M2:M477)</f>
        <v>1190.08888888889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538"/>
      <c r="B96" s="538"/>
      <c r="C96" s="538"/>
      <c r="D96" s="540"/>
      <c r="E96" s="243"/>
      <c r="F96" s="243"/>
      <c r="G96" s="243"/>
      <c r="H96" s="243"/>
      <c r="I96" s="540"/>
      <c r="J96" s="243"/>
      <c r="K96" s="243"/>
      <c r="L96" s="243"/>
      <c r="M96" s="541"/>
      <c r="N96" s="243"/>
      <c r="O96" s="456" t="s">
        <v>844</v>
      </c>
      <c r="P96" s="457">
        <f>AVERAGEIF(G2:G477,"PFN",M2:M477)</f>
        <v>1053.2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538"/>
      <c r="B97" s="538"/>
      <c r="C97" s="538"/>
      <c r="D97" s="540"/>
      <c r="E97" s="243"/>
      <c r="F97" s="243"/>
      <c r="G97" s="243"/>
      <c r="H97" s="243"/>
      <c r="I97" s="540"/>
      <c r="J97" s="243"/>
      <c r="K97" s="243"/>
      <c r="L97" s="243"/>
      <c r="M97" s="541"/>
      <c r="N97" s="243"/>
      <c r="O97" s="454" t="s">
        <v>860</v>
      </c>
      <c r="P97" s="455" t="e">
        <f>AVERAGEIF(G2:G477,"PF/PTE",M2:M477)</f>
        <v>#DIV/0!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538"/>
      <c r="B98" s="538"/>
      <c r="C98" s="538"/>
      <c r="D98" s="540"/>
      <c r="E98" s="243"/>
      <c r="F98" s="243"/>
      <c r="G98" s="243"/>
      <c r="H98" s="243"/>
      <c r="I98" s="540"/>
      <c r="J98" s="243"/>
      <c r="K98" s="243"/>
      <c r="L98" s="243"/>
      <c r="M98" s="541"/>
      <c r="N98" s="243"/>
      <c r="O98" s="456" t="s">
        <v>865</v>
      </c>
      <c r="P98" s="457">
        <f>AVERAGEIF(G2:G477,"Bio",M2:M477)</f>
        <v>1075.3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538"/>
      <c r="B99" s="538"/>
      <c r="C99" s="538"/>
      <c r="D99" s="540"/>
      <c r="E99" s="243"/>
      <c r="F99" s="243"/>
      <c r="G99" s="243"/>
      <c r="H99" s="243"/>
      <c r="I99" s="540"/>
      <c r="J99" s="243"/>
      <c r="K99" s="243"/>
      <c r="L99" s="243"/>
      <c r="M99" s="541"/>
      <c r="N99" s="243"/>
      <c r="O99" s="454" t="s">
        <v>871</v>
      </c>
      <c r="P99" s="455" t="e">
        <f>AVERAGEIF(G2:G92,"Bio/Org",M2:M92)</f>
        <v>#DIV/0!</v>
      </c>
      <c r="Q99" s="340"/>
      <c r="R99" s="34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538"/>
      <c r="B100" s="538"/>
      <c r="C100" s="538"/>
      <c r="D100" s="540"/>
      <c r="E100" s="243"/>
      <c r="F100" s="243"/>
      <c r="G100" s="243"/>
      <c r="H100" s="243"/>
      <c r="I100" s="540"/>
      <c r="J100" s="243"/>
      <c r="K100" s="243"/>
      <c r="L100" s="243"/>
      <c r="M100" s="541"/>
      <c r="N100" s="243"/>
      <c r="O100" s="458" t="s">
        <v>426</v>
      </c>
      <c r="P100" s="459">
        <f>AVERAGE(M2:M495)</f>
        <v>1110.93258426966</v>
      </c>
      <c r="Q100" s="460"/>
      <c r="R100" s="391"/>
      <c r="S100" s="22"/>
      <c r="T100" s="22"/>
      <c r="U100" s="243"/>
      <c r="V100" s="243"/>
      <c r="W100" s="243"/>
      <c r="X100" s="243"/>
      <c r="Y100" s="243"/>
      <c r="Z100" s="243"/>
    </row>
    <row ht="12.75" customHeight="1" r="101">
      <c r="A101" s="538"/>
      <c r="B101" s="538"/>
      <c r="C101" s="538"/>
      <c r="D101" s="540"/>
      <c r="E101" s="243"/>
      <c r="F101" s="243"/>
      <c r="G101" s="243"/>
      <c r="H101" s="243"/>
      <c r="I101" s="540"/>
      <c r="J101" s="243"/>
      <c r="K101" s="243"/>
      <c r="L101" s="243"/>
      <c r="M101" s="541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538"/>
      <c r="B102" s="538"/>
      <c r="C102" s="538"/>
      <c r="D102" s="540"/>
      <c r="E102" s="243"/>
      <c r="F102" s="243"/>
      <c r="G102" s="243"/>
      <c r="H102" s="243"/>
      <c r="I102" s="540"/>
      <c r="J102" s="243"/>
      <c r="K102" s="243"/>
      <c r="L102" s="243"/>
      <c r="M102" s="541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538"/>
      <c r="B103" s="538"/>
      <c r="C103" s="538"/>
      <c r="D103" s="540"/>
      <c r="E103" s="243"/>
      <c r="F103" s="243"/>
      <c r="G103" s="243"/>
      <c r="H103" s="243"/>
      <c r="I103" s="540"/>
      <c r="J103" s="243"/>
      <c r="K103" s="243"/>
      <c r="L103" s="243"/>
      <c r="M103" s="541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538"/>
      <c r="B104" s="538"/>
      <c r="C104" s="538"/>
      <c r="D104" s="540"/>
      <c r="E104" s="243"/>
      <c r="F104" s="243"/>
      <c r="G104" s="243"/>
      <c r="H104" s="243"/>
      <c r="I104" s="540"/>
      <c r="J104" s="243"/>
      <c r="K104" s="243"/>
      <c r="L104" s="243"/>
      <c r="M104" s="541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538"/>
      <c r="B105" s="538"/>
      <c r="C105" s="538"/>
      <c r="D105" s="540"/>
      <c r="E105" s="243"/>
      <c r="F105" s="243"/>
      <c r="G105" s="243"/>
      <c r="H105" s="243"/>
      <c r="I105" s="540"/>
      <c r="J105" s="243"/>
      <c r="K105" s="243"/>
      <c r="L105" s="243"/>
      <c r="M105" s="541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538"/>
      <c r="B106" s="538"/>
      <c r="C106" s="538"/>
      <c r="D106" s="540"/>
      <c r="E106" s="243"/>
      <c r="F106" s="243"/>
      <c r="G106" s="243"/>
      <c r="H106" s="243"/>
      <c r="I106" s="540"/>
      <c r="J106" s="243"/>
      <c r="K106" s="243"/>
      <c r="L106" s="243"/>
      <c r="M106" s="541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538"/>
      <c r="B107" s="538"/>
      <c r="C107" s="538"/>
      <c r="D107" s="540"/>
      <c r="E107" s="243"/>
      <c r="F107" s="243"/>
      <c r="G107" s="243"/>
      <c r="H107" s="243"/>
      <c r="I107" s="540"/>
      <c r="J107" s="243"/>
      <c r="K107" s="243"/>
      <c r="L107" s="243"/>
      <c r="M107" s="541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538"/>
      <c r="B108" s="538"/>
      <c r="C108" s="538"/>
      <c r="D108" s="540"/>
      <c r="E108" s="243"/>
      <c r="F108" s="243"/>
      <c r="G108" s="243"/>
      <c r="H108" s="243"/>
      <c r="I108" s="540"/>
      <c r="J108" s="243"/>
      <c r="K108" s="243"/>
      <c r="L108" s="243"/>
      <c r="M108" s="541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538"/>
      <c r="B109" s="538"/>
      <c r="C109" s="538"/>
      <c r="D109" s="540"/>
      <c r="E109" s="243"/>
      <c r="F109" s="243"/>
      <c r="G109" s="243"/>
      <c r="H109" s="243"/>
      <c r="I109" s="540"/>
      <c r="J109" s="243"/>
      <c r="K109" s="243"/>
      <c r="L109" s="243"/>
      <c r="M109" s="541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538"/>
      <c r="B110" s="538"/>
      <c r="C110" s="538"/>
      <c r="D110" s="540"/>
      <c r="E110" s="243"/>
      <c r="F110" s="243"/>
      <c r="G110" s="243"/>
      <c r="H110" s="243"/>
      <c r="I110" s="540"/>
      <c r="J110" s="243"/>
      <c r="K110" s="243"/>
      <c r="L110" s="243"/>
      <c r="M110" s="541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538"/>
      <c r="B111" s="538"/>
      <c r="C111" s="538"/>
      <c r="D111" s="540"/>
      <c r="E111" s="243"/>
      <c r="F111" s="243"/>
      <c r="G111" s="243"/>
      <c r="H111" s="243"/>
      <c r="I111" s="540"/>
      <c r="J111" s="243"/>
      <c r="K111" s="243"/>
      <c r="L111" s="243"/>
      <c r="M111" s="541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538"/>
      <c r="B112" s="538"/>
      <c r="C112" s="538"/>
      <c r="D112" s="540"/>
      <c r="E112" s="243"/>
      <c r="F112" s="243"/>
      <c r="G112" s="243"/>
      <c r="H112" s="243"/>
      <c r="I112" s="540"/>
      <c r="J112" s="243"/>
      <c r="K112" s="243"/>
      <c r="L112" s="243"/>
      <c r="M112" s="541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538"/>
      <c r="B113" s="538"/>
      <c r="C113" s="538"/>
      <c r="D113" s="540"/>
      <c r="E113" s="243"/>
      <c r="F113" s="243"/>
      <c r="G113" s="243"/>
      <c r="H113" s="243"/>
      <c r="I113" s="540"/>
      <c r="J113" s="243"/>
      <c r="K113" s="243"/>
      <c r="L113" s="243"/>
      <c r="M113" s="541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538"/>
      <c r="B114" s="538"/>
      <c r="C114" s="538"/>
      <c r="D114" s="540"/>
      <c r="E114" s="243"/>
      <c r="F114" s="243"/>
      <c r="G114" s="243"/>
      <c r="H114" s="243"/>
      <c r="I114" s="540"/>
      <c r="J114" s="243"/>
      <c r="K114" s="243"/>
      <c r="L114" s="243"/>
      <c r="M114" s="541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538"/>
      <c r="B115" s="538"/>
      <c r="C115" s="538"/>
      <c r="D115" s="540"/>
      <c r="E115" s="243"/>
      <c r="F115" s="243"/>
      <c r="G115" s="243"/>
      <c r="H115" s="243"/>
      <c r="I115" s="540"/>
      <c r="J115" s="243"/>
      <c r="K115" s="243"/>
      <c r="L115" s="243"/>
      <c r="M115" s="541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538"/>
      <c r="B116" s="538"/>
      <c r="C116" s="538"/>
      <c r="D116" s="540"/>
      <c r="E116" s="243"/>
      <c r="F116" s="243"/>
      <c r="G116" s="243"/>
      <c r="H116" s="243"/>
      <c r="I116" s="540"/>
      <c r="J116" s="243"/>
      <c r="K116" s="243"/>
      <c r="L116" s="243"/>
      <c r="M116" s="541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538"/>
      <c r="B117" s="538"/>
      <c r="C117" s="538"/>
      <c r="D117" s="540"/>
      <c r="E117" s="243"/>
      <c r="F117" s="243"/>
      <c r="G117" s="243"/>
      <c r="H117" s="243"/>
      <c r="I117" s="540"/>
      <c r="J117" s="243"/>
      <c r="K117" s="243"/>
      <c r="L117" s="243"/>
      <c r="M117" s="541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538"/>
      <c r="B118" s="538"/>
      <c r="C118" s="538"/>
      <c r="D118" s="540"/>
      <c r="E118" s="243"/>
      <c r="F118" s="243"/>
      <c r="G118" s="243"/>
      <c r="H118" s="243"/>
      <c r="I118" s="540"/>
      <c r="J118" s="243"/>
      <c r="K118" s="243"/>
      <c r="L118" s="243"/>
      <c r="M118" s="541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538"/>
      <c r="B119" s="538"/>
      <c r="C119" s="538"/>
      <c r="D119" s="540"/>
      <c r="E119" s="243"/>
      <c r="F119" s="243"/>
      <c r="G119" s="243"/>
      <c r="H119" s="243"/>
      <c r="I119" s="540"/>
      <c r="J119" s="243"/>
      <c r="K119" s="243"/>
      <c r="L119" s="243"/>
      <c r="M119" s="541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538"/>
      <c r="B120" s="538"/>
      <c r="C120" s="538"/>
      <c r="D120" s="540"/>
      <c r="E120" s="243"/>
      <c r="F120" s="243"/>
      <c r="G120" s="243"/>
      <c r="H120" s="243"/>
      <c r="I120" s="540"/>
      <c r="J120" s="243"/>
      <c r="K120" s="243"/>
      <c r="L120" s="243"/>
      <c r="M120" s="541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538"/>
      <c r="B121" s="538"/>
      <c r="C121" s="538"/>
      <c r="D121" s="540"/>
      <c r="E121" s="243"/>
      <c r="F121" s="243"/>
      <c r="G121" s="243"/>
      <c r="H121" s="243"/>
      <c r="I121" s="540"/>
      <c r="J121" s="243"/>
      <c r="K121" s="243"/>
      <c r="L121" s="243"/>
      <c r="M121" s="541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538"/>
      <c r="B122" s="538"/>
      <c r="C122" s="538"/>
      <c r="D122" s="540"/>
      <c r="E122" s="243"/>
      <c r="F122" s="243"/>
      <c r="G122" s="243"/>
      <c r="H122" s="243"/>
      <c r="I122" s="540"/>
      <c r="J122" s="243"/>
      <c r="K122" s="243"/>
      <c r="L122" s="243"/>
      <c r="M122" s="541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538"/>
      <c r="B123" s="538"/>
      <c r="C123" s="538"/>
      <c r="D123" s="540"/>
      <c r="E123" s="243"/>
      <c r="F123" s="243"/>
      <c r="G123" s="243"/>
      <c r="H123" s="243"/>
      <c r="I123" s="540"/>
      <c r="J123" s="243"/>
      <c r="K123" s="243"/>
      <c r="L123" s="243"/>
      <c r="M123" s="541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538"/>
      <c r="B124" s="538"/>
      <c r="C124" s="538"/>
      <c r="D124" s="540"/>
      <c r="E124" s="243"/>
      <c r="F124" s="243"/>
      <c r="G124" s="243"/>
      <c r="H124" s="243"/>
      <c r="I124" s="540"/>
      <c r="J124" s="243"/>
      <c r="K124" s="243"/>
      <c r="L124" s="243"/>
      <c r="M124" s="541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538"/>
      <c r="B125" s="538"/>
      <c r="C125" s="538"/>
      <c r="D125" s="540"/>
      <c r="E125" s="243"/>
      <c r="F125" s="243"/>
      <c r="G125" s="243"/>
      <c r="H125" s="243"/>
      <c r="I125" s="540"/>
      <c r="J125" s="243"/>
      <c r="K125" s="243"/>
      <c r="L125" s="243"/>
      <c r="M125" s="541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538"/>
      <c r="B126" s="538"/>
      <c r="C126" s="538"/>
      <c r="D126" s="540"/>
      <c r="E126" s="243"/>
      <c r="F126" s="243"/>
      <c r="G126" s="243"/>
      <c r="H126" s="243"/>
      <c r="I126" s="540"/>
      <c r="J126" s="243"/>
      <c r="K126" s="243"/>
      <c r="L126" s="243"/>
      <c r="M126" s="541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538"/>
      <c r="B127" s="538"/>
      <c r="C127" s="538"/>
      <c r="D127" s="540"/>
      <c r="E127" s="243"/>
      <c r="F127" s="243"/>
      <c r="G127" s="243"/>
      <c r="H127" s="243"/>
      <c r="I127" s="540"/>
      <c r="J127" s="243"/>
      <c r="K127" s="243"/>
      <c r="L127" s="243"/>
      <c r="M127" s="541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538"/>
      <c r="B128" s="538"/>
      <c r="C128" s="538"/>
      <c r="D128" s="540"/>
      <c r="E128" s="243"/>
      <c r="F128" s="243"/>
      <c r="G128" s="243"/>
      <c r="H128" s="243"/>
      <c r="I128" s="540"/>
      <c r="J128" s="243"/>
      <c r="K128" s="243"/>
      <c r="L128" s="243"/>
      <c r="M128" s="541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538"/>
      <c r="B129" s="538"/>
      <c r="C129" s="538"/>
      <c r="D129" s="540"/>
      <c r="E129" s="243"/>
      <c r="F129" s="243"/>
      <c r="G129" s="243"/>
      <c r="H129" s="243"/>
      <c r="I129" s="540"/>
      <c r="J129" s="243"/>
      <c r="K129" s="243"/>
      <c r="L129" s="243"/>
      <c r="M129" s="541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538"/>
      <c r="B130" s="538"/>
      <c r="C130" s="538"/>
      <c r="D130" s="540"/>
      <c r="E130" s="243"/>
      <c r="F130" s="243"/>
      <c r="G130" s="243"/>
      <c r="H130" s="243"/>
      <c r="I130" s="540"/>
      <c r="J130" s="243"/>
      <c r="K130" s="243"/>
      <c r="L130" s="243"/>
      <c r="M130" s="541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538"/>
      <c r="B131" s="538"/>
      <c r="C131" s="538"/>
      <c r="D131" s="540"/>
      <c r="E131" s="243"/>
      <c r="F131" s="243"/>
      <c r="G131" s="243"/>
      <c r="H131" s="243"/>
      <c r="I131" s="540"/>
      <c r="J131" s="243"/>
      <c r="K131" s="243"/>
      <c r="L131" s="243"/>
      <c r="M131" s="541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538"/>
      <c r="B132" s="538"/>
      <c r="C132" s="538"/>
      <c r="D132" s="540"/>
      <c r="E132" s="243"/>
      <c r="F132" s="243"/>
      <c r="G132" s="243"/>
      <c r="H132" s="243"/>
      <c r="I132" s="540"/>
      <c r="J132" s="243"/>
      <c r="K132" s="243"/>
      <c r="L132" s="243"/>
      <c r="M132" s="541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538"/>
      <c r="B133" s="538"/>
      <c r="C133" s="538"/>
      <c r="D133" s="540"/>
      <c r="E133" s="243"/>
      <c r="F133" s="243"/>
      <c r="G133" s="243"/>
      <c r="H133" s="243"/>
      <c r="I133" s="540"/>
      <c r="J133" s="243"/>
      <c r="K133" s="243"/>
      <c r="L133" s="243"/>
      <c r="M133" s="541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538"/>
      <c r="B134" s="538"/>
      <c r="C134" s="538"/>
      <c r="D134" s="540"/>
      <c r="E134" s="243"/>
      <c r="F134" s="243"/>
      <c r="G134" s="243"/>
      <c r="H134" s="243"/>
      <c r="I134" s="540"/>
      <c r="J134" s="243"/>
      <c r="K134" s="243"/>
      <c r="L134" s="243"/>
      <c r="M134" s="541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538"/>
      <c r="B135" s="538"/>
      <c r="C135" s="538"/>
      <c r="D135" s="540"/>
      <c r="E135" s="243"/>
      <c r="F135" s="243"/>
      <c r="G135" s="243"/>
      <c r="H135" s="243"/>
      <c r="I135" s="540"/>
      <c r="J135" s="243"/>
      <c r="K135" s="243"/>
      <c r="L135" s="243"/>
      <c r="M135" s="541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538"/>
      <c r="B136" s="538"/>
      <c r="C136" s="538"/>
      <c r="D136" s="540"/>
      <c r="E136" s="243"/>
      <c r="F136" s="243"/>
      <c r="G136" s="243"/>
      <c r="H136" s="243"/>
      <c r="I136" s="540"/>
      <c r="J136" s="243"/>
      <c r="K136" s="243"/>
      <c r="L136" s="243"/>
      <c r="M136" s="541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538"/>
      <c r="B137" s="538"/>
      <c r="C137" s="538"/>
      <c r="D137" s="540"/>
      <c r="E137" s="243"/>
      <c r="F137" s="243"/>
      <c r="G137" s="243"/>
      <c r="H137" s="243"/>
      <c r="I137" s="540"/>
      <c r="J137" s="243"/>
      <c r="K137" s="243"/>
      <c r="L137" s="243"/>
      <c r="M137" s="541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538"/>
      <c r="B138" s="538"/>
      <c r="C138" s="538"/>
      <c r="D138" s="540"/>
      <c r="E138" s="243"/>
      <c r="F138" s="243"/>
      <c r="G138" s="243"/>
      <c r="H138" s="243"/>
      <c r="I138" s="540"/>
      <c r="J138" s="243"/>
      <c r="K138" s="243"/>
      <c r="L138" s="243"/>
      <c r="M138" s="541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538"/>
      <c r="B139" s="538"/>
      <c r="C139" s="538"/>
      <c r="D139" s="540"/>
      <c r="E139" s="243"/>
      <c r="F139" s="243"/>
      <c r="G139" s="243"/>
      <c r="H139" s="243"/>
      <c r="I139" s="540"/>
      <c r="J139" s="243"/>
      <c r="K139" s="243"/>
      <c r="L139" s="243"/>
      <c r="M139" s="541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538"/>
      <c r="B140" s="538"/>
      <c r="C140" s="538"/>
      <c r="D140" s="540"/>
      <c r="E140" s="243"/>
      <c r="F140" s="243"/>
      <c r="G140" s="243"/>
      <c r="H140" s="243"/>
      <c r="I140" s="540"/>
      <c r="J140" s="243"/>
      <c r="K140" s="243"/>
      <c r="L140" s="243"/>
      <c r="M140" s="541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538"/>
      <c r="B141" s="538"/>
      <c r="C141" s="538"/>
      <c r="D141" s="540"/>
      <c r="E141" s="243"/>
      <c r="F141" s="243"/>
      <c r="G141" s="243"/>
      <c r="H141" s="243"/>
      <c r="I141" s="540"/>
      <c r="J141" s="243"/>
      <c r="K141" s="243"/>
      <c r="L141" s="243"/>
      <c r="M141" s="541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538"/>
      <c r="B142" s="538"/>
      <c r="C142" s="538"/>
      <c r="D142" s="540"/>
      <c r="E142" s="243"/>
      <c r="F142" s="243"/>
      <c r="G142" s="243"/>
      <c r="H142" s="243"/>
      <c r="I142" s="540"/>
      <c r="J142" s="243"/>
      <c r="K142" s="243"/>
      <c r="L142" s="243"/>
      <c r="M142" s="541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538"/>
      <c r="B143" s="538"/>
      <c r="C143" s="538"/>
      <c r="D143" s="540"/>
      <c r="E143" s="243"/>
      <c r="F143" s="243"/>
      <c r="G143" s="243"/>
      <c r="H143" s="243"/>
      <c r="I143" s="540"/>
      <c r="J143" s="243"/>
      <c r="K143" s="243"/>
      <c r="L143" s="243"/>
      <c r="M143" s="541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538"/>
      <c r="B144" s="538"/>
      <c r="C144" s="538"/>
      <c r="D144" s="540"/>
      <c r="E144" s="243"/>
      <c r="F144" s="243"/>
      <c r="G144" s="243"/>
      <c r="H144" s="243"/>
      <c r="I144" s="540"/>
      <c r="J144" s="243"/>
      <c r="K144" s="243"/>
      <c r="L144" s="243"/>
      <c r="M144" s="541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538"/>
      <c r="B145" s="538"/>
      <c r="C145" s="538"/>
      <c r="D145" s="540"/>
      <c r="E145" s="243"/>
      <c r="F145" s="243"/>
      <c r="G145" s="243"/>
      <c r="H145" s="243"/>
      <c r="I145" s="540"/>
      <c r="J145" s="243"/>
      <c r="K145" s="243"/>
      <c r="L145" s="243"/>
      <c r="M145" s="541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538"/>
      <c r="B146" s="538"/>
      <c r="C146" s="538"/>
      <c r="D146" s="540"/>
      <c r="E146" s="243"/>
      <c r="F146" s="243"/>
      <c r="G146" s="243"/>
      <c r="H146" s="243"/>
      <c r="I146" s="540"/>
      <c r="J146" s="243"/>
      <c r="K146" s="243"/>
      <c r="L146" s="243"/>
      <c r="M146" s="541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538"/>
      <c r="B147" s="538"/>
      <c r="C147" s="538"/>
      <c r="D147" s="540"/>
      <c r="E147" s="243"/>
      <c r="F147" s="243"/>
      <c r="G147" s="243"/>
      <c r="H147" s="243"/>
      <c r="I147" s="540"/>
      <c r="J147" s="243"/>
      <c r="K147" s="243"/>
      <c r="L147" s="243"/>
      <c r="M147" s="541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538"/>
      <c r="B148" s="538"/>
      <c r="C148" s="538"/>
      <c r="D148" s="540"/>
      <c r="E148" s="243"/>
      <c r="F148" s="243"/>
      <c r="G148" s="243"/>
      <c r="H148" s="243"/>
      <c r="I148" s="540"/>
      <c r="J148" s="243"/>
      <c r="K148" s="243"/>
      <c r="L148" s="243"/>
      <c r="M148" s="541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538"/>
      <c r="B149" s="538"/>
      <c r="C149" s="538"/>
      <c r="D149" s="540"/>
      <c r="E149" s="243"/>
      <c r="F149" s="243"/>
      <c r="G149" s="243"/>
      <c r="H149" s="243"/>
      <c r="I149" s="540"/>
      <c r="J149" s="243"/>
      <c r="K149" s="243"/>
      <c r="L149" s="243"/>
      <c r="M149" s="541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538"/>
      <c r="B150" s="538"/>
      <c r="C150" s="538"/>
      <c r="D150" s="540"/>
      <c r="E150" s="243"/>
      <c r="F150" s="243"/>
      <c r="G150" s="243"/>
      <c r="H150" s="243"/>
      <c r="I150" s="540"/>
      <c r="J150" s="243"/>
      <c r="K150" s="243"/>
      <c r="L150" s="243"/>
      <c r="M150" s="541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538"/>
      <c r="B151" s="538"/>
      <c r="C151" s="538"/>
      <c r="D151" s="540"/>
      <c r="E151" s="243"/>
      <c r="F151" s="243"/>
      <c r="G151" s="243"/>
      <c r="H151" s="243"/>
      <c r="I151" s="540"/>
      <c r="J151" s="243"/>
      <c r="K151" s="243"/>
      <c r="L151" s="243"/>
      <c r="M151" s="541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538"/>
      <c r="B152" s="538"/>
      <c r="C152" s="538"/>
      <c r="D152" s="540"/>
      <c r="E152" s="243"/>
      <c r="F152" s="243"/>
      <c r="G152" s="243"/>
      <c r="H152" s="243"/>
      <c r="I152" s="540"/>
      <c r="J152" s="243"/>
      <c r="K152" s="243"/>
      <c r="L152" s="243"/>
      <c r="M152" s="541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538"/>
      <c r="B153" s="538"/>
      <c r="C153" s="538"/>
      <c r="D153" s="540"/>
      <c r="E153" s="243"/>
      <c r="F153" s="243"/>
      <c r="G153" s="243"/>
      <c r="H153" s="243"/>
      <c r="I153" s="540"/>
      <c r="J153" s="243"/>
      <c r="K153" s="243"/>
      <c r="L153" s="243"/>
      <c r="M153" s="541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538"/>
      <c r="B154" s="538"/>
      <c r="C154" s="538"/>
      <c r="D154" s="540"/>
      <c r="E154" s="243"/>
      <c r="F154" s="243"/>
      <c r="G154" s="243"/>
      <c r="H154" s="243"/>
      <c r="I154" s="540"/>
      <c r="J154" s="243"/>
      <c r="K154" s="243"/>
      <c r="L154" s="243"/>
      <c r="M154" s="541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538"/>
      <c r="B155" s="538"/>
      <c r="C155" s="538"/>
      <c r="D155" s="540"/>
      <c r="E155" s="243"/>
      <c r="F155" s="243"/>
      <c r="G155" s="243"/>
      <c r="H155" s="243"/>
      <c r="I155" s="540"/>
      <c r="J155" s="243"/>
      <c r="K155" s="243"/>
      <c r="L155" s="243"/>
      <c r="M155" s="541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538"/>
      <c r="B156" s="538"/>
      <c r="C156" s="538"/>
      <c r="D156" s="540"/>
      <c r="E156" s="243"/>
      <c r="F156" s="243"/>
      <c r="G156" s="243"/>
      <c r="H156" s="243"/>
      <c r="I156" s="540"/>
      <c r="J156" s="243"/>
      <c r="K156" s="243"/>
      <c r="L156" s="243"/>
      <c r="M156" s="541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538"/>
      <c r="B157" s="538"/>
      <c r="C157" s="538"/>
      <c r="D157" s="540"/>
      <c r="E157" s="243"/>
      <c r="F157" s="243"/>
      <c r="G157" s="243"/>
      <c r="H157" s="243"/>
      <c r="I157" s="540"/>
      <c r="J157" s="243"/>
      <c r="K157" s="243"/>
      <c r="L157" s="243"/>
      <c r="M157" s="541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538"/>
      <c r="B158" s="538"/>
      <c r="C158" s="538"/>
      <c r="D158" s="540"/>
      <c r="E158" s="243"/>
      <c r="F158" s="243"/>
      <c r="G158" s="243"/>
      <c r="H158" s="243"/>
      <c r="I158" s="540"/>
      <c r="J158" s="243"/>
      <c r="K158" s="243"/>
      <c r="L158" s="243"/>
      <c r="M158" s="541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538"/>
      <c r="B159" s="538"/>
      <c r="C159" s="538"/>
      <c r="D159" s="540"/>
      <c r="E159" s="243"/>
      <c r="F159" s="243"/>
      <c r="G159" s="243"/>
      <c r="H159" s="243"/>
      <c r="I159" s="540"/>
      <c r="J159" s="243"/>
      <c r="K159" s="243"/>
      <c r="L159" s="243"/>
      <c r="M159" s="541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538"/>
      <c r="B160" s="538"/>
      <c r="C160" s="538"/>
      <c r="D160" s="540"/>
      <c r="E160" s="243"/>
      <c r="F160" s="243"/>
      <c r="G160" s="243"/>
      <c r="H160" s="243"/>
      <c r="I160" s="540"/>
      <c r="J160" s="243"/>
      <c r="K160" s="243"/>
      <c r="L160" s="243"/>
      <c r="M160" s="541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538"/>
      <c r="B161" s="538"/>
      <c r="C161" s="538"/>
      <c r="D161" s="540"/>
      <c r="E161" s="243"/>
      <c r="F161" s="243"/>
      <c r="G161" s="243"/>
      <c r="H161" s="243"/>
      <c r="I161" s="540"/>
      <c r="J161" s="243"/>
      <c r="K161" s="243"/>
      <c r="L161" s="243"/>
      <c r="M161" s="541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538"/>
      <c r="B162" s="538"/>
      <c r="C162" s="538"/>
      <c r="D162" s="540"/>
      <c r="E162" s="243"/>
      <c r="F162" s="243"/>
      <c r="G162" s="243"/>
      <c r="H162" s="243"/>
      <c r="I162" s="540"/>
      <c r="J162" s="243"/>
      <c r="K162" s="243"/>
      <c r="L162" s="243"/>
      <c r="M162" s="541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538"/>
      <c r="B163" s="538"/>
      <c r="C163" s="538"/>
      <c r="D163" s="540"/>
      <c r="E163" s="243"/>
      <c r="F163" s="243"/>
      <c r="G163" s="243"/>
      <c r="H163" s="243"/>
      <c r="I163" s="540"/>
      <c r="J163" s="243"/>
      <c r="K163" s="243"/>
      <c r="L163" s="243"/>
      <c r="M163" s="541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538"/>
      <c r="B164" s="538"/>
      <c r="C164" s="538"/>
      <c r="D164" s="540"/>
      <c r="E164" s="243"/>
      <c r="F164" s="243"/>
      <c r="G164" s="243"/>
      <c r="H164" s="243"/>
      <c r="I164" s="540"/>
      <c r="J164" s="243"/>
      <c r="K164" s="243"/>
      <c r="L164" s="243"/>
      <c r="M164" s="541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538"/>
      <c r="B165" s="538"/>
      <c r="C165" s="538"/>
      <c r="D165" s="540"/>
      <c r="E165" s="243"/>
      <c r="F165" s="243"/>
      <c r="G165" s="243"/>
      <c r="H165" s="243"/>
      <c r="I165" s="540"/>
      <c r="J165" s="243"/>
      <c r="K165" s="243"/>
      <c r="L165" s="243"/>
      <c r="M165" s="541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538"/>
      <c r="B166" s="538"/>
      <c r="C166" s="538"/>
      <c r="D166" s="540"/>
      <c r="E166" s="243"/>
      <c r="F166" s="243"/>
      <c r="G166" s="243"/>
      <c r="H166" s="243"/>
      <c r="I166" s="540"/>
      <c r="J166" s="243"/>
      <c r="K166" s="243"/>
      <c r="L166" s="243"/>
      <c r="M166" s="541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538"/>
      <c r="B167" s="538"/>
      <c r="C167" s="538"/>
      <c r="D167" s="540"/>
      <c r="E167" s="243"/>
      <c r="F167" s="243"/>
      <c r="G167" s="243"/>
      <c r="H167" s="243"/>
      <c r="I167" s="540"/>
      <c r="J167" s="243"/>
      <c r="K167" s="243"/>
      <c r="L167" s="243"/>
      <c r="M167" s="541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538"/>
      <c r="B168" s="538"/>
      <c r="C168" s="538"/>
      <c r="D168" s="540"/>
      <c r="E168" s="243"/>
      <c r="F168" s="243"/>
      <c r="G168" s="243"/>
      <c r="H168" s="243"/>
      <c r="I168" s="540"/>
      <c r="J168" s="243"/>
      <c r="K168" s="243"/>
      <c r="L168" s="243"/>
      <c r="M168" s="541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538"/>
      <c r="B169" s="538"/>
      <c r="C169" s="538"/>
      <c r="D169" s="540"/>
      <c r="E169" s="243"/>
      <c r="F169" s="243"/>
      <c r="G169" s="243"/>
      <c r="H169" s="243"/>
      <c r="I169" s="540"/>
      <c r="J169" s="243"/>
      <c r="K169" s="243"/>
      <c r="L169" s="243"/>
      <c r="M169" s="541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38"/>
      <c r="B170" s="538"/>
      <c r="C170" s="538"/>
      <c r="D170" s="540"/>
      <c r="E170" s="243"/>
      <c r="F170" s="243"/>
      <c r="G170" s="243"/>
      <c r="H170" s="243"/>
      <c r="I170" s="540"/>
      <c r="J170" s="243"/>
      <c r="K170" s="243"/>
      <c r="L170" s="243"/>
      <c r="M170" s="541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38"/>
      <c r="B171" s="538"/>
      <c r="C171" s="538"/>
      <c r="D171" s="540"/>
      <c r="E171" s="243"/>
      <c r="F171" s="243"/>
      <c r="G171" s="243"/>
      <c r="H171" s="243"/>
      <c r="I171" s="540"/>
      <c r="J171" s="243"/>
      <c r="K171" s="243"/>
      <c r="L171" s="243"/>
      <c r="M171" s="541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38"/>
      <c r="B172" s="538"/>
      <c r="C172" s="538"/>
      <c r="D172" s="540"/>
      <c r="E172" s="243"/>
      <c r="F172" s="243"/>
      <c r="G172" s="243"/>
      <c r="H172" s="243"/>
      <c r="I172" s="540"/>
      <c r="J172" s="243"/>
      <c r="K172" s="243"/>
      <c r="L172" s="243"/>
      <c r="M172" s="541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38"/>
      <c r="B173" s="538"/>
      <c r="C173" s="538"/>
      <c r="D173" s="540"/>
      <c r="E173" s="243"/>
      <c r="F173" s="243"/>
      <c r="G173" s="243"/>
      <c r="H173" s="243"/>
      <c r="I173" s="540"/>
      <c r="J173" s="243"/>
      <c r="K173" s="243"/>
      <c r="L173" s="243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38"/>
      <c r="B174" s="538"/>
      <c r="C174" s="538"/>
      <c r="D174" s="540"/>
      <c r="E174" s="243"/>
      <c r="F174" s="243"/>
      <c r="G174" s="243"/>
      <c r="H174" s="243"/>
      <c r="I174" s="540"/>
      <c r="J174" s="243"/>
      <c r="K174" s="243"/>
      <c r="L174" s="243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38"/>
      <c r="B175" s="538"/>
      <c r="C175" s="538"/>
      <c r="D175" s="540"/>
      <c r="E175" s="243"/>
      <c r="F175" s="243"/>
      <c r="G175" s="243"/>
      <c r="H175" s="243"/>
      <c r="I175" s="540"/>
      <c r="J175" s="243"/>
      <c r="K175" s="243"/>
      <c r="L175" s="243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38"/>
      <c r="B176" s="538"/>
      <c r="C176" s="538"/>
      <c r="D176" s="540"/>
      <c r="E176" s="243"/>
      <c r="F176" s="243"/>
      <c r="G176" s="243"/>
      <c r="H176" s="243"/>
      <c r="I176" s="540"/>
      <c r="J176" s="243"/>
      <c r="K176" s="243"/>
      <c r="L176" s="243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38"/>
      <c r="B177" s="538"/>
      <c r="C177" s="538"/>
      <c r="D177" s="540"/>
      <c r="E177" s="243"/>
      <c r="F177" s="243"/>
      <c r="G177" s="243"/>
      <c r="H177" s="243"/>
      <c r="I177" s="540"/>
      <c r="J177" s="243"/>
      <c r="K177" s="243"/>
      <c r="L177" s="243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38"/>
      <c r="B178" s="538"/>
      <c r="C178" s="538"/>
      <c r="D178" s="540"/>
      <c r="E178" s="243"/>
      <c r="F178" s="243"/>
      <c r="G178" s="243"/>
      <c r="H178" s="243"/>
      <c r="I178" s="540"/>
      <c r="J178" s="243"/>
      <c r="K178" s="243"/>
      <c r="L178" s="243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38"/>
      <c r="B179" s="538"/>
      <c r="C179" s="538"/>
      <c r="D179" s="540"/>
      <c r="E179" s="243"/>
      <c r="F179" s="243"/>
      <c r="G179" s="243"/>
      <c r="H179" s="243"/>
      <c r="I179" s="540"/>
      <c r="J179" s="243"/>
      <c r="K179" s="243"/>
      <c r="L179" s="243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38"/>
      <c r="B180" s="538"/>
      <c r="C180" s="538"/>
      <c r="D180" s="540"/>
      <c r="E180" s="243"/>
      <c r="F180" s="243"/>
      <c r="G180" s="243"/>
      <c r="H180" s="243"/>
      <c r="I180" s="540"/>
      <c r="J180" s="243"/>
      <c r="K180" s="243"/>
      <c r="L180" s="243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38"/>
      <c r="B181" s="538"/>
      <c r="C181" s="538"/>
      <c r="D181" s="540"/>
      <c r="E181" s="243"/>
      <c r="F181" s="243"/>
      <c r="G181" s="243"/>
      <c r="H181" s="243"/>
      <c r="I181" s="540"/>
      <c r="J181" s="243"/>
      <c r="K181" s="243"/>
      <c r="L181" s="243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38"/>
      <c r="B182" s="538"/>
      <c r="C182" s="538"/>
      <c r="D182" s="540"/>
      <c r="E182" s="243"/>
      <c r="F182" s="243"/>
      <c r="G182" s="243"/>
      <c r="H182" s="243"/>
      <c r="I182" s="540"/>
      <c r="J182" s="243"/>
      <c r="K182" s="243"/>
      <c r="L182" s="243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38"/>
      <c r="B183" s="538"/>
      <c r="C183" s="538"/>
      <c r="D183" s="540"/>
      <c r="E183" s="243"/>
      <c r="F183" s="243"/>
      <c r="G183" s="243"/>
      <c r="H183" s="243"/>
      <c r="I183" s="540"/>
      <c r="J183" s="243"/>
      <c r="K183" s="243"/>
      <c r="L183" s="243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38"/>
      <c r="B184" s="538"/>
      <c r="C184" s="538"/>
      <c r="D184" s="540"/>
      <c r="E184" s="243"/>
      <c r="F184" s="243"/>
      <c r="G184" s="243"/>
      <c r="H184" s="243"/>
      <c r="I184" s="540"/>
      <c r="J184" s="243"/>
      <c r="K184" s="243"/>
      <c r="L184" s="243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38"/>
      <c r="B185" s="538"/>
      <c r="C185" s="538"/>
      <c r="D185" s="540"/>
      <c r="E185" s="243"/>
      <c r="F185" s="243"/>
      <c r="G185" s="243"/>
      <c r="H185" s="243"/>
      <c r="I185" s="540"/>
      <c r="J185" s="243"/>
      <c r="K185" s="243"/>
      <c r="L185" s="243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38"/>
      <c r="B186" s="538"/>
      <c r="C186" s="538"/>
      <c r="D186" s="540"/>
      <c r="E186" s="243"/>
      <c r="F186" s="243"/>
      <c r="G186" s="243"/>
      <c r="H186" s="243"/>
      <c r="I186" s="540"/>
      <c r="J186" s="243"/>
      <c r="K186" s="243"/>
      <c r="L186" s="243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38"/>
      <c r="B187" s="538"/>
      <c r="C187" s="538"/>
      <c r="D187" s="540"/>
      <c r="E187" s="243"/>
      <c r="F187" s="243"/>
      <c r="G187" s="243"/>
      <c r="H187" s="243"/>
      <c r="I187" s="540"/>
      <c r="J187" s="243"/>
      <c r="K187" s="243"/>
      <c r="L187" s="243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38"/>
      <c r="B188" s="538"/>
      <c r="C188" s="538"/>
      <c r="D188" s="540"/>
      <c r="E188" s="243"/>
      <c r="F188" s="243"/>
      <c r="G188" s="243"/>
      <c r="H188" s="243"/>
      <c r="I188" s="540"/>
      <c r="J188" s="243"/>
      <c r="K188" s="243"/>
      <c r="L188" s="243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38"/>
      <c r="B189" s="538"/>
      <c r="C189" s="538"/>
      <c r="D189" s="540"/>
      <c r="E189" s="243"/>
      <c r="F189" s="243"/>
      <c r="G189" s="243"/>
      <c r="H189" s="243"/>
      <c r="I189" s="540"/>
      <c r="J189" s="243"/>
      <c r="K189" s="243"/>
      <c r="L189" s="243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38"/>
      <c r="B190" s="538"/>
      <c r="C190" s="538"/>
      <c r="D190" s="540"/>
      <c r="E190" s="243"/>
      <c r="F190" s="243"/>
      <c r="G190" s="243"/>
      <c r="H190" s="243"/>
      <c r="I190" s="540"/>
      <c r="J190" s="243"/>
      <c r="K190" s="243"/>
      <c r="L190" s="243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38"/>
      <c r="B191" s="538"/>
      <c r="C191" s="538"/>
      <c r="D191" s="540"/>
      <c r="E191" s="243"/>
      <c r="F191" s="243"/>
      <c r="G191" s="243"/>
      <c r="H191" s="243"/>
      <c r="I191" s="540"/>
      <c r="J191" s="243"/>
      <c r="K191" s="243"/>
      <c r="L191" s="243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38"/>
      <c r="B192" s="538"/>
      <c r="C192" s="538"/>
      <c r="D192" s="540"/>
      <c r="E192" s="243"/>
      <c r="F192" s="243"/>
      <c r="G192" s="243"/>
      <c r="H192" s="243"/>
      <c r="I192" s="540"/>
      <c r="J192" s="243"/>
      <c r="K192" s="243"/>
      <c r="L192" s="243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38"/>
      <c r="B193" s="538"/>
      <c r="C193" s="538"/>
      <c r="D193" s="540"/>
      <c r="E193" s="243"/>
      <c r="F193" s="243"/>
      <c r="G193" s="243"/>
      <c r="H193" s="243"/>
      <c r="I193" s="540"/>
      <c r="J193" s="243"/>
      <c r="K193" s="243"/>
      <c r="L193" s="243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38"/>
      <c r="B194" s="538"/>
      <c r="C194" s="538"/>
      <c r="D194" s="540"/>
      <c r="E194" s="243"/>
      <c r="F194" s="243"/>
      <c r="G194" s="243"/>
      <c r="H194" s="243"/>
      <c r="I194" s="540"/>
      <c r="J194" s="243"/>
      <c r="K194" s="243"/>
      <c r="L194" s="243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38"/>
      <c r="B195" s="538"/>
      <c r="C195" s="538"/>
      <c r="D195" s="540"/>
      <c r="E195" s="243"/>
      <c r="F195" s="243"/>
      <c r="G195" s="243"/>
      <c r="H195" s="243"/>
      <c r="I195" s="540"/>
      <c r="J195" s="243"/>
      <c r="K195" s="243"/>
      <c r="L195" s="243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38"/>
      <c r="B196" s="538"/>
      <c r="C196" s="538"/>
      <c r="D196" s="540"/>
      <c r="E196" s="243"/>
      <c r="F196" s="243"/>
      <c r="G196" s="243"/>
      <c r="H196" s="243"/>
      <c r="I196" s="540"/>
      <c r="J196" s="243"/>
      <c r="K196" s="243"/>
      <c r="L196" s="243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38"/>
      <c r="B197" s="538"/>
      <c r="C197" s="538"/>
      <c r="D197" s="540"/>
      <c r="E197" s="243"/>
      <c r="F197" s="243"/>
      <c r="G197" s="243"/>
      <c r="H197" s="243"/>
      <c r="I197" s="540"/>
      <c r="J197" s="243"/>
      <c r="K197" s="243"/>
      <c r="L197" s="243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38"/>
      <c r="B198" s="538"/>
      <c r="C198" s="538"/>
      <c r="D198" s="540"/>
      <c r="E198" s="243"/>
      <c r="F198" s="243"/>
      <c r="G198" s="243"/>
      <c r="H198" s="243"/>
      <c r="I198" s="540"/>
      <c r="J198" s="243"/>
      <c r="K198" s="243"/>
      <c r="L198" s="243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38"/>
      <c r="B199" s="538"/>
      <c r="C199" s="538"/>
      <c r="D199" s="540"/>
      <c r="E199" s="243"/>
      <c r="F199" s="243"/>
      <c r="G199" s="243"/>
      <c r="H199" s="243"/>
      <c r="I199" s="540"/>
      <c r="J199" s="243"/>
      <c r="K199" s="243"/>
      <c r="L199" s="243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38"/>
      <c r="B200" s="538"/>
      <c r="C200" s="538"/>
      <c r="D200" s="540"/>
      <c r="E200" s="243"/>
      <c r="F200" s="243"/>
      <c r="G200" s="243"/>
      <c r="H200" s="243"/>
      <c r="I200" s="540"/>
      <c r="J200" s="243"/>
      <c r="K200" s="243"/>
      <c r="L200" s="243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38"/>
      <c r="B201" s="538"/>
      <c r="C201" s="538"/>
      <c r="D201" s="540"/>
      <c r="E201" s="243"/>
      <c r="F201" s="243"/>
      <c r="G201" s="243"/>
      <c r="H201" s="243"/>
      <c r="I201" s="540"/>
      <c r="J201" s="243"/>
      <c r="K201" s="243"/>
      <c r="L201" s="243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38"/>
      <c r="B202" s="538"/>
      <c r="C202" s="538"/>
      <c r="D202" s="540"/>
      <c r="E202" s="243"/>
      <c r="F202" s="243"/>
      <c r="G202" s="243"/>
      <c r="H202" s="243"/>
      <c r="I202" s="540"/>
      <c r="J202" s="243"/>
      <c r="K202" s="243"/>
      <c r="L202" s="243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38"/>
      <c r="B203" s="538"/>
      <c r="C203" s="538"/>
      <c r="D203" s="540"/>
      <c r="E203" s="243"/>
      <c r="F203" s="243"/>
      <c r="G203" s="243"/>
      <c r="H203" s="243"/>
      <c r="I203" s="540"/>
      <c r="J203" s="243"/>
      <c r="K203" s="243"/>
      <c r="L203" s="243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38"/>
      <c r="B204" s="538"/>
      <c r="C204" s="538"/>
      <c r="D204" s="540"/>
      <c r="E204" s="243"/>
      <c r="F204" s="243"/>
      <c r="G204" s="243"/>
      <c r="H204" s="243"/>
      <c r="I204" s="540"/>
      <c r="J204" s="243"/>
      <c r="K204" s="243"/>
      <c r="L204" s="243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540"/>
      <c r="E205" s="243"/>
      <c r="F205" s="243"/>
      <c r="G205" s="243"/>
      <c r="H205" s="243"/>
      <c r="I205" s="540"/>
      <c r="J205" s="243"/>
      <c r="K205" s="243"/>
      <c r="L205" s="243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38"/>
      <c r="B206" s="538"/>
      <c r="C206" s="538"/>
      <c r="D206" s="540"/>
      <c r="E206" s="243"/>
      <c r="F206" s="243"/>
      <c r="G206" s="243"/>
      <c r="H206" s="243"/>
      <c r="I206" s="540"/>
      <c r="J206" s="243"/>
      <c r="K206" s="243"/>
      <c r="L206" s="243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38"/>
      <c r="B207" s="538"/>
      <c r="C207" s="538"/>
      <c r="D207" s="540"/>
      <c r="E207" s="243"/>
      <c r="F207" s="243"/>
      <c r="G207" s="243"/>
      <c r="H207" s="243"/>
      <c r="I207" s="540"/>
      <c r="J207" s="243"/>
      <c r="K207" s="243"/>
      <c r="L207" s="243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38"/>
      <c r="B208" s="538"/>
      <c r="C208" s="538"/>
      <c r="D208" s="540"/>
      <c r="E208" s="243"/>
      <c r="F208" s="243"/>
      <c r="G208" s="243"/>
      <c r="H208" s="243"/>
      <c r="I208" s="540"/>
      <c r="J208" s="243"/>
      <c r="K208" s="243"/>
      <c r="L208" s="243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38"/>
      <c r="B209" s="538"/>
      <c r="C209" s="538"/>
      <c r="D209" s="540"/>
      <c r="E209" s="243"/>
      <c r="F209" s="243"/>
      <c r="G209" s="243"/>
      <c r="H209" s="243"/>
      <c r="I209" s="540"/>
      <c r="J209" s="243"/>
      <c r="K209" s="243"/>
      <c r="L209" s="243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38"/>
      <c r="B210" s="538"/>
      <c r="C210" s="538"/>
      <c r="D210" s="540"/>
      <c r="E210" s="243"/>
      <c r="F210" s="243"/>
      <c r="G210" s="243"/>
      <c r="H210" s="243"/>
      <c r="I210" s="540"/>
      <c r="J210" s="243"/>
      <c r="K210" s="243"/>
      <c r="L210" s="243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38"/>
      <c r="B211" s="538"/>
      <c r="C211" s="538"/>
      <c r="D211" s="540"/>
      <c r="E211" s="243"/>
      <c r="F211" s="243"/>
      <c r="G211" s="243"/>
      <c r="H211" s="243"/>
      <c r="I211" s="540"/>
      <c r="J211" s="243"/>
      <c r="K211" s="243"/>
      <c r="L211" s="243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38"/>
      <c r="B212" s="538"/>
      <c r="C212" s="538"/>
      <c r="D212" s="540"/>
      <c r="E212" s="243"/>
      <c r="F212" s="243"/>
      <c r="G212" s="243"/>
      <c r="H212" s="243"/>
      <c r="I212" s="540"/>
      <c r="J212" s="243"/>
      <c r="K212" s="243"/>
      <c r="L212" s="243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38"/>
      <c r="B213" s="538"/>
      <c r="C213" s="538"/>
      <c r="D213" s="540"/>
      <c r="E213" s="243"/>
      <c r="F213" s="243"/>
      <c r="G213" s="243"/>
      <c r="H213" s="243"/>
      <c r="I213" s="540"/>
      <c r="J213" s="243"/>
      <c r="K213" s="243"/>
      <c r="L213" s="243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38"/>
      <c r="B214" s="538"/>
      <c r="C214" s="538"/>
      <c r="D214" s="540"/>
      <c r="E214" s="243"/>
      <c r="F214" s="243"/>
      <c r="G214" s="243"/>
      <c r="H214" s="243"/>
      <c r="I214" s="540"/>
      <c r="J214" s="243"/>
      <c r="K214" s="243"/>
      <c r="L214" s="243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38"/>
      <c r="B215" s="538"/>
      <c r="C215" s="538"/>
      <c r="D215" s="540"/>
      <c r="E215" s="243"/>
      <c r="F215" s="243"/>
      <c r="G215" s="243"/>
      <c r="H215" s="243"/>
      <c r="I215" s="540"/>
      <c r="J215" s="243"/>
      <c r="K215" s="243"/>
      <c r="L215" s="243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38"/>
      <c r="B216" s="538"/>
      <c r="C216" s="538"/>
      <c r="D216" s="540"/>
      <c r="E216" s="243"/>
      <c r="F216" s="243"/>
      <c r="G216" s="243"/>
      <c r="H216" s="243"/>
      <c r="I216" s="540"/>
      <c r="J216" s="243"/>
      <c r="K216" s="243"/>
      <c r="L216" s="243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38"/>
      <c r="B217" s="538"/>
      <c r="C217" s="538"/>
      <c r="D217" s="540"/>
      <c r="E217" s="243"/>
      <c r="F217" s="243"/>
      <c r="G217" s="243"/>
      <c r="H217" s="243"/>
      <c r="I217" s="540"/>
      <c r="J217" s="243"/>
      <c r="K217" s="243"/>
      <c r="L217" s="243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38"/>
      <c r="B218" s="538"/>
      <c r="C218" s="538"/>
      <c r="D218" s="540"/>
      <c r="E218" s="243"/>
      <c r="F218" s="243"/>
      <c r="G218" s="243"/>
      <c r="H218" s="243"/>
      <c r="I218" s="540"/>
      <c r="J218" s="243"/>
      <c r="K218" s="243"/>
      <c r="L218" s="243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38"/>
      <c r="B219" s="538"/>
      <c r="C219" s="538"/>
      <c r="D219" s="540"/>
      <c r="E219" s="243"/>
      <c r="F219" s="243"/>
      <c r="G219" s="243"/>
      <c r="H219" s="243"/>
      <c r="I219" s="540"/>
      <c r="J219" s="243"/>
      <c r="K219" s="243"/>
      <c r="L219" s="243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540"/>
      <c r="E220" s="243"/>
      <c r="F220" s="243"/>
      <c r="G220" s="243"/>
      <c r="H220" s="243"/>
      <c r="I220" s="540"/>
      <c r="J220" s="243"/>
      <c r="K220" s="243"/>
      <c r="L220" s="243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540"/>
      <c r="E221" s="243"/>
      <c r="F221" s="243"/>
      <c r="G221" s="243"/>
      <c r="H221" s="243"/>
      <c r="I221" s="540"/>
      <c r="J221" s="243"/>
      <c r="K221" s="243"/>
      <c r="L221" s="243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40"/>
      <c r="E222" s="243"/>
      <c r="F222" s="243"/>
      <c r="G222" s="243"/>
      <c r="H222" s="243"/>
      <c r="I222" s="540"/>
      <c r="J222" s="243"/>
      <c r="K222" s="243"/>
      <c r="L222" s="243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40"/>
      <c r="E223" s="243"/>
      <c r="F223" s="243"/>
      <c r="G223" s="243"/>
      <c r="H223" s="243"/>
      <c r="I223" s="540"/>
      <c r="J223" s="243"/>
      <c r="K223" s="243"/>
      <c r="L223" s="243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40"/>
      <c r="E224" s="243"/>
      <c r="F224" s="243"/>
      <c r="G224" s="243"/>
      <c r="H224" s="243"/>
      <c r="I224" s="540"/>
      <c r="J224" s="243"/>
      <c r="K224" s="243"/>
      <c r="L224" s="243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40"/>
      <c r="E225" s="243"/>
      <c r="F225" s="243"/>
      <c r="G225" s="243"/>
      <c r="H225" s="243"/>
      <c r="I225" s="540"/>
      <c r="J225" s="243"/>
      <c r="K225" s="243"/>
      <c r="L225" s="243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40"/>
      <c r="E226" s="243"/>
      <c r="F226" s="243"/>
      <c r="G226" s="243"/>
      <c r="H226" s="243"/>
      <c r="I226" s="540"/>
      <c r="J226" s="243"/>
      <c r="K226" s="243"/>
      <c r="L226" s="243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540"/>
      <c r="J227" s="243"/>
      <c r="K227" s="243"/>
      <c r="L227" s="243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540"/>
      <c r="J228" s="243"/>
      <c r="K228" s="243"/>
      <c r="L228" s="243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540"/>
      <c r="J229" s="243"/>
      <c r="K229" s="243"/>
      <c r="L229" s="243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540"/>
      <c r="J230" s="243"/>
      <c r="K230" s="243"/>
      <c r="L230" s="243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540"/>
      <c r="J231" s="243"/>
      <c r="K231" s="243"/>
      <c r="L231" s="243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540"/>
      <c r="J232" s="243"/>
      <c r="K232" s="243"/>
      <c r="L232" s="243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540"/>
      <c r="J233" s="243"/>
      <c r="K233" s="243"/>
      <c r="L233" s="243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540"/>
      <c r="J234" s="243"/>
      <c r="K234" s="243"/>
      <c r="L234" s="243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540"/>
      <c r="J235" s="243"/>
      <c r="K235" s="243"/>
      <c r="L235" s="243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540"/>
      <c r="J236" s="243"/>
      <c r="K236" s="243"/>
      <c r="L236" s="243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540"/>
      <c r="J237" s="243"/>
      <c r="K237" s="243"/>
      <c r="L237" s="243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540"/>
      <c r="J238" s="243"/>
      <c r="K238" s="243"/>
      <c r="L238" s="243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540"/>
      <c r="J239" s="243"/>
      <c r="K239" s="243"/>
      <c r="L239" s="243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540"/>
      <c r="J240" s="243"/>
      <c r="K240" s="243"/>
      <c r="L240" s="243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540"/>
      <c r="J241" s="243"/>
      <c r="K241" s="243"/>
      <c r="L241" s="243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540"/>
      <c r="J242" s="243"/>
      <c r="K242" s="243"/>
      <c r="L242" s="243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540"/>
      <c r="J243" s="243"/>
      <c r="K243" s="243"/>
      <c r="L243" s="243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540"/>
      <c r="J244" s="243"/>
      <c r="K244" s="243"/>
      <c r="L244" s="243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540"/>
      <c r="J245" s="243"/>
      <c r="K245" s="243"/>
      <c r="L245" s="243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540"/>
      <c r="J246" s="243"/>
      <c r="K246" s="243"/>
      <c r="L246" s="243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540"/>
      <c r="J247" s="243"/>
      <c r="K247" s="243"/>
      <c r="L247" s="243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540"/>
      <c r="J248" s="243"/>
      <c r="K248" s="243"/>
      <c r="L248" s="243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540"/>
      <c r="J249" s="243"/>
      <c r="K249" s="243"/>
      <c r="L249" s="243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540"/>
      <c r="J250" s="243"/>
      <c r="K250" s="243"/>
      <c r="L250" s="243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540"/>
      <c r="J251" s="243"/>
      <c r="K251" s="243"/>
      <c r="L251" s="243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540"/>
      <c r="J252" s="243"/>
      <c r="K252" s="243"/>
      <c r="L252" s="243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540"/>
      <c r="J253" s="243"/>
      <c r="K253" s="243"/>
      <c r="L253" s="243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540"/>
      <c r="J254" s="243"/>
      <c r="K254" s="243"/>
      <c r="L254" s="243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540"/>
      <c r="J255" s="243"/>
      <c r="K255" s="243"/>
      <c r="L255" s="243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540"/>
      <c r="J256" s="243"/>
      <c r="K256" s="243"/>
      <c r="L256" s="243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540"/>
      <c r="J257" s="243"/>
      <c r="K257" s="243"/>
      <c r="L257" s="243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540"/>
      <c r="J258" s="243"/>
      <c r="K258" s="243"/>
      <c r="L258" s="243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540"/>
      <c r="J259" s="243"/>
      <c r="K259" s="243"/>
      <c r="L259" s="243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540"/>
      <c r="J260" s="243"/>
      <c r="K260" s="243"/>
      <c r="L260" s="243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540"/>
      <c r="J261" s="243"/>
      <c r="K261" s="243"/>
      <c r="L261" s="243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540"/>
      <c r="J262" s="243"/>
      <c r="K262" s="243"/>
      <c r="L262" s="243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540"/>
      <c r="J263" s="243"/>
      <c r="K263" s="243"/>
      <c r="L263" s="243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540"/>
      <c r="J264" s="243"/>
      <c r="K264" s="243"/>
      <c r="L264" s="243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540"/>
      <c r="J265" s="243"/>
      <c r="K265" s="243"/>
      <c r="L265" s="243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540"/>
      <c r="J266" s="243"/>
      <c r="K266" s="243"/>
      <c r="L266" s="243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540"/>
      <c r="J267" s="243"/>
      <c r="K267" s="243"/>
      <c r="L267" s="243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540"/>
      <c r="J268" s="243"/>
      <c r="K268" s="243"/>
      <c r="L268" s="243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540"/>
      <c r="J269" s="243"/>
      <c r="K269" s="243"/>
      <c r="L269" s="243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540"/>
      <c r="J270" s="243"/>
      <c r="K270" s="243"/>
      <c r="L270" s="243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540"/>
      <c r="J271" s="243"/>
      <c r="K271" s="243"/>
      <c r="L271" s="243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540"/>
      <c r="J272" s="243"/>
      <c r="K272" s="243"/>
      <c r="L272" s="243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540"/>
      <c r="J273" s="243"/>
      <c r="K273" s="243"/>
      <c r="L273" s="243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540"/>
      <c r="J274" s="243"/>
      <c r="K274" s="243"/>
      <c r="L274" s="243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540"/>
      <c r="J275" s="243"/>
      <c r="K275" s="243"/>
      <c r="L275" s="243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540"/>
      <c r="J276" s="243"/>
      <c r="K276" s="243"/>
      <c r="L276" s="243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540"/>
      <c r="J277" s="243"/>
      <c r="K277" s="243"/>
      <c r="L277" s="243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540"/>
      <c r="J278" s="243"/>
      <c r="K278" s="243"/>
      <c r="L278" s="243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540"/>
      <c r="J279" s="243"/>
      <c r="K279" s="243"/>
      <c r="L279" s="243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540"/>
      <c r="J280" s="243"/>
      <c r="K280" s="243"/>
      <c r="L280" s="243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540"/>
      <c r="J281" s="243"/>
      <c r="K281" s="243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540"/>
      <c r="J282" s="243"/>
      <c r="K282" s="243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540"/>
      <c r="J283" s="243"/>
      <c r="K283" s="243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540"/>
      <c r="J284" s="243"/>
      <c r="K284" s="243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540"/>
      <c r="J285" s="243"/>
      <c r="K285" s="243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540"/>
      <c r="J286" s="243"/>
      <c r="K286" s="243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540"/>
      <c r="J287" s="243"/>
      <c r="K287" s="243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540"/>
      <c r="J288" s="243"/>
      <c r="K288" s="243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540"/>
      <c r="J289" s="243"/>
      <c r="K289" s="243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540"/>
      <c r="J290" s="243"/>
      <c r="K290" s="243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540"/>
      <c r="J291" s="243"/>
      <c r="K291" s="243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540"/>
      <c r="J292" s="243"/>
      <c r="K292" s="243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540"/>
      <c r="J293" s="243"/>
      <c r="K293" s="243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540"/>
      <c r="J294" s="243"/>
      <c r="K294" s="243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540"/>
      <c r="J295" s="243"/>
      <c r="K295" s="243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540"/>
      <c r="J296" s="243"/>
      <c r="K296" s="243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540"/>
      <c r="J297" s="243"/>
      <c r="K297" s="243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540"/>
      <c r="J298" s="243"/>
      <c r="K298" s="243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540"/>
      <c r="J299" s="243"/>
      <c r="K299" s="243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540"/>
      <c r="J300" s="243"/>
      <c r="K300" s="243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540"/>
      <c r="J301" s="243"/>
      <c r="K301" s="243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540"/>
      <c r="J302" s="243"/>
      <c r="K302" s="243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540"/>
      <c r="J303" s="243"/>
      <c r="K303" s="243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540"/>
      <c r="J304" s="243"/>
      <c r="K304" s="243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540"/>
      <c r="J305" s="243"/>
      <c r="K305" s="243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540"/>
      <c r="J306" s="243"/>
      <c r="K306" s="243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540"/>
      <c r="J307" s="243"/>
      <c r="K307" s="243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540"/>
      <c r="J308" s="243"/>
      <c r="K308" s="243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540"/>
      <c r="J309" s="243"/>
      <c r="K309" s="243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540"/>
      <c r="J310" s="243"/>
      <c r="K310" s="243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540"/>
      <c r="J311" s="243"/>
      <c r="K311" s="243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540"/>
      <c r="J312" s="243"/>
      <c r="K312" s="243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540"/>
      <c r="J313" s="243"/>
      <c r="K313" s="243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540"/>
      <c r="J314" s="243"/>
      <c r="K314" s="243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540"/>
      <c r="J315" s="243"/>
      <c r="K315" s="243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540"/>
      <c r="J316" s="243"/>
      <c r="K316" s="243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540"/>
      <c r="J317" s="243"/>
      <c r="K317" s="243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540"/>
      <c r="J318" s="243"/>
      <c r="K318" s="243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540"/>
      <c r="J319" s="243"/>
      <c r="K319" s="243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540"/>
      <c r="J320" s="243"/>
      <c r="K320" s="243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540"/>
      <c r="J321" s="243"/>
      <c r="K321" s="243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540"/>
      <c r="J322" s="243"/>
      <c r="K322" s="243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540"/>
      <c r="J323" s="243"/>
      <c r="K323" s="243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540"/>
      <c r="J324" s="243"/>
      <c r="K324" s="243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540"/>
      <c r="J325" s="243"/>
      <c r="K325" s="243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540"/>
      <c r="J326" s="243"/>
      <c r="K326" s="243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540"/>
      <c r="J327" s="243"/>
      <c r="K327" s="243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540"/>
      <c r="J328" s="243"/>
      <c r="K328" s="243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540"/>
      <c r="J329" s="243"/>
      <c r="K329" s="243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540"/>
      <c r="J330" s="243"/>
      <c r="K330" s="243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540"/>
      <c r="J331" s="243"/>
      <c r="K331" s="243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540"/>
      <c r="J332" s="243"/>
      <c r="K332" s="243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540"/>
      <c r="J333" s="243"/>
      <c r="K333" s="243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540"/>
      <c r="J334" s="243"/>
      <c r="K334" s="243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540"/>
      <c r="J335" s="243"/>
      <c r="K335" s="243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540"/>
      <c r="J336" s="243"/>
      <c r="K336" s="243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540"/>
      <c r="J337" s="243"/>
      <c r="K337" s="243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540"/>
      <c r="J338" s="243"/>
      <c r="K338" s="243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540"/>
      <c r="J339" s="243"/>
      <c r="K339" s="243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540"/>
      <c r="J340" s="243"/>
      <c r="K340" s="243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540"/>
      <c r="J341" s="243"/>
      <c r="K341" s="243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540"/>
      <c r="J342" s="243"/>
      <c r="K342" s="243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540"/>
      <c r="J343" s="243"/>
      <c r="K343" s="243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540"/>
      <c r="J344" s="243"/>
      <c r="K344" s="243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540"/>
      <c r="J345" s="243"/>
      <c r="K345" s="243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540"/>
      <c r="J346" s="243"/>
      <c r="K346" s="243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540"/>
      <c r="J347" s="243"/>
      <c r="K347" s="243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540"/>
      <c r="J348" s="243"/>
      <c r="K348" s="243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540"/>
      <c r="J349" s="243"/>
      <c r="K349" s="243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540"/>
      <c r="J350" s="243"/>
      <c r="K350" s="243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540"/>
      <c r="J351" s="243"/>
      <c r="K351" s="243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540"/>
      <c r="J352" s="243"/>
      <c r="K352" s="243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540"/>
      <c r="J353" s="243"/>
      <c r="K353" s="243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540"/>
      <c r="J354" s="243"/>
      <c r="K354" s="243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540"/>
      <c r="J355" s="243"/>
      <c r="K355" s="243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540"/>
      <c r="J356" s="243"/>
      <c r="K356" s="243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540"/>
      <c r="J357" s="243"/>
      <c r="K357" s="243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540"/>
      <c r="J358" s="243"/>
      <c r="K358" s="243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540"/>
      <c r="J359" s="243"/>
      <c r="K359" s="243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540"/>
      <c r="J360" s="243"/>
      <c r="K360" s="243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540"/>
      <c r="J361" s="243"/>
      <c r="K361" s="243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540"/>
      <c r="J362" s="243"/>
      <c r="K362" s="243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540"/>
      <c r="J363" s="243"/>
      <c r="K363" s="243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540"/>
      <c r="J364" s="243"/>
      <c r="K364" s="243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540"/>
      <c r="J365" s="243"/>
      <c r="K365" s="243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540"/>
      <c r="J366" s="243"/>
      <c r="K366" s="243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540"/>
      <c r="J367" s="243"/>
      <c r="K367" s="243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540"/>
      <c r="J368" s="243"/>
      <c r="K368" s="243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540"/>
      <c r="J369" s="243"/>
      <c r="K369" s="243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540"/>
      <c r="J370" s="243"/>
      <c r="K370" s="243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540"/>
      <c r="J371" s="243"/>
      <c r="K371" s="243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540"/>
      <c r="J372" s="243"/>
      <c r="K372" s="243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540"/>
      <c r="J373" s="243"/>
      <c r="K373" s="243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540"/>
      <c r="J374" s="243"/>
      <c r="K374" s="243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540"/>
      <c r="J375" s="243"/>
      <c r="K375" s="243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540"/>
      <c r="J376" s="243"/>
      <c r="K376" s="243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540"/>
      <c r="J377" s="243"/>
      <c r="K377" s="243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540"/>
      <c r="J378" s="243"/>
      <c r="K378" s="243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540"/>
      <c r="J379" s="243"/>
      <c r="K379" s="243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540"/>
      <c r="J380" s="243"/>
      <c r="K380" s="243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540"/>
      <c r="J381" s="243"/>
      <c r="K381" s="243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540"/>
      <c r="J382" s="243"/>
      <c r="K382" s="243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540"/>
      <c r="J383" s="243"/>
      <c r="K383" s="243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540"/>
      <c r="J384" s="243"/>
      <c r="K384" s="243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540"/>
      <c r="J385" s="243"/>
      <c r="K385" s="243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540"/>
      <c r="J386" s="243"/>
      <c r="K386" s="243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540"/>
      <c r="J387" s="243"/>
      <c r="K387" s="243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540"/>
      <c r="J388" s="243"/>
      <c r="K388" s="243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540"/>
      <c r="J389" s="243"/>
      <c r="K389" s="243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540"/>
      <c r="J390" s="243"/>
      <c r="K390" s="243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540"/>
      <c r="J391" s="243"/>
      <c r="K391" s="243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540"/>
      <c r="J392" s="243"/>
      <c r="K392" s="243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540"/>
      <c r="J393" s="243"/>
      <c r="K393" s="243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540"/>
      <c r="J394" s="243"/>
      <c r="K394" s="243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540"/>
      <c r="J395" s="243"/>
      <c r="K395" s="243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540"/>
      <c r="J396" s="243"/>
      <c r="K396" s="243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540"/>
      <c r="J397" s="243"/>
      <c r="K397" s="243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540"/>
      <c r="J398" s="243"/>
      <c r="K398" s="243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540"/>
      <c r="J399" s="243"/>
      <c r="K399" s="243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540"/>
      <c r="J400" s="243"/>
      <c r="K400" s="243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540"/>
      <c r="J401" s="243"/>
      <c r="K401" s="243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540"/>
      <c r="J402" s="243"/>
      <c r="K402" s="243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540"/>
      <c r="J403" s="243"/>
      <c r="K403" s="243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540"/>
      <c r="J404" s="243"/>
      <c r="K404" s="243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540"/>
      <c r="J405" s="243"/>
      <c r="K405" s="243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540"/>
      <c r="J406" s="243"/>
      <c r="K406" s="243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540"/>
      <c r="J407" s="243"/>
      <c r="K407" s="243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540"/>
      <c r="J408" s="243"/>
      <c r="K408" s="243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540"/>
      <c r="J409" s="243"/>
      <c r="K409" s="243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540"/>
      <c r="J410" s="243"/>
      <c r="K410" s="243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540"/>
      <c r="J411" s="243"/>
      <c r="K411" s="243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540"/>
      <c r="J412" s="243"/>
      <c r="K412" s="243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540"/>
      <c r="J413" s="243"/>
      <c r="K413" s="243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540"/>
      <c r="J414" s="243"/>
      <c r="K414" s="243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540"/>
      <c r="J415" s="243"/>
      <c r="K415" s="243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540"/>
      <c r="J416" s="243"/>
      <c r="K416" s="243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540"/>
      <c r="J417" s="243"/>
      <c r="K417" s="243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540"/>
      <c r="J418" s="243"/>
      <c r="K418" s="243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540"/>
      <c r="J419" s="243"/>
      <c r="K419" s="243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540"/>
      <c r="J420" s="243"/>
      <c r="K420" s="243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540"/>
      <c r="J421" s="243"/>
      <c r="K421" s="243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540"/>
      <c r="J422" s="243"/>
      <c r="K422" s="243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540"/>
      <c r="J423" s="243"/>
      <c r="K423" s="243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540"/>
      <c r="J424" s="243"/>
      <c r="K424" s="243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540"/>
      <c r="J425" s="243"/>
      <c r="K425" s="243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540"/>
      <c r="J426" s="243"/>
      <c r="K426" s="243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540"/>
      <c r="J427" s="243"/>
      <c r="K427" s="243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540"/>
      <c r="J428" s="243"/>
      <c r="K428" s="243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540"/>
      <c r="J429" s="243"/>
      <c r="K429" s="243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540"/>
      <c r="J430" s="243"/>
      <c r="K430" s="243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540"/>
      <c r="J431" s="243"/>
      <c r="K431" s="243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540"/>
      <c r="J432" s="243"/>
      <c r="K432" s="243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540"/>
      <c r="J433" s="243"/>
      <c r="K433" s="243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540"/>
      <c r="J434" s="243"/>
      <c r="K434" s="243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540"/>
      <c r="J435" s="243"/>
      <c r="K435" s="243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540"/>
      <c r="J436" s="243"/>
      <c r="K436" s="243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540"/>
      <c r="J437" s="243"/>
      <c r="K437" s="243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540"/>
      <c r="J438" s="243"/>
      <c r="K438" s="243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540"/>
      <c r="J439" s="243"/>
      <c r="K439" s="243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540"/>
      <c r="J440" s="243"/>
      <c r="K440" s="243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540"/>
      <c r="J441" s="243"/>
      <c r="K441" s="243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540"/>
      <c r="J442" s="243"/>
      <c r="K442" s="243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540"/>
      <c r="J443" s="243"/>
      <c r="K443" s="243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540"/>
      <c r="J444" s="243"/>
      <c r="K444" s="243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540"/>
      <c r="J445" s="243"/>
      <c r="K445" s="243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540"/>
      <c r="J446" s="243"/>
      <c r="K446" s="243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540"/>
      <c r="J447" s="243"/>
      <c r="K447" s="243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540"/>
      <c r="J448" s="243"/>
      <c r="K448" s="243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540"/>
      <c r="J449" s="243"/>
      <c r="K449" s="243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540"/>
      <c r="J450" s="243"/>
      <c r="K450" s="243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540"/>
      <c r="J451" s="243"/>
      <c r="K451" s="243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540"/>
      <c r="J452" s="243"/>
      <c r="K452" s="243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540"/>
      <c r="J453" s="243"/>
      <c r="K453" s="243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540"/>
      <c r="J454" s="243"/>
      <c r="K454" s="243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540"/>
      <c r="J455" s="243"/>
      <c r="K455" s="243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540"/>
      <c r="J456" s="243"/>
      <c r="K456" s="243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540"/>
      <c r="J457" s="243"/>
      <c r="K457" s="243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540"/>
      <c r="J458" s="243"/>
      <c r="K458" s="243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540"/>
      <c r="J459" s="243"/>
      <c r="K459" s="243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540"/>
      <c r="J460" s="243"/>
      <c r="K460" s="243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540"/>
      <c r="J461" s="243"/>
      <c r="K461" s="243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540"/>
      <c r="J462" s="243"/>
      <c r="K462" s="243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540"/>
      <c r="J463" s="243"/>
      <c r="K463" s="243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540"/>
      <c r="J464" s="243"/>
      <c r="K464" s="243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540"/>
      <c r="J465" s="243"/>
      <c r="K465" s="243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540"/>
      <c r="J466" s="243"/>
      <c r="K466" s="243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540"/>
      <c r="J467" s="243"/>
      <c r="K467" s="243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540"/>
      <c r="J468" s="243"/>
      <c r="K468" s="243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540"/>
      <c r="J469" s="243"/>
      <c r="K469" s="243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540"/>
      <c r="J470" s="243"/>
      <c r="K470" s="243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540"/>
      <c r="J471" s="243"/>
      <c r="K471" s="243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540"/>
      <c r="J472" s="243"/>
      <c r="K472" s="243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540"/>
      <c r="J473" s="243"/>
      <c r="K473" s="243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540"/>
      <c r="J474" s="243"/>
      <c r="K474" s="243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540"/>
      <c r="J475" s="243"/>
      <c r="K475" s="243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540"/>
      <c r="J476" s="243"/>
      <c r="K476" s="243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540"/>
      <c r="J477" s="243"/>
      <c r="K477" s="243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540"/>
      <c r="J478" s="243"/>
      <c r="K478" s="243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540"/>
      <c r="J479" s="243"/>
      <c r="K479" s="243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540"/>
      <c r="J480" s="243"/>
      <c r="K480" s="243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540"/>
      <c r="J481" s="243"/>
      <c r="K481" s="243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540"/>
      <c r="J482" s="243"/>
      <c r="K482" s="243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540"/>
      <c r="J483" s="243"/>
      <c r="K483" s="243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540"/>
      <c r="J484" s="243"/>
      <c r="K484" s="243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540"/>
      <c r="J485" s="243"/>
      <c r="K485" s="243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540"/>
      <c r="J486" s="243"/>
      <c r="K486" s="243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540"/>
      <c r="J487" s="243"/>
      <c r="K487" s="243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540"/>
      <c r="J488" s="243"/>
      <c r="K488" s="243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540"/>
      <c r="J489" s="243"/>
      <c r="K489" s="243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540"/>
      <c r="J490" s="243"/>
      <c r="K490" s="243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540"/>
      <c r="J491" s="243"/>
      <c r="K491" s="243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540"/>
      <c r="J492" s="243"/>
      <c r="K492" s="243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540"/>
      <c r="J493" s="243"/>
      <c r="K493" s="243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540"/>
      <c r="J494" s="243"/>
      <c r="K494" s="243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540"/>
      <c r="J495" s="243"/>
      <c r="K495" s="243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540"/>
      <c r="J496" s="243"/>
      <c r="K496" s="243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540"/>
      <c r="J497" s="243"/>
      <c r="K497" s="243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540"/>
      <c r="J498" s="243"/>
      <c r="K498" s="243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540"/>
      <c r="J499" s="243"/>
      <c r="K499" s="243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540"/>
      <c r="J500" s="243"/>
      <c r="K500" s="243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540"/>
      <c r="J501" s="243"/>
      <c r="K501" s="243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540"/>
      <c r="J502" s="243"/>
      <c r="K502" s="243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540"/>
      <c r="J503" s="243"/>
      <c r="K503" s="243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540"/>
      <c r="J504" s="243"/>
      <c r="K504" s="243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540"/>
      <c r="J505" s="243"/>
      <c r="K505" s="243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540"/>
      <c r="J506" s="243"/>
      <c r="K506" s="243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540"/>
      <c r="J507" s="243"/>
      <c r="K507" s="243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540"/>
      <c r="J508" s="243"/>
      <c r="K508" s="243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540"/>
      <c r="J509" s="243"/>
      <c r="K509" s="243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540"/>
      <c r="J510" s="243"/>
      <c r="K510" s="243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540"/>
      <c r="J511" s="243"/>
      <c r="K511" s="243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540"/>
      <c r="J512" s="243"/>
      <c r="K512" s="243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540"/>
      <c r="J513" s="243"/>
      <c r="K513" s="243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540"/>
      <c r="J514" s="243"/>
      <c r="K514" s="243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540"/>
      <c r="J515" s="243"/>
      <c r="K515" s="243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540"/>
      <c r="J516" s="243"/>
      <c r="K516" s="243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540"/>
      <c r="J517" s="243"/>
      <c r="K517" s="243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540"/>
      <c r="J518" s="243"/>
      <c r="K518" s="243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540"/>
      <c r="J519" s="243"/>
      <c r="K519" s="243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540"/>
      <c r="J520" s="243"/>
      <c r="K520" s="243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540"/>
      <c r="J521" s="243"/>
      <c r="K521" s="243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540"/>
      <c r="J522" s="243"/>
      <c r="K522" s="243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540"/>
      <c r="J523" s="243"/>
      <c r="K523" s="243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540"/>
      <c r="J524" s="243"/>
      <c r="K524" s="243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540"/>
      <c r="J525" s="243"/>
      <c r="K525" s="243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540"/>
      <c r="J526" s="243"/>
      <c r="K526" s="243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540"/>
      <c r="J527" s="243"/>
      <c r="K527" s="243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540"/>
      <c r="J528" s="243"/>
      <c r="K528" s="243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540"/>
      <c r="J529" s="243"/>
      <c r="K529" s="243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540"/>
      <c r="J530" s="243"/>
      <c r="K530" s="243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540"/>
      <c r="J531" s="243"/>
      <c r="K531" s="243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540"/>
      <c r="J532" s="243"/>
      <c r="K532" s="243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540"/>
      <c r="J533" s="243"/>
      <c r="K533" s="243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540"/>
      <c r="J534" s="243"/>
      <c r="K534" s="243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540"/>
      <c r="J535" s="243"/>
      <c r="K535" s="243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540"/>
      <c r="J536" s="243"/>
      <c r="K536" s="243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540"/>
      <c r="J537" s="243"/>
      <c r="K537" s="243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540"/>
      <c r="J538" s="243"/>
      <c r="K538" s="243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540"/>
      <c r="J539" s="243"/>
      <c r="K539" s="243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540"/>
      <c r="J540" s="243"/>
      <c r="K540" s="243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540"/>
      <c r="J541" s="243"/>
      <c r="K541" s="243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540"/>
      <c r="J542" s="243"/>
      <c r="K542" s="243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540"/>
      <c r="J543" s="243"/>
      <c r="K543" s="243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540"/>
      <c r="J544" s="243"/>
      <c r="K544" s="243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540"/>
      <c r="J545" s="243"/>
      <c r="K545" s="243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540"/>
      <c r="J546" s="243"/>
      <c r="K546" s="243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540"/>
      <c r="J547" s="243"/>
      <c r="K547" s="243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540"/>
      <c r="J548" s="243"/>
      <c r="K548" s="243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540"/>
      <c r="J549" s="243"/>
      <c r="K549" s="243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540"/>
      <c r="J550" s="243"/>
      <c r="K550" s="243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540"/>
      <c r="J551" s="243"/>
      <c r="K551" s="243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540"/>
      <c r="J552" s="243"/>
      <c r="K552" s="243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540"/>
      <c r="J553" s="243"/>
      <c r="K553" s="243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540"/>
      <c r="J554" s="243"/>
      <c r="K554" s="243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540"/>
      <c r="J555" s="243"/>
      <c r="K555" s="243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540"/>
      <c r="J556" s="243"/>
      <c r="K556" s="243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540"/>
      <c r="J557" s="243"/>
      <c r="K557" s="243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540"/>
      <c r="J558" s="243"/>
      <c r="K558" s="243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540"/>
      <c r="J559" s="243"/>
      <c r="K559" s="243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540"/>
      <c r="J560" s="243"/>
      <c r="K560" s="243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540"/>
      <c r="J561" s="243"/>
      <c r="K561" s="243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540"/>
      <c r="J562" s="243"/>
      <c r="K562" s="243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540"/>
      <c r="J563" s="243"/>
      <c r="K563" s="243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540"/>
      <c r="J564" s="243"/>
      <c r="K564" s="243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540"/>
      <c r="J565" s="243"/>
      <c r="K565" s="243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540"/>
      <c r="J566" s="243"/>
      <c r="K566" s="243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540"/>
      <c r="J567" s="243"/>
      <c r="K567" s="243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540"/>
      <c r="J568" s="243"/>
      <c r="K568" s="243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540"/>
      <c r="J569" s="243"/>
      <c r="K569" s="243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540"/>
      <c r="J570" s="243"/>
      <c r="K570" s="243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540"/>
      <c r="J571" s="243"/>
      <c r="K571" s="243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540"/>
      <c r="J572" s="243"/>
      <c r="K572" s="243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540"/>
      <c r="J573" s="243"/>
      <c r="K573" s="243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540"/>
      <c r="J574" s="243"/>
      <c r="K574" s="243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540"/>
      <c r="J575" s="243"/>
      <c r="K575" s="243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540"/>
      <c r="J576" s="243"/>
      <c r="K576" s="243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540"/>
      <c r="J577" s="243"/>
      <c r="K577" s="243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540"/>
      <c r="J578" s="243"/>
      <c r="K578" s="243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540"/>
      <c r="J579" s="243"/>
      <c r="K579" s="243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540"/>
      <c r="J580" s="243"/>
      <c r="K580" s="243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540"/>
      <c r="J581" s="243"/>
      <c r="K581" s="243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540"/>
      <c r="J582" s="243"/>
      <c r="K582" s="243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540"/>
      <c r="J583" s="243"/>
      <c r="K583" s="243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540"/>
      <c r="J584" s="243"/>
      <c r="K584" s="243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540"/>
      <c r="J585" s="243"/>
      <c r="K585" s="243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540"/>
      <c r="J586" s="243"/>
      <c r="K586" s="243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540"/>
      <c r="J587" s="243"/>
      <c r="K587" s="243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540"/>
      <c r="J588" s="243"/>
      <c r="K588" s="243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540"/>
      <c r="J589" s="243"/>
      <c r="K589" s="243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540"/>
      <c r="J590" s="243"/>
      <c r="K590" s="243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540"/>
      <c r="J591" s="243"/>
      <c r="K591" s="243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540"/>
      <c r="J592" s="243"/>
      <c r="K592" s="243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540"/>
      <c r="J593" s="243"/>
      <c r="K593" s="243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540"/>
      <c r="J594" s="243"/>
      <c r="K594" s="243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540"/>
      <c r="J595" s="243"/>
      <c r="K595" s="243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540"/>
      <c r="J596" s="243"/>
      <c r="K596" s="243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540"/>
      <c r="J597" s="243"/>
      <c r="K597" s="243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540"/>
      <c r="J598" s="243"/>
      <c r="K598" s="243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540"/>
      <c r="J599" s="243"/>
      <c r="K599" s="243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540"/>
      <c r="J600" s="243"/>
      <c r="K600" s="243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540"/>
      <c r="J601" s="243"/>
      <c r="K601" s="243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540"/>
      <c r="J602" s="243"/>
      <c r="K602" s="243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540"/>
      <c r="J603" s="243"/>
      <c r="K603" s="243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540"/>
      <c r="J604" s="243"/>
      <c r="K604" s="243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540"/>
      <c r="J605" s="243"/>
      <c r="K605" s="243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540"/>
      <c r="J606" s="243"/>
      <c r="K606" s="243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540"/>
      <c r="J607" s="243"/>
      <c r="K607" s="243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540"/>
      <c r="J608" s="243"/>
      <c r="K608" s="243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540"/>
      <c r="J609" s="243"/>
      <c r="K609" s="243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540"/>
      <c r="J610" s="243"/>
      <c r="K610" s="243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540"/>
      <c r="J611" s="243"/>
      <c r="K611" s="243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540"/>
      <c r="J612" s="243"/>
      <c r="K612" s="243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540"/>
      <c r="J613" s="243"/>
      <c r="K613" s="243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540"/>
      <c r="J614" s="243"/>
      <c r="K614" s="243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540"/>
      <c r="J615" s="243"/>
      <c r="K615" s="243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540"/>
      <c r="J616" s="243"/>
      <c r="K616" s="243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540"/>
      <c r="J617" s="243"/>
      <c r="K617" s="243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540"/>
      <c r="J618" s="243"/>
      <c r="K618" s="243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540"/>
      <c r="J619" s="243"/>
      <c r="K619" s="243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540"/>
      <c r="J620" s="243"/>
      <c r="K620" s="243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540"/>
      <c r="J621" s="243"/>
      <c r="K621" s="243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540"/>
      <c r="J622" s="243"/>
      <c r="K622" s="243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540"/>
      <c r="J623" s="243"/>
      <c r="K623" s="243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540"/>
      <c r="J624" s="243"/>
      <c r="K624" s="243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540"/>
      <c r="J625" s="243"/>
      <c r="K625" s="243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540"/>
      <c r="J626" s="243"/>
      <c r="K626" s="243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540"/>
      <c r="J627" s="243"/>
      <c r="K627" s="243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540"/>
      <c r="J628" s="243"/>
      <c r="K628" s="243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540"/>
      <c r="J629" s="243"/>
      <c r="K629" s="243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540"/>
      <c r="J630" s="243"/>
      <c r="K630" s="243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540"/>
      <c r="J631" s="243"/>
      <c r="K631" s="243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540"/>
      <c r="J632" s="243"/>
      <c r="K632" s="243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540"/>
      <c r="J633" s="243"/>
      <c r="K633" s="243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540"/>
      <c r="J634" s="243"/>
      <c r="K634" s="243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540"/>
      <c r="J635" s="243"/>
      <c r="K635" s="243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540"/>
      <c r="J636" s="243"/>
      <c r="K636" s="243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540"/>
      <c r="J637" s="243"/>
      <c r="K637" s="243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540"/>
      <c r="J638" s="243"/>
      <c r="K638" s="243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540"/>
      <c r="J639" s="243"/>
      <c r="K639" s="243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540"/>
      <c r="J640" s="243"/>
      <c r="K640" s="243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540"/>
      <c r="J641" s="243"/>
      <c r="K641" s="243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540"/>
      <c r="J642" s="243"/>
      <c r="K642" s="243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540"/>
      <c r="J643" s="243"/>
      <c r="K643" s="243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540"/>
      <c r="J644" s="243"/>
      <c r="K644" s="243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540"/>
      <c r="J645" s="243"/>
      <c r="K645" s="243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540"/>
      <c r="J646" s="243"/>
      <c r="K646" s="243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540"/>
      <c r="J647" s="243"/>
      <c r="K647" s="243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540"/>
      <c r="J648" s="243"/>
      <c r="K648" s="243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540"/>
      <c r="J649" s="243"/>
      <c r="K649" s="243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540"/>
      <c r="J650" s="243"/>
      <c r="K650" s="243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540"/>
      <c r="J651" s="243"/>
      <c r="K651" s="243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540"/>
      <c r="J652" s="243"/>
      <c r="K652" s="243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540"/>
      <c r="J653" s="243"/>
      <c r="K653" s="243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540"/>
      <c r="J654" s="243"/>
      <c r="K654" s="243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540"/>
      <c r="J655" s="243"/>
      <c r="K655" s="243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540"/>
      <c r="J656" s="243"/>
      <c r="K656" s="243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540"/>
      <c r="J657" s="243"/>
      <c r="K657" s="243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540"/>
      <c r="J658" s="243"/>
      <c r="K658" s="243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540"/>
      <c r="J659" s="243"/>
      <c r="K659" s="243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540"/>
      <c r="J660" s="243"/>
      <c r="K660" s="243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540"/>
      <c r="J661" s="243"/>
      <c r="K661" s="243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540"/>
      <c r="J662" s="243"/>
      <c r="K662" s="243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540"/>
      <c r="J663" s="243"/>
      <c r="K663" s="243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540"/>
      <c r="J664" s="243"/>
      <c r="K664" s="243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540"/>
      <c r="J665" s="243"/>
      <c r="K665" s="243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540"/>
      <c r="J666" s="243"/>
      <c r="K666" s="243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540"/>
      <c r="J667" s="243"/>
      <c r="K667" s="243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540"/>
      <c r="J668" s="243"/>
      <c r="K668" s="243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540"/>
      <c r="J669" s="243"/>
      <c r="K669" s="243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540"/>
      <c r="J670" s="243"/>
      <c r="K670" s="243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540"/>
      <c r="J671" s="243"/>
      <c r="K671" s="243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540"/>
      <c r="J672" s="243"/>
      <c r="K672" s="243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540"/>
      <c r="J673" s="243"/>
      <c r="K673" s="243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540"/>
      <c r="J674" s="243"/>
      <c r="K674" s="243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540"/>
      <c r="J675" s="243"/>
      <c r="K675" s="243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540"/>
      <c r="J676" s="243"/>
      <c r="K676" s="243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540"/>
      <c r="J677" s="243"/>
      <c r="K677" s="243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540"/>
      <c r="J678" s="243"/>
      <c r="K678" s="243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540"/>
      <c r="J679" s="243"/>
      <c r="K679" s="243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540"/>
      <c r="J680" s="243"/>
      <c r="K680" s="243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540"/>
      <c r="J681" s="243"/>
      <c r="K681" s="243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540"/>
      <c r="J682" s="243"/>
      <c r="K682" s="243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540"/>
      <c r="J683" s="243"/>
      <c r="K683" s="243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540"/>
      <c r="J684" s="243"/>
      <c r="K684" s="243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540"/>
      <c r="J685" s="243"/>
      <c r="K685" s="243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540"/>
      <c r="J686" s="243"/>
      <c r="K686" s="243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540"/>
      <c r="J687" s="243"/>
      <c r="K687" s="243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540"/>
      <c r="J688" s="243"/>
      <c r="K688" s="243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540"/>
      <c r="J689" s="243"/>
      <c r="K689" s="243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540"/>
      <c r="J690" s="243"/>
      <c r="K690" s="243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540"/>
      <c r="J691" s="243"/>
      <c r="K691" s="243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540"/>
      <c r="J692" s="243"/>
      <c r="K692" s="243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540"/>
      <c r="J693" s="243"/>
      <c r="K693" s="243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540"/>
      <c r="J694" s="243"/>
      <c r="K694" s="243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540"/>
      <c r="J695" s="243"/>
      <c r="K695" s="243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540"/>
      <c r="J696" s="243"/>
      <c r="K696" s="243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540"/>
      <c r="J697" s="243"/>
      <c r="K697" s="243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540"/>
      <c r="J698" s="243"/>
      <c r="K698" s="243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540"/>
      <c r="J699" s="243"/>
      <c r="K699" s="243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540"/>
      <c r="J700" s="243"/>
      <c r="K700" s="243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540"/>
      <c r="J701" s="243"/>
      <c r="K701" s="243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540"/>
      <c r="J702" s="243"/>
      <c r="K702" s="243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540"/>
      <c r="J703" s="243"/>
      <c r="K703" s="243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540"/>
      <c r="J704" s="243"/>
      <c r="K704" s="243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540"/>
      <c r="J705" s="243"/>
      <c r="K705" s="243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540"/>
      <c r="J706" s="243"/>
      <c r="K706" s="243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540"/>
      <c r="J707" s="243"/>
      <c r="K707" s="243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540"/>
      <c r="J708" s="243"/>
      <c r="K708" s="243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540"/>
      <c r="J709" s="243"/>
      <c r="K709" s="243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540"/>
      <c r="J710" s="243"/>
      <c r="K710" s="243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540"/>
      <c r="J711" s="243"/>
      <c r="K711" s="243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540"/>
      <c r="J712" s="243"/>
      <c r="K712" s="243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540"/>
      <c r="J713" s="243"/>
      <c r="K713" s="243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540"/>
      <c r="J714" s="243"/>
      <c r="K714" s="243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540"/>
      <c r="J715" s="243"/>
      <c r="K715" s="243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540"/>
      <c r="J716" s="243"/>
      <c r="K716" s="243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540"/>
      <c r="J717" s="243"/>
      <c r="K717" s="243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540"/>
      <c r="J718" s="243"/>
      <c r="K718" s="243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540"/>
      <c r="J719" s="243"/>
      <c r="K719" s="243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540"/>
      <c r="J720" s="243"/>
      <c r="K720" s="243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540"/>
      <c r="J721" s="243"/>
      <c r="K721" s="243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540"/>
      <c r="J722" s="243"/>
      <c r="K722" s="243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540"/>
      <c r="J723" s="243"/>
      <c r="K723" s="243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540"/>
      <c r="J724" s="243"/>
      <c r="K724" s="243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540"/>
      <c r="J725" s="243"/>
      <c r="K725" s="243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540"/>
      <c r="J726" s="243"/>
      <c r="K726" s="243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540"/>
      <c r="J727" s="243"/>
      <c r="K727" s="243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540"/>
      <c r="J728" s="243"/>
      <c r="K728" s="243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540"/>
      <c r="J729" s="243"/>
      <c r="K729" s="243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540"/>
      <c r="J730" s="243"/>
      <c r="K730" s="243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540"/>
      <c r="J731" s="243"/>
      <c r="K731" s="243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540"/>
      <c r="J732" s="243"/>
      <c r="K732" s="243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540"/>
      <c r="J733" s="243"/>
      <c r="K733" s="243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540"/>
      <c r="J734" s="243"/>
      <c r="K734" s="243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540"/>
      <c r="J735" s="243"/>
      <c r="K735" s="243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540"/>
      <c r="J736" s="243"/>
      <c r="K736" s="243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540"/>
      <c r="J737" s="243"/>
      <c r="K737" s="243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540"/>
      <c r="J738" s="243"/>
      <c r="K738" s="243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540"/>
      <c r="J739" s="243"/>
      <c r="K739" s="243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540"/>
      <c r="J740" s="243"/>
      <c r="K740" s="243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540"/>
      <c r="J741" s="243"/>
      <c r="K741" s="243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540"/>
      <c r="J742" s="243"/>
      <c r="K742" s="243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540"/>
      <c r="J743" s="243"/>
      <c r="K743" s="243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540"/>
      <c r="J744" s="243"/>
      <c r="K744" s="243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540"/>
      <c r="J745" s="243"/>
      <c r="K745" s="243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540"/>
      <c r="J746" s="243"/>
      <c r="K746" s="243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540"/>
      <c r="J747" s="243"/>
      <c r="K747" s="243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540"/>
      <c r="J748" s="243"/>
      <c r="K748" s="243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540"/>
      <c r="J749" s="243"/>
      <c r="K749" s="243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540"/>
      <c r="J750" s="243"/>
      <c r="K750" s="243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540"/>
      <c r="J751" s="243"/>
      <c r="K751" s="243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540"/>
      <c r="J752" s="243"/>
      <c r="K752" s="243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540"/>
      <c r="J753" s="243"/>
      <c r="K753" s="243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540"/>
      <c r="J754" s="243"/>
      <c r="K754" s="243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540"/>
      <c r="J755" s="243"/>
      <c r="K755" s="243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540"/>
      <c r="J756" s="243"/>
      <c r="K756" s="243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540"/>
      <c r="J757" s="243"/>
      <c r="K757" s="243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540"/>
      <c r="J758" s="243"/>
      <c r="K758" s="243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540"/>
      <c r="J759" s="243"/>
      <c r="K759" s="243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540"/>
      <c r="J760" s="243"/>
      <c r="K760" s="243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540"/>
      <c r="J761" s="243"/>
      <c r="K761" s="243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540"/>
      <c r="J762" s="243"/>
      <c r="K762" s="243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540"/>
      <c r="J763" s="243"/>
      <c r="K763" s="243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540"/>
      <c r="J764" s="243"/>
      <c r="K764" s="243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540"/>
      <c r="J765" s="243"/>
      <c r="K765" s="243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540"/>
      <c r="J766" s="243"/>
      <c r="K766" s="243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540"/>
      <c r="J767" s="243"/>
      <c r="K767" s="243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540"/>
      <c r="J768" s="243"/>
      <c r="K768" s="243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540"/>
      <c r="J769" s="243"/>
      <c r="K769" s="243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540"/>
      <c r="J770" s="243"/>
      <c r="K770" s="243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540"/>
      <c r="J771" s="243"/>
      <c r="K771" s="243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540"/>
      <c r="J772" s="243"/>
      <c r="K772" s="243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540"/>
      <c r="J773" s="243"/>
      <c r="K773" s="243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540"/>
      <c r="J774" s="243"/>
      <c r="K774" s="243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540"/>
      <c r="J775" s="243"/>
      <c r="K775" s="243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540"/>
      <c r="J776" s="243"/>
      <c r="K776" s="243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540"/>
      <c r="J777" s="243"/>
      <c r="K777" s="243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540"/>
      <c r="J778" s="243"/>
      <c r="K778" s="243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540"/>
      <c r="J779" s="243"/>
      <c r="K779" s="243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540"/>
      <c r="J780" s="243"/>
      <c r="K780" s="243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540"/>
      <c r="J781" s="243"/>
      <c r="K781" s="243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540"/>
      <c r="J782" s="243"/>
      <c r="K782" s="243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540"/>
      <c r="J783" s="243"/>
      <c r="K783" s="243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540"/>
      <c r="J784" s="243"/>
      <c r="K784" s="243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540"/>
      <c r="J785" s="243"/>
      <c r="K785" s="243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540"/>
      <c r="J786" s="243"/>
      <c r="K786" s="243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540"/>
      <c r="J787" s="243"/>
      <c r="K787" s="243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540"/>
      <c r="J788" s="243"/>
      <c r="K788" s="243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540"/>
      <c r="J789" s="243"/>
      <c r="K789" s="243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540"/>
      <c r="J790" s="243"/>
      <c r="K790" s="243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540"/>
      <c r="J791" s="243"/>
      <c r="K791" s="243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540"/>
      <c r="J792" s="243"/>
      <c r="K792" s="243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540"/>
      <c r="J793" s="243"/>
      <c r="K793" s="243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540"/>
      <c r="J794" s="243"/>
      <c r="K794" s="243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540"/>
      <c r="J795" s="243"/>
      <c r="K795" s="243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540"/>
      <c r="J796" s="243"/>
      <c r="K796" s="243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540"/>
      <c r="J797" s="243"/>
      <c r="K797" s="243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540"/>
      <c r="J798" s="243"/>
      <c r="K798" s="243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540"/>
      <c r="J799" s="243"/>
      <c r="K799" s="243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540"/>
      <c r="J800" s="243"/>
      <c r="K800" s="243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540"/>
      <c r="J801" s="243"/>
      <c r="K801" s="243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540"/>
      <c r="J802" s="243"/>
      <c r="K802" s="243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540"/>
      <c r="J803" s="243"/>
      <c r="K803" s="243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540"/>
      <c r="J804" s="243"/>
      <c r="K804" s="243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540"/>
      <c r="J805" s="243"/>
      <c r="K805" s="243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540"/>
      <c r="J806" s="243"/>
      <c r="K806" s="243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540"/>
      <c r="J807" s="243"/>
      <c r="K807" s="243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540"/>
      <c r="J808" s="243"/>
      <c r="K808" s="243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540"/>
      <c r="J809" s="243"/>
      <c r="K809" s="243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540"/>
      <c r="J810" s="243"/>
      <c r="K810" s="243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540"/>
      <c r="J811" s="243"/>
      <c r="K811" s="243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540"/>
      <c r="J812" s="243"/>
      <c r="K812" s="243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540"/>
      <c r="J813" s="243"/>
      <c r="K813" s="243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540"/>
      <c r="J814" s="243"/>
      <c r="K814" s="243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540"/>
      <c r="J815" s="243"/>
      <c r="K815" s="243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540"/>
      <c r="J816" s="243"/>
      <c r="K816" s="243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540"/>
      <c r="J817" s="243"/>
      <c r="K817" s="243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540"/>
      <c r="J818" s="243"/>
      <c r="K818" s="243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540"/>
      <c r="J819" s="243"/>
      <c r="K819" s="243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540"/>
      <c r="J820" s="243"/>
      <c r="K820" s="243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540"/>
      <c r="J821" s="243"/>
      <c r="K821" s="243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540"/>
      <c r="J822" s="243"/>
      <c r="K822" s="243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540"/>
      <c r="J823" s="243"/>
      <c r="K823" s="243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540"/>
      <c r="J824" s="243"/>
      <c r="K824" s="243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540"/>
      <c r="J825" s="243"/>
      <c r="K825" s="243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540"/>
      <c r="J826" s="243"/>
      <c r="K826" s="243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540"/>
      <c r="J827" s="243"/>
      <c r="K827" s="243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540"/>
      <c r="J828" s="243"/>
      <c r="K828" s="243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540"/>
      <c r="J829" s="243"/>
      <c r="K829" s="243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540"/>
      <c r="J830" s="243"/>
      <c r="K830" s="243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540"/>
      <c r="J831" s="243"/>
      <c r="K831" s="243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540"/>
      <c r="J832" s="243"/>
      <c r="K832" s="243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540"/>
      <c r="J833" s="243"/>
      <c r="K833" s="243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540"/>
      <c r="J834" s="243"/>
      <c r="K834" s="243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540"/>
      <c r="J835" s="243"/>
      <c r="K835" s="243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540"/>
      <c r="J836" s="243"/>
      <c r="K836" s="243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540"/>
      <c r="J837" s="243"/>
      <c r="K837" s="243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540"/>
      <c r="J838" s="243"/>
      <c r="K838" s="243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540"/>
      <c r="J839" s="243"/>
      <c r="K839" s="243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540"/>
      <c r="J840" s="243"/>
      <c r="K840" s="243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540"/>
      <c r="J841" s="243"/>
      <c r="K841" s="243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540"/>
      <c r="J842" s="243"/>
      <c r="K842" s="243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540"/>
      <c r="J843" s="243"/>
      <c r="K843" s="243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540"/>
      <c r="J844" s="243"/>
      <c r="K844" s="243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540"/>
      <c r="J845" s="243"/>
      <c r="K845" s="243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540"/>
      <c r="J846" s="243"/>
      <c r="K846" s="243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540"/>
      <c r="J847" s="243"/>
      <c r="K847" s="243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540"/>
      <c r="J848" s="243"/>
      <c r="K848" s="243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540"/>
      <c r="J849" s="243"/>
      <c r="K849" s="243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540"/>
      <c r="J850" s="243"/>
      <c r="K850" s="243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540"/>
      <c r="J851" s="243"/>
      <c r="K851" s="243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540"/>
      <c r="J852" s="243"/>
      <c r="K852" s="243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540"/>
      <c r="J853" s="243"/>
      <c r="K853" s="243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540"/>
      <c r="J854" s="243"/>
      <c r="K854" s="243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540"/>
      <c r="J855" s="243"/>
      <c r="K855" s="243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540"/>
      <c r="J856" s="243"/>
      <c r="K856" s="243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540"/>
      <c r="J857" s="243"/>
      <c r="K857" s="243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540"/>
      <c r="J858" s="243"/>
      <c r="K858" s="243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540"/>
      <c r="J859" s="243"/>
      <c r="K859" s="243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540"/>
      <c r="J860" s="243"/>
      <c r="K860" s="243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540"/>
      <c r="J861" s="243"/>
      <c r="K861" s="243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540"/>
      <c r="J862" s="243"/>
      <c r="K862" s="243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540"/>
      <c r="J863" s="243"/>
      <c r="K863" s="243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540"/>
      <c r="J864" s="243"/>
      <c r="K864" s="243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540"/>
      <c r="J865" s="243"/>
      <c r="K865" s="243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540"/>
      <c r="J866" s="243"/>
      <c r="K866" s="243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540"/>
      <c r="J867" s="243"/>
      <c r="K867" s="243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540"/>
      <c r="J868" s="243"/>
      <c r="K868" s="243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540"/>
      <c r="J869" s="243"/>
      <c r="K869" s="243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540"/>
      <c r="J870" s="243"/>
      <c r="K870" s="243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540"/>
      <c r="J871" s="243"/>
      <c r="K871" s="243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540"/>
      <c r="J872" s="243"/>
      <c r="K872" s="243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540"/>
      <c r="J873" s="243"/>
      <c r="K873" s="243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540"/>
      <c r="J874" s="243"/>
      <c r="K874" s="243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540"/>
      <c r="J875" s="243"/>
      <c r="K875" s="243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540"/>
      <c r="J876" s="243"/>
      <c r="K876" s="243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540"/>
      <c r="J877" s="243"/>
      <c r="K877" s="243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540"/>
      <c r="J878" s="243"/>
      <c r="K878" s="243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540"/>
      <c r="J879" s="243"/>
      <c r="K879" s="243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540"/>
      <c r="J880" s="243"/>
      <c r="K880" s="243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540"/>
      <c r="J881" s="243"/>
      <c r="K881" s="243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540"/>
      <c r="J882" s="243"/>
      <c r="K882" s="243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540"/>
      <c r="J883" s="243"/>
      <c r="K883" s="243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540"/>
      <c r="J884" s="243"/>
      <c r="K884" s="243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540"/>
      <c r="J885" s="243"/>
      <c r="K885" s="243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540"/>
      <c r="J886" s="243"/>
      <c r="K886" s="243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540"/>
      <c r="J887" s="243"/>
      <c r="K887" s="243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540"/>
      <c r="J888" s="243"/>
      <c r="K888" s="243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540"/>
      <c r="J889" s="243"/>
      <c r="K889" s="243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540"/>
      <c r="J890" s="243"/>
      <c r="K890" s="243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540"/>
      <c r="J891" s="243"/>
      <c r="K891" s="243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540"/>
      <c r="J892" s="243"/>
      <c r="K892" s="243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540"/>
      <c r="J893" s="243"/>
      <c r="K893" s="243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540"/>
      <c r="J894" s="243"/>
      <c r="K894" s="243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540"/>
      <c r="J895" s="243"/>
      <c r="K895" s="243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540"/>
      <c r="J896" s="243"/>
      <c r="K896" s="243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540"/>
      <c r="J897" s="243"/>
      <c r="K897" s="243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540"/>
      <c r="J898" s="243"/>
      <c r="K898" s="243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540"/>
      <c r="J899" s="243"/>
      <c r="K899" s="243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540"/>
      <c r="J900" s="243"/>
      <c r="K900" s="243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540"/>
      <c r="J901" s="243"/>
      <c r="K901" s="243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540"/>
      <c r="J902" s="243"/>
      <c r="K902" s="243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540"/>
      <c r="J903" s="243"/>
      <c r="K903" s="243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540"/>
      <c r="J904" s="243"/>
      <c r="K904" s="243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540"/>
      <c r="J905" s="243"/>
      <c r="K905" s="243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540"/>
      <c r="J906" s="243"/>
      <c r="K906" s="243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540"/>
      <c r="J907" s="243"/>
      <c r="K907" s="243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540"/>
      <c r="J908" s="243"/>
      <c r="K908" s="243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540"/>
      <c r="J909" s="243"/>
      <c r="K909" s="243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540"/>
      <c r="J910" s="243"/>
      <c r="K910" s="243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540"/>
      <c r="J911" s="243"/>
      <c r="K911" s="243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540"/>
      <c r="J912" s="243"/>
      <c r="K912" s="243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540"/>
      <c r="J913" s="243"/>
      <c r="K913" s="243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540"/>
      <c r="J914" s="243"/>
      <c r="K914" s="243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540"/>
      <c r="J915" s="243"/>
      <c r="K915" s="243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540"/>
      <c r="J916" s="243"/>
      <c r="K916" s="243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540"/>
      <c r="J917" s="243"/>
      <c r="K917" s="243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540"/>
      <c r="J918" s="243"/>
      <c r="K918" s="243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540"/>
      <c r="J919" s="243"/>
      <c r="K919" s="243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540"/>
      <c r="J920" s="243"/>
      <c r="K920" s="243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540"/>
      <c r="J921" s="243"/>
      <c r="K921" s="243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540"/>
      <c r="J922" s="243"/>
      <c r="K922" s="243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540"/>
      <c r="J923" s="243"/>
      <c r="K923" s="243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540"/>
      <c r="J924" s="243"/>
      <c r="K924" s="243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540"/>
      <c r="J925" s="243"/>
      <c r="K925" s="243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540"/>
      <c r="J926" s="243"/>
      <c r="K926" s="243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540"/>
      <c r="J927" s="243"/>
      <c r="K927" s="243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540"/>
      <c r="J928" s="243"/>
      <c r="K928" s="243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540"/>
      <c r="J929" s="243"/>
      <c r="K929" s="243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540"/>
      <c r="J930" s="243"/>
      <c r="K930" s="243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540"/>
      <c r="J931" s="243"/>
      <c r="K931" s="243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540"/>
      <c r="J932" s="243"/>
      <c r="K932" s="243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540"/>
      <c r="J933" s="243"/>
      <c r="K933" s="243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540"/>
      <c r="J934" s="243"/>
      <c r="K934" s="243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540"/>
      <c r="J935" s="243"/>
      <c r="K935" s="243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540"/>
      <c r="J936" s="243"/>
      <c r="K936" s="243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540"/>
      <c r="J937" s="243"/>
      <c r="K937" s="243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540"/>
      <c r="J938" s="243"/>
      <c r="K938" s="243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540"/>
      <c r="J939" s="243"/>
      <c r="K939" s="243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540"/>
      <c r="J940" s="243"/>
      <c r="K940" s="243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540"/>
      <c r="J941" s="243"/>
      <c r="K941" s="243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540"/>
      <c r="J942" s="243"/>
      <c r="K942" s="243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540"/>
      <c r="J943" s="243"/>
      <c r="K943" s="243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540"/>
      <c r="J944" s="243"/>
      <c r="K944" s="243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540"/>
      <c r="J945" s="243"/>
      <c r="K945" s="243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540"/>
      <c r="J946" s="243"/>
      <c r="K946" s="243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540"/>
      <c r="J947" s="243"/>
      <c r="K947" s="243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540"/>
      <c r="J948" s="243"/>
      <c r="K948" s="243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540"/>
      <c r="J949" s="243"/>
      <c r="K949" s="243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540"/>
      <c r="J950" s="243"/>
      <c r="K950" s="243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540"/>
      <c r="J951" s="243"/>
      <c r="K951" s="243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540"/>
      <c r="J952" s="243"/>
      <c r="K952" s="243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540"/>
      <c r="J953" s="243"/>
      <c r="K953" s="243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540"/>
      <c r="J954" s="243"/>
      <c r="K954" s="243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540"/>
      <c r="J955" s="243"/>
      <c r="K955" s="243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540"/>
      <c r="J956" s="243"/>
      <c r="K956" s="243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540"/>
      <c r="J957" s="243"/>
      <c r="K957" s="243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540"/>
      <c r="J958" s="243"/>
      <c r="K958" s="243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540"/>
      <c r="J959" s="243"/>
      <c r="K959" s="243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540"/>
      <c r="J960" s="243"/>
      <c r="K960" s="243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540"/>
      <c r="J961" s="243"/>
      <c r="K961" s="243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540"/>
      <c r="J962" s="243"/>
      <c r="K962" s="243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540"/>
      <c r="J963" s="243"/>
      <c r="K963" s="243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540"/>
      <c r="J964" s="243"/>
      <c r="K964" s="243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540"/>
      <c r="J965" s="243"/>
      <c r="K965" s="243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540"/>
      <c r="J966" s="243"/>
      <c r="K966" s="243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540"/>
      <c r="J967" s="243"/>
      <c r="K967" s="243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540"/>
      <c r="J968" s="243"/>
      <c r="K968" s="243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540"/>
      <c r="J969" s="243"/>
      <c r="K969" s="243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540"/>
      <c r="J970" s="243"/>
      <c r="K970" s="243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540"/>
      <c r="J971" s="243"/>
      <c r="K971" s="243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540"/>
      <c r="J972" s="243"/>
      <c r="K972" s="243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540"/>
      <c r="J973" s="243"/>
      <c r="K973" s="243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540"/>
      <c r="J974" s="243"/>
      <c r="K974" s="243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540"/>
      <c r="J975" s="243"/>
      <c r="K975" s="243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540"/>
      <c r="J976" s="243"/>
      <c r="K976" s="243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540"/>
      <c r="J977" s="243"/>
      <c r="K977" s="243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540"/>
      <c r="J978" s="243"/>
      <c r="K978" s="243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540"/>
      <c r="J979" s="243"/>
      <c r="K979" s="243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540"/>
      <c r="J980" s="243"/>
      <c r="K980" s="243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540"/>
      <c r="J981" s="243"/>
      <c r="K981" s="243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540"/>
      <c r="J982" s="243"/>
      <c r="K982" s="243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540"/>
      <c r="J983" s="243"/>
      <c r="K983" s="243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540"/>
      <c r="J984" s="243"/>
      <c r="K984" s="243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540"/>
      <c r="J985" s="243"/>
      <c r="K985" s="243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540"/>
      <c r="J986" s="243"/>
      <c r="K986" s="243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540"/>
      <c r="J987" s="243"/>
      <c r="K987" s="243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540"/>
      <c r="J988" s="243"/>
      <c r="K988" s="243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540"/>
      <c r="J989" s="243"/>
      <c r="K989" s="243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540"/>
      <c r="J990" s="243"/>
      <c r="K990" s="243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540"/>
      <c r="J991" s="243"/>
      <c r="K991" s="243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540"/>
      <c r="J992" s="243"/>
      <c r="K992" s="243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540"/>
      <c r="J993" s="243"/>
      <c r="K993" s="243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540"/>
      <c r="J994" s="243"/>
      <c r="K994" s="243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540"/>
      <c r="J995" s="243"/>
      <c r="K995" s="243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540"/>
      <c r="J996" s="243"/>
      <c r="K996" s="243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540"/>
      <c r="J997" s="243"/>
      <c r="K997" s="243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540"/>
      <c r="J998" s="243"/>
      <c r="K998" s="243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540"/>
      <c r="J999" s="243"/>
      <c r="K999" s="243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540"/>
      <c r="J1000" s="243"/>
      <c r="K1000" s="243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  <row ht="12.75" customHeight="1" r="1001">
      <c r="A1001" s="538"/>
      <c r="B1001" s="538"/>
      <c r="C1001" s="538"/>
      <c r="D1001" s="540"/>
      <c r="E1001" s="243"/>
      <c r="F1001" s="243"/>
      <c r="G1001" s="243"/>
      <c r="H1001" s="243"/>
      <c r="I1001" s="540"/>
      <c r="J1001" s="243"/>
      <c r="K1001" s="243"/>
      <c r="L1001" s="243"/>
      <c r="M1001" s="541"/>
      <c r="N1001" s="243"/>
      <c r="O1001" s="243"/>
      <c r="P1001" s="243"/>
      <c r="Q1001" s="243"/>
      <c r="R1001" s="243"/>
      <c r="S1001" s="243"/>
      <c r="T1001" s="243"/>
      <c r="U1001" s="243"/>
      <c r="V1001" s="243"/>
      <c r="W1001" s="243"/>
      <c r="X1001" s="243"/>
      <c r="Y1001" s="243"/>
      <c r="Z1001" s="243"/>
    </row>
  </sheetData>
  <autoFilter ref="$A$1:$M$93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5:R95"/>
    <mergeCell ref="P96:R96"/>
    <mergeCell ref="P97:R97"/>
    <mergeCell ref="P98:R98"/>
    <mergeCell ref="P99:R99"/>
    <mergeCell ref="P100:R100"/>
    <mergeCell ref="O85:R85"/>
    <mergeCell ref="O88:R89"/>
    <mergeCell ref="P90:R90"/>
    <mergeCell ref="P91:R91"/>
    <mergeCell ref="P92:R92"/>
    <mergeCell ref="P93:R93"/>
    <mergeCell ref="P94:R94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4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7.43" customWidth="1"/>
    <col min="2" max="2" width="28.57" customWidth="1"/>
    <col min="3" max="3" width="19.43" customWidth="1"/>
    <col min="4" max="4" width="26.14" customWidth="1"/>
    <col min="5" max="5" width="40.57" customWidth="1"/>
    <col min="6" max="6" width="71.43" customWidth="1"/>
    <col min="7" max="7" width="15.43" customWidth="1"/>
    <col min="8" max="8" width="31.29" customWidth="1"/>
    <col min="9" max="9" width="33.29" customWidth="1"/>
    <col min="10" max="10" width="35.14" customWidth="1"/>
    <col min="11" max="11" width="57.14" customWidth="1"/>
    <col min="12" max="12" width="76.43" customWidth="1"/>
    <col min="13" max="13" width="53.43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4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510">
        <v>104</v>
      </c>
      <c r="B2" s="17" t="s">
        <v>11526</v>
      </c>
      <c r="C2" s="17">
        <v>2000</v>
      </c>
      <c r="D2" s="392">
        <v>36874</v>
      </c>
      <c r="E2" s="17" t="s">
        <v>11527</v>
      </c>
      <c r="F2" s="17" t="s">
        <v>11528</v>
      </c>
      <c r="G2" s="17" t="s">
        <v>844</v>
      </c>
      <c r="H2" s="17" t="s">
        <v>965</v>
      </c>
      <c r="I2" s="392">
        <v>37995</v>
      </c>
      <c r="J2" s="19">
        <v>1</v>
      </c>
      <c r="K2" s="563" t="s">
        <v>295</v>
      </c>
      <c r="L2" s="19" t="s">
        <v>376</v>
      </c>
      <c r="M2" s="21">
        <f>I2-D2</f>
        <v>1121</v>
      </c>
      <c r="N2" s="243"/>
      <c r="O2" s="390" t="s">
        <v>11312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503">
        <v>204</v>
      </c>
      <c r="B3" s="9" t="s">
        <v>11529</v>
      </c>
      <c r="C3" s="9">
        <v>2003</v>
      </c>
      <c r="D3" s="388">
        <v>37900</v>
      </c>
      <c r="E3" s="9" t="s">
        <v>11530</v>
      </c>
      <c r="F3" s="9" t="s">
        <v>154</v>
      </c>
      <c r="G3" s="9" t="s">
        <v>850</v>
      </c>
      <c r="H3" s="9" t="s">
        <v>4646</v>
      </c>
      <c r="I3" s="388">
        <v>38000</v>
      </c>
      <c r="J3" s="12">
        <v>1</v>
      </c>
      <c r="K3" s="562" t="s">
        <v>308</v>
      </c>
      <c r="L3" s="9" t="s">
        <v>376</v>
      </c>
      <c r="M3" s="13">
        <f>I3-D3</f>
        <v>100</v>
      </c>
      <c r="N3" s="243"/>
      <c r="O3" s="394" t="s">
        <v>26</v>
      </c>
      <c r="P3" s="394">
        <f>COUNTIF($G$2:$G$476,"PT")</f>
        <v>21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510">
        <v>304</v>
      </c>
      <c r="B4" s="17" t="s">
        <v>11531</v>
      </c>
      <c r="C4" s="17">
        <v>2001</v>
      </c>
      <c r="D4" s="392">
        <v>37071</v>
      </c>
      <c r="E4" s="17" t="s">
        <v>11532</v>
      </c>
      <c r="F4" s="17" t="s">
        <v>64</v>
      </c>
      <c r="G4" s="17" t="s">
        <v>407</v>
      </c>
      <c r="H4" s="17" t="s">
        <v>10782</v>
      </c>
      <c r="I4" s="392">
        <v>38015</v>
      </c>
      <c r="J4" s="19">
        <v>1</v>
      </c>
      <c r="K4" s="562" t="s">
        <v>308</v>
      </c>
      <c r="L4" s="19" t="s">
        <v>376</v>
      </c>
      <c r="M4" s="21">
        <f>I4-D4</f>
        <v>944</v>
      </c>
      <c r="N4" s="243"/>
      <c r="O4" s="23" t="s">
        <v>30</v>
      </c>
      <c r="P4" s="23">
        <f>COUNTIF($G$2:$G$476,"PTN")</f>
        <v>4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503">
        <v>404</v>
      </c>
      <c r="B5" s="9" t="s">
        <v>11533</v>
      </c>
      <c r="C5" s="9">
        <v>2001</v>
      </c>
      <c r="D5" s="388">
        <v>37133</v>
      </c>
      <c r="E5" s="9" t="s">
        <v>11534</v>
      </c>
      <c r="F5" s="9" t="s">
        <v>11535</v>
      </c>
      <c r="G5" s="9" t="s">
        <v>850</v>
      </c>
      <c r="H5" s="9" t="s">
        <v>965</v>
      </c>
      <c r="I5" s="388">
        <v>38015</v>
      </c>
      <c r="J5" s="12">
        <v>1</v>
      </c>
      <c r="K5" s="563" t="s">
        <v>295</v>
      </c>
      <c r="L5" s="9" t="s">
        <v>376</v>
      </c>
      <c r="M5" s="13">
        <f>I5-D5</f>
        <v>882</v>
      </c>
      <c r="N5" s="243"/>
      <c r="O5" s="24" t="s">
        <v>35</v>
      </c>
      <c r="P5" s="24">
        <f>COUNTIF($G$2:$G$476,"PTE")</f>
        <v>0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510">
        <v>504</v>
      </c>
      <c r="B6" s="17" t="s">
        <v>11536</v>
      </c>
      <c r="C6" s="17">
        <v>2001</v>
      </c>
      <c r="D6" s="392">
        <v>37144</v>
      </c>
      <c r="E6" s="17" t="s">
        <v>11537</v>
      </c>
      <c r="F6" s="17" t="s">
        <v>11538</v>
      </c>
      <c r="G6" s="17" t="s">
        <v>407</v>
      </c>
      <c r="H6" s="17" t="s">
        <v>1536</v>
      </c>
      <c r="I6" s="392">
        <v>38015</v>
      </c>
      <c r="J6" s="19">
        <v>1</v>
      </c>
      <c r="K6" s="563" t="s">
        <v>295</v>
      </c>
      <c r="L6" s="19" t="s">
        <v>376</v>
      </c>
      <c r="M6" s="21">
        <f>I6-D6</f>
        <v>871</v>
      </c>
      <c r="N6" s="243"/>
      <c r="O6" s="23" t="s">
        <v>40</v>
      </c>
      <c r="P6" s="23">
        <f>COUNTIF($G$2:$G$476,"Pré-Mistura")</f>
        <v>1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503">
        <v>604</v>
      </c>
      <c r="B7" s="9" t="s">
        <v>11539</v>
      </c>
      <c r="C7" s="9">
        <v>2001</v>
      </c>
      <c r="D7" s="388">
        <v>37246</v>
      </c>
      <c r="E7" s="9" t="s">
        <v>11540</v>
      </c>
      <c r="F7" s="9" t="s">
        <v>11541</v>
      </c>
      <c r="G7" s="9" t="s">
        <v>844</v>
      </c>
      <c r="H7" s="9" t="s">
        <v>2462</v>
      </c>
      <c r="I7" s="388">
        <v>38016</v>
      </c>
      <c r="J7" s="12">
        <v>1</v>
      </c>
      <c r="K7" s="562" t="s">
        <v>308</v>
      </c>
      <c r="L7" s="9" t="s">
        <v>371</v>
      </c>
      <c r="M7" s="13">
        <f>I7-D7</f>
        <v>770</v>
      </c>
      <c r="N7" s="243"/>
      <c r="O7" s="24" t="s">
        <v>852</v>
      </c>
      <c r="P7" s="24">
        <f>COUNTIF($G$2:$G$476,"PF")</f>
        <v>45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510">
        <v>704</v>
      </c>
      <c r="B8" s="17" t="s">
        <v>11542</v>
      </c>
      <c r="C8" s="17">
        <v>2001</v>
      </c>
      <c r="D8" s="392">
        <v>37060</v>
      </c>
      <c r="E8" s="17" t="s">
        <v>11543</v>
      </c>
      <c r="F8" s="17" t="s">
        <v>2286</v>
      </c>
      <c r="G8" s="17" t="s">
        <v>865</v>
      </c>
      <c r="H8" s="17" t="s">
        <v>6201</v>
      </c>
      <c r="I8" s="392">
        <v>38016</v>
      </c>
      <c r="J8" s="19">
        <v>1</v>
      </c>
      <c r="K8" s="561" t="s">
        <v>324</v>
      </c>
      <c r="L8" s="19" t="s">
        <v>380</v>
      </c>
      <c r="M8" s="21">
        <f>I8-D8</f>
        <v>956</v>
      </c>
      <c r="N8" s="243"/>
      <c r="O8" s="23" t="s">
        <v>844</v>
      </c>
      <c r="P8" s="23">
        <f>COUNTIF($G$2:$G$476,"PFN")</f>
        <v>7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503">
        <v>804</v>
      </c>
      <c r="B9" s="9" t="s">
        <v>11544</v>
      </c>
      <c r="C9" s="9">
        <v>2000</v>
      </c>
      <c r="D9" s="388">
        <v>36882</v>
      </c>
      <c r="E9" s="9" t="s">
        <v>11545</v>
      </c>
      <c r="F9" s="9" t="s">
        <v>451</v>
      </c>
      <c r="G9" s="9" t="s">
        <v>407</v>
      </c>
      <c r="H9" s="9" t="s">
        <v>10182</v>
      </c>
      <c r="I9" s="388">
        <v>38016</v>
      </c>
      <c r="J9" s="12">
        <v>1</v>
      </c>
      <c r="K9" s="562" t="s">
        <v>308</v>
      </c>
      <c r="L9" s="9" t="s">
        <v>376</v>
      </c>
      <c r="M9" s="13">
        <f>I9-D9</f>
        <v>1134</v>
      </c>
      <c r="N9" s="243"/>
      <c r="O9" s="24" t="s">
        <v>861</v>
      </c>
      <c r="P9" s="24">
        <f>COUNTIF($G$2:$G$476,"PF/PTE")</f>
        <v>0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510">
        <v>904</v>
      </c>
      <c r="B10" s="17" t="s">
        <v>11546</v>
      </c>
      <c r="C10" s="17">
        <v>2002</v>
      </c>
      <c r="D10" s="392">
        <v>37305</v>
      </c>
      <c r="E10" s="17" t="s">
        <v>11547</v>
      </c>
      <c r="F10" s="17" t="s">
        <v>3996</v>
      </c>
      <c r="G10" s="17" t="s">
        <v>850</v>
      </c>
      <c r="H10" s="17" t="s">
        <v>870</v>
      </c>
      <c r="I10" s="392">
        <v>38022</v>
      </c>
      <c r="J10" s="19">
        <v>2</v>
      </c>
      <c r="K10" s="562" t="s">
        <v>308</v>
      </c>
      <c r="L10" s="19" t="s">
        <v>380</v>
      </c>
      <c r="M10" s="21">
        <f>I10-D10</f>
        <v>717</v>
      </c>
      <c r="N10" s="243"/>
      <c r="O10" s="23" t="s">
        <v>865</v>
      </c>
      <c r="P10" s="23">
        <f>COUNTIF($G$2:$G$476,"Bio")</f>
        <v>6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503">
        <v>1004</v>
      </c>
      <c r="B11" s="9" t="s">
        <v>11548</v>
      </c>
      <c r="C11" s="9">
        <v>2002</v>
      </c>
      <c r="D11" s="388">
        <v>37438</v>
      </c>
      <c r="E11" s="9" t="s">
        <v>11549</v>
      </c>
      <c r="F11" s="9" t="s">
        <v>1451</v>
      </c>
      <c r="G11" s="9" t="s">
        <v>844</v>
      </c>
      <c r="H11" s="9" t="s">
        <v>870</v>
      </c>
      <c r="I11" s="388">
        <v>38022</v>
      </c>
      <c r="J11" s="12">
        <v>2</v>
      </c>
      <c r="K11" s="562" t="s">
        <v>308</v>
      </c>
      <c r="L11" s="9" t="s">
        <v>376</v>
      </c>
      <c r="M11" s="13">
        <f>I11-D11</f>
        <v>584</v>
      </c>
      <c r="N11" s="243"/>
      <c r="O11" s="395" t="s">
        <v>871</v>
      </c>
      <c r="P11" s="395">
        <f>COUNTIF($G$2:$G$476,"Bio/Org")</f>
        <v>0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510">
        <v>1104</v>
      </c>
      <c r="B12" s="17" t="s">
        <v>11550</v>
      </c>
      <c r="C12" s="17">
        <v>2002</v>
      </c>
      <c r="D12" s="392">
        <v>37434</v>
      </c>
      <c r="E12" s="17" t="s">
        <v>11551</v>
      </c>
      <c r="F12" s="17" t="s">
        <v>1451</v>
      </c>
      <c r="G12" s="17" t="s">
        <v>30</v>
      </c>
      <c r="H12" s="17" t="s">
        <v>870</v>
      </c>
      <c r="I12" s="392">
        <v>38023</v>
      </c>
      <c r="J12" s="19">
        <v>2</v>
      </c>
      <c r="K12" s="560" t="s">
        <v>278</v>
      </c>
      <c r="L12" s="19" t="s">
        <v>376</v>
      </c>
      <c r="M12" s="21">
        <f>I12-D12</f>
        <v>589</v>
      </c>
      <c r="N12" s="243"/>
      <c r="O12" s="396" t="s">
        <v>45</v>
      </c>
      <c r="P12" s="397">
        <f>SUM(P3:P11)</f>
        <v>84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503">
        <v>1204</v>
      </c>
      <c r="B13" s="503" t="s">
        <v>1368</v>
      </c>
      <c r="C13" s="503" t="s">
        <v>1368</v>
      </c>
      <c r="D13" s="504" t="s">
        <v>1368</v>
      </c>
      <c r="E13" s="503" t="s">
        <v>1368</v>
      </c>
      <c r="F13" s="503" t="s">
        <v>1368</v>
      </c>
      <c r="G13" s="503" t="s">
        <v>1368</v>
      </c>
      <c r="H13" s="503" t="s">
        <v>1368</v>
      </c>
      <c r="I13" s="504" t="s">
        <v>1368</v>
      </c>
      <c r="J13" s="24" t="s">
        <v>1368</v>
      </c>
      <c r="K13" s="24" t="s">
        <v>1368</v>
      </c>
      <c r="L13" s="503" t="s">
        <v>1368</v>
      </c>
      <c r="M13" s="503" t="s">
        <v>1368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510">
        <v>1304</v>
      </c>
      <c r="B14" s="17" t="s">
        <v>11552</v>
      </c>
      <c r="C14" s="17">
        <v>2000</v>
      </c>
      <c r="D14" s="392">
        <v>36762</v>
      </c>
      <c r="E14" s="17" t="s">
        <v>11553</v>
      </c>
      <c r="F14" s="17" t="s">
        <v>11554</v>
      </c>
      <c r="G14" s="17" t="s">
        <v>30</v>
      </c>
      <c r="H14" s="17" t="s">
        <v>104</v>
      </c>
      <c r="I14" s="392">
        <v>38033</v>
      </c>
      <c r="J14" s="19">
        <v>2</v>
      </c>
      <c r="K14" s="562" t="s">
        <v>308</v>
      </c>
      <c r="L14" s="19" t="s">
        <v>371</v>
      </c>
      <c r="M14" s="21">
        <f>I14-D14</f>
        <v>1271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503">
        <v>1404</v>
      </c>
      <c r="B15" s="9" t="s">
        <v>11555</v>
      </c>
      <c r="C15" s="9">
        <v>2001</v>
      </c>
      <c r="D15" s="388">
        <v>37174</v>
      </c>
      <c r="E15" s="9" t="s">
        <v>11556</v>
      </c>
      <c r="F15" s="9" t="s">
        <v>11557</v>
      </c>
      <c r="G15" s="9" t="s">
        <v>850</v>
      </c>
      <c r="H15" s="9" t="s">
        <v>965</v>
      </c>
      <c r="I15" s="388">
        <v>38033</v>
      </c>
      <c r="J15" s="12">
        <v>2</v>
      </c>
      <c r="K15" s="560" t="s">
        <v>278</v>
      </c>
      <c r="L15" s="9" t="s">
        <v>371</v>
      </c>
      <c r="M15" s="13">
        <f>I15-D15</f>
        <v>859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510">
        <v>1504</v>
      </c>
      <c r="B16" s="17" t="s">
        <v>11558</v>
      </c>
      <c r="C16" s="17">
        <v>2001</v>
      </c>
      <c r="D16" s="392">
        <v>37071</v>
      </c>
      <c r="E16" s="17" t="s">
        <v>11559</v>
      </c>
      <c r="F16" s="17" t="s">
        <v>64</v>
      </c>
      <c r="G16" s="17" t="s">
        <v>850</v>
      </c>
      <c r="H16" s="17" t="s">
        <v>11560</v>
      </c>
      <c r="I16" s="392">
        <v>38033</v>
      </c>
      <c r="J16" s="19">
        <v>2</v>
      </c>
      <c r="K16" s="562" t="s">
        <v>308</v>
      </c>
      <c r="L16" s="19" t="s">
        <v>371</v>
      </c>
      <c r="M16" s="21">
        <f>I16-D16</f>
        <v>962</v>
      </c>
      <c r="N16" s="243"/>
      <c r="O16" s="400" t="s">
        <v>11561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503">
        <v>1604</v>
      </c>
      <c r="B17" s="9" t="s">
        <v>11562</v>
      </c>
      <c r="C17" s="9">
        <v>2001</v>
      </c>
      <c r="D17" s="388">
        <v>37147</v>
      </c>
      <c r="E17" s="9" t="s">
        <v>11563</v>
      </c>
      <c r="F17" s="9" t="s">
        <v>136</v>
      </c>
      <c r="G17" s="9" t="s">
        <v>850</v>
      </c>
      <c r="H17" s="9" t="s">
        <v>3804</v>
      </c>
      <c r="I17" s="388">
        <v>38033</v>
      </c>
      <c r="J17" s="12">
        <v>2</v>
      </c>
      <c r="K17" s="562" t="s">
        <v>308</v>
      </c>
      <c r="L17" s="9" t="s">
        <v>376</v>
      </c>
      <c r="M17" s="13">
        <f>I17-D17</f>
        <v>886</v>
      </c>
      <c r="N17" s="243"/>
      <c r="O17" s="37" t="s">
        <v>11564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510">
        <v>1704</v>
      </c>
      <c r="B18" s="17" t="s">
        <v>11565</v>
      </c>
      <c r="C18" s="17">
        <v>2000</v>
      </c>
      <c r="D18" s="392">
        <v>36882</v>
      </c>
      <c r="E18" s="17" t="s">
        <v>11566</v>
      </c>
      <c r="F18" s="17" t="s">
        <v>154</v>
      </c>
      <c r="G18" s="17" t="s">
        <v>850</v>
      </c>
      <c r="H18" s="17" t="s">
        <v>10182</v>
      </c>
      <c r="I18" s="392">
        <v>38057</v>
      </c>
      <c r="J18" s="19">
        <v>3</v>
      </c>
      <c r="K18" s="562" t="s">
        <v>308</v>
      </c>
      <c r="L18" s="19" t="s">
        <v>376</v>
      </c>
      <c r="M18" s="21">
        <f>I18-D18</f>
        <v>1175</v>
      </c>
      <c r="N18" s="243"/>
      <c r="O18" s="33" t="s">
        <v>11567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503">
        <v>1804</v>
      </c>
      <c r="B19" s="9" t="s">
        <v>11568</v>
      </c>
      <c r="C19" s="9">
        <v>2001</v>
      </c>
      <c r="D19" s="388">
        <v>37181</v>
      </c>
      <c r="E19" s="9" t="s">
        <v>11569</v>
      </c>
      <c r="F19" s="9" t="s">
        <v>11570</v>
      </c>
      <c r="G19" s="9" t="s">
        <v>844</v>
      </c>
      <c r="H19" s="9" t="s">
        <v>1358</v>
      </c>
      <c r="I19" s="388">
        <v>38057</v>
      </c>
      <c r="J19" s="12">
        <v>3</v>
      </c>
      <c r="K19" s="562" t="s">
        <v>308</v>
      </c>
      <c r="L19" s="9" t="s">
        <v>371</v>
      </c>
      <c r="M19" s="13">
        <f>I19-D19</f>
        <v>876</v>
      </c>
      <c r="N19" s="243"/>
      <c r="O19" s="37" t="s">
        <v>11571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510">
        <v>1904</v>
      </c>
      <c r="B20" s="17" t="s">
        <v>11572</v>
      </c>
      <c r="C20" s="17">
        <v>2001</v>
      </c>
      <c r="D20" s="392">
        <v>37244</v>
      </c>
      <c r="E20" s="17" t="s">
        <v>11573</v>
      </c>
      <c r="F20" s="17" t="s">
        <v>11574</v>
      </c>
      <c r="G20" s="17" t="s">
        <v>850</v>
      </c>
      <c r="H20" s="17" t="s">
        <v>870</v>
      </c>
      <c r="I20" s="392">
        <v>38058</v>
      </c>
      <c r="J20" s="19">
        <v>3</v>
      </c>
      <c r="K20" s="561" t="s">
        <v>324</v>
      </c>
      <c r="L20" s="19" t="s">
        <v>376</v>
      </c>
      <c r="M20" s="21">
        <f>I20-D20</f>
        <v>814</v>
      </c>
      <c r="N20" s="243"/>
      <c r="O20" s="33" t="s">
        <v>11575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503">
        <v>2004</v>
      </c>
      <c r="B21" s="9" t="s">
        <v>11576</v>
      </c>
      <c r="C21" s="9">
        <v>2002</v>
      </c>
      <c r="D21" s="388">
        <v>37349</v>
      </c>
      <c r="E21" s="9" t="s">
        <v>11577</v>
      </c>
      <c r="F21" s="9" t="s">
        <v>916</v>
      </c>
      <c r="G21" s="9" t="s">
        <v>850</v>
      </c>
      <c r="H21" s="9" t="s">
        <v>363</v>
      </c>
      <c r="I21" s="388">
        <v>38058</v>
      </c>
      <c r="J21" s="12">
        <v>3</v>
      </c>
      <c r="K21" s="561" t="s">
        <v>324</v>
      </c>
      <c r="L21" s="9" t="s">
        <v>376</v>
      </c>
      <c r="M21" s="13">
        <f>I21-D21</f>
        <v>709</v>
      </c>
      <c r="N21" s="243"/>
      <c r="O21" s="37" t="s">
        <v>11578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510">
        <v>2104</v>
      </c>
      <c r="B22" s="17" t="s">
        <v>11579</v>
      </c>
      <c r="C22" s="17">
        <v>2002</v>
      </c>
      <c r="D22" s="392">
        <v>37349</v>
      </c>
      <c r="E22" s="17" t="s">
        <v>11580</v>
      </c>
      <c r="F22" s="17" t="s">
        <v>916</v>
      </c>
      <c r="G22" s="17" t="s">
        <v>850</v>
      </c>
      <c r="H22" s="17" t="s">
        <v>363</v>
      </c>
      <c r="I22" s="392">
        <v>38058</v>
      </c>
      <c r="J22" s="19">
        <v>3</v>
      </c>
      <c r="K22" s="561" t="s">
        <v>324</v>
      </c>
      <c r="L22" s="19" t="s">
        <v>376</v>
      </c>
      <c r="M22" s="21">
        <f>I22-D22</f>
        <v>709</v>
      </c>
      <c r="N22" s="243"/>
      <c r="O22" s="33" t="s">
        <v>11581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503">
        <v>2204</v>
      </c>
      <c r="B23" s="9" t="s">
        <v>11582</v>
      </c>
      <c r="C23" s="9">
        <v>2000</v>
      </c>
      <c r="D23" s="388">
        <v>36742</v>
      </c>
      <c r="E23" s="9" t="s">
        <v>11583</v>
      </c>
      <c r="F23" s="9" t="s">
        <v>9608</v>
      </c>
      <c r="G23" s="9" t="s">
        <v>407</v>
      </c>
      <c r="H23" s="9" t="s">
        <v>3637</v>
      </c>
      <c r="I23" s="388">
        <v>38069</v>
      </c>
      <c r="J23" s="12">
        <v>3</v>
      </c>
      <c r="K23" s="561" t="s">
        <v>324</v>
      </c>
      <c r="L23" s="9" t="s">
        <v>376</v>
      </c>
      <c r="M23" s="13">
        <f>I23-D23</f>
        <v>1327</v>
      </c>
      <c r="N23" s="243"/>
      <c r="O23" s="37" t="s">
        <v>11584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510">
        <v>2304</v>
      </c>
      <c r="B24" s="17" t="s">
        <v>11585</v>
      </c>
      <c r="C24" s="17">
        <v>1996</v>
      </c>
      <c r="D24" s="392">
        <v>35166</v>
      </c>
      <c r="E24" s="17" t="s">
        <v>11586</v>
      </c>
      <c r="F24" s="17" t="s">
        <v>2863</v>
      </c>
      <c r="G24" s="17" t="s">
        <v>850</v>
      </c>
      <c r="H24" s="17" t="s">
        <v>4646</v>
      </c>
      <c r="I24" s="392">
        <v>38069</v>
      </c>
      <c r="J24" s="19">
        <v>3</v>
      </c>
      <c r="K24" s="560" t="s">
        <v>278</v>
      </c>
      <c r="L24" s="19" t="s">
        <v>376</v>
      </c>
      <c r="M24" s="21">
        <f>I24-D24</f>
        <v>2903</v>
      </c>
      <c r="N24" s="243"/>
      <c r="O24" s="401" t="s">
        <v>11587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503">
        <v>2404</v>
      </c>
      <c r="B25" s="9" t="s">
        <v>11588</v>
      </c>
      <c r="C25" s="9">
        <v>2001</v>
      </c>
      <c r="D25" s="388">
        <v>37253</v>
      </c>
      <c r="E25" s="9" t="s">
        <v>11589</v>
      </c>
      <c r="F25" s="9" t="s">
        <v>584</v>
      </c>
      <c r="G25" s="9" t="s">
        <v>850</v>
      </c>
      <c r="H25" s="9" t="s">
        <v>965</v>
      </c>
      <c r="I25" s="388">
        <v>38077</v>
      </c>
      <c r="J25" s="12">
        <v>3</v>
      </c>
      <c r="K25" s="563" t="s">
        <v>295</v>
      </c>
      <c r="L25" s="9" t="s">
        <v>376</v>
      </c>
      <c r="M25" s="13">
        <f>I25-D25</f>
        <v>824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510">
        <v>2504</v>
      </c>
      <c r="B26" s="17" t="s">
        <v>11590</v>
      </c>
      <c r="C26" s="17">
        <v>1995</v>
      </c>
      <c r="D26" s="392">
        <v>34703</v>
      </c>
      <c r="E26" s="17" t="s">
        <v>11591</v>
      </c>
      <c r="F26" s="17" t="s">
        <v>11592</v>
      </c>
      <c r="G26" s="17" t="s">
        <v>407</v>
      </c>
      <c r="H26" s="17" t="s">
        <v>10182</v>
      </c>
      <c r="I26" s="392">
        <v>38085</v>
      </c>
      <c r="J26" s="19">
        <v>4</v>
      </c>
      <c r="K26" s="561" t="s">
        <v>324</v>
      </c>
      <c r="L26" s="19" t="s">
        <v>371</v>
      </c>
      <c r="M26" s="21">
        <f>I26-D26</f>
        <v>3382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503">
        <v>2604</v>
      </c>
      <c r="B27" s="9" t="s">
        <v>11593</v>
      </c>
      <c r="C27" s="9">
        <v>2002</v>
      </c>
      <c r="D27" s="388">
        <v>37362</v>
      </c>
      <c r="E27" s="9" t="s">
        <v>11594</v>
      </c>
      <c r="F27" s="9" t="s">
        <v>11595</v>
      </c>
      <c r="G27" s="9" t="s">
        <v>850</v>
      </c>
      <c r="H27" s="9" t="s">
        <v>965</v>
      </c>
      <c r="I27" s="388">
        <v>38092</v>
      </c>
      <c r="J27" s="12">
        <v>4</v>
      </c>
      <c r="K27" s="562" t="s">
        <v>308</v>
      </c>
      <c r="L27" s="9" t="s">
        <v>371</v>
      </c>
      <c r="M27" s="13">
        <f>I27-D27</f>
        <v>730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510">
        <v>2704</v>
      </c>
      <c r="B28" s="17" t="s">
        <v>11596</v>
      </c>
      <c r="C28" s="17">
        <v>2001</v>
      </c>
      <c r="D28" s="392">
        <v>36955</v>
      </c>
      <c r="E28" s="17" t="s">
        <v>11597</v>
      </c>
      <c r="F28" s="17" t="s">
        <v>1678</v>
      </c>
      <c r="G28" s="17" t="s">
        <v>850</v>
      </c>
      <c r="H28" s="17" t="s">
        <v>10182</v>
      </c>
      <c r="I28" s="392">
        <v>38100</v>
      </c>
      <c r="J28" s="19">
        <v>4</v>
      </c>
      <c r="K28" s="562" t="s">
        <v>308</v>
      </c>
      <c r="L28" s="19" t="s">
        <v>371</v>
      </c>
      <c r="M28" s="21">
        <f>I28-D28</f>
        <v>1145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503">
        <v>2804</v>
      </c>
      <c r="B29" s="9" t="s">
        <v>11598</v>
      </c>
      <c r="C29" s="9">
        <v>1996</v>
      </c>
      <c r="D29" s="388">
        <v>35166</v>
      </c>
      <c r="E29" s="9" t="s">
        <v>11599</v>
      </c>
      <c r="F29" s="9" t="s">
        <v>11600</v>
      </c>
      <c r="G29" s="9" t="s">
        <v>850</v>
      </c>
      <c r="H29" s="9" t="s">
        <v>10782</v>
      </c>
      <c r="I29" s="388">
        <v>38102</v>
      </c>
      <c r="J29" s="12">
        <v>4</v>
      </c>
      <c r="K29" s="561" t="s">
        <v>324</v>
      </c>
      <c r="L29" s="9" t="s">
        <v>376</v>
      </c>
      <c r="M29" s="13">
        <f>I29-D29</f>
        <v>2936</v>
      </c>
      <c r="N29" s="243"/>
      <c r="O29" s="24">
        <v>1992</v>
      </c>
      <c r="P29" s="62">
        <f>COUNTIF($C$2:$C$503,"1992")</f>
        <v>0</v>
      </c>
      <c r="Q29" s="34"/>
      <c r="R29" s="35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510">
        <v>2904</v>
      </c>
      <c r="B30" s="17" t="s">
        <v>11601</v>
      </c>
      <c r="C30" s="17">
        <v>2002</v>
      </c>
      <c r="D30" s="392">
        <v>37442</v>
      </c>
      <c r="E30" s="17" t="s">
        <v>11602</v>
      </c>
      <c r="F30" s="17" t="s">
        <v>1005</v>
      </c>
      <c r="G30" s="17" t="s">
        <v>407</v>
      </c>
      <c r="H30" s="17" t="s">
        <v>10182</v>
      </c>
      <c r="I30" s="392">
        <v>38103</v>
      </c>
      <c r="J30" s="19">
        <v>4</v>
      </c>
      <c r="K30" s="562" t="s">
        <v>308</v>
      </c>
      <c r="L30" s="19" t="s">
        <v>376</v>
      </c>
      <c r="M30" s="21">
        <f>I30-D30</f>
        <v>661</v>
      </c>
      <c r="N30" s="243"/>
      <c r="O30" s="23">
        <v>1993</v>
      </c>
      <c r="P30" s="64">
        <f>COUNTIF($C$2:$C$503,"1993")</f>
        <v>0</v>
      </c>
      <c r="Q30" s="34"/>
      <c r="R30" s="35"/>
      <c r="S30" s="61">
        <f>P30/P42</f>
        <v>0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503">
        <v>3004</v>
      </c>
      <c r="B31" s="9" t="s">
        <v>11603</v>
      </c>
      <c r="C31" s="9">
        <v>2004</v>
      </c>
      <c r="D31" s="388">
        <v>38027</v>
      </c>
      <c r="E31" s="9" t="s">
        <v>11604</v>
      </c>
      <c r="F31" s="9" t="s">
        <v>11605</v>
      </c>
      <c r="G31" s="9" t="s">
        <v>850</v>
      </c>
      <c r="H31" s="9" t="s">
        <v>4459</v>
      </c>
      <c r="I31" s="388">
        <v>38106</v>
      </c>
      <c r="J31" s="12">
        <v>4</v>
      </c>
      <c r="K31" s="563" t="s">
        <v>295</v>
      </c>
      <c r="L31" s="9" t="s">
        <v>376</v>
      </c>
      <c r="M31" s="13">
        <f>I31-D31</f>
        <v>79</v>
      </c>
      <c r="N31" s="243"/>
      <c r="O31" s="24">
        <v>1994</v>
      </c>
      <c r="P31" s="62">
        <f>COUNTIF($C$2:$C$503,"1994")</f>
        <v>0</v>
      </c>
      <c r="Q31" s="34"/>
      <c r="R31" s="35"/>
      <c r="S31" s="63">
        <f>P31/P42</f>
        <v>0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510">
        <v>3104</v>
      </c>
      <c r="B32" s="17" t="s">
        <v>11606</v>
      </c>
      <c r="C32" s="17">
        <v>2000</v>
      </c>
      <c r="D32" s="392">
        <v>36866</v>
      </c>
      <c r="E32" s="17" t="s">
        <v>11607</v>
      </c>
      <c r="F32" s="17" t="s">
        <v>9986</v>
      </c>
      <c r="G32" s="47" t="s">
        <v>407</v>
      </c>
      <c r="H32" s="17" t="s">
        <v>11608</v>
      </c>
      <c r="I32" s="392">
        <v>38133</v>
      </c>
      <c r="J32" s="19">
        <v>5</v>
      </c>
      <c r="K32" s="560" t="s">
        <v>278</v>
      </c>
      <c r="L32" s="19" t="s">
        <v>376</v>
      </c>
      <c r="M32" s="21">
        <f>I32-D32</f>
        <v>1267</v>
      </c>
      <c r="N32" s="243"/>
      <c r="O32" s="23">
        <v>1995</v>
      </c>
      <c r="P32" s="64">
        <f>COUNTIF($C$2:$C$503,"1995")</f>
        <v>1</v>
      </c>
      <c r="Q32" s="34"/>
      <c r="R32" s="35"/>
      <c r="S32" s="61">
        <f>P32/P42</f>
        <v>0.0119047619047619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503">
        <v>3204</v>
      </c>
      <c r="B33" s="9" t="s">
        <v>11609</v>
      </c>
      <c r="C33" s="9">
        <v>2002</v>
      </c>
      <c r="D33" s="388">
        <v>37481</v>
      </c>
      <c r="E33" s="9" t="s">
        <v>11610</v>
      </c>
      <c r="F33" s="9" t="s">
        <v>16</v>
      </c>
      <c r="G33" s="9" t="s">
        <v>844</v>
      </c>
      <c r="H33" s="9" t="s">
        <v>1358</v>
      </c>
      <c r="I33" s="388">
        <v>38133</v>
      </c>
      <c r="J33" s="12">
        <v>5</v>
      </c>
      <c r="K33" s="563" t="s">
        <v>295</v>
      </c>
      <c r="L33" s="9" t="s">
        <v>371</v>
      </c>
      <c r="M33" s="13">
        <f>I33-D33</f>
        <v>652</v>
      </c>
      <c r="N33" s="243"/>
      <c r="O33" s="24">
        <v>1996</v>
      </c>
      <c r="P33" s="62">
        <f>COUNTIF($C$2:$C$503,"1996")</f>
        <v>2</v>
      </c>
      <c r="Q33" s="34"/>
      <c r="R33" s="35"/>
      <c r="S33" s="63">
        <f>P33/P42</f>
        <v>0.0238095238095238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510">
        <v>3304</v>
      </c>
      <c r="B34" s="17" t="s">
        <v>11611</v>
      </c>
      <c r="C34" s="17">
        <v>2000</v>
      </c>
      <c r="D34" s="392">
        <v>36608</v>
      </c>
      <c r="E34" s="17" t="s">
        <v>11612</v>
      </c>
      <c r="F34" s="17" t="s">
        <v>11456</v>
      </c>
      <c r="G34" s="17" t="s">
        <v>407</v>
      </c>
      <c r="H34" s="17" t="s">
        <v>11608</v>
      </c>
      <c r="I34" s="392">
        <v>38140</v>
      </c>
      <c r="J34" s="19">
        <v>6</v>
      </c>
      <c r="K34" s="560" t="s">
        <v>278</v>
      </c>
      <c r="L34" s="19" t="s">
        <v>371</v>
      </c>
      <c r="M34" s="21">
        <f>I34-D34</f>
        <v>1532</v>
      </c>
      <c r="N34" s="243"/>
      <c r="O34" s="23">
        <v>1997</v>
      </c>
      <c r="P34" s="64">
        <f>COUNTIF($C$2:$C$503,"1997")</f>
        <v>0</v>
      </c>
      <c r="Q34" s="34"/>
      <c r="R34" s="35"/>
      <c r="S34" s="61">
        <f>P34/P42</f>
        <v>0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503">
        <v>3404</v>
      </c>
      <c r="B35" s="9" t="s">
        <v>11613</v>
      </c>
      <c r="C35" s="9">
        <v>2002</v>
      </c>
      <c r="D35" s="388">
        <v>37330</v>
      </c>
      <c r="E35" s="9" t="s">
        <v>11614</v>
      </c>
      <c r="F35" s="9" t="s">
        <v>3996</v>
      </c>
      <c r="G35" s="9" t="s">
        <v>850</v>
      </c>
      <c r="H35" s="9" t="s">
        <v>11615</v>
      </c>
      <c r="I35" s="388">
        <v>38147</v>
      </c>
      <c r="J35" s="12">
        <v>6</v>
      </c>
      <c r="K35" s="561" t="s">
        <v>324</v>
      </c>
      <c r="L35" s="9" t="s">
        <v>380</v>
      </c>
      <c r="M35" s="13">
        <f>I35-D35</f>
        <v>817</v>
      </c>
      <c r="N35" s="243"/>
      <c r="O35" s="24">
        <v>1998</v>
      </c>
      <c r="P35" s="62">
        <f>COUNTIF($C$2:$C$503,"1998")</f>
        <v>3</v>
      </c>
      <c r="Q35" s="34"/>
      <c r="R35" s="35"/>
      <c r="S35" s="63">
        <f>P35/P42</f>
        <v>0.0357142857142857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510">
        <v>3504</v>
      </c>
      <c r="B36" s="17" t="s">
        <v>11616</v>
      </c>
      <c r="C36" s="17">
        <v>2002</v>
      </c>
      <c r="D36" s="392">
        <v>37351</v>
      </c>
      <c r="E36" s="17" t="s">
        <v>11617</v>
      </c>
      <c r="F36" s="17" t="s">
        <v>11618</v>
      </c>
      <c r="G36" s="17" t="s">
        <v>850</v>
      </c>
      <c r="H36" s="17" t="s">
        <v>11619</v>
      </c>
      <c r="I36" s="392">
        <v>38147</v>
      </c>
      <c r="J36" s="19">
        <v>6</v>
      </c>
      <c r="K36" s="560" t="s">
        <v>278</v>
      </c>
      <c r="L36" s="19" t="s">
        <v>380</v>
      </c>
      <c r="M36" s="21">
        <f>I36-D36</f>
        <v>796</v>
      </c>
      <c r="N36" s="243"/>
      <c r="O36" s="23">
        <v>1999</v>
      </c>
      <c r="P36" s="64">
        <f>COUNTIF($C$2:$C$503,"1999")</f>
        <v>4</v>
      </c>
      <c r="Q36" s="34"/>
      <c r="R36" s="35"/>
      <c r="S36" s="61">
        <f>P36/P42</f>
        <v>0.0476190476190476</v>
      </c>
      <c r="T36" s="22"/>
      <c r="U36" s="243"/>
      <c r="V36" s="243"/>
      <c r="W36" s="243"/>
      <c r="X36" s="243"/>
      <c r="Y36" s="243"/>
      <c r="Z36" s="243"/>
    </row>
    <row ht="15" customHeight="1" r="37">
      <c r="A37" s="503">
        <v>3604</v>
      </c>
      <c r="B37" s="9" t="s">
        <v>11620</v>
      </c>
      <c r="C37" s="9">
        <v>2003</v>
      </c>
      <c r="D37" s="388">
        <v>37873</v>
      </c>
      <c r="E37" s="9" t="s">
        <v>11621</v>
      </c>
      <c r="F37" s="9" t="s">
        <v>10149</v>
      </c>
      <c r="G37" s="9" t="s">
        <v>850</v>
      </c>
      <c r="H37" s="9" t="s">
        <v>11622</v>
      </c>
      <c r="I37" s="388">
        <v>38147</v>
      </c>
      <c r="J37" s="12">
        <v>6</v>
      </c>
      <c r="K37" s="561" t="s">
        <v>324</v>
      </c>
      <c r="L37" s="9" t="s">
        <v>376</v>
      </c>
      <c r="M37" s="13">
        <f>I37-D37</f>
        <v>274</v>
      </c>
      <c r="N37" s="243"/>
      <c r="O37" s="24">
        <v>2000</v>
      </c>
      <c r="P37" s="62">
        <f>COUNTIF($C$2:$C$503,"2000")</f>
        <v>13</v>
      </c>
      <c r="Q37" s="34"/>
      <c r="R37" s="35"/>
      <c r="S37" s="63">
        <f>P37/P42</f>
        <v>0.154761904761905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510">
        <v>3704</v>
      </c>
      <c r="B38" s="17" t="s">
        <v>11623</v>
      </c>
      <c r="C38" s="17">
        <v>2001</v>
      </c>
      <c r="D38" s="392">
        <v>37134</v>
      </c>
      <c r="E38" s="17" t="s">
        <v>11624</v>
      </c>
      <c r="F38" s="17" t="s">
        <v>11625</v>
      </c>
      <c r="G38" s="17" t="s">
        <v>850</v>
      </c>
      <c r="H38" s="17" t="s">
        <v>11626</v>
      </c>
      <c r="I38" s="392">
        <v>38183</v>
      </c>
      <c r="J38" s="19">
        <v>7</v>
      </c>
      <c r="K38" s="561" t="s">
        <v>324</v>
      </c>
      <c r="L38" s="19" t="s">
        <v>371</v>
      </c>
      <c r="M38" s="21">
        <f>I38-D38</f>
        <v>1049</v>
      </c>
      <c r="N38" s="243"/>
      <c r="O38" s="23">
        <v>2001</v>
      </c>
      <c r="P38" s="64">
        <f>COUNTIF($C$2:$C$503,"2001")</f>
        <v>28</v>
      </c>
      <c r="Q38" s="34"/>
      <c r="R38" s="35"/>
      <c r="S38" s="61">
        <f>P38/P42</f>
        <v>0.333333333333333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503">
        <v>3804</v>
      </c>
      <c r="B39" s="9" t="s">
        <v>11627</v>
      </c>
      <c r="C39" s="9">
        <v>2000</v>
      </c>
      <c r="D39" s="388">
        <v>36847</v>
      </c>
      <c r="E39" s="9" t="s">
        <v>11628</v>
      </c>
      <c r="F39" s="9" t="s">
        <v>154</v>
      </c>
      <c r="G39" s="9" t="s">
        <v>407</v>
      </c>
      <c r="H39" s="9" t="s">
        <v>11629</v>
      </c>
      <c r="I39" s="388">
        <v>38183</v>
      </c>
      <c r="J39" s="12">
        <v>7</v>
      </c>
      <c r="K39" s="561" t="s">
        <v>324</v>
      </c>
      <c r="L39" s="9" t="s">
        <v>376</v>
      </c>
      <c r="M39" s="13">
        <f>I39-D39</f>
        <v>1336</v>
      </c>
      <c r="N39" s="243"/>
      <c r="O39" s="24">
        <v>2002</v>
      </c>
      <c r="P39" s="62">
        <f>COUNTIF($C$2:$C$503,"2002")</f>
        <v>18</v>
      </c>
      <c r="Q39" s="34"/>
      <c r="R39" s="35"/>
      <c r="S39" s="63">
        <f>P39/P42</f>
        <v>0.214285714285714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510">
        <v>3904</v>
      </c>
      <c r="B40" s="17" t="s">
        <v>11630</v>
      </c>
      <c r="C40" s="17">
        <v>2000</v>
      </c>
      <c r="D40" s="392">
        <v>36531</v>
      </c>
      <c r="E40" s="17" t="s">
        <v>11631</v>
      </c>
      <c r="F40" s="17" t="s">
        <v>3742</v>
      </c>
      <c r="G40" s="17" t="s">
        <v>850</v>
      </c>
      <c r="H40" s="17" t="s">
        <v>1536</v>
      </c>
      <c r="I40" s="392">
        <v>38198</v>
      </c>
      <c r="J40" s="19">
        <v>7</v>
      </c>
      <c r="K40" s="560" t="s">
        <v>278</v>
      </c>
      <c r="L40" s="19" t="s">
        <v>371</v>
      </c>
      <c r="M40" s="21">
        <f>I40-D40</f>
        <v>1667</v>
      </c>
      <c r="N40" s="243"/>
      <c r="O40" s="23">
        <v>2003</v>
      </c>
      <c r="P40" s="64">
        <f>COUNTIF($C$2:$C$503,"2003")</f>
        <v>13</v>
      </c>
      <c r="Q40" s="34"/>
      <c r="R40" s="35"/>
      <c r="S40" s="61">
        <f>P40/P42</f>
        <v>0.154761904761905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503">
        <v>4004</v>
      </c>
      <c r="B41" s="9" t="s">
        <v>11632</v>
      </c>
      <c r="C41" s="9">
        <v>2003</v>
      </c>
      <c r="D41" s="388">
        <v>37827</v>
      </c>
      <c r="E41" s="9" t="s">
        <v>11633</v>
      </c>
      <c r="F41" s="9" t="s">
        <v>10177</v>
      </c>
      <c r="G41" s="41" t="s">
        <v>865</v>
      </c>
      <c r="H41" s="9" t="s">
        <v>8811</v>
      </c>
      <c r="I41" s="388">
        <v>38204</v>
      </c>
      <c r="J41" s="12">
        <v>8</v>
      </c>
      <c r="K41" s="561" t="s">
        <v>324</v>
      </c>
      <c r="L41" s="9" t="s">
        <v>380</v>
      </c>
      <c r="M41" s="13">
        <f>I41-D41</f>
        <v>377</v>
      </c>
      <c r="N41" s="243"/>
      <c r="O41" s="24">
        <v>2004</v>
      </c>
      <c r="P41" s="62">
        <f>COUNTIF($C$2:$C$503,"2004")</f>
        <v>2</v>
      </c>
      <c r="Q41" s="34"/>
      <c r="R41" s="35"/>
      <c r="S41" s="63">
        <f>P41/P42</f>
        <v>0.0238095238095238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510">
        <v>4104</v>
      </c>
      <c r="B42" s="17" t="s">
        <v>11634</v>
      </c>
      <c r="C42" s="17">
        <v>2001</v>
      </c>
      <c r="D42" s="392">
        <v>36963</v>
      </c>
      <c r="E42" s="17" t="s">
        <v>11635</v>
      </c>
      <c r="F42" s="17" t="s">
        <v>11322</v>
      </c>
      <c r="G42" s="17" t="s">
        <v>30</v>
      </c>
      <c r="H42" s="17" t="s">
        <v>11636</v>
      </c>
      <c r="I42" s="392">
        <v>38217</v>
      </c>
      <c r="J42" s="19">
        <v>8</v>
      </c>
      <c r="K42" s="563" t="s">
        <v>295</v>
      </c>
      <c r="L42" s="19" t="s">
        <v>371</v>
      </c>
      <c r="M42" s="21">
        <f>I42-D42</f>
        <v>1254</v>
      </c>
      <c r="N42" s="243"/>
      <c r="O42" s="407" t="s">
        <v>166</v>
      </c>
      <c r="P42" s="408">
        <f>SUM(P29:R41)</f>
        <v>84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5" customHeight="1" r="43">
      <c r="A43" s="503">
        <v>4204</v>
      </c>
      <c r="B43" s="9" t="s">
        <v>11637</v>
      </c>
      <c r="C43" s="9">
        <v>2000</v>
      </c>
      <c r="D43" s="388">
        <v>36693</v>
      </c>
      <c r="E43" s="9" t="s">
        <v>11638</v>
      </c>
      <c r="F43" s="9" t="s">
        <v>11639</v>
      </c>
      <c r="G43" s="9" t="s">
        <v>407</v>
      </c>
      <c r="H43" s="9" t="s">
        <v>870</v>
      </c>
      <c r="I43" s="388">
        <v>38217</v>
      </c>
      <c r="J43" s="12">
        <v>8</v>
      </c>
      <c r="K43" s="562" t="s">
        <v>308</v>
      </c>
      <c r="L43" s="9" t="s">
        <v>376</v>
      </c>
      <c r="M43" s="13">
        <f>I43-D43</f>
        <v>1524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5" customHeight="1" r="44">
      <c r="A44" s="510">
        <v>4304</v>
      </c>
      <c r="B44" s="17" t="s">
        <v>11640</v>
      </c>
      <c r="C44" s="17">
        <v>1999</v>
      </c>
      <c r="D44" s="392">
        <v>36509</v>
      </c>
      <c r="E44" s="17" t="s">
        <v>11641</v>
      </c>
      <c r="F44" s="17" t="s">
        <v>64</v>
      </c>
      <c r="G44" s="17" t="s">
        <v>850</v>
      </c>
      <c r="H44" s="17" t="s">
        <v>1358</v>
      </c>
      <c r="I44" s="392">
        <v>38217</v>
      </c>
      <c r="J44" s="19">
        <v>8</v>
      </c>
      <c r="K44" s="562" t="s">
        <v>308</v>
      </c>
      <c r="L44" s="19" t="s">
        <v>371</v>
      </c>
      <c r="M44" s="21">
        <f>I44-D44</f>
        <v>1708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503">
        <v>4404</v>
      </c>
      <c r="B45" s="9" t="s">
        <v>11642</v>
      </c>
      <c r="C45" s="9">
        <v>1999</v>
      </c>
      <c r="D45" s="388">
        <v>36509</v>
      </c>
      <c r="E45" s="9" t="s">
        <v>11643</v>
      </c>
      <c r="F45" s="9" t="s">
        <v>64</v>
      </c>
      <c r="G45" s="9" t="s">
        <v>850</v>
      </c>
      <c r="H45" s="9" t="s">
        <v>1358</v>
      </c>
      <c r="I45" s="388">
        <v>38217</v>
      </c>
      <c r="J45" s="12">
        <v>8</v>
      </c>
      <c r="K45" s="562" t="s">
        <v>308</v>
      </c>
      <c r="L45" s="9" t="s">
        <v>371</v>
      </c>
      <c r="M45" s="13">
        <f>I45-D45</f>
        <v>1708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510">
        <v>4504</v>
      </c>
      <c r="B46" s="17" t="s">
        <v>11644</v>
      </c>
      <c r="C46" s="17">
        <v>1998</v>
      </c>
      <c r="D46" s="392">
        <v>36124</v>
      </c>
      <c r="E46" s="17" t="s">
        <v>11645</v>
      </c>
      <c r="F46" s="17" t="s">
        <v>11410</v>
      </c>
      <c r="G46" s="17" t="s">
        <v>850</v>
      </c>
      <c r="H46" s="17" t="s">
        <v>8591</v>
      </c>
      <c r="I46" s="392">
        <v>38217</v>
      </c>
      <c r="J46" s="19">
        <v>8</v>
      </c>
      <c r="K46" s="561" t="s">
        <v>324</v>
      </c>
      <c r="L46" s="19" t="s">
        <v>376</v>
      </c>
      <c r="M46" s="21">
        <f>I46-D46</f>
        <v>2093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503">
        <v>4604</v>
      </c>
      <c r="B47" s="9" t="s">
        <v>11646</v>
      </c>
      <c r="C47" s="9">
        <v>2001</v>
      </c>
      <c r="D47" s="388">
        <v>37148</v>
      </c>
      <c r="E47" s="9" t="s">
        <v>11647</v>
      </c>
      <c r="F47" s="9" t="s">
        <v>11648</v>
      </c>
      <c r="G47" s="9" t="s">
        <v>865</v>
      </c>
      <c r="H47" s="9" t="s">
        <v>5174</v>
      </c>
      <c r="I47" s="388">
        <v>38217</v>
      </c>
      <c r="J47" s="12">
        <v>8</v>
      </c>
      <c r="K47" s="561" t="s">
        <v>324</v>
      </c>
      <c r="L47" s="9" t="s">
        <v>380</v>
      </c>
      <c r="M47" s="13">
        <f>I47-D47</f>
        <v>1069</v>
      </c>
      <c r="N47" s="243"/>
      <c r="O47" s="410" t="s">
        <v>188</v>
      </c>
      <c r="P47" s="303">
        <f>COUNTIF($J$2:$J$476,"1")</f>
        <v>8</v>
      </c>
      <c r="Q47" s="59"/>
      <c r="R47" s="60"/>
      <c r="S47" s="411">
        <f>(P47/P59)</f>
        <v>0.0952380952380952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510">
        <v>4704</v>
      </c>
      <c r="B48" s="17" t="s">
        <v>11649</v>
      </c>
      <c r="C48" s="17">
        <v>2000</v>
      </c>
      <c r="D48" s="392">
        <v>36882</v>
      </c>
      <c r="E48" s="17" t="s">
        <v>11650</v>
      </c>
      <c r="F48" s="17" t="s">
        <v>451</v>
      </c>
      <c r="G48" s="17" t="s">
        <v>850</v>
      </c>
      <c r="H48" s="17" t="s">
        <v>10182</v>
      </c>
      <c r="I48" s="392">
        <v>38219</v>
      </c>
      <c r="J48" s="19">
        <v>8</v>
      </c>
      <c r="K48" s="561" t="s">
        <v>324</v>
      </c>
      <c r="L48" s="19" t="s">
        <v>376</v>
      </c>
      <c r="M48" s="21">
        <f>I48-D48</f>
        <v>1337</v>
      </c>
      <c r="N48" s="243"/>
      <c r="O48" s="23" t="s">
        <v>193</v>
      </c>
      <c r="P48" s="64">
        <f>COUNTIF($J$2:$J$476,"2")</f>
        <v>7</v>
      </c>
      <c r="Q48" s="34"/>
      <c r="R48" s="35"/>
      <c r="S48" s="61">
        <f>(P48/P59)</f>
        <v>0.0833333333333333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503">
        <v>4804</v>
      </c>
      <c r="B49" s="9" t="s">
        <v>11651</v>
      </c>
      <c r="C49" s="9">
        <v>2003</v>
      </c>
      <c r="D49" s="388">
        <v>37875</v>
      </c>
      <c r="E49" s="9" t="s">
        <v>11652</v>
      </c>
      <c r="F49" s="9" t="s">
        <v>236</v>
      </c>
      <c r="G49" s="9" t="s">
        <v>850</v>
      </c>
      <c r="H49" s="9" t="s">
        <v>965</v>
      </c>
      <c r="I49" s="388">
        <v>38219</v>
      </c>
      <c r="J49" s="12">
        <v>8</v>
      </c>
      <c r="K49" s="563" t="s">
        <v>295</v>
      </c>
      <c r="L49" s="9" t="s">
        <v>371</v>
      </c>
      <c r="M49" s="13">
        <f>I49-D49</f>
        <v>344</v>
      </c>
      <c r="N49" s="243"/>
      <c r="O49" s="24" t="s">
        <v>197</v>
      </c>
      <c r="P49" s="62">
        <f>COUNTIF($J$2:$J$476,"3")</f>
        <v>8</v>
      </c>
      <c r="Q49" s="34"/>
      <c r="R49" s="35"/>
      <c r="S49" s="63">
        <f>(P49/P59)</f>
        <v>0.0952380952380952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510">
        <v>4904</v>
      </c>
      <c r="B50" s="17" t="s">
        <v>11653</v>
      </c>
      <c r="C50" s="17">
        <v>1999</v>
      </c>
      <c r="D50" s="392">
        <v>36311</v>
      </c>
      <c r="E50" s="17" t="s">
        <v>11654</v>
      </c>
      <c r="F50" s="17" t="s">
        <v>2064</v>
      </c>
      <c r="G50" s="17" t="s">
        <v>850</v>
      </c>
      <c r="H50" s="17" t="s">
        <v>2462</v>
      </c>
      <c r="I50" s="392">
        <v>38225</v>
      </c>
      <c r="J50" s="19">
        <v>8</v>
      </c>
      <c r="K50" s="561" t="s">
        <v>324</v>
      </c>
      <c r="L50" s="19" t="s">
        <v>371</v>
      </c>
      <c r="M50" s="21">
        <f>I50-D50</f>
        <v>1914</v>
      </c>
      <c r="N50" s="243"/>
      <c r="O50" s="23" t="s">
        <v>204</v>
      </c>
      <c r="P50" s="64">
        <f>COUNTIF($J$2:$J$476,"4")</f>
        <v>6</v>
      </c>
      <c r="Q50" s="34"/>
      <c r="R50" s="35"/>
      <c r="S50" s="61">
        <f>(P50/P59)</f>
        <v>0.0714285714285714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503">
        <v>5004</v>
      </c>
      <c r="B51" s="9" t="s">
        <v>11655</v>
      </c>
      <c r="C51" s="9">
        <v>2001</v>
      </c>
      <c r="D51" s="388">
        <v>37104</v>
      </c>
      <c r="E51" s="9" t="s">
        <v>11656</v>
      </c>
      <c r="F51" s="9" t="s">
        <v>11657</v>
      </c>
      <c r="G51" s="41" t="s">
        <v>407</v>
      </c>
      <c r="H51" s="9" t="s">
        <v>6047</v>
      </c>
      <c r="I51" s="388">
        <v>38230</v>
      </c>
      <c r="J51" s="12">
        <v>8</v>
      </c>
      <c r="K51" s="560" t="s">
        <v>278</v>
      </c>
      <c r="L51" s="9" t="s">
        <v>371</v>
      </c>
      <c r="M51" s="13">
        <f>I51-D51</f>
        <v>1126</v>
      </c>
      <c r="N51" s="243"/>
      <c r="O51" s="24" t="s">
        <v>211</v>
      </c>
      <c r="P51" s="62">
        <f>COUNTIF($J$2:$J$476,"5")</f>
        <v>2</v>
      </c>
      <c r="Q51" s="34"/>
      <c r="R51" s="35"/>
      <c r="S51" s="63">
        <f>(P51/P59)</f>
        <v>0.0238095238095238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510">
        <v>5104</v>
      </c>
      <c r="B52" s="17" t="s">
        <v>11658</v>
      </c>
      <c r="C52" s="17">
        <v>2001</v>
      </c>
      <c r="D52" s="392">
        <v>37111</v>
      </c>
      <c r="E52" s="17" t="s">
        <v>11659</v>
      </c>
      <c r="F52" s="17" t="s">
        <v>11657</v>
      </c>
      <c r="G52" s="47" t="s">
        <v>407</v>
      </c>
      <c r="H52" s="17" t="s">
        <v>6047</v>
      </c>
      <c r="I52" s="392">
        <v>38230</v>
      </c>
      <c r="J52" s="19">
        <v>8</v>
      </c>
      <c r="K52" s="560" t="s">
        <v>278</v>
      </c>
      <c r="L52" s="19" t="s">
        <v>371</v>
      </c>
      <c r="M52" s="21">
        <f>I52-D52</f>
        <v>1119</v>
      </c>
      <c r="N52" s="243"/>
      <c r="O52" s="23" t="s">
        <v>216</v>
      </c>
      <c r="P52" s="64">
        <f>COUNTIF($J$2:$J$476,"6")</f>
        <v>4</v>
      </c>
      <c r="Q52" s="34"/>
      <c r="R52" s="35"/>
      <c r="S52" s="61">
        <f>(P52/P59)</f>
        <v>0.0476190476190476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503">
        <v>5204</v>
      </c>
      <c r="B53" s="9" t="s">
        <v>11660</v>
      </c>
      <c r="C53" s="9">
        <v>2001</v>
      </c>
      <c r="D53" s="388">
        <v>37253</v>
      </c>
      <c r="E53" s="9" t="s">
        <v>11661</v>
      </c>
      <c r="F53" s="9" t="s">
        <v>9986</v>
      </c>
      <c r="G53" s="9" t="s">
        <v>850</v>
      </c>
      <c r="H53" s="9" t="s">
        <v>104</v>
      </c>
      <c r="I53" s="388">
        <v>38251</v>
      </c>
      <c r="J53" s="12">
        <v>9</v>
      </c>
      <c r="K53" s="560" t="s">
        <v>278</v>
      </c>
      <c r="L53" s="9" t="s">
        <v>376</v>
      </c>
      <c r="M53" s="13">
        <f>I53-D53</f>
        <v>998</v>
      </c>
      <c r="N53" s="243"/>
      <c r="O53" s="24" t="s">
        <v>221</v>
      </c>
      <c r="P53" s="62">
        <f>COUNTIF($J$2:$J$476,"7")</f>
        <v>3</v>
      </c>
      <c r="Q53" s="34"/>
      <c r="R53" s="35"/>
      <c r="S53" s="63">
        <f>(P53/P59)</f>
        <v>0.0357142857142857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510">
        <v>5304</v>
      </c>
      <c r="B54" s="17" t="s">
        <v>11662</v>
      </c>
      <c r="C54" s="17">
        <v>2003</v>
      </c>
      <c r="D54" s="392">
        <v>37882</v>
      </c>
      <c r="E54" s="17" t="s">
        <v>11663</v>
      </c>
      <c r="F54" s="17" t="s">
        <v>2302</v>
      </c>
      <c r="G54" s="17" t="s">
        <v>850</v>
      </c>
      <c r="H54" s="17" t="s">
        <v>132</v>
      </c>
      <c r="I54" s="392">
        <v>38251</v>
      </c>
      <c r="J54" s="19">
        <v>9</v>
      </c>
      <c r="K54" s="561" t="s">
        <v>324</v>
      </c>
      <c r="L54" s="19" t="s">
        <v>376</v>
      </c>
      <c r="M54" s="21">
        <f>I54-D54</f>
        <v>369</v>
      </c>
      <c r="N54" s="243"/>
      <c r="O54" s="23" t="s">
        <v>226</v>
      </c>
      <c r="P54" s="64">
        <f>COUNTIF($J$2:$J$476,"8")</f>
        <v>12</v>
      </c>
      <c r="Q54" s="34"/>
      <c r="R54" s="35"/>
      <c r="S54" s="61">
        <f>(P54/P59)</f>
        <v>0.142857142857143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503">
        <v>5404</v>
      </c>
      <c r="B55" s="9" t="s">
        <v>11664</v>
      </c>
      <c r="C55" s="9">
        <v>2002</v>
      </c>
      <c r="D55" s="388">
        <v>37420</v>
      </c>
      <c r="E55" s="9" t="s">
        <v>11665</v>
      </c>
      <c r="F55" s="9" t="s">
        <v>5823</v>
      </c>
      <c r="G55" s="9" t="s">
        <v>850</v>
      </c>
      <c r="H55" s="9" t="s">
        <v>1536</v>
      </c>
      <c r="I55" s="388">
        <v>38251</v>
      </c>
      <c r="J55" s="12">
        <v>9</v>
      </c>
      <c r="K55" s="560" t="s">
        <v>278</v>
      </c>
      <c r="L55" s="9" t="s">
        <v>376</v>
      </c>
      <c r="M55" s="13">
        <f>I55-D55</f>
        <v>831</v>
      </c>
      <c r="N55" s="243"/>
      <c r="O55" s="24" t="s">
        <v>231</v>
      </c>
      <c r="P55" s="62">
        <f>COUNTIF($J$2:$J$476,"9")</f>
        <v>4</v>
      </c>
      <c r="Q55" s="34"/>
      <c r="R55" s="35"/>
      <c r="S55" s="63">
        <f>(P55/P59)</f>
        <v>0.0476190476190476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510">
        <v>5504</v>
      </c>
      <c r="B56" s="17" t="s">
        <v>11666</v>
      </c>
      <c r="C56" s="17">
        <v>2001</v>
      </c>
      <c r="D56" s="392">
        <v>37104</v>
      </c>
      <c r="E56" s="17" t="s">
        <v>11667</v>
      </c>
      <c r="F56" s="17" t="s">
        <v>11657</v>
      </c>
      <c r="G56" s="47" t="s">
        <v>850</v>
      </c>
      <c r="H56" s="17" t="s">
        <v>6047</v>
      </c>
      <c r="I56" s="392">
        <v>38265</v>
      </c>
      <c r="J56" s="19">
        <v>9</v>
      </c>
      <c r="K56" s="562" t="s">
        <v>308</v>
      </c>
      <c r="L56" s="19" t="s">
        <v>371</v>
      </c>
      <c r="M56" s="21">
        <f>I56-D56</f>
        <v>1161</v>
      </c>
      <c r="N56" s="243"/>
      <c r="O56" s="23" t="s">
        <v>237</v>
      </c>
      <c r="P56" s="64">
        <f>COUNTIF($J$2:$J$476,"10")</f>
        <v>10</v>
      </c>
      <c r="Q56" s="34"/>
      <c r="R56" s="35"/>
      <c r="S56" s="61">
        <f>(P56/P59)</f>
        <v>0.119047619047619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503">
        <v>5604</v>
      </c>
      <c r="B57" s="9" t="s">
        <v>11668</v>
      </c>
      <c r="C57" s="9">
        <v>2003</v>
      </c>
      <c r="D57" s="388">
        <v>37669</v>
      </c>
      <c r="E57" s="9" t="s">
        <v>11669</v>
      </c>
      <c r="F57" s="9" t="s">
        <v>3188</v>
      </c>
      <c r="G57" s="41" t="s">
        <v>407</v>
      </c>
      <c r="H57" s="9" t="s">
        <v>870</v>
      </c>
      <c r="I57" s="388">
        <v>38265</v>
      </c>
      <c r="J57" s="12">
        <v>10</v>
      </c>
      <c r="K57" s="562" t="s">
        <v>308</v>
      </c>
      <c r="L57" s="9" t="s">
        <v>376</v>
      </c>
      <c r="M57" s="13">
        <f>I57-D57</f>
        <v>596</v>
      </c>
      <c r="N57" s="243"/>
      <c r="O57" s="24" t="s">
        <v>243</v>
      </c>
      <c r="P57" s="62">
        <f>COUNTIF($J$2:$J$476,"11")</f>
        <v>4</v>
      </c>
      <c r="Q57" s="34"/>
      <c r="R57" s="35"/>
      <c r="S57" s="63">
        <f>(P57/P59)</f>
        <v>0.0476190476190476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510">
        <v>5704</v>
      </c>
      <c r="B58" s="17" t="s">
        <v>11670</v>
      </c>
      <c r="C58" s="17">
        <v>2001</v>
      </c>
      <c r="D58" s="392">
        <v>37104</v>
      </c>
      <c r="E58" s="17" t="s">
        <v>11671</v>
      </c>
      <c r="F58" s="17" t="s">
        <v>11657</v>
      </c>
      <c r="G58" s="47" t="s">
        <v>850</v>
      </c>
      <c r="H58" s="17" t="s">
        <v>6047</v>
      </c>
      <c r="I58" s="392">
        <v>38265</v>
      </c>
      <c r="J58" s="19">
        <v>10</v>
      </c>
      <c r="K58" s="562" t="s">
        <v>308</v>
      </c>
      <c r="L58" s="19" t="s">
        <v>371</v>
      </c>
      <c r="M58" s="21">
        <f>I58-D58</f>
        <v>1161</v>
      </c>
      <c r="N58" s="243"/>
      <c r="O58" s="413" t="s">
        <v>248</v>
      </c>
      <c r="P58" s="64">
        <f>COUNTIF($J$2:$J$476,"12")</f>
        <v>16</v>
      </c>
      <c r="Q58" s="34"/>
      <c r="R58" s="35"/>
      <c r="S58" s="414">
        <f>(P58/P59)</f>
        <v>0.19047619047619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503">
        <v>5804</v>
      </c>
      <c r="B59" s="9" t="s">
        <v>11672</v>
      </c>
      <c r="C59" s="9">
        <v>2001</v>
      </c>
      <c r="D59" s="388">
        <v>37167</v>
      </c>
      <c r="E59" s="9" t="s">
        <v>11673</v>
      </c>
      <c r="F59" s="9" t="s">
        <v>136</v>
      </c>
      <c r="G59" s="41" t="s">
        <v>407</v>
      </c>
      <c r="H59" s="9" t="s">
        <v>11164</v>
      </c>
      <c r="I59" s="388">
        <v>38271</v>
      </c>
      <c r="J59" s="12">
        <v>10</v>
      </c>
      <c r="K59" s="561" t="s">
        <v>324</v>
      </c>
      <c r="L59" s="9" t="s">
        <v>376</v>
      </c>
      <c r="M59" s="13">
        <f>I59-D59</f>
        <v>1104</v>
      </c>
      <c r="N59" s="243"/>
      <c r="O59" s="407" t="s">
        <v>253</v>
      </c>
      <c r="P59" s="408">
        <f>SUM(P47:R58)</f>
        <v>84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510">
        <v>5904</v>
      </c>
      <c r="B60" s="17" t="s">
        <v>11674</v>
      </c>
      <c r="C60" s="17">
        <v>2001</v>
      </c>
      <c r="D60" s="392">
        <v>37111</v>
      </c>
      <c r="E60" s="17" t="s">
        <v>11675</v>
      </c>
      <c r="F60" s="17" t="s">
        <v>11657</v>
      </c>
      <c r="G60" s="47" t="s">
        <v>850</v>
      </c>
      <c r="H60" s="17" t="s">
        <v>6047</v>
      </c>
      <c r="I60" s="392">
        <v>38274</v>
      </c>
      <c r="J60" s="19">
        <v>10</v>
      </c>
      <c r="K60" s="562" t="s">
        <v>308</v>
      </c>
      <c r="L60" s="19" t="s">
        <v>371</v>
      </c>
      <c r="M60" s="21">
        <f>I60-D60</f>
        <v>1163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503">
        <v>6004</v>
      </c>
      <c r="B61" s="9" t="s">
        <v>11676</v>
      </c>
      <c r="C61" s="9">
        <v>2001</v>
      </c>
      <c r="D61" s="388">
        <v>37111</v>
      </c>
      <c r="E61" s="9" t="s">
        <v>11677</v>
      </c>
      <c r="F61" s="9" t="s">
        <v>11657</v>
      </c>
      <c r="G61" s="41" t="s">
        <v>850</v>
      </c>
      <c r="H61" s="9" t="s">
        <v>6047</v>
      </c>
      <c r="I61" s="388">
        <v>38274</v>
      </c>
      <c r="J61" s="12">
        <v>10</v>
      </c>
      <c r="K61" s="562" t="s">
        <v>308</v>
      </c>
      <c r="L61" s="9" t="s">
        <v>371</v>
      </c>
      <c r="M61" s="13">
        <f>I61-D61</f>
        <v>1163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510">
        <v>6104</v>
      </c>
      <c r="B62" s="17" t="s">
        <v>11678</v>
      </c>
      <c r="C62" s="17">
        <v>2002</v>
      </c>
      <c r="D62" s="392">
        <v>37362</v>
      </c>
      <c r="E62" s="17" t="s">
        <v>11679</v>
      </c>
      <c r="F62" s="17" t="s">
        <v>11680</v>
      </c>
      <c r="G62" s="47" t="s">
        <v>865</v>
      </c>
      <c r="H62" s="17" t="s">
        <v>2259</v>
      </c>
      <c r="I62" s="392">
        <v>38274</v>
      </c>
      <c r="J62" s="19">
        <v>10</v>
      </c>
      <c r="K62" s="563" t="s">
        <v>295</v>
      </c>
      <c r="L62" s="19" t="s">
        <v>380</v>
      </c>
      <c r="M62" s="21">
        <f>I62-D62</f>
        <v>912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503">
        <v>6204</v>
      </c>
      <c r="B63" s="9" t="s">
        <v>11681</v>
      </c>
      <c r="C63" s="9">
        <v>2001</v>
      </c>
      <c r="D63" s="388">
        <v>37190</v>
      </c>
      <c r="E63" s="9" t="s">
        <v>11682</v>
      </c>
      <c r="F63" s="9" t="s">
        <v>11683</v>
      </c>
      <c r="G63" s="9" t="s">
        <v>865</v>
      </c>
      <c r="H63" s="9" t="s">
        <v>11684</v>
      </c>
      <c r="I63" s="388">
        <v>38274</v>
      </c>
      <c r="J63" s="12">
        <v>10</v>
      </c>
      <c r="K63" s="561" t="s">
        <v>324</v>
      </c>
      <c r="L63" s="9" t="s">
        <v>380</v>
      </c>
      <c r="M63" s="13">
        <f>I63-D63</f>
        <v>1084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510">
        <v>6304</v>
      </c>
      <c r="B64" s="17" t="s">
        <v>11685</v>
      </c>
      <c r="C64" s="17">
        <v>2001</v>
      </c>
      <c r="D64" s="392">
        <v>37048</v>
      </c>
      <c r="E64" s="17" t="s">
        <v>11686</v>
      </c>
      <c r="F64" s="17" t="s">
        <v>10149</v>
      </c>
      <c r="G64" s="47" t="s">
        <v>865</v>
      </c>
      <c r="H64" s="17" t="s">
        <v>11687</v>
      </c>
      <c r="I64" s="392">
        <v>38278</v>
      </c>
      <c r="J64" s="19">
        <v>10</v>
      </c>
      <c r="K64" s="561" t="s">
        <v>324</v>
      </c>
      <c r="L64" s="19" t="s">
        <v>376</v>
      </c>
      <c r="M64" s="21">
        <f>I64-D64</f>
        <v>1230</v>
      </c>
      <c r="N64" s="243"/>
      <c r="O64" s="418" t="s">
        <v>278</v>
      </c>
      <c r="P64" s="419"/>
      <c r="Q64" s="419"/>
      <c r="R64" s="420"/>
      <c r="S64" s="421">
        <f>COUNTIF($K$1:$K$494,"I - Extremamente tóxico")</f>
        <v>14</v>
      </c>
      <c r="T64" s="422">
        <f>(S64/S76)</f>
        <v>0.166666666666667</v>
      </c>
      <c r="U64" s="243"/>
      <c r="V64" s="243"/>
      <c r="W64" s="243"/>
      <c r="X64" s="243"/>
      <c r="Y64" s="243"/>
      <c r="Z64" s="243"/>
    </row>
    <row ht="12.75" customHeight="1" r="65">
      <c r="A65" s="503">
        <v>6404</v>
      </c>
      <c r="B65" s="9" t="s">
        <v>11688</v>
      </c>
      <c r="C65" s="9">
        <v>2003</v>
      </c>
      <c r="D65" s="388">
        <v>37900</v>
      </c>
      <c r="E65" s="9" t="s">
        <v>11689</v>
      </c>
      <c r="F65" s="9" t="s">
        <v>1282</v>
      </c>
      <c r="G65" s="9" t="s">
        <v>850</v>
      </c>
      <c r="H65" s="9" t="s">
        <v>1358</v>
      </c>
      <c r="I65" s="388">
        <v>38285</v>
      </c>
      <c r="J65" s="12">
        <v>10</v>
      </c>
      <c r="K65" s="562" t="s">
        <v>308</v>
      </c>
      <c r="L65" s="9" t="s">
        <v>376</v>
      </c>
      <c r="M65" s="13">
        <f>I65-D65</f>
        <v>385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510">
        <v>6504</v>
      </c>
      <c r="B66" s="17" t="s">
        <v>11690</v>
      </c>
      <c r="C66" s="17">
        <v>2004</v>
      </c>
      <c r="D66" s="392">
        <v>38168</v>
      </c>
      <c r="E66" s="17" t="s">
        <v>11691</v>
      </c>
      <c r="F66" s="17" t="s">
        <v>1081</v>
      </c>
      <c r="G66" s="17" t="s">
        <v>850</v>
      </c>
      <c r="H66" s="17" t="s">
        <v>1358</v>
      </c>
      <c r="I66" s="392">
        <v>38285</v>
      </c>
      <c r="J66" s="19">
        <v>10</v>
      </c>
      <c r="K66" s="563" t="s">
        <v>295</v>
      </c>
      <c r="L66" s="19" t="s">
        <v>371</v>
      </c>
      <c r="M66" s="21">
        <f>I66-D66</f>
        <v>117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503">
        <v>6604</v>
      </c>
      <c r="B67" s="9" t="s">
        <v>11692</v>
      </c>
      <c r="C67" s="9">
        <v>2001</v>
      </c>
      <c r="D67" s="388">
        <v>37160</v>
      </c>
      <c r="E67" s="9" t="s">
        <v>11693</v>
      </c>
      <c r="F67" s="9" t="s">
        <v>136</v>
      </c>
      <c r="G67" s="41" t="s">
        <v>407</v>
      </c>
      <c r="H67" s="9" t="s">
        <v>132</v>
      </c>
      <c r="I67" s="388">
        <v>38294</v>
      </c>
      <c r="J67" s="12">
        <v>11</v>
      </c>
      <c r="K67" s="561" t="s">
        <v>324</v>
      </c>
      <c r="L67" s="9" t="s">
        <v>376</v>
      </c>
      <c r="M67" s="13">
        <f>I67-D67</f>
        <v>1134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15</v>
      </c>
      <c r="T67" s="428">
        <f>(S67/S76)</f>
        <v>0.178571428571429</v>
      </c>
      <c r="U67" s="243"/>
      <c r="V67" s="243"/>
      <c r="W67" s="243"/>
      <c r="X67" s="243"/>
      <c r="Y67" s="243"/>
      <c r="Z67" s="243"/>
    </row>
    <row ht="12.75" customHeight="1" r="68">
      <c r="A68" s="510">
        <v>6704</v>
      </c>
      <c r="B68" s="17" t="s">
        <v>11694</v>
      </c>
      <c r="C68" s="17">
        <v>2003</v>
      </c>
      <c r="D68" s="392">
        <v>37900</v>
      </c>
      <c r="E68" s="17" t="s">
        <v>11695</v>
      </c>
      <c r="F68" s="17" t="s">
        <v>154</v>
      </c>
      <c r="G68" s="17" t="s">
        <v>850</v>
      </c>
      <c r="H68" s="17" t="s">
        <v>3286</v>
      </c>
      <c r="I68" s="392">
        <v>38294</v>
      </c>
      <c r="J68" s="19">
        <v>11</v>
      </c>
      <c r="K68" s="561" t="s">
        <v>324</v>
      </c>
      <c r="L68" s="19" t="s">
        <v>376</v>
      </c>
      <c r="M68" s="21">
        <f>I68-D68</f>
        <v>394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503">
        <v>6804</v>
      </c>
      <c r="B69" s="9" t="s">
        <v>11696</v>
      </c>
      <c r="C69" s="9">
        <v>1999</v>
      </c>
      <c r="D69" s="388">
        <v>36495</v>
      </c>
      <c r="E69" s="9" t="s">
        <v>11697</v>
      </c>
      <c r="F69" s="9" t="s">
        <v>2775</v>
      </c>
      <c r="G69" s="9" t="s">
        <v>850</v>
      </c>
      <c r="H69" s="9" t="s">
        <v>10182</v>
      </c>
      <c r="I69" s="388">
        <v>38294</v>
      </c>
      <c r="J69" s="12">
        <v>11</v>
      </c>
      <c r="K69" s="562" t="s">
        <v>308</v>
      </c>
      <c r="L69" s="9" t="s">
        <v>371</v>
      </c>
      <c r="M69" s="13">
        <f>I69-D69</f>
        <v>1799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32</v>
      </c>
      <c r="T69" s="431">
        <f>(S69/S76)</f>
        <v>0.380952380952381</v>
      </c>
      <c r="U69" s="243"/>
      <c r="V69" s="243"/>
      <c r="W69" s="243"/>
      <c r="X69" s="243"/>
      <c r="Y69" s="243"/>
      <c r="Z69" s="243"/>
    </row>
    <row ht="12.75" customHeight="1" r="70">
      <c r="A70" s="510">
        <v>6904</v>
      </c>
      <c r="B70" s="17" t="s">
        <v>11698</v>
      </c>
      <c r="C70" s="17">
        <v>1998</v>
      </c>
      <c r="D70" s="392">
        <v>36110</v>
      </c>
      <c r="E70" s="17" t="s">
        <v>11699</v>
      </c>
      <c r="F70" s="17" t="s">
        <v>11352</v>
      </c>
      <c r="G70" s="17" t="s">
        <v>850</v>
      </c>
      <c r="H70" s="17" t="s">
        <v>965</v>
      </c>
      <c r="I70" s="392">
        <v>38294</v>
      </c>
      <c r="J70" s="19">
        <v>11</v>
      </c>
      <c r="K70" s="563" t="s">
        <v>295</v>
      </c>
      <c r="L70" s="19" t="s">
        <v>371</v>
      </c>
      <c r="M70" s="21">
        <f>I70-D70</f>
        <v>2184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503">
        <v>7004</v>
      </c>
      <c r="B71" s="9" t="s">
        <v>11700</v>
      </c>
      <c r="C71" s="9">
        <v>2000</v>
      </c>
      <c r="D71" s="388">
        <v>36851</v>
      </c>
      <c r="E71" s="9" t="s">
        <v>11701</v>
      </c>
      <c r="F71" s="9" t="s">
        <v>154</v>
      </c>
      <c r="G71" s="9" t="s">
        <v>850</v>
      </c>
      <c r="H71" s="9" t="s">
        <v>1536</v>
      </c>
      <c r="I71" s="388">
        <v>38324</v>
      </c>
      <c r="J71" s="12">
        <v>12</v>
      </c>
      <c r="K71" s="563" t="s">
        <v>295</v>
      </c>
      <c r="L71" s="9" t="s">
        <v>376</v>
      </c>
      <c r="M71" s="13">
        <f>I71-D71</f>
        <v>1473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510">
        <v>7104</v>
      </c>
      <c r="B72" s="17" t="s">
        <v>11702</v>
      </c>
      <c r="C72" s="17">
        <v>2003</v>
      </c>
      <c r="D72" s="392">
        <v>37922</v>
      </c>
      <c r="E72" s="17" t="s">
        <v>11703</v>
      </c>
      <c r="F72" s="17" t="s">
        <v>1417</v>
      </c>
      <c r="G72" s="47" t="s">
        <v>407</v>
      </c>
      <c r="H72" s="17" t="s">
        <v>6047</v>
      </c>
      <c r="I72" s="392">
        <v>38324</v>
      </c>
      <c r="J72" s="19">
        <v>12</v>
      </c>
      <c r="K72" s="562" t="s">
        <v>308</v>
      </c>
      <c r="L72" s="19" t="s">
        <v>376</v>
      </c>
      <c r="M72" s="21">
        <f>I72-D72</f>
        <v>402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23</v>
      </c>
      <c r="T72" s="434">
        <f>(S72/S76)</f>
        <v>0.273809523809524</v>
      </c>
      <c r="U72" s="243"/>
      <c r="V72" s="243"/>
      <c r="W72" s="243"/>
      <c r="X72" s="243"/>
      <c r="Y72" s="243"/>
      <c r="Z72" s="243"/>
    </row>
    <row ht="12.75" customHeight="1" r="73">
      <c r="A73" s="503">
        <v>7204</v>
      </c>
      <c r="B73" s="9" t="s">
        <v>11704</v>
      </c>
      <c r="C73" s="9">
        <v>2002</v>
      </c>
      <c r="D73" s="388">
        <v>37442</v>
      </c>
      <c r="E73" s="9" t="s">
        <v>11705</v>
      </c>
      <c r="F73" s="9" t="s">
        <v>236</v>
      </c>
      <c r="G73" s="41" t="s">
        <v>407</v>
      </c>
      <c r="H73" s="9" t="s">
        <v>10182</v>
      </c>
      <c r="I73" s="388">
        <v>38327</v>
      </c>
      <c r="J73" s="12">
        <v>12</v>
      </c>
      <c r="K73" s="562" t="s">
        <v>308</v>
      </c>
      <c r="L73" s="9" t="s">
        <v>371</v>
      </c>
      <c r="M73" s="13">
        <f>I73-D73</f>
        <v>885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510">
        <v>7304</v>
      </c>
      <c r="B74" s="17" t="s">
        <v>11706</v>
      </c>
      <c r="C74" s="17">
        <v>2002</v>
      </c>
      <c r="D74" s="392">
        <v>37399</v>
      </c>
      <c r="E74" s="17" t="s">
        <v>11707</v>
      </c>
      <c r="F74" s="17" t="s">
        <v>11708</v>
      </c>
      <c r="G74" s="47" t="s">
        <v>407</v>
      </c>
      <c r="H74" s="17" t="s">
        <v>1358</v>
      </c>
      <c r="I74" s="392">
        <v>38328</v>
      </c>
      <c r="J74" s="19">
        <v>12</v>
      </c>
      <c r="K74" s="562" t="s">
        <v>308</v>
      </c>
      <c r="L74" s="19" t="s">
        <v>376</v>
      </c>
      <c r="M74" s="21">
        <f>I74-D74</f>
        <v>929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0</v>
      </c>
      <c r="T74" s="434">
        <f>(S74/S76)</f>
        <v>0</v>
      </c>
      <c r="U74" s="243"/>
      <c r="V74" s="243"/>
      <c r="W74" s="243"/>
      <c r="X74" s="243"/>
      <c r="Y74" s="243"/>
      <c r="Z74" s="243"/>
    </row>
    <row ht="12.75" customHeight="1" r="75">
      <c r="A75" s="503">
        <v>7404</v>
      </c>
      <c r="B75" s="9" t="s">
        <v>11709</v>
      </c>
      <c r="C75" s="9">
        <v>2003</v>
      </c>
      <c r="D75" s="388">
        <v>37693</v>
      </c>
      <c r="E75" s="9" t="s">
        <v>8723</v>
      </c>
      <c r="F75" s="9" t="s">
        <v>451</v>
      </c>
      <c r="G75" s="41" t="s">
        <v>407</v>
      </c>
      <c r="H75" s="9" t="s">
        <v>1358</v>
      </c>
      <c r="I75" s="388">
        <v>38328</v>
      </c>
      <c r="J75" s="12">
        <v>12</v>
      </c>
      <c r="K75" s="563" t="s">
        <v>295</v>
      </c>
      <c r="L75" s="9" t="s">
        <v>376</v>
      </c>
      <c r="M75" s="13">
        <f>I75-D75</f>
        <v>635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5" customHeight="1" r="76">
      <c r="A76" s="510">
        <v>7504</v>
      </c>
      <c r="B76" s="17" t="s">
        <v>11710</v>
      </c>
      <c r="C76" s="17">
        <v>2002</v>
      </c>
      <c r="D76" s="392">
        <v>37399</v>
      </c>
      <c r="E76" s="17" t="s">
        <v>11711</v>
      </c>
      <c r="F76" s="17" t="s">
        <v>11708</v>
      </c>
      <c r="G76" s="17" t="s">
        <v>40</v>
      </c>
      <c r="H76" s="17" t="s">
        <v>1358</v>
      </c>
      <c r="I76" s="392">
        <v>38329</v>
      </c>
      <c r="J76" s="19">
        <v>12</v>
      </c>
      <c r="K76" s="562" t="s">
        <v>308</v>
      </c>
      <c r="L76" s="19" t="s">
        <v>376</v>
      </c>
      <c r="M76" s="21">
        <f>I76-D76</f>
        <v>930</v>
      </c>
      <c r="N76" s="243"/>
      <c r="O76" s="310" t="s">
        <v>253</v>
      </c>
      <c r="P76" s="59"/>
      <c r="Q76" s="59"/>
      <c r="R76" s="117"/>
      <c r="S76" s="440">
        <f>SUM(S64:S75)</f>
        <v>84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503">
        <v>7604</v>
      </c>
      <c r="B77" s="9" t="s">
        <v>11712</v>
      </c>
      <c r="C77" s="9">
        <v>1998</v>
      </c>
      <c r="D77" s="388">
        <v>35950</v>
      </c>
      <c r="E77" s="9" t="s">
        <v>11713</v>
      </c>
      <c r="F77" s="9" t="s">
        <v>154</v>
      </c>
      <c r="G77" s="9" t="s">
        <v>850</v>
      </c>
      <c r="H77" s="9" t="s">
        <v>3286</v>
      </c>
      <c r="I77" s="388">
        <v>38329</v>
      </c>
      <c r="J77" s="12">
        <v>12</v>
      </c>
      <c r="K77" s="563" t="s">
        <v>295</v>
      </c>
      <c r="L77" s="9" t="s">
        <v>376</v>
      </c>
      <c r="M77" s="13">
        <f>I77-D77</f>
        <v>2379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510">
        <v>7704</v>
      </c>
      <c r="B78" s="17" t="s">
        <v>11714</v>
      </c>
      <c r="C78" s="17">
        <v>2001</v>
      </c>
      <c r="D78" s="392">
        <v>37161</v>
      </c>
      <c r="E78" s="17" t="s">
        <v>11715</v>
      </c>
      <c r="F78" s="17" t="s">
        <v>911</v>
      </c>
      <c r="G78" s="47" t="s">
        <v>407</v>
      </c>
      <c r="H78" s="17" t="s">
        <v>1487</v>
      </c>
      <c r="I78" s="392">
        <v>38337</v>
      </c>
      <c r="J78" s="19">
        <v>12</v>
      </c>
      <c r="K78" s="562" t="s">
        <v>308</v>
      </c>
      <c r="L78" s="19" t="s">
        <v>380</v>
      </c>
      <c r="M78" s="21">
        <f>I78-D78</f>
        <v>1176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503">
        <v>7804</v>
      </c>
      <c r="B79" s="9" t="s">
        <v>11716</v>
      </c>
      <c r="C79" s="9">
        <v>2001</v>
      </c>
      <c r="D79" s="388">
        <v>37217</v>
      </c>
      <c r="E79" s="9" t="s">
        <v>11717</v>
      </c>
      <c r="F79" s="9" t="s">
        <v>11718</v>
      </c>
      <c r="G79" s="9" t="s">
        <v>30</v>
      </c>
      <c r="H79" s="9" t="s">
        <v>11636</v>
      </c>
      <c r="I79" s="388">
        <v>38338</v>
      </c>
      <c r="J79" s="12">
        <v>12</v>
      </c>
      <c r="K79" s="562" t="s">
        <v>308</v>
      </c>
      <c r="L79" s="9" t="s">
        <v>380</v>
      </c>
      <c r="M79" s="13">
        <f>I79-D79</f>
        <v>1121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510">
        <v>7904</v>
      </c>
      <c r="B80" s="17" t="s">
        <v>11719</v>
      </c>
      <c r="C80" s="17">
        <v>2003</v>
      </c>
      <c r="D80" s="392">
        <v>37900</v>
      </c>
      <c r="E80" s="17" t="s">
        <v>11720</v>
      </c>
      <c r="F80" s="17" t="s">
        <v>9370</v>
      </c>
      <c r="G80" s="17" t="s">
        <v>850</v>
      </c>
      <c r="H80" s="17" t="s">
        <v>10782</v>
      </c>
      <c r="I80" s="392">
        <v>38338</v>
      </c>
      <c r="J80" s="19">
        <v>12</v>
      </c>
      <c r="K80" s="563" t="s">
        <v>295</v>
      </c>
      <c r="L80" s="19" t="s">
        <v>371</v>
      </c>
      <c r="M80" s="21">
        <f>I80-D80</f>
        <v>438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503">
        <v>8004</v>
      </c>
      <c r="B81" s="9" t="s">
        <v>11721</v>
      </c>
      <c r="C81" s="9">
        <v>2002</v>
      </c>
      <c r="D81" s="388">
        <v>37510</v>
      </c>
      <c r="E81" s="9" t="s">
        <v>11722</v>
      </c>
      <c r="F81" s="9" t="s">
        <v>11718</v>
      </c>
      <c r="G81" s="9" t="s">
        <v>844</v>
      </c>
      <c r="H81" s="9" t="s">
        <v>11723</v>
      </c>
      <c r="I81" s="388">
        <v>38343</v>
      </c>
      <c r="J81" s="12">
        <v>12</v>
      </c>
      <c r="K81" s="560" t="s">
        <v>278</v>
      </c>
      <c r="L81" s="9" t="s">
        <v>376</v>
      </c>
      <c r="M81" s="13">
        <f>I81-D81</f>
        <v>833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0</v>
      </c>
      <c r="T81" s="121">
        <f>(S81/S85)</f>
        <v>0</v>
      </c>
      <c r="U81" s="243"/>
      <c r="V81" s="243"/>
      <c r="W81" s="243"/>
      <c r="X81" s="243"/>
      <c r="Y81" s="243"/>
      <c r="Z81" s="243"/>
    </row>
    <row ht="13.5" customHeight="1" r="82">
      <c r="A82" s="510">
        <v>8104</v>
      </c>
      <c r="B82" s="17" t="s">
        <v>11724</v>
      </c>
      <c r="C82" s="17">
        <v>2000</v>
      </c>
      <c r="D82" s="392">
        <v>36762</v>
      </c>
      <c r="E82" s="17" t="s">
        <v>11725</v>
      </c>
      <c r="F82" s="17" t="s">
        <v>11726</v>
      </c>
      <c r="G82" s="17" t="s">
        <v>844</v>
      </c>
      <c r="H82" s="17" t="s">
        <v>104</v>
      </c>
      <c r="I82" s="392">
        <v>38343</v>
      </c>
      <c r="J82" s="19">
        <v>12</v>
      </c>
      <c r="K82" s="562" t="s">
        <v>308</v>
      </c>
      <c r="L82" s="19" t="s">
        <v>371</v>
      </c>
      <c r="M82" s="21">
        <f>I82-D82</f>
        <v>1581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33</v>
      </c>
      <c r="T82" s="123">
        <f>(S82/S85)</f>
        <v>0.392857142857143</v>
      </c>
      <c r="U82" s="243"/>
      <c r="V82" s="243"/>
      <c r="W82" s="243"/>
      <c r="X82" s="243"/>
      <c r="Y82" s="243"/>
      <c r="Z82" s="243"/>
    </row>
    <row ht="13.5" customHeight="1" r="83">
      <c r="A83" s="503">
        <v>8204</v>
      </c>
      <c r="B83" s="9" t="s">
        <v>11727</v>
      </c>
      <c r="C83" s="9">
        <v>2002</v>
      </c>
      <c r="D83" s="388">
        <v>37610</v>
      </c>
      <c r="E83" s="9" t="s">
        <v>11728</v>
      </c>
      <c r="F83" s="9" t="s">
        <v>2163</v>
      </c>
      <c r="G83" s="9" t="s">
        <v>850</v>
      </c>
      <c r="H83" s="9" t="s">
        <v>870</v>
      </c>
      <c r="I83" s="388">
        <v>38344</v>
      </c>
      <c r="J83" s="12">
        <v>12</v>
      </c>
      <c r="K83" s="562" t="s">
        <v>308</v>
      </c>
      <c r="L83" s="9" t="s">
        <v>371</v>
      </c>
      <c r="M83" s="13">
        <f>I83-D83</f>
        <v>734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41</v>
      </c>
      <c r="T83" s="121">
        <f>(S83/S85)</f>
        <v>0.488095238095238</v>
      </c>
      <c r="U83" s="243"/>
      <c r="V83" s="243"/>
      <c r="W83" s="243"/>
      <c r="X83" s="243"/>
      <c r="Y83" s="243"/>
      <c r="Z83" s="243"/>
    </row>
    <row ht="14.25" customHeight="1" r="84">
      <c r="A84" s="510">
        <v>8304</v>
      </c>
      <c r="B84" s="17" t="s">
        <v>11729</v>
      </c>
      <c r="C84" s="17">
        <v>2003</v>
      </c>
      <c r="D84" s="392">
        <v>37657</v>
      </c>
      <c r="E84" s="17" t="s">
        <v>11730</v>
      </c>
      <c r="F84" s="17" t="s">
        <v>10207</v>
      </c>
      <c r="G84" s="17" t="s">
        <v>850</v>
      </c>
      <c r="H84" s="17" t="s">
        <v>965</v>
      </c>
      <c r="I84" s="392">
        <v>38344</v>
      </c>
      <c r="J84" s="19">
        <v>12</v>
      </c>
      <c r="K84" s="560" t="s">
        <v>278</v>
      </c>
      <c r="L84" s="19" t="s">
        <v>371</v>
      </c>
      <c r="M84" s="21">
        <f>I84-D84</f>
        <v>687</v>
      </c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10</v>
      </c>
      <c r="T84" s="123">
        <f>(S84/S85)</f>
        <v>0.119047619047619</v>
      </c>
      <c r="U84" s="243"/>
      <c r="V84" s="243"/>
      <c r="W84" s="243"/>
      <c r="X84" s="243"/>
      <c r="Y84" s="243"/>
      <c r="Z84" s="243"/>
    </row>
    <row ht="12.75" customHeight="1" r="85">
      <c r="A85" s="503">
        <v>8404</v>
      </c>
      <c r="B85" s="9" t="s">
        <v>11731</v>
      </c>
      <c r="C85" s="9">
        <v>2003</v>
      </c>
      <c r="D85" s="388">
        <v>37929</v>
      </c>
      <c r="E85" s="9" t="s">
        <v>11732</v>
      </c>
      <c r="F85" s="9" t="s">
        <v>10896</v>
      </c>
      <c r="G85" s="41" t="s">
        <v>407</v>
      </c>
      <c r="H85" s="9" t="s">
        <v>1536</v>
      </c>
      <c r="I85" s="388">
        <v>38349</v>
      </c>
      <c r="J85" s="12">
        <v>12</v>
      </c>
      <c r="K85" s="560" t="s">
        <v>278</v>
      </c>
      <c r="L85" s="9" t="s">
        <v>371</v>
      </c>
      <c r="M85" s="13">
        <f>I85-D85</f>
        <v>420</v>
      </c>
      <c r="N85" s="243"/>
      <c r="O85" s="344" t="s">
        <v>253</v>
      </c>
      <c r="P85" s="345"/>
      <c r="Q85" s="345"/>
      <c r="R85" s="346"/>
      <c r="S85" s="440">
        <f>SUM(S81:S84)</f>
        <v>84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510">
        <v>8504</v>
      </c>
      <c r="B86" s="17" t="s">
        <v>11733</v>
      </c>
      <c r="C86" s="17">
        <v>2002</v>
      </c>
      <c r="D86" s="392">
        <v>37607</v>
      </c>
      <c r="E86" s="17" t="s">
        <v>11734</v>
      </c>
      <c r="F86" s="17" t="s">
        <v>11407</v>
      </c>
      <c r="G86" s="17" t="s">
        <v>850</v>
      </c>
      <c r="H86" s="17" t="s">
        <v>965</v>
      </c>
      <c r="I86" s="392">
        <v>38349</v>
      </c>
      <c r="J86" s="19">
        <v>12</v>
      </c>
      <c r="K86" s="561" t="s">
        <v>324</v>
      </c>
      <c r="L86" s="19" t="s">
        <v>371</v>
      </c>
      <c r="M86" s="21">
        <f>I86-D86</f>
        <v>742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538"/>
      <c r="B87" s="538"/>
      <c r="C87" s="538"/>
      <c r="D87" s="540"/>
      <c r="E87" s="538"/>
      <c r="F87" s="538"/>
      <c r="G87" s="538"/>
      <c r="H87" s="538"/>
      <c r="I87" s="540"/>
      <c r="J87" s="538"/>
      <c r="K87" s="538"/>
      <c r="L87" s="538"/>
      <c r="M87" s="538"/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538"/>
      <c r="B88" s="538"/>
      <c r="C88" s="538"/>
      <c r="D88" s="540"/>
      <c r="E88" s="538"/>
      <c r="F88" s="538"/>
      <c r="G88" s="538"/>
      <c r="H88" s="538"/>
      <c r="I88" s="540"/>
      <c r="J88" s="538"/>
      <c r="K88" s="538"/>
      <c r="L88" s="538"/>
      <c r="M88" s="538"/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538"/>
      <c r="B89" s="538"/>
      <c r="C89" s="538"/>
      <c r="D89" s="540"/>
      <c r="E89" s="538"/>
      <c r="F89" s="538"/>
      <c r="G89" s="538"/>
      <c r="H89" s="538"/>
      <c r="I89" s="540"/>
      <c r="J89" s="538"/>
      <c r="K89" s="538"/>
      <c r="L89" s="538"/>
      <c r="M89" s="538"/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538"/>
      <c r="B90" s="538"/>
      <c r="C90" s="538"/>
      <c r="D90" s="540"/>
      <c r="E90" s="538"/>
      <c r="F90" s="538"/>
      <c r="G90" s="538"/>
      <c r="H90" s="538"/>
      <c r="I90" s="540"/>
      <c r="J90" s="538"/>
      <c r="K90" s="538"/>
      <c r="L90" s="538"/>
      <c r="M90" s="538"/>
      <c r="N90" s="243"/>
      <c r="O90" s="454" t="s">
        <v>407</v>
      </c>
      <c r="P90" s="455">
        <f>AVERAGEIF(G2:G476,"PT",M2:M476)</f>
        <v>1119.2380952381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538"/>
      <c r="B91" s="538"/>
      <c r="C91" s="538"/>
      <c r="D91" s="540"/>
      <c r="E91" s="538"/>
      <c r="F91" s="538"/>
      <c r="G91" s="538"/>
      <c r="H91" s="538"/>
      <c r="I91" s="540"/>
      <c r="J91" s="538"/>
      <c r="K91" s="538"/>
      <c r="L91" s="538"/>
      <c r="M91" s="538"/>
      <c r="N91" s="243"/>
      <c r="O91" s="456" t="s">
        <v>30</v>
      </c>
      <c r="P91" s="457">
        <f>AVERAGEIF(G2:G477,"PTN",M2:M477)</f>
        <v>1058.75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538"/>
      <c r="B92" s="538"/>
      <c r="C92" s="538"/>
      <c r="D92" s="540"/>
      <c r="E92" s="243"/>
      <c r="F92" s="243"/>
      <c r="G92" s="243"/>
      <c r="H92" s="243"/>
      <c r="I92" s="540"/>
      <c r="J92" s="243"/>
      <c r="K92" s="243"/>
      <c r="L92" s="243"/>
      <c r="M92" s="541"/>
      <c r="N92" s="243"/>
      <c r="O92" s="454" t="s">
        <v>17</v>
      </c>
      <c r="P92" s="455" t="e">
        <f>AVERAGEIF(G2:G476,"PTE",M2:M476)</f>
        <v>#DIV/0!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538"/>
      <c r="B93" s="538"/>
      <c r="C93" s="538"/>
      <c r="D93" s="540"/>
      <c r="E93" s="243"/>
      <c r="F93" s="243"/>
      <c r="G93" s="243"/>
      <c r="H93" s="243"/>
      <c r="I93" s="540"/>
      <c r="J93" s="243"/>
      <c r="K93" s="243"/>
      <c r="L93" s="243"/>
      <c r="M93" s="541"/>
      <c r="N93" s="243"/>
      <c r="O93" s="456" t="s">
        <v>40</v>
      </c>
      <c r="P93" s="457">
        <f>AVERAGEIF(G2:G476,"Pré-Mistura",M2:M476)</f>
        <v>930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538"/>
      <c r="B94" s="538"/>
      <c r="C94" s="538"/>
      <c r="D94" s="540"/>
      <c r="E94" s="243"/>
      <c r="F94" s="243"/>
      <c r="G94" s="243"/>
      <c r="H94" s="243"/>
      <c r="I94" s="540"/>
      <c r="J94" s="243"/>
      <c r="K94" s="243"/>
      <c r="L94" s="243"/>
      <c r="M94" s="541"/>
      <c r="N94" s="243"/>
      <c r="O94" s="454" t="s">
        <v>850</v>
      </c>
      <c r="P94" s="455">
        <f>AVERAGEIF(G2:G476,"PF",M2:M476)</f>
        <v>1073.66666666667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538"/>
      <c r="B95" s="538"/>
      <c r="C95" s="538"/>
      <c r="D95" s="540"/>
      <c r="E95" s="243"/>
      <c r="F95" s="243"/>
      <c r="G95" s="243"/>
      <c r="H95" s="243"/>
      <c r="I95" s="540"/>
      <c r="J95" s="243"/>
      <c r="K95" s="243"/>
      <c r="L95" s="243"/>
      <c r="M95" s="541"/>
      <c r="N95" s="243"/>
      <c r="O95" s="456" t="s">
        <v>844</v>
      </c>
      <c r="P95" s="457">
        <f>AVERAGEIF(G2:G476,"PFN",M2:M476)</f>
        <v>916.714285714286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538"/>
      <c r="B96" s="538"/>
      <c r="C96" s="538"/>
      <c r="D96" s="540"/>
      <c r="E96" s="243"/>
      <c r="F96" s="243"/>
      <c r="G96" s="243"/>
      <c r="H96" s="243"/>
      <c r="I96" s="540"/>
      <c r="J96" s="243"/>
      <c r="K96" s="243"/>
      <c r="L96" s="243"/>
      <c r="M96" s="541"/>
      <c r="N96" s="243"/>
      <c r="O96" s="454" t="s">
        <v>860</v>
      </c>
      <c r="P96" s="455" t="e">
        <f>AVERAGEIF(G2:G476,"PF/PTE",M2:M476)</f>
        <v>#DIV/0!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538"/>
      <c r="B97" s="538"/>
      <c r="C97" s="538"/>
      <c r="D97" s="540"/>
      <c r="E97" s="243"/>
      <c r="F97" s="243"/>
      <c r="G97" s="243"/>
      <c r="H97" s="243"/>
      <c r="I97" s="540"/>
      <c r="J97" s="243"/>
      <c r="K97" s="243"/>
      <c r="L97" s="243"/>
      <c r="M97" s="541"/>
      <c r="N97" s="243"/>
      <c r="O97" s="456" t="s">
        <v>865</v>
      </c>
      <c r="P97" s="457">
        <f>AVERAGEIF(G2:G476,"Bio",M2:M476)</f>
        <v>938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538"/>
      <c r="B98" s="538"/>
      <c r="C98" s="538"/>
      <c r="D98" s="540"/>
      <c r="E98" s="243"/>
      <c r="F98" s="243"/>
      <c r="G98" s="243"/>
      <c r="H98" s="243"/>
      <c r="I98" s="540"/>
      <c r="J98" s="243"/>
      <c r="K98" s="243"/>
      <c r="L98" s="243"/>
      <c r="M98" s="541"/>
      <c r="N98" s="243"/>
      <c r="O98" s="454" t="s">
        <v>871</v>
      </c>
      <c r="P98" s="455" t="e">
        <f>AVERAGEIF(G2:G476,"Bio/Org",M2:M476)</f>
        <v>#DIV/0!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538"/>
      <c r="B99" s="538"/>
      <c r="C99" s="538"/>
      <c r="D99" s="540"/>
      <c r="E99" s="243"/>
      <c r="F99" s="243"/>
      <c r="G99" s="243"/>
      <c r="H99" s="243"/>
      <c r="I99" s="540"/>
      <c r="J99" s="243"/>
      <c r="K99" s="243"/>
      <c r="L99" s="243"/>
      <c r="M99" s="541"/>
      <c r="N99" s="243"/>
      <c r="O99" s="458" t="s">
        <v>426</v>
      </c>
      <c r="P99" s="459">
        <f>AVERAGE(M2:M494)</f>
        <v>1059.86904761905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538"/>
      <c r="B100" s="538"/>
      <c r="C100" s="538"/>
      <c r="D100" s="540"/>
      <c r="E100" s="243"/>
      <c r="F100" s="243"/>
      <c r="G100" s="243"/>
      <c r="H100" s="243"/>
      <c r="I100" s="540"/>
      <c r="J100" s="243"/>
      <c r="K100" s="243"/>
      <c r="L100" s="243"/>
      <c r="M100" s="541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538"/>
      <c r="B101" s="538"/>
      <c r="C101" s="538"/>
      <c r="D101" s="540"/>
      <c r="E101" s="243"/>
      <c r="F101" s="243"/>
      <c r="G101" s="243"/>
      <c r="H101" s="243"/>
      <c r="I101" s="540"/>
      <c r="J101" s="243"/>
      <c r="K101" s="243"/>
      <c r="L101" s="243"/>
      <c r="M101" s="541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538"/>
      <c r="B102" s="538"/>
      <c r="C102" s="538"/>
      <c r="D102" s="540"/>
      <c r="E102" s="243"/>
      <c r="F102" s="243"/>
      <c r="G102" s="243"/>
      <c r="H102" s="243"/>
      <c r="I102" s="540"/>
      <c r="J102" s="243"/>
      <c r="K102" s="243"/>
      <c r="L102" s="243"/>
      <c r="M102" s="541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538"/>
      <c r="B103" s="538"/>
      <c r="C103" s="538"/>
      <c r="D103" s="540"/>
      <c r="E103" s="243"/>
      <c r="F103" s="243"/>
      <c r="G103" s="243"/>
      <c r="H103" s="243"/>
      <c r="I103" s="540"/>
      <c r="J103" s="243"/>
      <c r="K103" s="243"/>
      <c r="L103" s="243"/>
      <c r="M103" s="541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538"/>
      <c r="B104" s="538"/>
      <c r="C104" s="538"/>
      <c r="D104" s="540"/>
      <c r="E104" s="243"/>
      <c r="F104" s="243"/>
      <c r="G104" s="243"/>
      <c r="H104" s="243"/>
      <c r="I104" s="540"/>
      <c r="J104" s="243"/>
      <c r="K104" s="243"/>
      <c r="L104" s="243"/>
      <c r="M104" s="541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538"/>
      <c r="B105" s="538"/>
      <c r="C105" s="538"/>
      <c r="D105" s="540"/>
      <c r="E105" s="243"/>
      <c r="F105" s="243"/>
      <c r="G105" s="243"/>
      <c r="H105" s="243"/>
      <c r="I105" s="540"/>
      <c r="J105" s="243"/>
      <c r="K105" s="243"/>
      <c r="L105" s="243"/>
      <c r="M105" s="541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538"/>
      <c r="B106" s="538"/>
      <c r="C106" s="538"/>
      <c r="D106" s="540"/>
      <c r="E106" s="243"/>
      <c r="F106" s="243"/>
      <c r="G106" s="243"/>
      <c r="H106" s="243"/>
      <c r="I106" s="540"/>
      <c r="J106" s="243"/>
      <c r="K106" s="243"/>
      <c r="L106" s="243"/>
      <c r="M106" s="541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538"/>
      <c r="B107" s="538"/>
      <c r="C107" s="538"/>
      <c r="D107" s="540"/>
      <c r="E107" s="243"/>
      <c r="F107" s="243"/>
      <c r="G107" s="243"/>
      <c r="H107" s="243"/>
      <c r="I107" s="540"/>
      <c r="J107" s="243"/>
      <c r="K107" s="243"/>
      <c r="L107" s="243"/>
      <c r="M107" s="541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538"/>
      <c r="B108" s="538"/>
      <c r="C108" s="538"/>
      <c r="D108" s="540"/>
      <c r="E108" s="243"/>
      <c r="F108" s="243"/>
      <c r="G108" s="243"/>
      <c r="H108" s="243"/>
      <c r="I108" s="540"/>
      <c r="J108" s="243"/>
      <c r="K108" s="243"/>
      <c r="L108" s="243"/>
      <c r="M108" s="541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538"/>
      <c r="B109" s="538"/>
      <c r="C109" s="538"/>
      <c r="D109" s="540"/>
      <c r="E109" s="243"/>
      <c r="F109" s="243"/>
      <c r="G109" s="243"/>
      <c r="H109" s="243"/>
      <c r="I109" s="540"/>
      <c r="J109" s="243"/>
      <c r="K109" s="243"/>
      <c r="L109" s="243"/>
      <c r="M109" s="541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538"/>
      <c r="B110" s="538"/>
      <c r="C110" s="538"/>
      <c r="D110" s="540"/>
      <c r="E110" s="243"/>
      <c r="F110" s="243"/>
      <c r="G110" s="243"/>
      <c r="H110" s="243"/>
      <c r="I110" s="540"/>
      <c r="J110" s="243"/>
      <c r="K110" s="243"/>
      <c r="L110" s="243"/>
      <c r="M110" s="541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538"/>
      <c r="B111" s="538"/>
      <c r="C111" s="538"/>
      <c r="D111" s="540"/>
      <c r="E111" s="243"/>
      <c r="F111" s="243"/>
      <c r="G111" s="243"/>
      <c r="H111" s="243"/>
      <c r="I111" s="540"/>
      <c r="J111" s="243"/>
      <c r="K111" s="243"/>
      <c r="L111" s="243"/>
      <c r="M111" s="541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538"/>
      <c r="B112" s="538"/>
      <c r="C112" s="538"/>
      <c r="D112" s="540"/>
      <c r="E112" s="243"/>
      <c r="F112" s="243"/>
      <c r="G112" s="243"/>
      <c r="H112" s="243"/>
      <c r="I112" s="540"/>
      <c r="J112" s="243"/>
      <c r="K112" s="243"/>
      <c r="L112" s="243"/>
      <c r="M112" s="541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538"/>
      <c r="B113" s="538"/>
      <c r="C113" s="538"/>
      <c r="D113" s="540"/>
      <c r="E113" s="243"/>
      <c r="F113" s="243"/>
      <c r="G113" s="243"/>
      <c r="H113" s="243"/>
      <c r="I113" s="540"/>
      <c r="J113" s="243"/>
      <c r="K113" s="243"/>
      <c r="L113" s="243"/>
      <c r="M113" s="541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538"/>
      <c r="B114" s="538"/>
      <c r="C114" s="538"/>
      <c r="D114" s="540"/>
      <c r="E114" s="243"/>
      <c r="F114" s="243"/>
      <c r="G114" s="243"/>
      <c r="H114" s="243"/>
      <c r="I114" s="540"/>
      <c r="J114" s="243"/>
      <c r="K114" s="243"/>
      <c r="L114" s="243"/>
      <c r="M114" s="541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538"/>
      <c r="B115" s="538"/>
      <c r="C115" s="538"/>
      <c r="D115" s="540"/>
      <c r="E115" s="243"/>
      <c r="F115" s="243"/>
      <c r="G115" s="243"/>
      <c r="H115" s="243"/>
      <c r="I115" s="540"/>
      <c r="J115" s="243"/>
      <c r="K115" s="243"/>
      <c r="L115" s="243"/>
      <c r="M115" s="541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538"/>
      <c r="B116" s="538"/>
      <c r="C116" s="538"/>
      <c r="D116" s="540"/>
      <c r="E116" s="243"/>
      <c r="F116" s="243"/>
      <c r="G116" s="243"/>
      <c r="H116" s="243"/>
      <c r="I116" s="540"/>
      <c r="J116" s="243"/>
      <c r="K116" s="243"/>
      <c r="L116" s="243"/>
      <c r="M116" s="541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538"/>
      <c r="B117" s="538"/>
      <c r="C117" s="538"/>
      <c r="D117" s="540"/>
      <c r="E117" s="243"/>
      <c r="F117" s="243"/>
      <c r="G117" s="243"/>
      <c r="H117" s="243"/>
      <c r="I117" s="540"/>
      <c r="J117" s="243"/>
      <c r="K117" s="243"/>
      <c r="L117" s="243"/>
      <c r="M117" s="541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538"/>
      <c r="B118" s="538"/>
      <c r="C118" s="538"/>
      <c r="D118" s="540"/>
      <c r="E118" s="243"/>
      <c r="F118" s="243"/>
      <c r="G118" s="243"/>
      <c r="H118" s="243"/>
      <c r="I118" s="540"/>
      <c r="J118" s="243"/>
      <c r="K118" s="243"/>
      <c r="L118" s="243"/>
      <c r="M118" s="541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538"/>
      <c r="B119" s="538"/>
      <c r="C119" s="538"/>
      <c r="D119" s="540"/>
      <c r="E119" s="243"/>
      <c r="F119" s="243"/>
      <c r="G119" s="243"/>
      <c r="H119" s="243"/>
      <c r="I119" s="540"/>
      <c r="J119" s="243"/>
      <c r="K119" s="243"/>
      <c r="L119" s="243"/>
      <c r="M119" s="541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538"/>
      <c r="B120" s="538"/>
      <c r="C120" s="538"/>
      <c r="D120" s="540"/>
      <c r="E120" s="243"/>
      <c r="F120" s="243"/>
      <c r="G120" s="243"/>
      <c r="H120" s="243"/>
      <c r="I120" s="540"/>
      <c r="J120" s="243"/>
      <c r="K120" s="243"/>
      <c r="L120" s="243"/>
      <c r="M120" s="541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538"/>
      <c r="B121" s="538"/>
      <c r="C121" s="538"/>
      <c r="D121" s="540"/>
      <c r="E121" s="243"/>
      <c r="F121" s="243"/>
      <c r="G121" s="243"/>
      <c r="H121" s="243"/>
      <c r="I121" s="540"/>
      <c r="J121" s="243"/>
      <c r="K121" s="243"/>
      <c r="L121" s="243"/>
      <c r="M121" s="541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538"/>
      <c r="B122" s="538"/>
      <c r="C122" s="538"/>
      <c r="D122" s="540"/>
      <c r="E122" s="243"/>
      <c r="F122" s="243"/>
      <c r="G122" s="243"/>
      <c r="H122" s="243"/>
      <c r="I122" s="540"/>
      <c r="J122" s="243"/>
      <c r="K122" s="243"/>
      <c r="L122" s="243"/>
      <c r="M122" s="541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538"/>
      <c r="B123" s="538"/>
      <c r="C123" s="538"/>
      <c r="D123" s="540"/>
      <c r="E123" s="243"/>
      <c r="F123" s="243"/>
      <c r="G123" s="243"/>
      <c r="H123" s="243"/>
      <c r="I123" s="540"/>
      <c r="J123" s="243"/>
      <c r="K123" s="243"/>
      <c r="L123" s="243"/>
      <c r="M123" s="541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538"/>
      <c r="B124" s="538"/>
      <c r="C124" s="538"/>
      <c r="D124" s="540"/>
      <c r="E124" s="243"/>
      <c r="F124" s="243"/>
      <c r="G124" s="243"/>
      <c r="H124" s="243"/>
      <c r="I124" s="540"/>
      <c r="J124" s="243"/>
      <c r="K124" s="243"/>
      <c r="L124" s="243"/>
      <c r="M124" s="541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538"/>
      <c r="B125" s="538"/>
      <c r="C125" s="538"/>
      <c r="D125" s="540"/>
      <c r="E125" s="243"/>
      <c r="F125" s="243"/>
      <c r="G125" s="243"/>
      <c r="H125" s="243"/>
      <c r="I125" s="540"/>
      <c r="J125" s="243"/>
      <c r="K125" s="243"/>
      <c r="L125" s="243"/>
      <c r="M125" s="541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538"/>
      <c r="B126" s="538"/>
      <c r="C126" s="538"/>
      <c r="D126" s="540"/>
      <c r="E126" s="243"/>
      <c r="F126" s="243"/>
      <c r="G126" s="243"/>
      <c r="H126" s="243"/>
      <c r="I126" s="540"/>
      <c r="J126" s="243"/>
      <c r="K126" s="243"/>
      <c r="L126" s="243"/>
      <c r="M126" s="541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538"/>
      <c r="B127" s="538"/>
      <c r="C127" s="538"/>
      <c r="D127" s="540"/>
      <c r="E127" s="243"/>
      <c r="F127" s="243"/>
      <c r="G127" s="243"/>
      <c r="H127" s="243"/>
      <c r="I127" s="540"/>
      <c r="J127" s="243"/>
      <c r="K127" s="243"/>
      <c r="L127" s="243"/>
      <c r="M127" s="541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538"/>
      <c r="B128" s="538"/>
      <c r="C128" s="538"/>
      <c r="D128" s="540"/>
      <c r="E128" s="243"/>
      <c r="F128" s="243"/>
      <c r="G128" s="243"/>
      <c r="H128" s="243"/>
      <c r="I128" s="540"/>
      <c r="J128" s="243"/>
      <c r="K128" s="243"/>
      <c r="L128" s="243"/>
      <c r="M128" s="541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538"/>
      <c r="B129" s="538"/>
      <c r="C129" s="538"/>
      <c r="D129" s="540"/>
      <c r="E129" s="243"/>
      <c r="F129" s="243"/>
      <c r="G129" s="243"/>
      <c r="H129" s="243"/>
      <c r="I129" s="540"/>
      <c r="J129" s="243"/>
      <c r="K129" s="243"/>
      <c r="L129" s="243"/>
      <c r="M129" s="541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538"/>
      <c r="B130" s="538"/>
      <c r="C130" s="538"/>
      <c r="D130" s="540"/>
      <c r="E130" s="243"/>
      <c r="F130" s="243"/>
      <c r="G130" s="243"/>
      <c r="H130" s="243"/>
      <c r="I130" s="540"/>
      <c r="J130" s="243"/>
      <c r="K130" s="243"/>
      <c r="L130" s="243"/>
      <c r="M130" s="541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538"/>
      <c r="B131" s="538"/>
      <c r="C131" s="538"/>
      <c r="D131" s="540"/>
      <c r="E131" s="243"/>
      <c r="F131" s="243"/>
      <c r="G131" s="243"/>
      <c r="H131" s="243"/>
      <c r="I131" s="540"/>
      <c r="J131" s="243"/>
      <c r="K131" s="243"/>
      <c r="L131" s="243"/>
      <c r="M131" s="541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538"/>
      <c r="B132" s="538"/>
      <c r="C132" s="538"/>
      <c r="D132" s="540"/>
      <c r="E132" s="243"/>
      <c r="F132" s="243"/>
      <c r="G132" s="243"/>
      <c r="H132" s="243"/>
      <c r="I132" s="540"/>
      <c r="J132" s="243"/>
      <c r="K132" s="243"/>
      <c r="L132" s="243"/>
      <c r="M132" s="541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538"/>
      <c r="B133" s="538"/>
      <c r="C133" s="538"/>
      <c r="D133" s="540"/>
      <c r="E133" s="243"/>
      <c r="F133" s="243"/>
      <c r="G133" s="243"/>
      <c r="H133" s="243"/>
      <c r="I133" s="540"/>
      <c r="J133" s="243"/>
      <c r="K133" s="243"/>
      <c r="L133" s="243"/>
      <c r="M133" s="541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538"/>
      <c r="B134" s="538"/>
      <c r="C134" s="538"/>
      <c r="D134" s="540"/>
      <c r="E134" s="243"/>
      <c r="F134" s="243"/>
      <c r="G134" s="243"/>
      <c r="H134" s="243"/>
      <c r="I134" s="540"/>
      <c r="J134" s="243"/>
      <c r="K134" s="243"/>
      <c r="L134" s="243"/>
      <c r="M134" s="541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538"/>
      <c r="B135" s="538"/>
      <c r="C135" s="538"/>
      <c r="D135" s="540"/>
      <c r="E135" s="243"/>
      <c r="F135" s="243"/>
      <c r="G135" s="243"/>
      <c r="H135" s="243"/>
      <c r="I135" s="540"/>
      <c r="J135" s="243"/>
      <c r="K135" s="243"/>
      <c r="L135" s="243"/>
      <c r="M135" s="541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538"/>
      <c r="B136" s="538"/>
      <c r="C136" s="538"/>
      <c r="D136" s="540"/>
      <c r="E136" s="243"/>
      <c r="F136" s="243"/>
      <c r="G136" s="243"/>
      <c r="H136" s="243"/>
      <c r="I136" s="540"/>
      <c r="J136" s="243"/>
      <c r="K136" s="243"/>
      <c r="L136" s="243"/>
      <c r="M136" s="541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538"/>
      <c r="B137" s="538"/>
      <c r="C137" s="538"/>
      <c r="D137" s="540"/>
      <c r="E137" s="243"/>
      <c r="F137" s="243"/>
      <c r="G137" s="243"/>
      <c r="H137" s="243"/>
      <c r="I137" s="540"/>
      <c r="J137" s="243"/>
      <c r="K137" s="243"/>
      <c r="L137" s="243"/>
      <c r="M137" s="541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538"/>
      <c r="B138" s="538"/>
      <c r="C138" s="538"/>
      <c r="D138" s="540"/>
      <c r="E138" s="243"/>
      <c r="F138" s="243"/>
      <c r="G138" s="243"/>
      <c r="H138" s="243"/>
      <c r="I138" s="540"/>
      <c r="J138" s="243"/>
      <c r="K138" s="243"/>
      <c r="L138" s="243"/>
      <c r="M138" s="541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538"/>
      <c r="B139" s="538"/>
      <c r="C139" s="538"/>
      <c r="D139" s="540"/>
      <c r="E139" s="243"/>
      <c r="F139" s="243"/>
      <c r="G139" s="243"/>
      <c r="H139" s="243"/>
      <c r="I139" s="540"/>
      <c r="J139" s="243"/>
      <c r="K139" s="243"/>
      <c r="L139" s="243"/>
      <c r="M139" s="541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538"/>
      <c r="B140" s="538"/>
      <c r="C140" s="538"/>
      <c r="D140" s="540"/>
      <c r="E140" s="243"/>
      <c r="F140" s="243"/>
      <c r="G140" s="243"/>
      <c r="H140" s="243"/>
      <c r="I140" s="540"/>
      <c r="J140" s="243"/>
      <c r="K140" s="243"/>
      <c r="L140" s="243"/>
      <c r="M140" s="541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538"/>
      <c r="B141" s="538"/>
      <c r="C141" s="538"/>
      <c r="D141" s="540"/>
      <c r="E141" s="243"/>
      <c r="F141" s="243"/>
      <c r="G141" s="243"/>
      <c r="H141" s="243"/>
      <c r="I141" s="540"/>
      <c r="J141" s="243"/>
      <c r="K141" s="243"/>
      <c r="L141" s="243"/>
      <c r="M141" s="541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538"/>
      <c r="B142" s="538"/>
      <c r="C142" s="538"/>
      <c r="D142" s="540"/>
      <c r="E142" s="243"/>
      <c r="F142" s="243"/>
      <c r="G142" s="243"/>
      <c r="H142" s="243"/>
      <c r="I142" s="540"/>
      <c r="J142" s="243"/>
      <c r="K142" s="243"/>
      <c r="L142" s="243"/>
      <c r="M142" s="541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538"/>
      <c r="B143" s="538"/>
      <c r="C143" s="538"/>
      <c r="D143" s="540"/>
      <c r="E143" s="243"/>
      <c r="F143" s="243"/>
      <c r="G143" s="243"/>
      <c r="H143" s="243"/>
      <c r="I143" s="540"/>
      <c r="J143" s="243"/>
      <c r="K143" s="243"/>
      <c r="L143" s="243"/>
      <c r="M143" s="541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538"/>
      <c r="B144" s="538"/>
      <c r="C144" s="538"/>
      <c r="D144" s="540"/>
      <c r="E144" s="243"/>
      <c r="F144" s="243"/>
      <c r="G144" s="243"/>
      <c r="H144" s="243"/>
      <c r="I144" s="540"/>
      <c r="J144" s="243"/>
      <c r="K144" s="243"/>
      <c r="L144" s="243"/>
      <c r="M144" s="541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538"/>
      <c r="B145" s="538"/>
      <c r="C145" s="538"/>
      <c r="D145" s="540"/>
      <c r="E145" s="243"/>
      <c r="F145" s="243"/>
      <c r="G145" s="243"/>
      <c r="H145" s="243"/>
      <c r="I145" s="540"/>
      <c r="J145" s="243"/>
      <c r="K145" s="243"/>
      <c r="L145" s="243"/>
      <c r="M145" s="541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538"/>
      <c r="B146" s="538"/>
      <c r="C146" s="538"/>
      <c r="D146" s="540"/>
      <c r="E146" s="243"/>
      <c r="F146" s="243"/>
      <c r="G146" s="243"/>
      <c r="H146" s="243"/>
      <c r="I146" s="540"/>
      <c r="J146" s="243"/>
      <c r="K146" s="243"/>
      <c r="L146" s="243"/>
      <c r="M146" s="541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538"/>
      <c r="B147" s="538"/>
      <c r="C147" s="538"/>
      <c r="D147" s="540"/>
      <c r="E147" s="243"/>
      <c r="F147" s="243"/>
      <c r="G147" s="243"/>
      <c r="H147" s="243"/>
      <c r="I147" s="540"/>
      <c r="J147" s="243"/>
      <c r="K147" s="243"/>
      <c r="L147" s="243"/>
      <c r="M147" s="541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538"/>
      <c r="B148" s="538"/>
      <c r="C148" s="538"/>
      <c r="D148" s="540"/>
      <c r="E148" s="243"/>
      <c r="F148" s="243"/>
      <c r="G148" s="243"/>
      <c r="H148" s="243"/>
      <c r="I148" s="540"/>
      <c r="J148" s="243"/>
      <c r="K148" s="243"/>
      <c r="L148" s="243"/>
      <c r="M148" s="541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538"/>
      <c r="B149" s="538"/>
      <c r="C149" s="538"/>
      <c r="D149" s="540"/>
      <c r="E149" s="243"/>
      <c r="F149" s="243"/>
      <c r="G149" s="243"/>
      <c r="H149" s="243"/>
      <c r="I149" s="540"/>
      <c r="J149" s="243"/>
      <c r="K149" s="243"/>
      <c r="L149" s="243"/>
      <c r="M149" s="541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538"/>
      <c r="B150" s="538"/>
      <c r="C150" s="538"/>
      <c r="D150" s="540"/>
      <c r="E150" s="243"/>
      <c r="F150" s="243"/>
      <c r="G150" s="243"/>
      <c r="H150" s="243"/>
      <c r="I150" s="540"/>
      <c r="J150" s="243"/>
      <c r="K150" s="243"/>
      <c r="L150" s="243"/>
      <c r="M150" s="541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538"/>
      <c r="B151" s="538"/>
      <c r="C151" s="538"/>
      <c r="D151" s="540"/>
      <c r="E151" s="243"/>
      <c r="F151" s="243"/>
      <c r="G151" s="243"/>
      <c r="H151" s="243"/>
      <c r="I151" s="540"/>
      <c r="J151" s="243"/>
      <c r="K151" s="243"/>
      <c r="L151" s="243"/>
      <c r="M151" s="541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538"/>
      <c r="B152" s="538"/>
      <c r="C152" s="538"/>
      <c r="D152" s="540"/>
      <c r="E152" s="243"/>
      <c r="F152" s="243"/>
      <c r="G152" s="243"/>
      <c r="H152" s="243"/>
      <c r="I152" s="540"/>
      <c r="J152" s="243"/>
      <c r="K152" s="243"/>
      <c r="L152" s="243"/>
      <c r="M152" s="541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538"/>
      <c r="B153" s="538"/>
      <c r="C153" s="538"/>
      <c r="D153" s="540"/>
      <c r="E153" s="243"/>
      <c r="F153" s="243"/>
      <c r="G153" s="243"/>
      <c r="H153" s="243"/>
      <c r="I153" s="540"/>
      <c r="J153" s="243"/>
      <c r="K153" s="243"/>
      <c r="L153" s="243"/>
      <c r="M153" s="541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538"/>
      <c r="B154" s="538"/>
      <c r="C154" s="538"/>
      <c r="D154" s="540"/>
      <c r="E154" s="243"/>
      <c r="F154" s="243"/>
      <c r="G154" s="243"/>
      <c r="H154" s="243"/>
      <c r="I154" s="540"/>
      <c r="J154" s="243"/>
      <c r="K154" s="243"/>
      <c r="L154" s="243"/>
      <c r="M154" s="541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538"/>
      <c r="B155" s="538"/>
      <c r="C155" s="538"/>
      <c r="D155" s="540"/>
      <c r="E155" s="243"/>
      <c r="F155" s="243"/>
      <c r="G155" s="243"/>
      <c r="H155" s="243"/>
      <c r="I155" s="540"/>
      <c r="J155" s="243"/>
      <c r="K155" s="243"/>
      <c r="L155" s="243"/>
      <c r="M155" s="541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538"/>
      <c r="B156" s="538"/>
      <c r="C156" s="538"/>
      <c r="D156" s="540"/>
      <c r="E156" s="243"/>
      <c r="F156" s="243"/>
      <c r="G156" s="243"/>
      <c r="H156" s="243"/>
      <c r="I156" s="540"/>
      <c r="J156" s="243"/>
      <c r="K156" s="243"/>
      <c r="L156" s="243"/>
      <c r="M156" s="541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538"/>
      <c r="B157" s="538"/>
      <c r="C157" s="538"/>
      <c r="D157" s="540"/>
      <c r="E157" s="243"/>
      <c r="F157" s="243"/>
      <c r="G157" s="243"/>
      <c r="H157" s="243"/>
      <c r="I157" s="540"/>
      <c r="J157" s="243"/>
      <c r="K157" s="243"/>
      <c r="L157" s="243"/>
      <c r="M157" s="541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538"/>
      <c r="B158" s="538"/>
      <c r="C158" s="538"/>
      <c r="D158" s="540"/>
      <c r="E158" s="243"/>
      <c r="F158" s="243"/>
      <c r="G158" s="243"/>
      <c r="H158" s="243"/>
      <c r="I158" s="540"/>
      <c r="J158" s="243"/>
      <c r="K158" s="243"/>
      <c r="L158" s="243"/>
      <c r="M158" s="541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538"/>
      <c r="B159" s="538"/>
      <c r="C159" s="538"/>
      <c r="D159" s="540"/>
      <c r="E159" s="243"/>
      <c r="F159" s="243"/>
      <c r="G159" s="243"/>
      <c r="H159" s="243"/>
      <c r="I159" s="540"/>
      <c r="J159" s="243"/>
      <c r="K159" s="243"/>
      <c r="L159" s="243"/>
      <c r="M159" s="541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538"/>
      <c r="B160" s="538"/>
      <c r="C160" s="538"/>
      <c r="D160" s="540"/>
      <c r="E160" s="243"/>
      <c r="F160" s="243"/>
      <c r="G160" s="243"/>
      <c r="H160" s="243"/>
      <c r="I160" s="540"/>
      <c r="J160" s="243"/>
      <c r="K160" s="243"/>
      <c r="L160" s="243"/>
      <c r="M160" s="541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538"/>
      <c r="B161" s="538"/>
      <c r="C161" s="538"/>
      <c r="D161" s="540"/>
      <c r="E161" s="243"/>
      <c r="F161" s="243"/>
      <c r="G161" s="243"/>
      <c r="H161" s="243"/>
      <c r="I161" s="540"/>
      <c r="J161" s="243"/>
      <c r="K161" s="243"/>
      <c r="L161" s="243"/>
      <c r="M161" s="541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538"/>
      <c r="B162" s="538"/>
      <c r="C162" s="538"/>
      <c r="D162" s="540"/>
      <c r="E162" s="243"/>
      <c r="F162" s="243"/>
      <c r="G162" s="243"/>
      <c r="H162" s="243"/>
      <c r="I162" s="540"/>
      <c r="J162" s="243"/>
      <c r="K162" s="243"/>
      <c r="L162" s="243"/>
      <c r="M162" s="541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538"/>
      <c r="B163" s="538"/>
      <c r="C163" s="538"/>
      <c r="D163" s="540"/>
      <c r="E163" s="243"/>
      <c r="F163" s="243"/>
      <c r="G163" s="243"/>
      <c r="H163" s="243"/>
      <c r="I163" s="540"/>
      <c r="J163" s="243"/>
      <c r="K163" s="243"/>
      <c r="L163" s="243"/>
      <c r="M163" s="541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538"/>
      <c r="B164" s="538"/>
      <c r="C164" s="538"/>
      <c r="D164" s="540"/>
      <c r="E164" s="243"/>
      <c r="F164" s="243"/>
      <c r="G164" s="243"/>
      <c r="H164" s="243"/>
      <c r="I164" s="540"/>
      <c r="J164" s="243"/>
      <c r="K164" s="243"/>
      <c r="L164" s="243"/>
      <c r="M164" s="541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538"/>
      <c r="B165" s="538"/>
      <c r="C165" s="538"/>
      <c r="D165" s="540"/>
      <c r="E165" s="243"/>
      <c r="F165" s="243"/>
      <c r="G165" s="243"/>
      <c r="H165" s="243"/>
      <c r="I165" s="540"/>
      <c r="J165" s="243"/>
      <c r="K165" s="243"/>
      <c r="L165" s="243"/>
      <c r="M165" s="541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538"/>
      <c r="B166" s="538"/>
      <c r="C166" s="538"/>
      <c r="D166" s="540"/>
      <c r="E166" s="243"/>
      <c r="F166" s="243"/>
      <c r="G166" s="243"/>
      <c r="H166" s="243"/>
      <c r="I166" s="540"/>
      <c r="J166" s="243"/>
      <c r="K166" s="243"/>
      <c r="L166" s="243"/>
      <c r="M166" s="541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538"/>
      <c r="B167" s="538"/>
      <c r="C167" s="538"/>
      <c r="D167" s="540"/>
      <c r="E167" s="243"/>
      <c r="F167" s="243"/>
      <c r="G167" s="243"/>
      <c r="H167" s="243"/>
      <c r="I167" s="540"/>
      <c r="J167" s="243"/>
      <c r="K167" s="243"/>
      <c r="L167" s="243"/>
      <c r="M167" s="541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538"/>
      <c r="B168" s="538"/>
      <c r="C168" s="538"/>
      <c r="D168" s="540"/>
      <c r="E168" s="243"/>
      <c r="F168" s="243"/>
      <c r="G168" s="243"/>
      <c r="H168" s="243"/>
      <c r="I168" s="540"/>
      <c r="J168" s="243"/>
      <c r="K168" s="243"/>
      <c r="L168" s="243"/>
      <c r="M168" s="541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538"/>
      <c r="B169" s="538"/>
      <c r="C169" s="538"/>
      <c r="D169" s="540"/>
      <c r="E169" s="243"/>
      <c r="F169" s="243"/>
      <c r="G169" s="243"/>
      <c r="H169" s="243"/>
      <c r="I169" s="540"/>
      <c r="J169" s="243"/>
      <c r="K169" s="243"/>
      <c r="L169" s="243"/>
      <c r="M169" s="541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38"/>
      <c r="B170" s="538"/>
      <c r="C170" s="538"/>
      <c r="D170" s="540"/>
      <c r="E170" s="243"/>
      <c r="F170" s="243"/>
      <c r="G170" s="243"/>
      <c r="H170" s="243"/>
      <c r="I170" s="540"/>
      <c r="J170" s="243"/>
      <c r="K170" s="243"/>
      <c r="L170" s="243"/>
      <c r="M170" s="541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38"/>
      <c r="B171" s="538"/>
      <c r="C171" s="538"/>
      <c r="D171" s="540"/>
      <c r="E171" s="243"/>
      <c r="F171" s="243"/>
      <c r="G171" s="243"/>
      <c r="H171" s="243"/>
      <c r="I171" s="540"/>
      <c r="J171" s="243"/>
      <c r="K171" s="243"/>
      <c r="L171" s="243"/>
      <c r="M171" s="541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38"/>
      <c r="B172" s="538"/>
      <c r="C172" s="538"/>
      <c r="D172" s="540"/>
      <c r="E172" s="243"/>
      <c r="F172" s="243"/>
      <c r="G172" s="243"/>
      <c r="H172" s="243"/>
      <c r="I172" s="540"/>
      <c r="J172" s="243"/>
      <c r="K172" s="243"/>
      <c r="L172" s="243"/>
      <c r="M172" s="541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38"/>
      <c r="B173" s="538"/>
      <c r="C173" s="538"/>
      <c r="D173" s="540"/>
      <c r="E173" s="243"/>
      <c r="F173" s="243"/>
      <c r="G173" s="243"/>
      <c r="H173" s="243"/>
      <c r="I173" s="540"/>
      <c r="J173" s="243"/>
      <c r="K173" s="243"/>
      <c r="L173" s="243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38"/>
      <c r="B174" s="538"/>
      <c r="C174" s="538"/>
      <c r="D174" s="540"/>
      <c r="E174" s="243"/>
      <c r="F174" s="243"/>
      <c r="G174" s="243"/>
      <c r="H174" s="243"/>
      <c r="I174" s="540"/>
      <c r="J174" s="243"/>
      <c r="K174" s="243"/>
      <c r="L174" s="243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38"/>
      <c r="B175" s="538"/>
      <c r="C175" s="538"/>
      <c r="D175" s="540"/>
      <c r="E175" s="243"/>
      <c r="F175" s="243"/>
      <c r="G175" s="243"/>
      <c r="H175" s="243"/>
      <c r="I175" s="540"/>
      <c r="J175" s="243"/>
      <c r="K175" s="243"/>
      <c r="L175" s="243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38"/>
      <c r="B176" s="538"/>
      <c r="C176" s="538"/>
      <c r="D176" s="540"/>
      <c r="E176" s="243"/>
      <c r="F176" s="243"/>
      <c r="G176" s="243"/>
      <c r="H176" s="243"/>
      <c r="I176" s="540"/>
      <c r="J176" s="243"/>
      <c r="K176" s="243"/>
      <c r="L176" s="243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38"/>
      <c r="B177" s="538"/>
      <c r="C177" s="538"/>
      <c r="D177" s="540"/>
      <c r="E177" s="243"/>
      <c r="F177" s="243"/>
      <c r="G177" s="243"/>
      <c r="H177" s="243"/>
      <c r="I177" s="540"/>
      <c r="J177" s="243"/>
      <c r="K177" s="243"/>
      <c r="L177" s="243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38"/>
      <c r="B178" s="538"/>
      <c r="C178" s="538"/>
      <c r="D178" s="540"/>
      <c r="E178" s="243"/>
      <c r="F178" s="243"/>
      <c r="G178" s="243"/>
      <c r="H178" s="243"/>
      <c r="I178" s="540"/>
      <c r="J178" s="243"/>
      <c r="K178" s="243"/>
      <c r="L178" s="243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38"/>
      <c r="B179" s="538"/>
      <c r="C179" s="538"/>
      <c r="D179" s="540"/>
      <c r="E179" s="243"/>
      <c r="F179" s="243"/>
      <c r="G179" s="243"/>
      <c r="H179" s="243"/>
      <c r="I179" s="540"/>
      <c r="J179" s="243"/>
      <c r="K179" s="243"/>
      <c r="L179" s="243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38"/>
      <c r="B180" s="538"/>
      <c r="C180" s="538"/>
      <c r="D180" s="540"/>
      <c r="E180" s="243"/>
      <c r="F180" s="243"/>
      <c r="G180" s="243"/>
      <c r="H180" s="243"/>
      <c r="I180" s="540"/>
      <c r="J180" s="243"/>
      <c r="K180" s="243"/>
      <c r="L180" s="243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38"/>
      <c r="B181" s="538"/>
      <c r="C181" s="538"/>
      <c r="D181" s="540"/>
      <c r="E181" s="243"/>
      <c r="F181" s="243"/>
      <c r="G181" s="243"/>
      <c r="H181" s="243"/>
      <c r="I181" s="540"/>
      <c r="J181" s="243"/>
      <c r="K181" s="243"/>
      <c r="L181" s="243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38"/>
      <c r="B182" s="538"/>
      <c r="C182" s="538"/>
      <c r="D182" s="540"/>
      <c r="E182" s="243"/>
      <c r="F182" s="243"/>
      <c r="G182" s="243"/>
      <c r="H182" s="243"/>
      <c r="I182" s="540"/>
      <c r="J182" s="243"/>
      <c r="K182" s="243"/>
      <c r="L182" s="243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38"/>
      <c r="B183" s="538"/>
      <c r="C183" s="538"/>
      <c r="D183" s="540"/>
      <c r="E183" s="243"/>
      <c r="F183" s="243"/>
      <c r="G183" s="243"/>
      <c r="H183" s="243"/>
      <c r="I183" s="540"/>
      <c r="J183" s="243"/>
      <c r="K183" s="243"/>
      <c r="L183" s="243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38"/>
      <c r="B184" s="538"/>
      <c r="C184" s="538"/>
      <c r="D184" s="540"/>
      <c r="E184" s="243"/>
      <c r="F184" s="243"/>
      <c r="G184" s="243"/>
      <c r="H184" s="243"/>
      <c r="I184" s="540"/>
      <c r="J184" s="243"/>
      <c r="K184" s="243"/>
      <c r="L184" s="243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38"/>
      <c r="B185" s="538"/>
      <c r="C185" s="538"/>
      <c r="D185" s="540"/>
      <c r="E185" s="243"/>
      <c r="F185" s="243"/>
      <c r="G185" s="243"/>
      <c r="H185" s="243"/>
      <c r="I185" s="540"/>
      <c r="J185" s="243"/>
      <c r="K185" s="243"/>
      <c r="L185" s="243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38"/>
      <c r="B186" s="538"/>
      <c r="C186" s="538"/>
      <c r="D186" s="540"/>
      <c r="E186" s="243"/>
      <c r="F186" s="243"/>
      <c r="G186" s="243"/>
      <c r="H186" s="243"/>
      <c r="I186" s="540"/>
      <c r="J186" s="243"/>
      <c r="K186" s="243"/>
      <c r="L186" s="243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38"/>
      <c r="B187" s="538"/>
      <c r="C187" s="538"/>
      <c r="D187" s="540"/>
      <c r="E187" s="243"/>
      <c r="F187" s="243"/>
      <c r="G187" s="243"/>
      <c r="H187" s="243"/>
      <c r="I187" s="540"/>
      <c r="J187" s="243"/>
      <c r="K187" s="243"/>
      <c r="L187" s="243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38"/>
      <c r="B188" s="538"/>
      <c r="C188" s="538"/>
      <c r="D188" s="540"/>
      <c r="E188" s="243"/>
      <c r="F188" s="243"/>
      <c r="G188" s="243"/>
      <c r="H188" s="243"/>
      <c r="I188" s="540"/>
      <c r="J188" s="243"/>
      <c r="K188" s="243"/>
      <c r="L188" s="243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38"/>
      <c r="B189" s="538"/>
      <c r="C189" s="538"/>
      <c r="D189" s="540"/>
      <c r="E189" s="243"/>
      <c r="F189" s="243"/>
      <c r="G189" s="243"/>
      <c r="H189" s="243"/>
      <c r="I189" s="540"/>
      <c r="J189" s="243"/>
      <c r="K189" s="243"/>
      <c r="L189" s="243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38"/>
      <c r="B190" s="538"/>
      <c r="C190" s="538"/>
      <c r="D190" s="540"/>
      <c r="E190" s="243"/>
      <c r="F190" s="243"/>
      <c r="G190" s="243"/>
      <c r="H190" s="243"/>
      <c r="I190" s="540"/>
      <c r="J190" s="243"/>
      <c r="K190" s="243"/>
      <c r="L190" s="243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38"/>
      <c r="B191" s="538"/>
      <c r="C191" s="538"/>
      <c r="D191" s="540"/>
      <c r="E191" s="243"/>
      <c r="F191" s="243"/>
      <c r="G191" s="243"/>
      <c r="H191" s="243"/>
      <c r="I191" s="540"/>
      <c r="J191" s="243"/>
      <c r="K191" s="243"/>
      <c r="L191" s="243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38"/>
      <c r="B192" s="538"/>
      <c r="C192" s="538"/>
      <c r="D192" s="540"/>
      <c r="E192" s="243"/>
      <c r="F192" s="243"/>
      <c r="G192" s="243"/>
      <c r="H192" s="243"/>
      <c r="I192" s="540"/>
      <c r="J192" s="243"/>
      <c r="K192" s="243"/>
      <c r="L192" s="243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38"/>
      <c r="B193" s="538"/>
      <c r="C193" s="538"/>
      <c r="D193" s="540"/>
      <c r="E193" s="243"/>
      <c r="F193" s="243"/>
      <c r="G193" s="243"/>
      <c r="H193" s="243"/>
      <c r="I193" s="540"/>
      <c r="J193" s="243"/>
      <c r="K193" s="243"/>
      <c r="L193" s="243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38"/>
      <c r="B194" s="538"/>
      <c r="C194" s="538"/>
      <c r="D194" s="540"/>
      <c r="E194" s="243"/>
      <c r="F194" s="243"/>
      <c r="G194" s="243"/>
      <c r="H194" s="243"/>
      <c r="I194" s="540"/>
      <c r="J194" s="243"/>
      <c r="K194" s="243"/>
      <c r="L194" s="243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38"/>
      <c r="B195" s="538"/>
      <c r="C195" s="538"/>
      <c r="D195" s="540"/>
      <c r="E195" s="243"/>
      <c r="F195" s="243"/>
      <c r="G195" s="243"/>
      <c r="H195" s="243"/>
      <c r="I195" s="540"/>
      <c r="J195" s="243"/>
      <c r="K195" s="243"/>
      <c r="L195" s="243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38"/>
      <c r="B196" s="538"/>
      <c r="C196" s="538"/>
      <c r="D196" s="540"/>
      <c r="E196" s="243"/>
      <c r="F196" s="243"/>
      <c r="G196" s="243"/>
      <c r="H196" s="243"/>
      <c r="I196" s="540"/>
      <c r="J196" s="243"/>
      <c r="K196" s="243"/>
      <c r="L196" s="243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38"/>
      <c r="B197" s="538"/>
      <c r="C197" s="538"/>
      <c r="D197" s="540"/>
      <c r="E197" s="243"/>
      <c r="F197" s="243"/>
      <c r="G197" s="243"/>
      <c r="H197" s="243"/>
      <c r="I197" s="540"/>
      <c r="J197" s="243"/>
      <c r="K197" s="243"/>
      <c r="L197" s="243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38"/>
      <c r="B198" s="538"/>
      <c r="C198" s="538"/>
      <c r="D198" s="540"/>
      <c r="E198" s="243"/>
      <c r="F198" s="243"/>
      <c r="G198" s="243"/>
      <c r="H198" s="243"/>
      <c r="I198" s="540"/>
      <c r="J198" s="243"/>
      <c r="K198" s="243"/>
      <c r="L198" s="243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38"/>
      <c r="B199" s="538"/>
      <c r="C199" s="538"/>
      <c r="D199" s="540"/>
      <c r="E199" s="243"/>
      <c r="F199" s="243"/>
      <c r="G199" s="243"/>
      <c r="H199" s="243"/>
      <c r="I199" s="540"/>
      <c r="J199" s="243"/>
      <c r="K199" s="243"/>
      <c r="L199" s="243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38"/>
      <c r="B200" s="538"/>
      <c r="C200" s="538"/>
      <c r="D200" s="540"/>
      <c r="E200" s="243"/>
      <c r="F200" s="243"/>
      <c r="G200" s="243"/>
      <c r="H200" s="243"/>
      <c r="I200" s="540"/>
      <c r="J200" s="243"/>
      <c r="K200" s="243"/>
      <c r="L200" s="243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38"/>
      <c r="B201" s="538"/>
      <c r="C201" s="538"/>
      <c r="D201" s="540"/>
      <c r="E201" s="243"/>
      <c r="F201" s="243"/>
      <c r="G201" s="243"/>
      <c r="H201" s="243"/>
      <c r="I201" s="540"/>
      <c r="J201" s="243"/>
      <c r="K201" s="243"/>
      <c r="L201" s="243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38"/>
      <c r="B202" s="538"/>
      <c r="C202" s="538"/>
      <c r="D202" s="540"/>
      <c r="E202" s="243"/>
      <c r="F202" s="243"/>
      <c r="G202" s="243"/>
      <c r="H202" s="243"/>
      <c r="I202" s="540"/>
      <c r="J202" s="243"/>
      <c r="K202" s="243"/>
      <c r="L202" s="243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38"/>
      <c r="B203" s="538"/>
      <c r="C203" s="538"/>
      <c r="D203" s="540"/>
      <c r="E203" s="243"/>
      <c r="F203" s="243"/>
      <c r="G203" s="243"/>
      <c r="H203" s="243"/>
      <c r="I203" s="540"/>
      <c r="J203" s="243"/>
      <c r="K203" s="243"/>
      <c r="L203" s="243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38"/>
      <c r="B204" s="538"/>
      <c r="C204" s="538"/>
      <c r="D204" s="540"/>
      <c r="E204" s="243"/>
      <c r="F204" s="243"/>
      <c r="G204" s="243"/>
      <c r="H204" s="243"/>
      <c r="I204" s="540"/>
      <c r="J204" s="243"/>
      <c r="K204" s="243"/>
      <c r="L204" s="243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540"/>
      <c r="E205" s="243"/>
      <c r="F205" s="243"/>
      <c r="G205" s="243"/>
      <c r="H205" s="243"/>
      <c r="I205" s="540"/>
      <c r="J205" s="243"/>
      <c r="K205" s="243"/>
      <c r="L205" s="243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38"/>
      <c r="B206" s="538"/>
      <c r="C206" s="538"/>
      <c r="D206" s="540"/>
      <c r="E206" s="243"/>
      <c r="F206" s="243"/>
      <c r="G206" s="243"/>
      <c r="H206" s="243"/>
      <c r="I206" s="540"/>
      <c r="J206" s="243"/>
      <c r="K206" s="243"/>
      <c r="L206" s="243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38"/>
      <c r="B207" s="538"/>
      <c r="C207" s="538"/>
      <c r="D207" s="540"/>
      <c r="E207" s="243"/>
      <c r="F207" s="243"/>
      <c r="G207" s="243"/>
      <c r="H207" s="243"/>
      <c r="I207" s="540"/>
      <c r="J207" s="243"/>
      <c r="K207" s="243"/>
      <c r="L207" s="243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38"/>
      <c r="B208" s="538"/>
      <c r="C208" s="538"/>
      <c r="D208" s="540"/>
      <c r="E208" s="243"/>
      <c r="F208" s="243"/>
      <c r="G208" s="243"/>
      <c r="H208" s="243"/>
      <c r="I208" s="540"/>
      <c r="J208" s="243"/>
      <c r="K208" s="243"/>
      <c r="L208" s="243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38"/>
      <c r="B209" s="538"/>
      <c r="C209" s="538"/>
      <c r="D209" s="540"/>
      <c r="E209" s="243"/>
      <c r="F209" s="243"/>
      <c r="G209" s="243"/>
      <c r="H209" s="243"/>
      <c r="I209" s="540"/>
      <c r="J209" s="243"/>
      <c r="K209" s="243"/>
      <c r="L209" s="243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38"/>
      <c r="B210" s="538"/>
      <c r="C210" s="538"/>
      <c r="D210" s="540"/>
      <c r="E210" s="243"/>
      <c r="F210" s="243"/>
      <c r="G210" s="243"/>
      <c r="H210" s="243"/>
      <c r="I210" s="540"/>
      <c r="J210" s="243"/>
      <c r="K210" s="243"/>
      <c r="L210" s="243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38"/>
      <c r="B211" s="538"/>
      <c r="C211" s="538"/>
      <c r="D211" s="540"/>
      <c r="E211" s="243"/>
      <c r="F211" s="243"/>
      <c r="G211" s="243"/>
      <c r="H211" s="243"/>
      <c r="I211" s="540"/>
      <c r="J211" s="243"/>
      <c r="K211" s="243"/>
      <c r="L211" s="243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38"/>
      <c r="B212" s="538"/>
      <c r="C212" s="538"/>
      <c r="D212" s="540"/>
      <c r="E212" s="243"/>
      <c r="F212" s="243"/>
      <c r="G212" s="243"/>
      <c r="H212" s="243"/>
      <c r="I212" s="540"/>
      <c r="J212" s="243"/>
      <c r="K212" s="243"/>
      <c r="L212" s="243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38"/>
      <c r="B213" s="538"/>
      <c r="C213" s="538"/>
      <c r="D213" s="540"/>
      <c r="E213" s="243"/>
      <c r="F213" s="243"/>
      <c r="G213" s="243"/>
      <c r="H213" s="243"/>
      <c r="I213" s="540"/>
      <c r="J213" s="243"/>
      <c r="K213" s="243"/>
      <c r="L213" s="243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38"/>
      <c r="B214" s="538"/>
      <c r="C214" s="538"/>
      <c r="D214" s="540"/>
      <c r="E214" s="243"/>
      <c r="F214" s="243"/>
      <c r="G214" s="243"/>
      <c r="H214" s="243"/>
      <c r="I214" s="540"/>
      <c r="J214" s="243"/>
      <c r="K214" s="243"/>
      <c r="L214" s="243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38"/>
      <c r="B215" s="538"/>
      <c r="C215" s="538"/>
      <c r="D215" s="540"/>
      <c r="E215" s="243"/>
      <c r="F215" s="243"/>
      <c r="G215" s="243"/>
      <c r="H215" s="243"/>
      <c r="I215" s="540"/>
      <c r="J215" s="243"/>
      <c r="K215" s="243"/>
      <c r="L215" s="243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38"/>
      <c r="B216" s="538"/>
      <c r="C216" s="538"/>
      <c r="D216" s="540"/>
      <c r="E216" s="243"/>
      <c r="F216" s="243"/>
      <c r="G216" s="243"/>
      <c r="H216" s="243"/>
      <c r="I216" s="540"/>
      <c r="J216" s="243"/>
      <c r="K216" s="243"/>
      <c r="L216" s="243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38"/>
      <c r="B217" s="538"/>
      <c r="C217" s="538"/>
      <c r="D217" s="540"/>
      <c r="E217" s="243"/>
      <c r="F217" s="243"/>
      <c r="G217" s="243"/>
      <c r="H217" s="243"/>
      <c r="I217" s="540"/>
      <c r="J217" s="243"/>
      <c r="K217" s="243"/>
      <c r="L217" s="243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38"/>
      <c r="B218" s="538"/>
      <c r="C218" s="538"/>
      <c r="D218" s="540"/>
      <c r="E218" s="243"/>
      <c r="F218" s="243"/>
      <c r="G218" s="243"/>
      <c r="H218" s="243"/>
      <c r="I218" s="540"/>
      <c r="J218" s="243"/>
      <c r="K218" s="243"/>
      <c r="L218" s="243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38"/>
      <c r="B219" s="538"/>
      <c r="C219" s="538"/>
      <c r="D219" s="540"/>
      <c r="E219" s="243"/>
      <c r="F219" s="243"/>
      <c r="G219" s="243"/>
      <c r="H219" s="243"/>
      <c r="I219" s="540"/>
      <c r="J219" s="243"/>
      <c r="K219" s="243"/>
      <c r="L219" s="243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540"/>
      <c r="E220" s="243"/>
      <c r="F220" s="243"/>
      <c r="G220" s="243"/>
      <c r="H220" s="243"/>
      <c r="I220" s="540"/>
      <c r="J220" s="243"/>
      <c r="K220" s="243"/>
      <c r="L220" s="243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540"/>
      <c r="E221" s="243"/>
      <c r="F221" s="243"/>
      <c r="G221" s="243"/>
      <c r="H221" s="243"/>
      <c r="I221" s="540"/>
      <c r="J221" s="243"/>
      <c r="K221" s="243"/>
      <c r="L221" s="243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40"/>
      <c r="E222" s="243"/>
      <c r="F222" s="243"/>
      <c r="G222" s="243"/>
      <c r="H222" s="243"/>
      <c r="I222" s="540"/>
      <c r="J222" s="243"/>
      <c r="K222" s="243"/>
      <c r="L222" s="243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40"/>
      <c r="E223" s="243"/>
      <c r="F223" s="243"/>
      <c r="G223" s="243"/>
      <c r="H223" s="243"/>
      <c r="I223" s="540"/>
      <c r="J223" s="243"/>
      <c r="K223" s="243"/>
      <c r="L223" s="243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40"/>
      <c r="E224" s="243"/>
      <c r="F224" s="243"/>
      <c r="G224" s="243"/>
      <c r="H224" s="243"/>
      <c r="I224" s="540"/>
      <c r="J224" s="243"/>
      <c r="K224" s="243"/>
      <c r="L224" s="243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40"/>
      <c r="E225" s="243"/>
      <c r="F225" s="243"/>
      <c r="G225" s="243"/>
      <c r="H225" s="243"/>
      <c r="I225" s="540"/>
      <c r="J225" s="243"/>
      <c r="K225" s="243"/>
      <c r="L225" s="243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40"/>
      <c r="E226" s="243"/>
      <c r="F226" s="243"/>
      <c r="G226" s="243"/>
      <c r="H226" s="243"/>
      <c r="I226" s="540"/>
      <c r="J226" s="243"/>
      <c r="K226" s="243"/>
      <c r="L226" s="243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540"/>
      <c r="J227" s="243"/>
      <c r="K227" s="243"/>
      <c r="L227" s="243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540"/>
      <c r="J228" s="243"/>
      <c r="K228" s="243"/>
      <c r="L228" s="243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540"/>
      <c r="J229" s="243"/>
      <c r="K229" s="243"/>
      <c r="L229" s="243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540"/>
      <c r="J230" s="243"/>
      <c r="K230" s="243"/>
      <c r="L230" s="243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540"/>
      <c r="J231" s="243"/>
      <c r="K231" s="243"/>
      <c r="L231" s="243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540"/>
      <c r="J232" s="243"/>
      <c r="K232" s="243"/>
      <c r="L232" s="243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540"/>
      <c r="J233" s="243"/>
      <c r="K233" s="243"/>
      <c r="L233" s="243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540"/>
      <c r="J234" s="243"/>
      <c r="K234" s="243"/>
      <c r="L234" s="243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540"/>
      <c r="J235" s="243"/>
      <c r="K235" s="243"/>
      <c r="L235" s="243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540"/>
      <c r="J236" s="243"/>
      <c r="K236" s="243"/>
      <c r="L236" s="243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540"/>
      <c r="J237" s="243"/>
      <c r="K237" s="243"/>
      <c r="L237" s="243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540"/>
      <c r="J238" s="243"/>
      <c r="K238" s="243"/>
      <c r="L238" s="243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540"/>
      <c r="J239" s="243"/>
      <c r="K239" s="243"/>
      <c r="L239" s="243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540"/>
      <c r="J240" s="243"/>
      <c r="K240" s="243"/>
      <c r="L240" s="243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540"/>
      <c r="J241" s="243"/>
      <c r="K241" s="243"/>
      <c r="L241" s="243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540"/>
      <c r="J242" s="243"/>
      <c r="K242" s="243"/>
      <c r="L242" s="243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540"/>
      <c r="J243" s="243"/>
      <c r="K243" s="243"/>
      <c r="L243" s="243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540"/>
      <c r="J244" s="243"/>
      <c r="K244" s="243"/>
      <c r="L244" s="243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540"/>
      <c r="J245" s="243"/>
      <c r="K245" s="243"/>
      <c r="L245" s="243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540"/>
      <c r="J246" s="243"/>
      <c r="K246" s="243"/>
      <c r="L246" s="243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540"/>
      <c r="J247" s="243"/>
      <c r="K247" s="243"/>
      <c r="L247" s="243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540"/>
      <c r="J248" s="243"/>
      <c r="K248" s="243"/>
      <c r="L248" s="243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540"/>
      <c r="J249" s="243"/>
      <c r="K249" s="243"/>
      <c r="L249" s="243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540"/>
      <c r="J250" s="243"/>
      <c r="K250" s="243"/>
      <c r="L250" s="243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540"/>
      <c r="J251" s="243"/>
      <c r="K251" s="243"/>
      <c r="L251" s="243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540"/>
      <c r="J252" s="243"/>
      <c r="K252" s="243"/>
      <c r="L252" s="243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540"/>
      <c r="J253" s="243"/>
      <c r="K253" s="243"/>
      <c r="L253" s="243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540"/>
      <c r="J254" s="243"/>
      <c r="K254" s="243"/>
      <c r="L254" s="243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540"/>
      <c r="J255" s="243"/>
      <c r="K255" s="243"/>
      <c r="L255" s="243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540"/>
      <c r="J256" s="243"/>
      <c r="K256" s="243"/>
      <c r="L256" s="243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540"/>
      <c r="J257" s="243"/>
      <c r="K257" s="243"/>
      <c r="L257" s="243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540"/>
      <c r="J258" s="243"/>
      <c r="K258" s="243"/>
      <c r="L258" s="243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540"/>
      <c r="J259" s="243"/>
      <c r="K259" s="243"/>
      <c r="L259" s="243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540"/>
      <c r="J260" s="243"/>
      <c r="K260" s="243"/>
      <c r="L260" s="243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540"/>
      <c r="J261" s="243"/>
      <c r="K261" s="243"/>
      <c r="L261" s="243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540"/>
      <c r="J262" s="243"/>
      <c r="K262" s="243"/>
      <c r="L262" s="243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540"/>
      <c r="J263" s="243"/>
      <c r="K263" s="243"/>
      <c r="L263" s="243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540"/>
      <c r="J264" s="243"/>
      <c r="K264" s="243"/>
      <c r="L264" s="243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540"/>
      <c r="J265" s="243"/>
      <c r="K265" s="243"/>
      <c r="L265" s="243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540"/>
      <c r="J266" s="243"/>
      <c r="K266" s="243"/>
      <c r="L266" s="243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540"/>
      <c r="J267" s="243"/>
      <c r="K267" s="243"/>
      <c r="L267" s="243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540"/>
      <c r="J268" s="243"/>
      <c r="K268" s="243"/>
      <c r="L268" s="243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540"/>
      <c r="J269" s="243"/>
      <c r="K269" s="243"/>
      <c r="L269" s="243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540"/>
      <c r="J270" s="243"/>
      <c r="K270" s="243"/>
      <c r="L270" s="243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540"/>
      <c r="J271" s="243"/>
      <c r="K271" s="243"/>
      <c r="L271" s="243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540"/>
      <c r="J272" s="243"/>
      <c r="K272" s="243"/>
      <c r="L272" s="243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540"/>
      <c r="J273" s="243"/>
      <c r="K273" s="243"/>
      <c r="L273" s="243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540"/>
      <c r="J274" s="243"/>
      <c r="K274" s="243"/>
      <c r="L274" s="243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540"/>
      <c r="J275" s="243"/>
      <c r="K275" s="243"/>
      <c r="L275" s="243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540"/>
      <c r="J276" s="243"/>
      <c r="K276" s="243"/>
      <c r="L276" s="243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540"/>
      <c r="J277" s="243"/>
      <c r="K277" s="243"/>
      <c r="L277" s="243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540"/>
      <c r="J278" s="243"/>
      <c r="K278" s="243"/>
      <c r="L278" s="243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540"/>
      <c r="J279" s="243"/>
      <c r="K279" s="243"/>
      <c r="L279" s="243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540"/>
      <c r="J280" s="243"/>
      <c r="K280" s="243"/>
      <c r="L280" s="243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540"/>
      <c r="J281" s="243"/>
      <c r="K281" s="243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540"/>
      <c r="J282" s="243"/>
      <c r="K282" s="243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540"/>
      <c r="J283" s="243"/>
      <c r="K283" s="243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540"/>
      <c r="J284" s="243"/>
      <c r="K284" s="243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540"/>
      <c r="J285" s="243"/>
      <c r="K285" s="243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540"/>
      <c r="J286" s="243"/>
      <c r="K286" s="243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540"/>
      <c r="J287" s="243"/>
      <c r="K287" s="243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540"/>
      <c r="J288" s="243"/>
      <c r="K288" s="243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540"/>
      <c r="J289" s="243"/>
      <c r="K289" s="243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540"/>
      <c r="J290" s="243"/>
      <c r="K290" s="243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540"/>
      <c r="J291" s="243"/>
      <c r="K291" s="243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540"/>
      <c r="J292" s="243"/>
      <c r="K292" s="243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540"/>
      <c r="J293" s="243"/>
      <c r="K293" s="243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540"/>
      <c r="J294" s="243"/>
      <c r="K294" s="243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540"/>
      <c r="J295" s="243"/>
      <c r="K295" s="243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540"/>
      <c r="J296" s="243"/>
      <c r="K296" s="243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540"/>
      <c r="J297" s="243"/>
      <c r="K297" s="243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540"/>
      <c r="J298" s="243"/>
      <c r="K298" s="243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540"/>
      <c r="J299" s="243"/>
      <c r="K299" s="243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540"/>
      <c r="J300" s="243"/>
      <c r="K300" s="243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540"/>
      <c r="J301" s="243"/>
      <c r="K301" s="243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540"/>
      <c r="J302" s="243"/>
      <c r="K302" s="243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540"/>
      <c r="J303" s="243"/>
      <c r="K303" s="243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540"/>
      <c r="J304" s="243"/>
      <c r="K304" s="243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540"/>
      <c r="J305" s="243"/>
      <c r="K305" s="243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540"/>
      <c r="J306" s="243"/>
      <c r="K306" s="243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540"/>
      <c r="J307" s="243"/>
      <c r="K307" s="243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540"/>
      <c r="J308" s="243"/>
      <c r="K308" s="243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540"/>
      <c r="J309" s="243"/>
      <c r="K309" s="243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540"/>
      <c r="J310" s="243"/>
      <c r="K310" s="243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540"/>
      <c r="J311" s="243"/>
      <c r="K311" s="243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540"/>
      <c r="J312" s="243"/>
      <c r="K312" s="243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540"/>
      <c r="J313" s="243"/>
      <c r="K313" s="243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540"/>
      <c r="J314" s="243"/>
      <c r="K314" s="243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540"/>
      <c r="J315" s="243"/>
      <c r="K315" s="243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540"/>
      <c r="J316" s="243"/>
      <c r="K316" s="243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540"/>
      <c r="J317" s="243"/>
      <c r="K317" s="243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540"/>
      <c r="J318" s="243"/>
      <c r="K318" s="243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540"/>
      <c r="J319" s="243"/>
      <c r="K319" s="243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540"/>
      <c r="J320" s="243"/>
      <c r="K320" s="243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540"/>
      <c r="J321" s="243"/>
      <c r="K321" s="243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540"/>
      <c r="J322" s="243"/>
      <c r="K322" s="243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540"/>
      <c r="J323" s="243"/>
      <c r="K323" s="243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540"/>
      <c r="J324" s="243"/>
      <c r="K324" s="243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540"/>
      <c r="J325" s="243"/>
      <c r="K325" s="243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540"/>
      <c r="J326" s="243"/>
      <c r="K326" s="243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540"/>
      <c r="J327" s="243"/>
      <c r="K327" s="243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540"/>
      <c r="J328" s="243"/>
      <c r="K328" s="243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540"/>
      <c r="J329" s="243"/>
      <c r="K329" s="243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540"/>
      <c r="J330" s="243"/>
      <c r="K330" s="243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540"/>
      <c r="J331" s="243"/>
      <c r="K331" s="243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540"/>
      <c r="J332" s="243"/>
      <c r="K332" s="243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540"/>
      <c r="J333" s="243"/>
      <c r="K333" s="243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540"/>
      <c r="J334" s="243"/>
      <c r="K334" s="243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540"/>
      <c r="J335" s="243"/>
      <c r="K335" s="243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540"/>
      <c r="J336" s="243"/>
      <c r="K336" s="243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540"/>
      <c r="J337" s="243"/>
      <c r="K337" s="243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540"/>
      <c r="J338" s="243"/>
      <c r="K338" s="243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540"/>
      <c r="J339" s="243"/>
      <c r="K339" s="243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540"/>
      <c r="J340" s="243"/>
      <c r="K340" s="243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540"/>
      <c r="J341" s="243"/>
      <c r="K341" s="243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540"/>
      <c r="J342" s="243"/>
      <c r="K342" s="243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540"/>
      <c r="J343" s="243"/>
      <c r="K343" s="243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540"/>
      <c r="J344" s="243"/>
      <c r="K344" s="243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540"/>
      <c r="J345" s="243"/>
      <c r="K345" s="243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540"/>
      <c r="J346" s="243"/>
      <c r="K346" s="243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540"/>
      <c r="J347" s="243"/>
      <c r="K347" s="243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540"/>
      <c r="J348" s="243"/>
      <c r="K348" s="243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540"/>
      <c r="J349" s="243"/>
      <c r="K349" s="243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540"/>
      <c r="J350" s="243"/>
      <c r="K350" s="243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540"/>
      <c r="J351" s="243"/>
      <c r="K351" s="243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540"/>
      <c r="J352" s="243"/>
      <c r="K352" s="243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540"/>
      <c r="J353" s="243"/>
      <c r="K353" s="243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540"/>
      <c r="J354" s="243"/>
      <c r="K354" s="243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540"/>
      <c r="J355" s="243"/>
      <c r="K355" s="243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540"/>
      <c r="J356" s="243"/>
      <c r="K356" s="243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540"/>
      <c r="J357" s="243"/>
      <c r="K357" s="243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540"/>
      <c r="J358" s="243"/>
      <c r="K358" s="243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540"/>
      <c r="J359" s="243"/>
      <c r="K359" s="243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540"/>
      <c r="J360" s="243"/>
      <c r="K360" s="243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540"/>
      <c r="J361" s="243"/>
      <c r="K361" s="243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540"/>
      <c r="J362" s="243"/>
      <c r="K362" s="243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540"/>
      <c r="J363" s="243"/>
      <c r="K363" s="243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540"/>
      <c r="J364" s="243"/>
      <c r="K364" s="243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540"/>
      <c r="J365" s="243"/>
      <c r="K365" s="243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540"/>
      <c r="J366" s="243"/>
      <c r="K366" s="243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540"/>
      <c r="J367" s="243"/>
      <c r="K367" s="243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540"/>
      <c r="J368" s="243"/>
      <c r="K368" s="243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540"/>
      <c r="J369" s="243"/>
      <c r="K369" s="243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540"/>
      <c r="J370" s="243"/>
      <c r="K370" s="243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540"/>
      <c r="J371" s="243"/>
      <c r="K371" s="243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540"/>
      <c r="J372" s="243"/>
      <c r="K372" s="243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540"/>
      <c r="J373" s="243"/>
      <c r="K373" s="243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540"/>
      <c r="J374" s="243"/>
      <c r="K374" s="243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540"/>
      <c r="J375" s="243"/>
      <c r="K375" s="243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540"/>
      <c r="J376" s="243"/>
      <c r="K376" s="243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540"/>
      <c r="J377" s="243"/>
      <c r="K377" s="243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540"/>
      <c r="J378" s="243"/>
      <c r="K378" s="243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540"/>
      <c r="J379" s="243"/>
      <c r="K379" s="243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540"/>
      <c r="J380" s="243"/>
      <c r="K380" s="243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540"/>
      <c r="J381" s="243"/>
      <c r="K381" s="243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540"/>
      <c r="J382" s="243"/>
      <c r="K382" s="243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540"/>
      <c r="J383" s="243"/>
      <c r="K383" s="243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540"/>
      <c r="J384" s="243"/>
      <c r="K384" s="243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540"/>
      <c r="J385" s="243"/>
      <c r="K385" s="243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540"/>
      <c r="J386" s="243"/>
      <c r="K386" s="243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540"/>
      <c r="J387" s="243"/>
      <c r="K387" s="243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540"/>
      <c r="J388" s="243"/>
      <c r="K388" s="243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540"/>
      <c r="J389" s="243"/>
      <c r="K389" s="243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540"/>
      <c r="J390" s="243"/>
      <c r="K390" s="243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540"/>
      <c r="J391" s="243"/>
      <c r="K391" s="243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540"/>
      <c r="J392" s="243"/>
      <c r="K392" s="243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540"/>
      <c r="J393" s="243"/>
      <c r="K393" s="243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540"/>
      <c r="J394" s="243"/>
      <c r="K394" s="243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540"/>
      <c r="J395" s="243"/>
      <c r="K395" s="243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540"/>
      <c r="J396" s="243"/>
      <c r="K396" s="243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540"/>
      <c r="J397" s="243"/>
      <c r="K397" s="243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540"/>
      <c r="J398" s="243"/>
      <c r="K398" s="243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540"/>
      <c r="J399" s="243"/>
      <c r="K399" s="243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540"/>
      <c r="J400" s="243"/>
      <c r="K400" s="243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540"/>
      <c r="J401" s="243"/>
      <c r="K401" s="243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540"/>
      <c r="J402" s="243"/>
      <c r="K402" s="243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540"/>
      <c r="J403" s="243"/>
      <c r="K403" s="243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540"/>
      <c r="J404" s="243"/>
      <c r="K404" s="243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540"/>
      <c r="J405" s="243"/>
      <c r="K405" s="243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540"/>
      <c r="J406" s="243"/>
      <c r="K406" s="243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540"/>
      <c r="J407" s="243"/>
      <c r="K407" s="243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540"/>
      <c r="J408" s="243"/>
      <c r="K408" s="243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540"/>
      <c r="J409" s="243"/>
      <c r="K409" s="243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540"/>
      <c r="J410" s="243"/>
      <c r="K410" s="243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540"/>
      <c r="J411" s="243"/>
      <c r="K411" s="243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540"/>
      <c r="J412" s="243"/>
      <c r="K412" s="243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540"/>
      <c r="J413" s="243"/>
      <c r="K413" s="243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540"/>
      <c r="J414" s="243"/>
      <c r="K414" s="243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540"/>
      <c r="J415" s="243"/>
      <c r="K415" s="243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540"/>
      <c r="J416" s="243"/>
      <c r="K416" s="243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540"/>
      <c r="J417" s="243"/>
      <c r="K417" s="243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540"/>
      <c r="J418" s="243"/>
      <c r="K418" s="243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540"/>
      <c r="J419" s="243"/>
      <c r="K419" s="243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540"/>
      <c r="J420" s="243"/>
      <c r="K420" s="243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540"/>
      <c r="J421" s="243"/>
      <c r="K421" s="243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540"/>
      <c r="J422" s="243"/>
      <c r="K422" s="243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540"/>
      <c r="J423" s="243"/>
      <c r="K423" s="243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540"/>
      <c r="J424" s="243"/>
      <c r="K424" s="243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540"/>
      <c r="J425" s="243"/>
      <c r="K425" s="243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540"/>
      <c r="J426" s="243"/>
      <c r="K426" s="243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540"/>
      <c r="J427" s="243"/>
      <c r="K427" s="243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540"/>
      <c r="J428" s="243"/>
      <c r="K428" s="243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540"/>
      <c r="J429" s="243"/>
      <c r="K429" s="243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540"/>
      <c r="J430" s="243"/>
      <c r="K430" s="243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540"/>
      <c r="J431" s="243"/>
      <c r="K431" s="243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540"/>
      <c r="J432" s="243"/>
      <c r="K432" s="243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540"/>
      <c r="J433" s="243"/>
      <c r="K433" s="243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540"/>
      <c r="J434" s="243"/>
      <c r="K434" s="243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540"/>
      <c r="J435" s="243"/>
      <c r="K435" s="243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540"/>
      <c r="J436" s="243"/>
      <c r="K436" s="243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540"/>
      <c r="J437" s="243"/>
      <c r="K437" s="243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540"/>
      <c r="J438" s="243"/>
      <c r="K438" s="243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540"/>
      <c r="J439" s="243"/>
      <c r="K439" s="243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540"/>
      <c r="J440" s="243"/>
      <c r="K440" s="243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540"/>
      <c r="J441" s="243"/>
      <c r="K441" s="243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540"/>
      <c r="J442" s="243"/>
      <c r="K442" s="243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540"/>
      <c r="J443" s="243"/>
      <c r="K443" s="243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540"/>
      <c r="J444" s="243"/>
      <c r="K444" s="243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540"/>
      <c r="J445" s="243"/>
      <c r="K445" s="243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540"/>
      <c r="J446" s="243"/>
      <c r="K446" s="243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540"/>
      <c r="J447" s="243"/>
      <c r="K447" s="243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540"/>
      <c r="J448" s="243"/>
      <c r="K448" s="243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540"/>
      <c r="J449" s="243"/>
      <c r="K449" s="243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540"/>
      <c r="J450" s="243"/>
      <c r="K450" s="243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540"/>
      <c r="J451" s="243"/>
      <c r="K451" s="243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540"/>
      <c r="J452" s="243"/>
      <c r="K452" s="243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540"/>
      <c r="J453" s="243"/>
      <c r="K453" s="243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540"/>
      <c r="J454" s="243"/>
      <c r="K454" s="243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540"/>
      <c r="J455" s="243"/>
      <c r="K455" s="243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540"/>
      <c r="J456" s="243"/>
      <c r="K456" s="243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540"/>
      <c r="J457" s="243"/>
      <c r="K457" s="243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540"/>
      <c r="J458" s="243"/>
      <c r="K458" s="243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540"/>
      <c r="J459" s="243"/>
      <c r="K459" s="243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540"/>
      <c r="J460" s="243"/>
      <c r="K460" s="243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540"/>
      <c r="J461" s="243"/>
      <c r="K461" s="243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540"/>
      <c r="J462" s="243"/>
      <c r="K462" s="243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540"/>
      <c r="J463" s="243"/>
      <c r="K463" s="243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540"/>
      <c r="J464" s="243"/>
      <c r="K464" s="243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540"/>
      <c r="J465" s="243"/>
      <c r="K465" s="243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540"/>
      <c r="J466" s="243"/>
      <c r="K466" s="243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540"/>
      <c r="J467" s="243"/>
      <c r="K467" s="243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540"/>
      <c r="J468" s="243"/>
      <c r="K468" s="243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540"/>
      <c r="J469" s="243"/>
      <c r="K469" s="243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540"/>
      <c r="J470" s="243"/>
      <c r="K470" s="243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540"/>
      <c r="J471" s="243"/>
      <c r="K471" s="243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540"/>
      <c r="J472" s="243"/>
      <c r="K472" s="243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540"/>
      <c r="J473" s="243"/>
      <c r="K473" s="243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540"/>
      <c r="J474" s="243"/>
      <c r="K474" s="243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540"/>
      <c r="J475" s="243"/>
      <c r="K475" s="243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540"/>
      <c r="J476" s="243"/>
      <c r="K476" s="243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540"/>
      <c r="J477" s="243"/>
      <c r="K477" s="243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540"/>
      <c r="J478" s="243"/>
      <c r="K478" s="243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540"/>
      <c r="J479" s="243"/>
      <c r="K479" s="243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540"/>
      <c r="J480" s="243"/>
      <c r="K480" s="243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540"/>
      <c r="J481" s="243"/>
      <c r="K481" s="243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540"/>
      <c r="J482" s="243"/>
      <c r="K482" s="243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540"/>
      <c r="J483" s="243"/>
      <c r="K483" s="243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540"/>
      <c r="J484" s="243"/>
      <c r="K484" s="243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540"/>
      <c r="J485" s="243"/>
      <c r="K485" s="243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540"/>
      <c r="J486" s="243"/>
      <c r="K486" s="243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540"/>
      <c r="J487" s="243"/>
      <c r="K487" s="243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540"/>
      <c r="J488" s="243"/>
      <c r="K488" s="243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540"/>
      <c r="J489" s="243"/>
      <c r="K489" s="243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540"/>
      <c r="J490" s="243"/>
      <c r="K490" s="243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540"/>
      <c r="J491" s="243"/>
      <c r="K491" s="243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540"/>
      <c r="J492" s="243"/>
      <c r="K492" s="243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540"/>
      <c r="J493" s="243"/>
      <c r="K493" s="243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540"/>
      <c r="J494" s="243"/>
      <c r="K494" s="243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540"/>
      <c r="J495" s="243"/>
      <c r="K495" s="243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540"/>
      <c r="J496" s="243"/>
      <c r="K496" s="243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540"/>
      <c r="J497" s="243"/>
      <c r="K497" s="243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540"/>
      <c r="J498" s="243"/>
      <c r="K498" s="243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540"/>
      <c r="J499" s="243"/>
      <c r="K499" s="243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540"/>
      <c r="J500" s="243"/>
      <c r="K500" s="243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540"/>
      <c r="J501" s="243"/>
      <c r="K501" s="243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540"/>
      <c r="J502" s="243"/>
      <c r="K502" s="243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540"/>
      <c r="J503" s="243"/>
      <c r="K503" s="243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540"/>
      <c r="J504" s="243"/>
      <c r="K504" s="243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540"/>
      <c r="J505" s="243"/>
      <c r="K505" s="243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540"/>
      <c r="J506" s="243"/>
      <c r="K506" s="243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540"/>
      <c r="J507" s="243"/>
      <c r="K507" s="243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540"/>
      <c r="J508" s="243"/>
      <c r="K508" s="243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540"/>
      <c r="J509" s="243"/>
      <c r="K509" s="243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540"/>
      <c r="J510" s="243"/>
      <c r="K510" s="243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540"/>
      <c r="J511" s="243"/>
      <c r="K511" s="243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540"/>
      <c r="J512" s="243"/>
      <c r="K512" s="243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540"/>
      <c r="J513" s="243"/>
      <c r="K513" s="243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540"/>
      <c r="J514" s="243"/>
      <c r="K514" s="243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540"/>
      <c r="J515" s="243"/>
      <c r="K515" s="243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540"/>
      <c r="J516" s="243"/>
      <c r="K516" s="243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540"/>
      <c r="J517" s="243"/>
      <c r="K517" s="243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540"/>
      <c r="J518" s="243"/>
      <c r="K518" s="243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540"/>
      <c r="J519" s="243"/>
      <c r="K519" s="243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540"/>
      <c r="J520" s="243"/>
      <c r="K520" s="243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540"/>
      <c r="J521" s="243"/>
      <c r="K521" s="243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540"/>
      <c r="J522" s="243"/>
      <c r="K522" s="243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540"/>
      <c r="J523" s="243"/>
      <c r="K523" s="243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540"/>
      <c r="J524" s="243"/>
      <c r="K524" s="243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540"/>
      <c r="J525" s="243"/>
      <c r="K525" s="243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540"/>
      <c r="J526" s="243"/>
      <c r="K526" s="243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540"/>
      <c r="J527" s="243"/>
      <c r="K527" s="243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540"/>
      <c r="J528" s="243"/>
      <c r="K528" s="243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540"/>
      <c r="J529" s="243"/>
      <c r="K529" s="243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540"/>
      <c r="J530" s="243"/>
      <c r="K530" s="243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540"/>
      <c r="J531" s="243"/>
      <c r="K531" s="243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540"/>
      <c r="J532" s="243"/>
      <c r="K532" s="243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540"/>
      <c r="J533" s="243"/>
      <c r="K533" s="243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540"/>
      <c r="J534" s="243"/>
      <c r="K534" s="243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540"/>
      <c r="J535" s="243"/>
      <c r="K535" s="243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540"/>
      <c r="J536" s="243"/>
      <c r="K536" s="243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540"/>
      <c r="J537" s="243"/>
      <c r="K537" s="243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540"/>
      <c r="J538" s="243"/>
      <c r="K538" s="243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540"/>
      <c r="J539" s="243"/>
      <c r="K539" s="243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540"/>
      <c r="J540" s="243"/>
      <c r="K540" s="243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540"/>
      <c r="J541" s="243"/>
      <c r="K541" s="243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540"/>
      <c r="J542" s="243"/>
      <c r="K542" s="243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540"/>
      <c r="J543" s="243"/>
      <c r="K543" s="243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540"/>
      <c r="J544" s="243"/>
      <c r="K544" s="243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540"/>
      <c r="J545" s="243"/>
      <c r="K545" s="243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540"/>
      <c r="J546" s="243"/>
      <c r="K546" s="243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540"/>
      <c r="J547" s="243"/>
      <c r="K547" s="243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540"/>
      <c r="J548" s="243"/>
      <c r="K548" s="243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540"/>
      <c r="J549" s="243"/>
      <c r="K549" s="243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540"/>
      <c r="J550" s="243"/>
      <c r="K550" s="243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540"/>
      <c r="J551" s="243"/>
      <c r="K551" s="243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540"/>
      <c r="J552" s="243"/>
      <c r="K552" s="243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540"/>
      <c r="J553" s="243"/>
      <c r="K553" s="243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540"/>
      <c r="J554" s="243"/>
      <c r="K554" s="243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540"/>
      <c r="J555" s="243"/>
      <c r="K555" s="243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540"/>
      <c r="J556" s="243"/>
      <c r="K556" s="243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540"/>
      <c r="J557" s="243"/>
      <c r="K557" s="243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540"/>
      <c r="J558" s="243"/>
      <c r="K558" s="243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540"/>
      <c r="J559" s="243"/>
      <c r="K559" s="243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540"/>
      <c r="J560" s="243"/>
      <c r="K560" s="243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540"/>
      <c r="J561" s="243"/>
      <c r="K561" s="243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540"/>
      <c r="J562" s="243"/>
      <c r="K562" s="243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540"/>
      <c r="J563" s="243"/>
      <c r="K563" s="243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540"/>
      <c r="J564" s="243"/>
      <c r="K564" s="243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540"/>
      <c r="J565" s="243"/>
      <c r="K565" s="243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540"/>
      <c r="J566" s="243"/>
      <c r="K566" s="243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540"/>
      <c r="J567" s="243"/>
      <c r="K567" s="243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540"/>
      <c r="J568" s="243"/>
      <c r="K568" s="243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540"/>
      <c r="J569" s="243"/>
      <c r="K569" s="243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540"/>
      <c r="J570" s="243"/>
      <c r="K570" s="243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540"/>
      <c r="J571" s="243"/>
      <c r="K571" s="243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540"/>
      <c r="J572" s="243"/>
      <c r="K572" s="243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540"/>
      <c r="J573" s="243"/>
      <c r="K573" s="243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540"/>
      <c r="J574" s="243"/>
      <c r="K574" s="243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540"/>
      <c r="J575" s="243"/>
      <c r="K575" s="243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540"/>
      <c r="J576" s="243"/>
      <c r="K576" s="243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540"/>
      <c r="J577" s="243"/>
      <c r="K577" s="243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540"/>
      <c r="J578" s="243"/>
      <c r="K578" s="243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540"/>
      <c r="J579" s="243"/>
      <c r="K579" s="243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540"/>
      <c r="J580" s="243"/>
      <c r="K580" s="243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540"/>
      <c r="J581" s="243"/>
      <c r="K581" s="243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540"/>
      <c r="J582" s="243"/>
      <c r="K582" s="243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540"/>
      <c r="J583" s="243"/>
      <c r="K583" s="243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540"/>
      <c r="J584" s="243"/>
      <c r="K584" s="243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540"/>
      <c r="J585" s="243"/>
      <c r="K585" s="243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540"/>
      <c r="J586" s="243"/>
      <c r="K586" s="243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540"/>
      <c r="J587" s="243"/>
      <c r="K587" s="243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540"/>
      <c r="J588" s="243"/>
      <c r="K588" s="243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540"/>
      <c r="J589" s="243"/>
      <c r="K589" s="243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540"/>
      <c r="J590" s="243"/>
      <c r="K590" s="243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540"/>
      <c r="J591" s="243"/>
      <c r="K591" s="243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540"/>
      <c r="J592" s="243"/>
      <c r="K592" s="243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540"/>
      <c r="J593" s="243"/>
      <c r="K593" s="243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540"/>
      <c r="J594" s="243"/>
      <c r="K594" s="243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540"/>
      <c r="J595" s="243"/>
      <c r="K595" s="243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540"/>
      <c r="J596" s="243"/>
      <c r="K596" s="243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540"/>
      <c r="J597" s="243"/>
      <c r="K597" s="243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540"/>
      <c r="J598" s="243"/>
      <c r="K598" s="243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540"/>
      <c r="J599" s="243"/>
      <c r="K599" s="243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540"/>
      <c r="J600" s="243"/>
      <c r="K600" s="243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540"/>
      <c r="J601" s="243"/>
      <c r="K601" s="243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540"/>
      <c r="J602" s="243"/>
      <c r="K602" s="243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540"/>
      <c r="J603" s="243"/>
      <c r="K603" s="243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540"/>
      <c r="J604" s="243"/>
      <c r="K604" s="243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540"/>
      <c r="J605" s="243"/>
      <c r="K605" s="243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540"/>
      <c r="J606" s="243"/>
      <c r="K606" s="243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540"/>
      <c r="J607" s="243"/>
      <c r="K607" s="243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540"/>
      <c r="J608" s="243"/>
      <c r="K608" s="243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540"/>
      <c r="J609" s="243"/>
      <c r="K609" s="243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540"/>
      <c r="J610" s="243"/>
      <c r="K610" s="243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540"/>
      <c r="J611" s="243"/>
      <c r="K611" s="243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540"/>
      <c r="J612" s="243"/>
      <c r="K612" s="243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540"/>
      <c r="J613" s="243"/>
      <c r="K613" s="243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540"/>
      <c r="J614" s="243"/>
      <c r="K614" s="243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540"/>
      <c r="J615" s="243"/>
      <c r="K615" s="243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540"/>
      <c r="J616" s="243"/>
      <c r="K616" s="243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540"/>
      <c r="J617" s="243"/>
      <c r="K617" s="243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540"/>
      <c r="J618" s="243"/>
      <c r="K618" s="243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540"/>
      <c r="J619" s="243"/>
      <c r="K619" s="243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540"/>
      <c r="J620" s="243"/>
      <c r="K620" s="243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540"/>
      <c r="J621" s="243"/>
      <c r="K621" s="243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540"/>
      <c r="J622" s="243"/>
      <c r="K622" s="243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540"/>
      <c r="J623" s="243"/>
      <c r="K623" s="243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540"/>
      <c r="J624" s="243"/>
      <c r="K624" s="243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540"/>
      <c r="J625" s="243"/>
      <c r="K625" s="243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540"/>
      <c r="J626" s="243"/>
      <c r="K626" s="243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540"/>
      <c r="J627" s="243"/>
      <c r="K627" s="243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540"/>
      <c r="J628" s="243"/>
      <c r="K628" s="243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540"/>
      <c r="J629" s="243"/>
      <c r="K629" s="243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540"/>
      <c r="J630" s="243"/>
      <c r="K630" s="243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540"/>
      <c r="J631" s="243"/>
      <c r="K631" s="243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540"/>
      <c r="J632" s="243"/>
      <c r="K632" s="243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540"/>
      <c r="J633" s="243"/>
      <c r="K633" s="243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540"/>
      <c r="J634" s="243"/>
      <c r="K634" s="243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540"/>
      <c r="J635" s="243"/>
      <c r="K635" s="243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540"/>
      <c r="J636" s="243"/>
      <c r="K636" s="243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540"/>
      <c r="J637" s="243"/>
      <c r="K637" s="243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540"/>
      <c r="J638" s="243"/>
      <c r="K638" s="243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540"/>
      <c r="J639" s="243"/>
      <c r="K639" s="243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540"/>
      <c r="J640" s="243"/>
      <c r="K640" s="243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540"/>
      <c r="J641" s="243"/>
      <c r="K641" s="243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540"/>
      <c r="J642" s="243"/>
      <c r="K642" s="243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540"/>
      <c r="J643" s="243"/>
      <c r="K643" s="243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540"/>
      <c r="J644" s="243"/>
      <c r="K644" s="243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540"/>
      <c r="J645" s="243"/>
      <c r="K645" s="243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540"/>
      <c r="J646" s="243"/>
      <c r="K646" s="243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540"/>
      <c r="J647" s="243"/>
      <c r="K647" s="243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540"/>
      <c r="J648" s="243"/>
      <c r="K648" s="243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540"/>
      <c r="J649" s="243"/>
      <c r="K649" s="243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540"/>
      <c r="J650" s="243"/>
      <c r="K650" s="243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540"/>
      <c r="J651" s="243"/>
      <c r="K651" s="243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540"/>
      <c r="J652" s="243"/>
      <c r="K652" s="243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540"/>
      <c r="J653" s="243"/>
      <c r="K653" s="243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540"/>
      <c r="J654" s="243"/>
      <c r="K654" s="243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540"/>
      <c r="J655" s="243"/>
      <c r="K655" s="243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540"/>
      <c r="J656" s="243"/>
      <c r="K656" s="243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540"/>
      <c r="J657" s="243"/>
      <c r="K657" s="243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540"/>
      <c r="J658" s="243"/>
      <c r="K658" s="243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540"/>
      <c r="J659" s="243"/>
      <c r="K659" s="243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540"/>
      <c r="J660" s="243"/>
      <c r="K660" s="243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540"/>
      <c r="J661" s="243"/>
      <c r="K661" s="243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540"/>
      <c r="J662" s="243"/>
      <c r="K662" s="243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540"/>
      <c r="J663" s="243"/>
      <c r="K663" s="243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540"/>
      <c r="J664" s="243"/>
      <c r="K664" s="243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540"/>
      <c r="J665" s="243"/>
      <c r="K665" s="243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540"/>
      <c r="J666" s="243"/>
      <c r="K666" s="243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540"/>
      <c r="J667" s="243"/>
      <c r="K667" s="243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540"/>
      <c r="J668" s="243"/>
      <c r="K668" s="243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540"/>
      <c r="J669" s="243"/>
      <c r="K669" s="243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540"/>
      <c r="J670" s="243"/>
      <c r="K670" s="243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540"/>
      <c r="J671" s="243"/>
      <c r="K671" s="243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540"/>
      <c r="J672" s="243"/>
      <c r="K672" s="243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540"/>
      <c r="J673" s="243"/>
      <c r="K673" s="243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540"/>
      <c r="J674" s="243"/>
      <c r="K674" s="243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540"/>
      <c r="J675" s="243"/>
      <c r="K675" s="243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540"/>
      <c r="J676" s="243"/>
      <c r="K676" s="243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540"/>
      <c r="J677" s="243"/>
      <c r="K677" s="243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540"/>
      <c r="J678" s="243"/>
      <c r="K678" s="243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540"/>
      <c r="J679" s="243"/>
      <c r="K679" s="243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540"/>
      <c r="J680" s="243"/>
      <c r="K680" s="243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540"/>
      <c r="J681" s="243"/>
      <c r="K681" s="243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540"/>
      <c r="J682" s="243"/>
      <c r="K682" s="243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540"/>
      <c r="J683" s="243"/>
      <c r="K683" s="243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540"/>
      <c r="J684" s="243"/>
      <c r="K684" s="243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540"/>
      <c r="J685" s="243"/>
      <c r="K685" s="243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540"/>
      <c r="J686" s="243"/>
      <c r="K686" s="243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540"/>
      <c r="J687" s="243"/>
      <c r="K687" s="243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540"/>
      <c r="J688" s="243"/>
      <c r="K688" s="243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540"/>
      <c r="J689" s="243"/>
      <c r="K689" s="243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540"/>
      <c r="J690" s="243"/>
      <c r="K690" s="243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540"/>
      <c r="J691" s="243"/>
      <c r="K691" s="243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540"/>
      <c r="J692" s="243"/>
      <c r="K692" s="243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540"/>
      <c r="J693" s="243"/>
      <c r="K693" s="243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540"/>
      <c r="J694" s="243"/>
      <c r="K694" s="243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540"/>
      <c r="J695" s="243"/>
      <c r="K695" s="243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540"/>
      <c r="J696" s="243"/>
      <c r="K696" s="243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540"/>
      <c r="J697" s="243"/>
      <c r="K697" s="243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540"/>
      <c r="J698" s="243"/>
      <c r="K698" s="243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540"/>
      <c r="J699" s="243"/>
      <c r="K699" s="243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540"/>
      <c r="J700" s="243"/>
      <c r="K700" s="243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540"/>
      <c r="J701" s="243"/>
      <c r="K701" s="243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540"/>
      <c r="J702" s="243"/>
      <c r="K702" s="243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540"/>
      <c r="J703" s="243"/>
      <c r="K703" s="243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540"/>
      <c r="J704" s="243"/>
      <c r="K704" s="243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540"/>
      <c r="J705" s="243"/>
      <c r="K705" s="243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540"/>
      <c r="J706" s="243"/>
      <c r="K706" s="243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540"/>
      <c r="J707" s="243"/>
      <c r="K707" s="243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540"/>
      <c r="J708" s="243"/>
      <c r="K708" s="243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540"/>
      <c r="J709" s="243"/>
      <c r="K709" s="243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540"/>
      <c r="J710" s="243"/>
      <c r="K710" s="243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540"/>
      <c r="J711" s="243"/>
      <c r="K711" s="243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540"/>
      <c r="J712" s="243"/>
      <c r="K712" s="243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540"/>
      <c r="J713" s="243"/>
      <c r="K713" s="243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540"/>
      <c r="J714" s="243"/>
      <c r="K714" s="243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540"/>
      <c r="J715" s="243"/>
      <c r="K715" s="243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540"/>
      <c r="J716" s="243"/>
      <c r="K716" s="243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540"/>
      <c r="J717" s="243"/>
      <c r="K717" s="243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540"/>
      <c r="J718" s="243"/>
      <c r="K718" s="243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540"/>
      <c r="J719" s="243"/>
      <c r="K719" s="243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540"/>
      <c r="J720" s="243"/>
      <c r="K720" s="243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540"/>
      <c r="J721" s="243"/>
      <c r="K721" s="243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540"/>
      <c r="J722" s="243"/>
      <c r="K722" s="243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540"/>
      <c r="J723" s="243"/>
      <c r="K723" s="243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540"/>
      <c r="J724" s="243"/>
      <c r="K724" s="243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540"/>
      <c r="J725" s="243"/>
      <c r="K725" s="243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540"/>
      <c r="J726" s="243"/>
      <c r="K726" s="243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540"/>
      <c r="J727" s="243"/>
      <c r="K727" s="243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540"/>
      <c r="J728" s="243"/>
      <c r="K728" s="243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540"/>
      <c r="J729" s="243"/>
      <c r="K729" s="243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540"/>
      <c r="J730" s="243"/>
      <c r="K730" s="243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540"/>
      <c r="J731" s="243"/>
      <c r="K731" s="243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540"/>
      <c r="J732" s="243"/>
      <c r="K732" s="243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540"/>
      <c r="J733" s="243"/>
      <c r="K733" s="243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540"/>
      <c r="J734" s="243"/>
      <c r="K734" s="243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540"/>
      <c r="J735" s="243"/>
      <c r="K735" s="243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540"/>
      <c r="J736" s="243"/>
      <c r="K736" s="243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540"/>
      <c r="J737" s="243"/>
      <c r="K737" s="243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540"/>
      <c r="J738" s="243"/>
      <c r="K738" s="243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540"/>
      <c r="J739" s="243"/>
      <c r="K739" s="243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540"/>
      <c r="J740" s="243"/>
      <c r="K740" s="243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540"/>
      <c r="J741" s="243"/>
      <c r="K741" s="243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540"/>
      <c r="J742" s="243"/>
      <c r="K742" s="243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540"/>
      <c r="J743" s="243"/>
      <c r="K743" s="243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540"/>
      <c r="J744" s="243"/>
      <c r="K744" s="243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540"/>
      <c r="J745" s="243"/>
      <c r="K745" s="243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540"/>
      <c r="J746" s="243"/>
      <c r="K746" s="243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540"/>
      <c r="J747" s="243"/>
      <c r="K747" s="243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540"/>
      <c r="J748" s="243"/>
      <c r="K748" s="243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540"/>
      <c r="J749" s="243"/>
      <c r="K749" s="243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540"/>
      <c r="J750" s="243"/>
      <c r="K750" s="243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540"/>
      <c r="J751" s="243"/>
      <c r="K751" s="243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540"/>
      <c r="J752" s="243"/>
      <c r="K752" s="243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540"/>
      <c r="J753" s="243"/>
      <c r="K753" s="243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540"/>
      <c r="J754" s="243"/>
      <c r="K754" s="243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540"/>
      <c r="J755" s="243"/>
      <c r="K755" s="243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540"/>
      <c r="J756" s="243"/>
      <c r="K756" s="243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540"/>
      <c r="J757" s="243"/>
      <c r="K757" s="243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540"/>
      <c r="J758" s="243"/>
      <c r="K758" s="243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540"/>
      <c r="J759" s="243"/>
      <c r="K759" s="243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540"/>
      <c r="J760" s="243"/>
      <c r="K760" s="243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540"/>
      <c r="J761" s="243"/>
      <c r="K761" s="243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540"/>
      <c r="J762" s="243"/>
      <c r="K762" s="243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540"/>
      <c r="J763" s="243"/>
      <c r="K763" s="243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540"/>
      <c r="J764" s="243"/>
      <c r="K764" s="243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540"/>
      <c r="J765" s="243"/>
      <c r="K765" s="243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540"/>
      <c r="J766" s="243"/>
      <c r="K766" s="243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540"/>
      <c r="J767" s="243"/>
      <c r="K767" s="243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540"/>
      <c r="J768" s="243"/>
      <c r="K768" s="243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540"/>
      <c r="J769" s="243"/>
      <c r="K769" s="243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540"/>
      <c r="J770" s="243"/>
      <c r="K770" s="243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540"/>
      <c r="J771" s="243"/>
      <c r="K771" s="243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540"/>
      <c r="J772" s="243"/>
      <c r="K772" s="243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540"/>
      <c r="J773" s="243"/>
      <c r="K773" s="243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540"/>
      <c r="J774" s="243"/>
      <c r="K774" s="243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540"/>
      <c r="J775" s="243"/>
      <c r="K775" s="243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540"/>
      <c r="J776" s="243"/>
      <c r="K776" s="243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540"/>
      <c r="J777" s="243"/>
      <c r="K777" s="243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540"/>
      <c r="J778" s="243"/>
      <c r="K778" s="243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540"/>
      <c r="J779" s="243"/>
      <c r="K779" s="243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540"/>
      <c r="J780" s="243"/>
      <c r="K780" s="243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540"/>
      <c r="J781" s="243"/>
      <c r="K781" s="243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540"/>
      <c r="J782" s="243"/>
      <c r="K782" s="243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540"/>
      <c r="J783" s="243"/>
      <c r="K783" s="243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540"/>
      <c r="J784" s="243"/>
      <c r="K784" s="243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540"/>
      <c r="J785" s="243"/>
      <c r="K785" s="243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540"/>
      <c r="J786" s="243"/>
      <c r="K786" s="243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540"/>
      <c r="J787" s="243"/>
      <c r="K787" s="243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540"/>
      <c r="J788" s="243"/>
      <c r="K788" s="243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540"/>
      <c r="J789" s="243"/>
      <c r="K789" s="243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540"/>
      <c r="J790" s="243"/>
      <c r="K790" s="243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540"/>
      <c r="J791" s="243"/>
      <c r="K791" s="243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540"/>
      <c r="J792" s="243"/>
      <c r="K792" s="243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540"/>
      <c r="J793" s="243"/>
      <c r="K793" s="243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540"/>
      <c r="J794" s="243"/>
      <c r="K794" s="243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540"/>
      <c r="J795" s="243"/>
      <c r="K795" s="243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540"/>
      <c r="J796" s="243"/>
      <c r="K796" s="243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540"/>
      <c r="J797" s="243"/>
      <c r="K797" s="243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540"/>
      <c r="J798" s="243"/>
      <c r="K798" s="243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540"/>
      <c r="J799" s="243"/>
      <c r="K799" s="243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540"/>
      <c r="J800" s="243"/>
      <c r="K800" s="243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540"/>
      <c r="J801" s="243"/>
      <c r="K801" s="243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540"/>
      <c r="J802" s="243"/>
      <c r="K802" s="243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540"/>
      <c r="J803" s="243"/>
      <c r="K803" s="243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540"/>
      <c r="J804" s="243"/>
      <c r="K804" s="243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540"/>
      <c r="J805" s="243"/>
      <c r="K805" s="243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540"/>
      <c r="J806" s="243"/>
      <c r="K806" s="243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540"/>
      <c r="J807" s="243"/>
      <c r="K807" s="243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540"/>
      <c r="J808" s="243"/>
      <c r="K808" s="243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540"/>
      <c r="J809" s="243"/>
      <c r="K809" s="243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540"/>
      <c r="J810" s="243"/>
      <c r="K810" s="243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540"/>
      <c r="J811" s="243"/>
      <c r="K811" s="243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540"/>
      <c r="J812" s="243"/>
      <c r="K812" s="243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540"/>
      <c r="J813" s="243"/>
      <c r="K813" s="243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540"/>
      <c r="J814" s="243"/>
      <c r="K814" s="243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540"/>
      <c r="J815" s="243"/>
      <c r="K815" s="243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540"/>
      <c r="J816" s="243"/>
      <c r="K816" s="243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540"/>
      <c r="J817" s="243"/>
      <c r="K817" s="243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540"/>
      <c r="J818" s="243"/>
      <c r="K818" s="243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540"/>
      <c r="J819" s="243"/>
      <c r="K819" s="243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540"/>
      <c r="J820" s="243"/>
      <c r="K820" s="243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540"/>
      <c r="J821" s="243"/>
      <c r="K821" s="243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540"/>
      <c r="J822" s="243"/>
      <c r="K822" s="243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540"/>
      <c r="J823" s="243"/>
      <c r="K823" s="243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540"/>
      <c r="J824" s="243"/>
      <c r="K824" s="243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540"/>
      <c r="J825" s="243"/>
      <c r="K825" s="243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540"/>
      <c r="J826" s="243"/>
      <c r="K826" s="243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540"/>
      <c r="J827" s="243"/>
      <c r="K827" s="243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540"/>
      <c r="J828" s="243"/>
      <c r="K828" s="243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540"/>
      <c r="J829" s="243"/>
      <c r="K829" s="243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540"/>
      <c r="J830" s="243"/>
      <c r="K830" s="243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540"/>
      <c r="J831" s="243"/>
      <c r="K831" s="243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540"/>
      <c r="J832" s="243"/>
      <c r="K832" s="243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540"/>
      <c r="J833" s="243"/>
      <c r="K833" s="243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540"/>
      <c r="J834" s="243"/>
      <c r="K834" s="243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540"/>
      <c r="J835" s="243"/>
      <c r="K835" s="243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540"/>
      <c r="J836" s="243"/>
      <c r="K836" s="243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540"/>
      <c r="J837" s="243"/>
      <c r="K837" s="243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540"/>
      <c r="J838" s="243"/>
      <c r="K838" s="243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540"/>
      <c r="J839" s="243"/>
      <c r="K839" s="243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540"/>
      <c r="J840" s="243"/>
      <c r="K840" s="243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540"/>
      <c r="J841" s="243"/>
      <c r="K841" s="243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540"/>
      <c r="J842" s="243"/>
      <c r="K842" s="243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540"/>
      <c r="J843" s="243"/>
      <c r="K843" s="243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540"/>
      <c r="J844" s="243"/>
      <c r="K844" s="243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540"/>
      <c r="J845" s="243"/>
      <c r="K845" s="243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540"/>
      <c r="J846" s="243"/>
      <c r="K846" s="243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540"/>
      <c r="J847" s="243"/>
      <c r="K847" s="243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540"/>
      <c r="J848" s="243"/>
      <c r="K848" s="243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540"/>
      <c r="J849" s="243"/>
      <c r="K849" s="243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540"/>
      <c r="J850" s="243"/>
      <c r="K850" s="243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540"/>
      <c r="J851" s="243"/>
      <c r="K851" s="243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540"/>
      <c r="J852" s="243"/>
      <c r="K852" s="243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540"/>
      <c r="J853" s="243"/>
      <c r="K853" s="243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540"/>
      <c r="J854" s="243"/>
      <c r="K854" s="243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540"/>
      <c r="J855" s="243"/>
      <c r="K855" s="243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540"/>
      <c r="J856" s="243"/>
      <c r="K856" s="243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540"/>
      <c r="J857" s="243"/>
      <c r="K857" s="243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540"/>
      <c r="J858" s="243"/>
      <c r="K858" s="243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540"/>
      <c r="J859" s="243"/>
      <c r="K859" s="243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540"/>
      <c r="J860" s="243"/>
      <c r="K860" s="243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540"/>
      <c r="J861" s="243"/>
      <c r="K861" s="243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540"/>
      <c r="J862" s="243"/>
      <c r="K862" s="243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540"/>
      <c r="J863" s="243"/>
      <c r="K863" s="243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540"/>
      <c r="J864" s="243"/>
      <c r="K864" s="243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540"/>
      <c r="J865" s="243"/>
      <c r="K865" s="243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540"/>
      <c r="J866" s="243"/>
      <c r="K866" s="243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540"/>
      <c r="J867" s="243"/>
      <c r="K867" s="243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540"/>
      <c r="J868" s="243"/>
      <c r="K868" s="243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540"/>
      <c r="J869" s="243"/>
      <c r="K869" s="243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540"/>
      <c r="J870" s="243"/>
      <c r="K870" s="243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540"/>
      <c r="J871" s="243"/>
      <c r="K871" s="243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540"/>
      <c r="J872" s="243"/>
      <c r="K872" s="243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540"/>
      <c r="J873" s="243"/>
      <c r="K873" s="243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540"/>
      <c r="J874" s="243"/>
      <c r="K874" s="243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540"/>
      <c r="J875" s="243"/>
      <c r="K875" s="243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540"/>
      <c r="J876" s="243"/>
      <c r="K876" s="243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540"/>
      <c r="J877" s="243"/>
      <c r="K877" s="243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540"/>
      <c r="J878" s="243"/>
      <c r="K878" s="243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540"/>
      <c r="J879" s="243"/>
      <c r="K879" s="243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540"/>
      <c r="J880" s="243"/>
      <c r="K880" s="243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540"/>
      <c r="J881" s="243"/>
      <c r="K881" s="243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540"/>
      <c r="J882" s="243"/>
      <c r="K882" s="243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540"/>
      <c r="J883" s="243"/>
      <c r="K883" s="243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540"/>
      <c r="J884" s="243"/>
      <c r="K884" s="243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540"/>
      <c r="J885" s="243"/>
      <c r="K885" s="243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540"/>
      <c r="J886" s="243"/>
      <c r="K886" s="243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540"/>
      <c r="J887" s="243"/>
      <c r="K887" s="243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540"/>
      <c r="J888" s="243"/>
      <c r="K888" s="243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540"/>
      <c r="J889" s="243"/>
      <c r="K889" s="243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540"/>
      <c r="J890" s="243"/>
      <c r="K890" s="243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540"/>
      <c r="J891" s="243"/>
      <c r="K891" s="243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540"/>
      <c r="J892" s="243"/>
      <c r="K892" s="243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540"/>
      <c r="J893" s="243"/>
      <c r="K893" s="243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540"/>
      <c r="J894" s="243"/>
      <c r="K894" s="243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540"/>
      <c r="J895" s="243"/>
      <c r="K895" s="243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540"/>
      <c r="J896" s="243"/>
      <c r="K896" s="243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540"/>
      <c r="J897" s="243"/>
      <c r="K897" s="243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540"/>
      <c r="J898" s="243"/>
      <c r="K898" s="243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540"/>
      <c r="J899" s="243"/>
      <c r="K899" s="243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540"/>
      <c r="J900" s="243"/>
      <c r="K900" s="243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540"/>
      <c r="J901" s="243"/>
      <c r="K901" s="243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540"/>
      <c r="J902" s="243"/>
      <c r="K902" s="243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540"/>
      <c r="J903" s="243"/>
      <c r="K903" s="243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540"/>
      <c r="J904" s="243"/>
      <c r="K904" s="243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540"/>
      <c r="J905" s="243"/>
      <c r="K905" s="243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540"/>
      <c r="J906" s="243"/>
      <c r="K906" s="243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540"/>
      <c r="J907" s="243"/>
      <c r="K907" s="243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540"/>
      <c r="J908" s="243"/>
      <c r="K908" s="243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540"/>
      <c r="J909" s="243"/>
      <c r="K909" s="243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540"/>
      <c r="J910" s="243"/>
      <c r="K910" s="243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540"/>
      <c r="J911" s="243"/>
      <c r="K911" s="243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540"/>
      <c r="J912" s="243"/>
      <c r="K912" s="243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540"/>
      <c r="J913" s="243"/>
      <c r="K913" s="243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540"/>
      <c r="J914" s="243"/>
      <c r="K914" s="243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540"/>
      <c r="J915" s="243"/>
      <c r="K915" s="243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540"/>
      <c r="J916" s="243"/>
      <c r="K916" s="243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540"/>
      <c r="J917" s="243"/>
      <c r="K917" s="243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540"/>
      <c r="J918" s="243"/>
      <c r="K918" s="243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540"/>
      <c r="J919" s="243"/>
      <c r="K919" s="243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540"/>
      <c r="J920" s="243"/>
      <c r="K920" s="243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540"/>
      <c r="J921" s="243"/>
      <c r="K921" s="243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540"/>
      <c r="J922" s="243"/>
      <c r="K922" s="243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540"/>
      <c r="J923" s="243"/>
      <c r="K923" s="243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540"/>
      <c r="J924" s="243"/>
      <c r="K924" s="243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540"/>
      <c r="J925" s="243"/>
      <c r="K925" s="243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540"/>
      <c r="J926" s="243"/>
      <c r="K926" s="243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540"/>
      <c r="J927" s="243"/>
      <c r="K927" s="243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540"/>
      <c r="J928" s="243"/>
      <c r="K928" s="243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540"/>
      <c r="J929" s="243"/>
      <c r="K929" s="243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540"/>
      <c r="J930" s="243"/>
      <c r="K930" s="243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540"/>
      <c r="J931" s="243"/>
      <c r="K931" s="243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540"/>
      <c r="J932" s="243"/>
      <c r="K932" s="243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540"/>
      <c r="J933" s="243"/>
      <c r="K933" s="243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540"/>
      <c r="J934" s="243"/>
      <c r="K934" s="243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540"/>
      <c r="J935" s="243"/>
      <c r="K935" s="243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540"/>
      <c r="J936" s="243"/>
      <c r="K936" s="243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540"/>
      <c r="J937" s="243"/>
      <c r="K937" s="243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540"/>
      <c r="J938" s="243"/>
      <c r="K938" s="243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540"/>
      <c r="J939" s="243"/>
      <c r="K939" s="243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540"/>
      <c r="J940" s="243"/>
      <c r="K940" s="243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540"/>
      <c r="J941" s="243"/>
      <c r="K941" s="243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540"/>
      <c r="J942" s="243"/>
      <c r="K942" s="243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540"/>
      <c r="J943" s="243"/>
      <c r="K943" s="243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540"/>
      <c r="J944" s="243"/>
      <c r="K944" s="243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540"/>
      <c r="J945" s="243"/>
      <c r="K945" s="243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540"/>
      <c r="J946" s="243"/>
      <c r="K946" s="243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540"/>
      <c r="J947" s="243"/>
      <c r="K947" s="243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540"/>
      <c r="J948" s="243"/>
      <c r="K948" s="243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540"/>
      <c r="J949" s="243"/>
      <c r="K949" s="243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540"/>
      <c r="J950" s="243"/>
      <c r="K950" s="243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540"/>
      <c r="J951" s="243"/>
      <c r="K951" s="243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540"/>
      <c r="J952" s="243"/>
      <c r="K952" s="243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540"/>
      <c r="J953" s="243"/>
      <c r="K953" s="243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540"/>
      <c r="J954" s="243"/>
      <c r="K954" s="243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540"/>
      <c r="J955" s="243"/>
      <c r="K955" s="243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540"/>
      <c r="J956" s="243"/>
      <c r="K956" s="243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540"/>
      <c r="J957" s="243"/>
      <c r="K957" s="243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540"/>
      <c r="J958" s="243"/>
      <c r="K958" s="243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540"/>
      <c r="J959" s="243"/>
      <c r="K959" s="243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540"/>
      <c r="J960" s="243"/>
      <c r="K960" s="243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540"/>
      <c r="J961" s="243"/>
      <c r="K961" s="243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540"/>
      <c r="J962" s="243"/>
      <c r="K962" s="243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540"/>
      <c r="J963" s="243"/>
      <c r="K963" s="243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540"/>
      <c r="J964" s="243"/>
      <c r="K964" s="243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540"/>
      <c r="J965" s="243"/>
      <c r="K965" s="243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540"/>
      <c r="J966" s="243"/>
      <c r="K966" s="243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540"/>
      <c r="J967" s="243"/>
      <c r="K967" s="243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540"/>
      <c r="J968" s="243"/>
      <c r="K968" s="243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540"/>
      <c r="J969" s="243"/>
      <c r="K969" s="243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540"/>
      <c r="J970" s="243"/>
      <c r="K970" s="243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540"/>
      <c r="J971" s="243"/>
      <c r="K971" s="243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540"/>
      <c r="J972" s="243"/>
      <c r="K972" s="243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540"/>
      <c r="J973" s="243"/>
      <c r="K973" s="243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540"/>
      <c r="J974" s="243"/>
      <c r="K974" s="243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540"/>
      <c r="J975" s="243"/>
      <c r="K975" s="243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540"/>
      <c r="J976" s="243"/>
      <c r="K976" s="243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540"/>
      <c r="J977" s="243"/>
      <c r="K977" s="243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540"/>
      <c r="J978" s="243"/>
      <c r="K978" s="243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540"/>
      <c r="J979" s="243"/>
      <c r="K979" s="243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540"/>
      <c r="J980" s="243"/>
      <c r="K980" s="243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540"/>
      <c r="J981" s="243"/>
      <c r="K981" s="243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540"/>
      <c r="J982" s="243"/>
      <c r="K982" s="243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540"/>
      <c r="J983" s="243"/>
      <c r="K983" s="243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540"/>
      <c r="J984" s="243"/>
      <c r="K984" s="243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540"/>
      <c r="J985" s="243"/>
      <c r="K985" s="243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540"/>
      <c r="J986" s="243"/>
      <c r="K986" s="243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540"/>
      <c r="J987" s="243"/>
      <c r="K987" s="243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540"/>
      <c r="J988" s="243"/>
      <c r="K988" s="243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540"/>
      <c r="J989" s="243"/>
      <c r="K989" s="243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540"/>
      <c r="J990" s="243"/>
      <c r="K990" s="243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540"/>
      <c r="J991" s="243"/>
      <c r="K991" s="243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540"/>
      <c r="J992" s="243"/>
      <c r="K992" s="243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540"/>
      <c r="J993" s="243"/>
      <c r="K993" s="243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540"/>
      <c r="J994" s="243"/>
      <c r="K994" s="243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540"/>
      <c r="J995" s="243"/>
      <c r="K995" s="243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540"/>
      <c r="J996" s="243"/>
      <c r="K996" s="243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540"/>
      <c r="J997" s="243"/>
      <c r="K997" s="243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540"/>
      <c r="J998" s="243"/>
      <c r="K998" s="243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540"/>
      <c r="J999" s="243"/>
      <c r="K999" s="243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540"/>
      <c r="J1000" s="243"/>
      <c r="K1000" s="243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5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4.57" customWidth="1"/>
    <col min="2" max="2" width="28.57" customWidth="1"/>
    <col min="3" max="3" width="19.43" customWidth="1"/>
    <col min="4" max="4" width="26.14" customWidth="1"/>
    <col min="5" max="5" width="40.57" customWidth="1"/>
    <col min="6" max="6" width="71.43" customWidth="1"/>
    <col min="7" max="7" width="15.43" customWidth="1"/>
    <col min="8" max="8" width="31.29" customWidth="1"/>
    <col min="9" max="9" width="33.29" customWidth="1"/>
    <col min="10" max="10" width="35.14" customWidth="1"/>
    <col min="11" max="11" width="57.14" customWidth="1"/>
    <col min="12" max="12" width="76.43" customWidth="1"/>
    <col min="13" max="13" width="53.43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510">
        <v>103</v>
      </c>
      <c r="B2" s="17" t="s">
        <v>11735</v>
      </c>
      <c r="C2" s="17">
        <v>2001</v>
      </c>
      <c r="D2" s="159">
        <v>37060</v>
      </c>
      <c r="E2" s="17" t="s">
        <v>11736</v>
      </c>
      <c r="F2" s="17" t="s">
        <v>1319</v>
      </c>
      <c r="G2" s="17" t="s">
        <v>30</v>
      </c>
      <c r="H2" s="17" t="s">
        <v>866</v>
      </c>
      <c r="I2" s="392">
        <v>37628</v>
      </c>
      <c r="J2" s="19">
        <v>1</v>
      </c>
      <c r="K2" s="561" t="s">
        <v>324</v>
      </c>
      <c r="L2" s="19" t="s">
        <v>371</v>
      </c>
      <c r="M2" s="21">
        <f>I2-D2</f>
        <v>568</v>
      </c>
      <c r="N2" s="243"/>
      <c r="O2" s="390" t="s">
        <v>11312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503">
        <v>203</v>
      </c>
      <c r="B3" s="9" t="s">
        <v>11737</v>
      </c>
      <c r="C3" s="9">
        <v>2001</v>
      </c>
      <c r="D3" s="152">
        <v>37235</v>
      </c>
      <c r="E3" s="9" t="s">
        <v>11738</v>
      </c>
      <c r="F3" s="9" t="s">
        <v>154</v>
      </c>
      <c r="G3" s="41" t="s">
        <v>850</v>
      </c>
      <c r="H3" s="9" t="s">
        <v>121</v>
      </c>
      <c r="I3" s="388">
        <v>37803</v>
      </c>
      <c r="J3" s="12">
        <v>1</v>
      </c>
      <c r="K3" s="563" t="s">
        <v>295</v>
      </c>
      <c r="L3" s="9" t="s">
        <v>376</v>
      </c>
      <c r="M3" s="13">
        <f>I3-D3</f>
        <v>568</v>
      </c>
      <c r="N3" s="243"/>
      <c r="O3" s="394" t="s">
        <v>26</v>
      </c>
      <c r="P3" s="394">
        <f>COUNTIF($G$2:$G$476,"PT")</f>
        <v>21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510">
        <v>303</v>
      </c>
      <c r="B4" s="17" t="s">
        <v>11739</v>
      </c>
      <c r="C4" s="17">
        <v>1999</v>
      </c>
      <c r="D4" s="159">
        <v>36525</v>
      </c>
      <c r="E4" s="17" t="s">
        <v>11740</v>
      </c>
      <c r="F4" s="17" t="s">
        <v>11741</v>
      </c>
      <c r="G4" s="17" t="s">
        <v>850</v>
      </c>
      <c r="H4" s="17" t="s">
        <v>137</v>
      </c>
      <c r="I4" s="392">
        <v>37634</v>
      </c>
      <c r="J4" s="19">
        <v>1</v>
      </c>
      <c r="K4" s="560" t="s">
        <v>278</v>
      </c>
      <c r="L4" s="19" t="s">
        <v>371</v>
      </c>
      <c r="M4" s="21">
        <f>I4-D4</f>
        <v>1109</v>
      </c>
      <c r="N4" s="243"/>
      <c r="O4" s="23" t="s">
        <v>30</v>
      </c>
      <c r="P4" s="23">
        <f>COUNTIF($G$2:$G$476,"PTN")</f>
        <v>8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503">
        <v>403</v>
      </c>
      <c r="B5" s="9" t="s">
        <v>11742</v>
      </c>
      <c r="C5" s="9">
        <v>1995</v>
      </c>
      <c r="D5" s="152">
        <v>35047</v>
      </c>
      <c r="E5" s="9" t="s">
        <v>11743</v>
      </c>
      <c r="F5" s="9" t="s">
        <v>88</v>
      </c>
      <c r="G5" s="9" t="s">
        <v>850</v>
      </c>
      <c r="H5" s="9" t="s">
        <v>1536</v>
      </c>
      <c r="I5" s="388">
        <v>37641</v>
      </c>
      <c r="J5" s="12">
        <v>1</v>
      </c>
      <c r="K5" s="563" t="s">
        <v>295</v>
      </c>
      <c r="L5" s="9" t="s">
        <v>376</v>
      </c>
      <c r="M5" s="13">
        <f>I5-D5</f>
        <v>2594</v>
      </c>
      <c r="N5" s="243"/>
      <c r="O5" s="24" t="s">
        <v>35</v>
      </c>
      <c r="P5" s="24">
        <f>COUNTIF($G$2:$G$476,"PTE")</f>
        <v>0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510">
        <v>503</v>
      </c>
      <c r="B6" s="17" t="s">
        <v>11744</v>
      </c>
      <c r="C6" s="17">
        <v>2001</v>
      </c>
      <c r="D6" s="159">
        <v>37022</v>
      </c>
      <c r="E6" s="17" t="s">
        <v>11745</v>
      </c>
      <c r="F6" s="17" t="s">
        <v>584</v>
      </c>
      <c r="G6" s="47" t="s">
        <v>407</v>
      </c>
      <c r="H6" s="17" t="s">
        <v>6047</v>
      </c>
      <c r="I6" s="392">
        <v>37641</v>
      </c>
      <c r="J6" s="19">
        <v>1</v>
      </c>
      <c r="K6" s="562" t="s">
        <v>308</v>
      </c>
      <c r="L6" s="19" t="s">
        <v>376</v>
      </c>
      <c r="M6" s="21">
        <f>I6-D6</f>
        <v>619</v>
      </c>
      <c r="N6" s="243"/>
      <c r="O6" s="23" t="s">
        <v>40</v>
      </c>
      <c r="P6" s="23">
        <f>COUNTIF($G$2:$G$476,"Pré-Mistura")</f>
        <v>0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503">
        <v>603</v>
      </c>
      <c r="B7" s="9" t="s">
        <v>11746</v>
      </c>
      <c r="C7" s="9">
        <v>2001</v>
      </c>
      <c r="D7" s="152">
        <v>37092</v>
      </c>
      <c r="E7" s="9" t="s">
        <v>11747</v>
      </c>
      <c r="F7" s="9" t="s">
        <v>99</v>
      </c>
      <c r="G7" s="9" t="s">
        <v>30</v>
      </c>
      <c r="H7" s="9" t="s">
        <v>965</v>
      </c>
      <c r="I7" s="388">
        <v>37648</v>
      </c>
      <c r="J7" s="12">
        <v>1</v>
      </c>
      <c r="K7" s="562" t="s">
        <v>308</v>
      </c>
      <c r="L7" s="9" t="s">
        <v>376</v>
      </c>
      <c r="M7" s="13">
        <f>I7-D7</f>
        <v>556</v>
      </c>
      <c r="N7" s="243"/>
      <c r="O7" s="24" t="s">
        <v>852</v>
      </c>
      <c r="P7" s="24">
        <f>COUNTIF($G$2:$G$476,"PF")</f>
        <v>40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510">
        <v>703</v>
      </c>
      <c r="B8" s="17" t="s">
        <v>11748</v>
      </c>
      <c r="C8" s="17">
        <v>2001</v>
      </c>
      <c r="D8" s="159">
        <v>37140</v>
      </c>
      <c r="E8" s="17" t="s">
        <v>11749</v>
      </c>
      <c r="F8" s="17" t="s">
        <v>99</v>
      </c>
      <c r="G8" s="17" t="s">
        <v>844</v>
      </c>
      <c r="H8" s="17" t="s">
        <v>965</v>
      </c>
      <c r="I8" s="392">
        <v>37648</v>
      </c>
      <c r="J8" s="19">
        <v>1</v>
      </c>
      <c r="K8" s="562" t="s">
        <v>308</v>
      </c>
      <c r="L8" s="19" t="s">
        <v>376</v>
      </c>
      <c r="M8" s="21">
        <f>I8-D8</f>
        <v>508</v>
      </c>
      <c r="N8" s="243"/>
      <c r="O8" s="23" t="s">
        <v>844</v>
      </c>
      <c r="P8" s="23">
        <f>COUNTIF($G$2:$G$476,"PFN")</f>
        <v>3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503">
        <v>803</v>
      </c>
      <c r="B9" s="9" t="s">
        <v>11750</v>
      </c>
      <c r="C9" s="9">
        <v>2002</v>
      </c>
      <c r="D9" s="152">
        <v>37293</v>
      </c>
      <c r="E9" s="9" t="s">
        <v>11751</v>
      </c>
      <c r="F9" s="9" t="s">
        <v>11752</v>
      </c>
      <c r="G9" s="9" t="s">
        <v>865</v>
      </c>
      <c r="H9" s="9" t="s">
        <v>11753</v>
      </c>
      <c r="I9" s="388">
        <v>37659</v>
      </c>
      <c r="J9" s="12">
        <v>2</v>
      </c>
      <c r="K9" s="561" t="s">
        <v>324</v>
      </c>
      <c r="L9" s="9" t="s">
        <v>380</v>
      </c>
      <c r="M9" s="13">
        <f>I9-D9</f>
        <v>366</v>
      </c>
      <c r="N9" s="243"/>
      <c r="O9" s="24" t="s">
        <v>861</v>
      </c>
      <c r="P9" s="24">
        <f>COUNTIF($G$2:$G$476,"PF/PTE")</f>
        <v>0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510">
        <v>903</v>
      </c>
      <c r="B10" s="17" t="s">
        <v>11754</v>
      </c>
      <c r="C10" s="17">
        <v>2000</v>
      </c>
      <c r="D10" s="159">
        <v>36805</v>
      </c>
      <c r="E10" s="17" t="s">
        <v>11755</v>
      </c>
      <c r="F10" s="17" t="s">
        <v>11756</v>
      </c>
      <c r="G10" s="17" t="s">
        <v>850</v>
      </c>
      <c r="H10" s="17" t="s">
        <v>7682</v>
      </c>
      <c r="I10" s="392">
        <v>38024</v>
      </c>
      <c r="J10" s="19">
        <v>2</v>
      </c>
      <c r="K10" s="562" t="s">
        <v>308</v>
      </c>
      <c r="L10" s="19" t="s">
        <v>371</v>
      </c>
      <c r="M10" s="21">
        <f>I10-D10</f>
        <v>1219</v>
      </c>
      <c r="N10" s="243"/>
      <c r="O10" s="23" t="s">
        <v>865</v>
      </c>
      <c r="P10" s="23">
        <f>COUNTIF($G$2:$G$476,"Bio")</f>
        <v>5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503">
        <v>1003</v>
      </c>
      <c r="B11" s="9" t="s">
        <v>11757</v>
      </c>
      <c r="C11" s="9">
        <v>2002</v>
      </c>
      <c r="D11" s="152">
        <v>37516</v>
      </c>
      <c r="E11" s="9" t="s">
        <v>11758</v>
      </c>
      <c r="F11" s="9" t="s">
        <v>154</v>
      </c>
      <c r="G11" s="9" t="s">
        <v>850</v>
      </c>
      <c r="H11" s="9" t="s">
        <v>55</v>
      </c>
      <c r="I11" s="388">
        <v>37673</v>
      </c>
      <c r="J11" s="12">
        <v>2</v>
      </c>
      <c r="K11" s="561" t="s">
        <v>324</v>
      </c>
      <c r="L11" s="9" t="s">
        <v>376</v>
      </c>
      <c r="M11" s="13">
        <f>I11-D11</f>
        <v>157</v>
      </c>
      <c r="N11" s="243"/>
      <c r="O11" s="395" t="s">
        <v>871</v>
      </c>
      <c r="P11" s="395">
        <f>COUNTIF($G$2:$G$476,"Bio/Org")</f>
        <v>0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510">
        <v>1103</v>
      </c>
      <c r="B12" s="17" t="s">
        <v>11759</v>
      </c>
      <c r="C12" s="17">
        <v>2001</v>
      </c>
      <c r="D12" s="159">
        <v>36923</v>
      </c>
      <c r="E12" s="17" t="s">
        <v>11760</v>
      </c>
      <c r="F12" s="17" t="s">
        <v>154</v>
      </c>
      <c r="G12" s="17" t="s">
        <v>850</v>
      </c>
      <c r="H12" s="17" t="s">
        <v>3637</v>
      </c>
      <c r="I12" s="392">
        <v>37673</v>
      </c>
      <c r="J12" s="19">
        <v>2</v>
      </c>
      <c r="K12" s="563" t="s">
        <v>295</v>
      </c>
      <c r="L12" s="19" t="s">
        <v>376</v>
      </c>
      <c r="M12" s="21">
        <f>I12-D12</f>
        <v>750</v>
      </c>
      <c r="N12" s="243"/>
      <c r="O12" s="396" t="s">
        <v>45</v>
      </c>
      <c r="P12" s="397">
        <f>SUM(P3:P11)</f>
        <v>77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503">
        <v>1203</v>
      </c>
      <c r="B13" s="9" t="s">
        <v>11761</v>
      </c>
      <c r="C13" s="9">
        <v>1998</v>
      </c>
      <c r="D13" s="152">
        <v>35888</v>
      </c>
      <c r="E13" s="9" t="s">
        <v>11762</v>
      </c>
      <c r="F13" s="9" t="s">
        <v>11763</v>
      </c>
      <c r="G13" s="9" t="s">
        <v>850</v>
      </c>
      <c r="H13" s="9" t="s">
        <v>1487</v>
      </c>
      <c r="I13" s="388">
        <v>37679</v>
      </c>
      <c r="J13" s="12">
        <v>2</v>
      </c>
      <c r="K13" s="560" t="s">
        <v>278</v>
      </c>
      <c r="L13" s="9" t="s">
        <v>376</v>
      </c>
      <c r="M13" s="13">
        <f>I13-D13</f>
        <v>1791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510">
        <v>1303</v>
      </c>
      <c r="B14" s="17" t="s">
        <v>11764</v>
      </c>
      <c r="C14" s="17">
        <v>2000</v>
      </c>
      <c r="D14" s="159">
        <v>36886</v>
      </c>
      <c r="E14" s="17" t="s">
        <v>11765</v>
      </c>
      <c r="F14" s="17" t="s">
        <v>6125</v>
      </c>
      <c r="G14" s="17" t="s">
        <v>850</v>
      </c>
      <c r="H14" s="17" t="s">
        <v>1358</v>
      </c>
      <c r="I14" s="392">
        <v>37679</v>
      </c>
      <c r="J14" s="19">
        <v>2</v>
      </c>
      <c r="K14" s="562" t="s">
        <v>308</v>
      </c>
      <c r="L14" s="19" t="s">
        <v>371</v>
      </c>
      <c r="M14" s="21">
        <f>I14-D14</f>
        <v>793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503">
        <v>1403</v>
      </c>
      <c r="B15" s="9" t="s">
        <v>11766</v>
      </c>
      <c r="C15" s="9">
        <v>2001</v>
      </c>
      <c r="D15" s="152">
        <v>37018</v>
      </c>
      <c r="E15" s="9" t="s">
        <v>11767</v>
      </c>
      <c r="F15" s="9" t="s">
        <v>1790</v>
      </c>
      <c r="G15" s="9" t="s">
        <v>30</v>
      </c>
      <c r="H15" s="9" t="s">
        <v>866</v>
      </c>
      <c r="I15" s="388">
        <v>37687</v>
      </c>
      <c r="J15" s="12">
        <v>3</v>
      </c>
      <c r="K15" s="560" t="s">
        <v>278</v>
      </c>
      <c r="L15" s="9" t="s">
        <v>376</v>
      </c>
      <c r="M15" s="13">
        <f>I15-D15</f>
        <v>669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510">
        <v>1503</v>
      </c>
      <c r="B16" s="17" t="s">
        <v>11768</v>
      </c>
      <c r="C16" s="17">
        <v>1998</v>
      </c>
      <c r="D16" s="159">
        <v>36139</v>
      </c>
      <c r="E16" s="17" t="s">
        <v>11769</v>
      </c>
      <c r="F16" s="17" t="s">
        <v>1352</v>
      </c>
      <c r="G16" s="17" t="s">
        <v>850</v>
      </c>
      <c r="H16" s="17" t="s">
        <v>3804</v>
      </c>
      <c r="I16" s="392">
        <v>37691</v>
      </c>
      <c r="J16" s="19">
        <v>3</v>
      </c>
      <c r="K16" s="560" t="s">
        <v>278</v>
      </c>
      <c r="L16" s="19" t="s">
        <v>376</v>
      </c>
      <c r="M16" s="21">
        <f>I16-D16</f>
        <v>1552</v>
      </c>
      <c r="N16" s="243"/>
      <c r="O16" s="400" t="s">
        <v>11770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503">
        <v>1603</v>
      </c>
      <c r="B17" s="9" t="s">
        <v>11771</v>
      </c>
      <c r="C17" s="9">
        <v>2000</v>
      </c>
      <c r="D17" s="152">
        <v>36657</v>
      </c>
      <c r="E17" s="9" t="s">
        <v>11772</v>
      </c>
      <c r="F17" s="9" t="s">
        <v>11773</v>
      </c>
      <c r="G17" s="9" t="s">
        <v>850</v>
      </c>
      <c r="H17" s="9" t="s">
        <v>1358</v>
      </c>
      <c r="I17" s="388">
        <v>37698</v>
      </c>
      <c r="J17" s="12">
        <v>3</v>
      </c>
      <c r="K17" s="562" t="s">
        <v>308</v>
      </c>
      <c r="L17" s="9" t="s">
        <v>376</v>
      </c>
      <c r="M17" s="13">
        <f>I17-D17</f>
        <v>1041</v>
      </c>
      <c r="N17" s="243"/>
      <c r="O17" s="37" t="s">
        <v>11774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510">
        <v>1703</v>
      </c>
      <c r="B18" s="17" t="s">
        <v>11775</v>
      </c>
      <c r="C18" s="17">
        <v>2001</v>
      </c>
      <c r="D18" s="159">
        <v>37111</v>
      </c>
      <c r="E18" s="17" t="s">
        <v>11776</v>
      </c>
      <c r="F18" s="17" t="s">
        <v>10347</v>
      </c>
      <c r="G18" s="17" t="s">
        <v>850</v>
      </c>
      <c r="H18" s="17" t="s">
        <v>11777</v>
      </c>
      <c r="I18" s="392">
        <v>37705</v>
      </c>
      <c r="J18" s="19">
        <v>3</v>
      </c>
      <c r="K18" s="563" t="s">
        <v>295</v>
      </c>
      <c r="L18" s="19" t="s">
        <v>371</v>
      </c>
      <c r="M18" s="21">
        <f>I18-D18</f>
        <v>594</v>
      </c>
      <c r="N18" s="243"/>
      <c r="O18" s="33" t="s">
        <v>11778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503">
        <v>1803</v>
      </c>
      <c r="B19" s="9" t="s">
        <v>11779</v>
      </c>
      <c r="C19" s="9">
        <v>2001</v>
      </c>
      <c r="D19" s="152">
        <v>36923</v>
      </c>
      <c r="E19" s="41" t="s">
        <v>11780</v>
      </c>
      <c r="F19" s="9" t="s">
        <v>1678</v>
      </c>
      <c r="G19" s="9" t="s">
        <v>850</v>
      </c>
      <c r="H19" s="9" t="s">
        <v>3637</v>
      </c>
      <c r="I19" s="388">
        <v>37705</v>
      </c>
      <c r="J19" s="12">
        <v>3</v>
      </c>
      <c r="K19" s="560" t="s">
        <v>278</v>
      </c>
      <c r="L19" s="9" t="s">
        <v>376</v>
      </c>
      <c r="M19" s="13">
        <f>I19-D19</f>
        <v>782</v>
      </c>
      <c r="N19" s="243"/>
      <c r="O19" s="37" t="s">
        <v>11781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510">
        <v>1903</v>
      </c>
      <c r="B20" s="17" t="s">
        <v>11782</v>
      </c>
      <c r="C20" s="17">
        <v>2001</v>
      </c>
      <c r="D20" s="159">
        <v>36923</v>
      </c>
      <c r="E20" s="17" t="s">
        <v>11783</v>
      </c>
      <c r="F20" s="17" t="s">
        <v>1678</v>
      </c>
      <c r="G20" s="17" t="s">
        <v>850</v>
      </c>
      <c r="H20" s="17" t="s">
        <v>3637</v>
      </c>
      <c r="I20" s="392">
        <v>37705</v>
      </c>
      <c r="J20" s="19">
        <v>3</v>
      </c>
      <c r="K20" s="560" t="s">
        <v>278</v>
      </c>
      <c r="L20" s="19" t="s">
        <v>376</v>
      </c>
      <c r="M20" s="21">
        <f>I20-D20</f>
        <v>782</v>
      </c>
      <c r="N20" s="243"/>
      <c r="O20" s="33" t="s">
        <v>11784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503">
        <v>2003</v>
      </c>
      <c r="B21" s="9" t="s">
        <v>11785</v>
      </c>
      <c r="C21" s="9">
        <v>1998</v>
      </c>
      <c r="D21" s="152">
        <v>36132</v>
      </c>
      <c r="E21" s="9" t="s">
        <v>11786</v>
      </c>
      <c r="F21" s="9" t="s">
        <v>11787</v>
      </c>
      <c r="G21" s="9" t="s">
        <v>850</v>
      </c>
      <c r="H21" s="9" t="s">
        <v>866</v>
      </c>
      <c r="I21" s="388">
        <v>37720</v>
      </c>
      <c r="J21" s="12">
        <v>4</v>
      </c>
      <c r="K21" s="562" t="s">
        <v>308</v>
      </c>
      <c r="L21" s="9" t="s">
        <v>371</v>
      </c>
      <c r="M21" s="13">
        <f>I21-D21</f>
        <v>1588</v>
      </c>
      <c r="N21" s="243"/>
      <c r="O21" s="37" t="s">
        <v>11788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510">
        <v>2103</v>
      </c>
      <c r="B22" s="17" t="s">
        <v>11789</v>
      </c>
      <c r="C22" s="17">
        <v>1999</v>
      </c>
      <c r="D22" s="159">
        <v>36272</v>
      </c>
      <c r="E22" s="17" t="s">
        <v>11790</v>
      </c>
      <c r="F22" s="17" t="s">
        <v>2121</v>
      </c>
      <c r="G22" s="17" t="s">
        <v>850</v>
      </c>
      <c r="H22" s="17" t="s">
        <v>3787</v>
      </c>
      <c r="I22" s="392">
        <v>37720</v>
      </c>
      <c r="J22" s="19">
        <v>4</v>
      </c>
      <c r="K22" s="562" t="s">
        <v>308</v>
      </c>
      <c r="L22" s="19" t="s">
        <v>376</v>
      </c>
      <c r="M22" s="21">
        <f>I22-D22</f>
        <v>1448</v>
      </c>
      <c r="N22" s="243"/>
      <c r="O22" s="33" t="s">
        <v>11791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503">
        <v>2203</v>
      </c>
      <c r="B23" s="9" t="s">
        <v>11792</v>
      </c>
      <c r="C23" s="9">
        <v>1999</v>
      </c>
      <c r="D23" s="152">
        <v>36272</v>
      </c>
      <c r="E23" s="9" t="s">
        <v>11793</v>
      </c>
      <c r="F23" s="9" t="s">
        <v>2121</v>
      </c>
      <c r="G23" s="9" t="s">
        <v>850</v>
      </c>
      <c r="H23" s="9" t="s">
        <v>3787</v>
      </c>
      <c r="I23" s="388">
        <v>37727</v>
      </c>
      <c r="J23" s="12">
        <v>4</v>
      </c>
      <c r="K23" s="562" t="s">
        <v>308</v>
      </c>
      <c r="L23" s="9" t="s">
        <v>376</v>
      </c>
      <c r="M23" s="13">
        <f>I23-D23</f>
        <v>1455</v>
      </c>
      <c r="N23" s="243"/>
      <c r="O23" s="37" t="s">
        <v>11794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510">
        <v>2303</v>
      </c>
      <c r="B24" s="17" t="s">
        <v>11795</v>
      </c>
      <c r="C24" s="17">
        <v>2001</v>
      </c>
      <c r="D24" s="159">
        <v>37035</v>
      </c>
      <c r="E24" s="17" t="s">
        <v>11796</v>
      </c>
      <c r="F24" s="17" t="s">
        <v>584</v>
      </c>
      <c r="G24" s="17" t="s">
        <v>850</v>
      </c>
      <c r="H24" s="17" t="s">
        <v>11797</v>
      </c>
      <c r="I24" s="392">
        <v>37727</v>
      </c>
      <c r="J24" s="19">
        <v>4</v>
      </c>
      <c r="K24" s="563" t="s">
        <v>295</v>
      </c>
      <c r="L24" s="19" t="s">
        <v>376</v>
      </c>
      <c r="M24" s="21">
        <f>I24-D24</f>
        <v>692</v>
      </c>
      <c r="N24" s="243"/>
      <c r="O24" s="401" t="s">
        <v>11798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503">
        <v>2403</v>
      </c>
      <c r="B25" s="9" t="s">
        <v>11799</v>
      </c>
      <c r="C25" s="9">
        <v>2001</v>
      </c>
      <c r="D25" s="152">
        <v>37035</v>
      </c>
      <c r="E25" s="9" t="s">
        <v>11800</v>
      </c>
      <c r="F25" s="9" t="s">
        <v>11801</v>
      </c>
      <c r="G25" s="9" t="s">
        <v>865</v>
      </c>
      <c r="H25" s="9" t="s">
        <v>5174</v>
      </c>
      <c r="I25" s="388">
        <v>37770</v>
      </c>
      <c r="J25" s="12">
        <v>5</v>
      </c>
      <c r="K25" s="561" t="s">
        <v>324</v>
      </c>
      <c r="L25" s="9" t="s">
        <v>380</v>
      </c>
      <c r="M25" s="13">
        <f>I25-D25</f>
        <v>735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510">
        <v>2503</v>
      </c>
      <c r="B26" s="17" t="s">
        <v>11802</v>
      </c>
      <c r="C26" s="17">
        <v>2000</v>
      </c>
      <c r="D26" s="159">
        <v>36880</v>
      </c>
      <c r="E26" s="17" t="s">
        <v>11803</v>
      </c>
      <c r="F26" s="17" t="s">
        <v>1154</v>
      </c>
      <c r="G26" s="17" t="s">
        <v>407</v>
      </c>
      <c r="H26" s="17" t="s">
        <v>25</v>
      </c>
      <c r="I26" s="392">
        <v>37770</v>
      </c>
      <c r="J26" s="19">
        <v>5</v>
      </c>
      <c r="K26" s="562" t="s">
        <v>308</v>
      </c>
      <c r="L26" s="19" t="s">
        <v>376</v>
      </c>
      <c r="M26" s="21">
        <f>I26-D26</f>
        <v>890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503">
        <v>2603</v>
      </c>
      <c r="B27" s="9" t="s">
        <v>11804</v>
      </c>
      <c r="C27" s="9">
        <v>2000</v>
      </c>
      <c r="D27" s="152">
        <v>36847</v>
      </c>
      <c r="E27" s="9" t="s">
        <v>11805</v>
      </c>
      <c r="F27" s="9" t="s">
        <v>2125</v>
      </c>
      <c r="G27" s="9" t="s">
        <v>850</v>
      </c>
      <c r="H27" s="9" t="s">
        <v>11806</v>
      </c>
      <c r="I27" s="388">
        <v>37770</v>
      </c>
      <c r="J27" s="12">
        <v>5</v>
      </c>
      <c r="K27" s="562" t="s">
        <v>308</v>
      </c>
      <c r="L27" s="9" t="s">
        <v>376</v>
      </c>
      <c r="M27" s="13">
        <f>I27-D27</f>
        <v>923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510">
        <v>2703</v>
      </c>
      <c r="B28" s="17" t="s">
        <v>11807</v>
      </c>
      <c r="C28" s="17">
        <v>2000</v>
      </c>
      <c r="D28" s="159">
        <v>36850</v>
      </c>
      <c r="E28" s="47" t="s">
        <v>9195</v>
      </c>
      <c r="F28" s="17" t="s">
        <v>1678</v>
      </c>
      <c r="G28" s="17" t="s">
        <v>407</v>
      </c>
      <c r="H28" s="17" t="s">
        <v>8591</v>
      </c>
      <c r="I28" s="392">
        <v>37790</v>
      </c>
      <c r="J28" s="19">
        <v>6</v>
      </c>
      <c r="K28" s="561" t="s">
        <v>324</v>
      </c>
      <c r="L28" s="19" t="s">
        <v>376</v>
      </c>
      <c r="M28" s="21">
        <f>I28-D28</f>
        <v>940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503">
        <v>2803</v>
      </c>
      <c r="B29" s="9" t="s">
        <v>11808</v>
      </c>
      <c r="C29" s="9">
        <v>1998</v>
      </c>
      <c r="D29" s="152">
        <v>36101</v>
      </c>
      <c r="E29" s="9" t="s">
        <v>11809</v>
      </c>
      <c r="F29" s="9" t="s">
        <v>11456</v>
      </c>
      <c r="G29" s="9" t="s">
        <v>407</v>
      </c>
      <c r="H29" s="9" t="s">
        <v>6047</v>
      </c>
      <c r="I29" s="388">
        <v>37804</v>
      </c>
      <c r="J29" s="12">
        <v>7</v>
      </c>
      <c r="K29" s="560" t="s">
        <v>278</v>
      </c>
      <c r="L29" s="9" t="s">
        <v>371</v>
      </c>
      <c r="M29" s="13">
        <f>I29-D29</f>
        <v>1703</v>
      </c>
      <c r="N29" s="243"/>
      <c r="O29" s="24">
        <v>1991</v>
      </c>
      <c r="P29" s="62">
        <f>COUNTIF($C$2:$C$503,"1991")</f>
        <v>0</v>
      </c>
      <c r="Q29" s="34"/>
      <c r="R29" s="35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510">
        <v>2903</v>
      </c>
      <c r="B30" s="17" t="s">
        <v>11810</v>
      </c>
      <c r="C30" s="17">
        <v>2000</v>
      </c>
      <c r="D30" s="159">
        <v>36871</v>
      </c>
      <c r="E30" s="17" t="s">
        <v>11811</v>
      </c>
      <c r="F30" s="17" t="s">
        <v>1154</v>
      </c>
      <c r="G30" s="17" t="s">
        <v>850</v>
      </c>
      <c r="H30" s="17" t="s">
        <v>25</v>
      </c>
      <c r="I30" s="392">
        <v>37811</v>
      </c>
      <c r="J30" s="19">
        <v>7</v>
      </c>
      <c r="K30" s="562" t="s">
        <v>308</v>
      </c>
      <c r="L30" s="19" t="s">
        <v>376</v>
      </c>
      <c r="M30" s="21">
        <f>I30-D30</f>
        <v>940</v>
      </c>
      <c r="N30" s="243"/>
      <c r="O30" s="23">
        <v>1992</v>
      </c>
      <c r="P30" s="64">
        <f>COUNTIF($C$2:$C$503,"1992")</f>
        <v>0</v>
      </c>
      <c r="Q30" s="34"/>
      <c r="R30" s="35"/>
      <c r="S30" s="61">
        <f>P30/P42</f>
        <v>0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503">
        <v>3003</v>
      </c>
      <c r="B31" s="9" t="s">
        <v>11812</v>
      </c>
      <c r="C31" s="9">
        <v>2002</v>
      </c>
      <c r="D31" s="152">
        <v>37372</v>
      </c>
      <c r="E31" s="9" t="s">
        <v>11813</v>
      </c>
      <c r="F31" s="9" t="s">
        <v>2600</v>
      </c>
      <c r="G31" s="9" t="s">
        <v>865</v>
      </c>
      <c r="H31" s="9" t="s">
        <v>11814</v>
      </c>
      <c r="I31" s="388">
        <v>37811</v>
      </c>
      <c r="J31" s="12">
        <v>7</v>
      </c>
      <c r="K31" s="562" t="s">
        <v>308</v>
      </c>
      <c r="L31" s="9" t="s">
        <v>380</v>
      </c>
      <c r="M31" s="13">
        <f>I31-D31</f>
        <v>439</v>
      </c>
      <c r="N31" s="243"/>
      <c r="O31" s="24">
        <v>1993</v>
      </c>
      <c r="P31" s="62">
        <f>COUNTIF($C$2:$C$503,"1993")</f>
        <v>1</v>
      </c>
      <c r="Q31" s="34"/>
      <c r="R31" s="35"/>
      <c r="S31" s="63">
        <f>P31/P42</f>
        <v>0.012987012987013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510">
        <v>3103</v>
      </c>
      <c r="B32" s="17" t="s">
        <v>11815</v>
      </c>
      <c r="C32" s="17">
        <v>2000</v>
      </c>
      <c r="D32" s="159">
        <v>36707</v>
      </c>
      <c r="E32" s="17" t="s">
        <v>11816</v>
      </c>
      <c r="F32" s="17" t="s">
        <v>8480</v>
      </c>
      <c r="G32" s="17" t="s">
        <v>850</v>
      </c>
      <c r="H32" s="17" t="s">
        <v>6047</v>
      </c>
      <c r="I32" s="392">
        <v>37811</v>
      </c>
      <c r="J32" s="19">
        <v>7</v>
      </c>
      <c r="K32" s="562" t="s">
        <v>308</v>
      </c>
      <c r="L32" s="19" t="s">
        <v>376</v>
      </c>
      <c r="M32" s="21">
        <f>I32-D32</f>
        <v>1104</v>
      </c>
      <c r="N32" s="243"/>
      <c r="O32" s="23">
        <v>1994</v>
      </c>
      <c r="P32" s="64">
        <f>COUNTIF($C$2:$C$503,"1994")</f>
        <v>1</v>
      </c>
      <c r="Q32" s="34"/>
      <c r="R32" s="35"/>
      <c r="S32" s="61">
        <f>P32/P42</f>
        <v>0.012987012987013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503">
        <v>3203</v>
      </c>
      <c r="B33" s="9" t="s">
        <v>11817</v>
      </c>
      <c r="C33" s="9">
        <v>1998</v>
      </c>
      <c r="D33" s="152">
        <v>36130</v>
      </c>
      <c r="E33" s="9" t="s">
        <v>11818</v>
      </c>
      <c r="F33" s="9" t="s">
        <v>456</v>
      </c>
      <c r="G33" s="9" t="s">
        <v>850</v>
      </c>
      <c r="H33" s="9" t="s">
        <v>1536</v>
      </c>
      <c r="I33" s="388">
        <v>37824</v>
      </c>
      <c r="J33" s="12">
        <v>7</v>
      </c>
      <c r="K33" s="562" t="s">
        <v>308</v>
      </c>
      <c r="L33" s="9" t="s">
        <v>376</v>
      </c>
      <c r="M33" s="13">
        <f>I33-D33</f>
        <v>1694</v>
      </c>
      <c r="N33" s="243"/>
      <c r="O33" s="24">
        <v>1995</v>
      </c>
      <c r="P33" s="62">
        <f>COUNTIF($C$2:$C$503,"1995")</f>
        <v>3</v>
      </c>
      <c r="Q33" s="34"/>
      <c r="R33" s="35"/>
      <c r="S33" s="63">
        <f>P33/P42</f>
        <v>0.038961038961039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510">
        <v>3303</v>
      </c>
      <c r="B34" s="17" t="s">
        <v>11819</v>
      </c>
      <c r="C34" s="17">
        <v>1994</v>
      </c>
      <c r="D34" s="159">
        <v>34680</v>
      </c>
      <c r="E34" s="17" t="s">
        <v>11820</v>
      </c>
      <c r="F34" s="17" t="s">
        <v>3173</v>
      </c>
      <c r="G34" s="17" t="s">
        <v>850</v>
      </c>
      <c r="H34" s="17" t="s">
        <v>4646</v>
      </c>
      <c r="I34" s="392">
        <v>37824</v>
      </c>
      <c r="J34" s="19">
        <v>7</v>
      </c>
      <c r="K34" s="561" t="s">
        <v>324</v>
      </c>
      <c r="L34" s="19" t="s">
        <v>376</v>
      </c>
      <c r="M34" s="21">
        <f>I34-D34</f>
        <v>3144</v>
      </c>
      <c r="N34" s="243"/>
      <c r="O34" s="23">
        <v>1996</v>
      </c>
      <c r="P34" s="64">
        <f>COUNTIF($C$2:$C$503,"1996")</f>
        <v>0</v>
      </c>
      <c r="Q34" s="34"/>
      <c r="R34" s="35"/>
      <c r="S34" s="61">
        <f>P34/P42</f>
        <v>0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503">
        <v>3403</v>
      </c>
      <c r="B35" s="9" t="s">
        <v>11821</v>
      </c>
      <c r="C35" s="9">
        <v>2000</v>
      </c>
      <c r="D35" s="152">
        <v>36874</v>
      </c>
      <c r="E35" s="9" t="s">
        <v>11822</v>
      </c>
      <c r="F35" s="9" t="s">
        <v>11528</v>
      </c>
      <c r="G35" s="9" t="s">
        <v>30</v>
      </c>
      <c r="H35" s="9" t="s">
        <v>965</v>
      </c>
      <c r="I35" s="388">
        <v>37824</v>
      </c>
      <c r="J35" s="12">
        <v>7</v>
      </c>
      <c r="K35" s="562" t="s">
        <v>308</v>
      </c>
      <c r="L35" s="9" t="s">
        <v>376</v>
      </c>
      <c r="M35" s="13">
        <f>I35-D35</f>
        <v>950</v>
      </c>
      <c r="N35" s="243"/>
      <c r="O35" s="24">
        <v>1997</v>
      </c>
      <c r="P35" s="62">
        <f>COUNTIF($C$2:$C$503,"1997")</f>
        <v>0</v>
      </c>
      <c r="Q35" s="34"/>
      <c r="R35" s="35"/>
      <c r="S35" s="63">
        <f>P35/P42</f>
        <v>0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510">
        <v>3503</v>
      </c>
      <c r="B36" s="17" t="s">
        <v>11823</v>
      </c>
      <c r="C36" s="17">
        <v>2001</v>
      </c>
      <c r="D36" s="159">
        <v>37113</v>
      </c>
      <c r="E36" s="17" t="s">
        <v>11824</v>
      </c>
      <c r="F36" s="17" t="s">
        <v>2286</v>
      </c>
      <c r="G36" s="17" t="s">
        <v>865</v>
      </c>
      <c r="H36" s="17" t="s">
        <v>11684</v>
      </c>
      <c r="I36" s="392">
        <v>37827</v>
      </c>
      <c r="J36" s="19">
        <v>7</v>
      </c>
      <c r="K36" s="561" t="s">
        <v>324</v>
      </c>
      <c r="L36" s="19" t="s">
        <v>380</v>
      </c>
      <c r="M36" s="21">
        <f>I36-D36</f>
        <v>714</v>
      </c>
      <c r="N36" s="243"/>
      <c r="O36" s="23">
        <v>1998</v>
      </c>
      <c r="P36" s="64">
        <f>COUNTIF($C$2:$C$503,"1998")</f>
        <v>6</v>
      </c>
      <c r="Q36" s="34"/>
      <c r="R36" s="35"/>
      <c r="S36" s="61">
        <f>P36/P42</f>
        <v>0.0779220779220779</v>
      </c>
      <c r="T36" s="22"/>
      <c r="U36" s="243"/>
      <c r="V36" s="243"/>
      <c r="W36" s="243"/>
      <c r="X36" s="243"/>
      <c r="Y36" s="243"/>
      <c r="Z36" s="243"/>
    </row>
    <row ht="15" customHeight="1" r="37">
      <c r="A37" s="503">
        <v>3603</v>
      </c>
      <c r="B37" s="9" t="s">
        <v>11825</v>
      </c>
      <c r="C37" s="9">
        <v>1999</v>
      </c>
      <c r="D37" s="152">
        <v>36270</v>
      </c>
      <c r="E37" s="9" t="s">
        <v>11826</v>
      </c>
      <c r="F37" s="9" t="s">
        <v>154</v>
      </c>
      <c r="G37" s="9" t="s">
        <v>407</v>
      </c>
      <c r="H37" s="9" t="s">
        <v>1487</v>
      </c>
      <c r="I37" s="388">
        <v>37831</v>
      </c>
      <c r="J37" s="12">
        <v>7</v>
      </c>
      <c r="K37" s="560" t="s">
        <v>278</v>
      </c>
      <c r="L37" s="9" t="s">
        <v>376</v>
      </c>
      <c r="M37" s="13">
        <f>I37-D37</f>
        <v>1561</v>
      </c>
      <c r="N37" s="243"/>
      <c r="O37" s="24">
        <v>1999</v>
      </c>
      <c r="P37" s="62">
        <f>COUNTIF($C$2:$C$503,"1999")</f>
        <v>6</v>
      </c>
      <c r="Q37" s="34"/>
      <c r="R37" s="35"/>
      <c r="S37" s="63">
        <f>P37/P42</f>
        <v>0.0779220779220779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510">
        <v>3703</v>
      </c>
      <c r="B38" s="17" t="s">
        <v>11827</v>
      </c>
      <c r="C38" s="17">
        <v>2000</v>
      </c>
      <c r="D38" s="159">
        <v>36882</v>
      </c>
      <c r="E38" s="17" t="s">
        <v>11828</v>
      </c>
      <c r="F38" s="17" t="s">
        <v>154</v>
      </c>
      <c r="G38" s="17" t="s">
        <v>407</v>
      </c>
      <c r="H38" s="17" t="s">
        <v>10182</v>
      </c>
      <c r="I38" s="392">
        <v>37839</v>
      </c>
      <c r="J38" s="19">
        <v>8</v>
      </c>
      <c r="K38" s="560" t="s">
        <v>278</v>
      </c>
      <c r="L38" s="19" t="s">
        <v>376</v>
      </c>
      <c r="M38" s="21">
        <f>I38-D38</f>
        <v>957</v>
      </c>
      <c r="N38" s="243"/>
      <c r="O38" s="23">
        <v>2000</v>
      </c>
      <c r="P38" s="64">
        <f>COUNTIF($C$2:$C$503,"2000")</f>
        <v>19</v>
      </c>
      <c r="Q38" s="34"/>
      <c r="R38" s="35"/>
      <c r="S38" s="61">
        <f>P38/P42</f>
        <v>0.246753246753247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503">
        <v>3803</v>
      </c>
      <c r="B39" s="9" t="s">
        <v>11829</v>
      </c>
      <c r="C39" s="9">
        <v>2000</v>
      </c>
      <c r="D39" s="152">
        <v>36880</v>
      </c>
      <c r="E39" s="9" t="s">
        <v>11830</v>
      </c>
      <c r="F39" s="9" t="s">
        <v>11831</v>
      </c>
      <c r="G39" s="9" t="s">
        <v>407</v>
      </c>
      <c r="H39" s="9" t="s">
        <v>25</v>
      </c>
      <c r="I39" s="388">
        <v>37839</v>
      </c>
      <c r="J39" s="12">
        <v>8</v>
      </c>
      <c r="K39" s="560" t="s">
        <v>278</v>
      </c>
      <c r="L39" s="9" t="s">
        <v>365</v>
      </c>
      <c r="M39" s="13">
        <f>I39-D39</f>
        <v>959</v>
      </c>
      <c r="N39" s="243"/>
      <c r="O39" s="24">
        <v>2001</v>
      </c>
      <c r="P39" s="62">
        <f>COUNTIF($C$2:$C$503,"2001")</f>
        <v>31</v>
      </c>
      <c r="Q39" s="34"/>
      <c r="R39" s="35"/>
      <c r="S39" s="63">
        <f>P39/P42</f>
        <v>0.402597402597403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510">
        <v>3903</v>
      </c>
      <c r="B40" s="17" t="s">
        <v>11832</v>
      </c>
      <c r="C40" s="17">
        <v>2001</v>
      </c>
      <c r="D40" s="159">
        <v>37028</v>
      </c>
      <c r="E40" s="17" t="s">
        <v>11833</v>
      </c>
      <c r="F40" s="17" t="s">
        <v>2116</v>
      </c>
      <c r="G40" s="17" t="s">
        <v>407</v>
      </c>
      <c r="H40" s="17" t="s">
        <v>11834</v>
      </c>
      <c r="I40" s="392">
        <v>37839</v>
      </c>
      <c r="J40" s="19">
        <v>8</v>
      </c>
      <c r="K40" s="560" t="s">
        <v>278</v>
      </c>
      <c r="L40" s="19" t="s">
        <v>376</v>
      </c>
      <c r="M40" s="21">
        <f>I40-D40</f>
        <v>811</v>
      </c>
      <c r="N40" s="243"/>
      <c r="O40" s="23">
        <v>2002</v>
      </c>
      <c r="P40" s="64">
        <f>COUNTIF($C$2:$C$503,"2002")</f>
        <v>8</v>
      </c>
      <c r="Q40" s="34"/>
      <c r="R40" s="35"/>
      <c r="S40" s="61">
        <f>P40/P42</f>
        <v>0.103896103896104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503">
        <v>4003</v>
      </c>
      <c r="B41" s="9" t="s">
        <v>11835</v>
      </c>
      <c r="C41" s="9">
        <v>2001</v>
      </c>
      <c r="D41" s="152">
        <v>37161</v>
      </c>
      <c r="E41" s="9" t="s">
        <v>11836</v>
      </c>
      <c r="F41" s="9" t="s">
        <v>2116</v>
      </c>
      <c r="G41" s="9" t="s">
        <v>407</v>
      </c>
      <c r="H41" s="9" t="s">
        <v>6047</v>
      </c>
      <c r="I41" s="388">
        <v>37839</v>
      </c>
      <c r="J41" s="12">
        <v>8</v>
      </c>
      <c r="K41" s="560" t="s">
        <v>278</v>
      </c>
      <c r="L41" s="9" t="s">
        <v>376</v>
      </c>
      <c r="M41" s="13">
        <f>I41-D41</f>
        <v>678</v>
      </c>
      <c r="N41" s="243"/>
      <c r="O41" s="24">
        <v>2003</v>
      </c>
      <c r="P41" s="62">
        <f>COUNTIF($C$2:$C$503,"2003")</f>
        <v>2</v>
      </c>
      <c r="Q41" s="34"/>
      <c r="R41" s="35"/>
      <c r="S41" s="63">
        <f>P41/P42</f>
        <v>0.025974025974026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510">
        <v>4103</v>
      </c>
      <c r="B42" s="17" t="s">
        <v>11837</v>
      </c>
      <c r="C42" s="17">
        <v>1995</v>
      </c>
      <c r="D42" s="159">
        <v>34702</v>
      </c>
      <c r="E42" s="17" t="s">
        <v>11838</v>
      </c>
      <c r="F42" s="17" t="s">
        <v>9481</v>
      </c>
      <c r="G42" s="17" t="s">
        <v>850</v>
      </c>
      <c r="H42" s="17" t="s">
        <v>10182</v>
      </c>
      <c r="I42" s="392">
        <v>37851</v>
      </c>
      <c r="J42" s="19">
        <v>8</v>
      </c>
      <c r="K42" s="561" t="s">
        <v>324</v>
      </c>
      <c r="L42" s="19" t="s">
        <v>376</v>
      </c>
      <c r="M42" s="21">
        <f>I42-D42</f>
        <v>3149</v>
      </c>
      <c r="N42" s="243"/>
      <c r="O42" s="407" t="s">
        <v>166</v>
      </c>
      <c r="P42" s="408">
        <f>SUM(P29:R41)</f>
        <v>77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5" customHeight="1" r="43">
      <c r="A43" s="503">
        <v>4203</v>
      </c>
      <c r="B43" s="9" t="s">
        <v>11839</v>
      </c>
      <c r="C43" s="9">
        <v>1993</v>
      </c>
      <c r="D43" s="152">
        <v>34079</v>
      </c>
      <c r="E43" s="9" t="s">
        <v>11840</v>
      </c>
      <c r="F43" s="9" t="s">
        <v>9608</v>
      </c>
      <c r="G43" s="41" t="s">
        <v>407</v>
      </c>
      <c r="H43" s="9" t="s">
        <v>11841</v>
      </c>
      <c r="I43" s="388">
        <v>37867</v>
      </c>
      <c r="J43" s="12">
        <v>9</v>
      </c>
      <c r="K43" s="562" t="s">
        <v>308</v>
      </c>
      <c r="L43" s="9" t="s">
        <v>376</v>
      </c>
      <c r="M43" s="13">
        <f>I43-D43</f>
        <v>3788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5" customHeight="1" r="44">
      <c r="A44" s="510">
        <v>4303</v>
      </c>
      <c r="B44" s="17" t="s">
        <v>11842</v>
      </c>
      <c r="C44" s="17">
        <v>2000</v>
      </c>
      <c r="D44" s="159">
        <v>36882</v>
      </c>
      <c r="E44" s="17" t="s">
        <v>11843</v>
      </c>
      <c r="F44" s="17" t="s">
        <v>1154</v>
      </c>
      <c r="G44" s="17" t="s">
        <v>407</v>
      </c>
      <c r="H44" s="17" t="s">
        <v>10182</v>
      </c>
      <c r="I44" s="392">
        <v>37873</v>
      </c>
      <c r="J44" s="19">
        <v>9</v>
      </c>
      <c r="K44" s="562" t="s">
        <v>308</v>
      </c>
      <c r="L44" s="19" t="s">
        <v>376</v>
      </c>
      <c r="M44" s="21">
        <f>I44-D44</f>
        <v>991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503">
        <v>4403</v>
      </c>
      <c r="B45" s="9" t="s">
        <v>11844</v>
      </c>
      <c r="C45" s="9">
        <v>2001</v>
      </c>
      <c r="D45" s="152">
        <v>37189</v>
      </c>
      <c r="E45" s="9" t="s">
        <v>11845</v>
      </c>
      <c r="F45" s="9" t="s">
        <v>11846</v>
      </c>
      <c r="G45" s="9" t="s">
        <v>865</v>
      </c>
      <c r="H45" s="9" t="s">
        <v>11847</v>
      </c>
      <c r="I45" s="388">
        <v>37887</v>
      </c>
      <c r="J45" s="12">
        <v>9</v>
      </c>
      <c r="K45" s="561" t="s">
        <v>324</v>
      </c>
      <c r="L45" s="9" t="s">
        <v>380</v>
      </c>
      <c r="M45" s="13">
        <f>I45-D45</f>
        <v>698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510">
        <v>4503</v>
      </c>
      <c r="B46" s="17" t="s">
        <v>11848</v>
      </c>
      <c r="C46" s="17">
        <v>2001</v>
      </c>
      <c r="D46" s="159">
        <v>37035</v>
      </c>
      <c r="E46" s="17" t="s">
        <v>11849</v>
      </c>
      <c r="F46" s="17" t="s">
        <v>11850</v>
      </c>
      <c r="G46" s="17" t="s">
        <v>850</v>
      </c>
      <c r="H46" s="17" t="s">
        <v>6047</v>
      </c>
      <c r="I46" s="392">
        <v>37887</v>
      </c>
      <c r="J46" s="19">
        <v>9</v>
      </c>
      <c r="K46" s="562" t="s">
        <v>308</v>
      </c>
      <c r="L46" s="19" t="s">
        <v>376</v>
      </c>
      <c r="M46" s="21">
        <f>I46-D46</f>
        <v>852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503">
        <v>4603</v>
      </c>
      <c r="B47" s="9" t="s">
        <v>11851</v>
      </c>
      <c r="C47" s="9">
        <v>2000</v>
      </c>
      <c r="D47" s="152">
        <v>36882</v>
      </c>
      <c r="E47" s="9" t="s">
        <v>11852</v>
      </c>
      <c r="F47" s="9" t="s">
        <v>2869</v>
      </c>
      <c r="G47" s="9" t="s">
        <v>407</v>
      </c>
      <c r="H47" s="9" t="s">
        <v>10182</v>
      </c>
      <c r="I47" s="388">
        <v>37900</v>
      </c>
      <c r="J47" s="12">
        <v>10</v>
      </c>
      <c r="K47" s="563" t="s">
        <v>295</v>
      </c>
      <c r="L47" s="9" t="s">
        <v>371</v>
      </c>
      <c r="M47" s="13">
        <f>I47-D47</f>
        <v>1018</v>
      </c>
      <c r="N47" s="243"/>
      <c r="O47" s="410" t="s">
        <v>188</v>
      </c>
      <c r="P47" s="303">
        <f>COUNTIF($J$2:$J$476,"1")</f>
        <v>7</v>
      </c>
      <c r="Q47" s="59"/>
      <c r="R47" s="60"/>
      <c r="S47" s="411">
        <f>(P47/P59)</f>
        <v>0.0909090909090909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510">
        <v>4703</v>
      </c>
      <c r="B48" s="17" t="s">
        <v>11853</v>
      </c>
      <c r="C48" s="17">
        <v>2000</v>
      </c>
      <c r="D48" s="159">
        <v>36882</v>
      </c>
      <c r="E48" s="17" t="s">
        <v>11854</v>
      </c>
      <c r="F48" s="17" t="s">
        <v>154</v>
      </c>
      <c r="G48" s="17" t="s">
        <v>407</v>
      </c>
      <c r="H48" s="17" t="s">
        <v>10182</v>
      </c>
      <c r="I48" s="392">
        <v>37903</v>
      </c>
      <c r="J48" s="19">
        <v>10</v>
      </c>
      <c r="K48" s="560" t="s">
        <v>278</v>
      </c>
      <c r="L48" s="19" t="s">
        <v>376</v>
      </c>
      <c r="M48" s="21">
        <f>I48-D48</f>
        <v>1021</v>
      </c>
      <c r="N48" s="243"/>
      <c r="O48" s="23" t="s">
        <v>193</v>
      </c>
      <c r="P48" s="64">
        <f>COUNTIF($J$2:$J$476,"2")</f>
        <v>6</v>
      </c>
      <c r="Q48" s="34"/>
      <c r="R48" s="35"/>
      <c r="S48" s="61">
        <f>(P48/P59)</f>
        <v>0.0779220779220779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503">
        <v>4803</v>
      </c>
      <c r="B49" s="9" t="s">
        <v>11855</v>
      </c>
      <c r="C49" s="9">
        <v>2000</v>
      </c>
      <c r="D49" s="152">
        <v>36882</v>
      </c>
      <c r="E49" s="9" t="s">
        <v>11856</v>
      </c>
      <c r="F49" s="9" t="s">
        <v>1154</v>
      </c>
      <c r="G49" s="9" t="s">
        <v>850</v>
      </c>
      <c r="H49" s="9" t="s">
        <v>10182</v>
      </c>
      <c r="I49" s="388">
        <v>37903</v>
      </c>
      <c r="J49" s="12">
        <v>10</v>
      </c>
      <c r="K49" s="562" t="s">
        <v>308</v>
      </c>
      <c r="L49" s="9" t="s">
        <v>376</v>
      </c>
      <c r="M49" s="13">
        <f>I49-D49</f>
        <v>1021</v>
      </c>
      <c r="N49" s="243"/>
      <c r="O49" s="24" t="s">
        <v>197</v>
      </c>
      <c r="P49" s="62">
        <f>COUNTIF($J$2:$J$476,"3")</f>
        <v>6</v>
      </c>
      <c r="Q49" s="34"/>
      <c r="R49" s="35"/>
      <c r="S49" s="63">
        <f>(P49/P59)</f>
        <v>0.0779220779220779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510">
        <v>4903</v>
      </c>
      <c r="B50" s="17" t="s">
        <v>11857</v>
      </c>
      <c r="C50" s="17">
        <v>2003</v>
      </c>
      <c r="D50" s="159">
        <v>37789</v>
      </c>
      <c r="E50" s="17" t="s">
        <v>11858</v>
      </c>
      <c r="F50" s="17" t="s">
        <v>11859</v>
      </c>
      <c r="G50" s="17" t="s">
        <v>850</v>
      </c>
      <c r="H50" s="17" t="s">
        <v>870</v>
      </c>
      <c r="I50" s="392">
        <v>37903</v>
      </c>
      <c r="J50" s="19">
        <v>10</v>
      </c>
      <c r="K50" s="562" t="s">
        <v>308</v>
      </c>
      <c r="L50" s="19" t="s">
        <v>371</v>
      </c>
      <c r="M50" s="21">
        <f>I50-D50</f>
        <v>114</v>
      </c>
      <c r="N50" s="243"/>
      <c r="O50" s="23" t="s">
        <v>204</v>
      </c>
      <c r="P50" s="64">
        <f>COUNTIF($J$2:$J$476,"4")</f>
        <v>4</v>
      </c>
      <c r="Q50" s="34"/>
      <c r="R50" s="35"/>
      <c r="S50" s="61">
        <f>(P50/P59)</f>
        <v>0.051948051948052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503">
        <v>5003</v>
      </c>
      <c r="B51" s="9" t="s">
        <v>11860</v>
      </c>
      <c r="C51" s="9">
        <v>2002</v>
      </c>
      <c r="D51" s="152">
        <v>37515</v>
      </c>
      <c r="E51" s="9" t="s">
        <v>11861</v>
      </c>
      <c r="F51" s="9" t="s">
        <v>11862</v>
      </c>
      <c r="G51" s="9" t="s">
        <v>850</v>
      </c>
      <c r="H51" s="9" t="s">
        <v>870</v>
      </c>
      <c r="I51" s="388">
        <v>37903</v>
      </c>
      <c r="J51" s="12">
        <v>10</v>
      </c>
      <c r="K51" s="562" t="s">
        <v>308</v>
      </c>
      <c r="L51" s="9" t="s">
        <v>371</v>
      </c>
      <c r="M51" s="13">
        <f>I51-D51</f>
        <v>388</v>
      </c>
      <c r="N51" s="243"/>
      <c r="O51" s="24" t="s">
        <v>211</v>
      </c>
      <c r="P51" s="62">
        <f>COUNTIF($J$2:$J$476,"5")</f>
        <v>3</v>
      </c>
      <c r="Q51" s="34"/>
      <c r="R51" s="35"/>
      <c r="S51" s="63">
        <f>(P51/P59)</f>
        <v>0.038961038961039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510">
        <v>5103</v>
      </c>
      <c r="B52" s="17" t="s">
        <v>11863</v>
      </c>
      <c r="C52" s="17">
        <v>2001</v>
      </c>
      <c r="D52" s="159">
        <v>37160</v>
      </c>
      <c r="E52" s="17" t="s">
        <v>11864</v>
      </c>
      <c r="F52" s="17" t="s">
        <v>136</v>
      </c>
      <c r="G52" s="17" t="s">
        <v>407</v>
      </c>
      <c r="H52" s="17" t="s">
        <v>121</v>
      </c>
      <c r="I52" s="392">
        <v>37903</v>
      </c>
      <c r="J52" s="19">
        <v>10</v>
      </c>
      <c r="K52" s="562" t="s">
        <v>308</v>
      </c>
      <c r="L52" s="19" t="s">
        <v>376</v>
      </c>
      <c r="M52" s="21">
        <f>I52-D52</f>
        <v>743</v>
      </c>
      <c r="N52" s="243"/>
      <c r="O52" s="23" t="s">
        <v>216</v>
      </c>
      <c r="P52" s="64">
        <f>COUNTIF($J$2:$J$476,"6")</f>
        <v>1</v>
      </c>
      <c r="Q52" s="34"/>
      <c r="R52" s="35"/>
      <c r="S52" s="61">
        <f>(P52/P59)</f>
        <v>0.012987012987013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503">
        <v>5203</v>
      </c>
      <c r="B53" s="9" t="s">
        <v>11865</v>
      </c>
      <c r="C53" s="9">
        <v>2001</v>
      </c>
      <c r="D53" s="152">
        <v>37139</v>
      </c>
      <c r="E53" s="9" t="s">
        <v>11866</v>
      </c>
      <c r="F53" s="9" t="s">
        <v>11867</v>
      </c>
      <c r="G53" s="9" t="s">
        <v>850</v>
      </c>
      <c r="H53" s="9" t="s">
        <v>1358</v>
      </c>
      <c r="I53" s="388">
        <v>37903</v>
      </c>
      <c r="J53" s="12">
        <v>10</v>
      </c>
      <c r="K53" s="562" t="s">
        <v>308</v>
      </c>
      <c r="L53" s="9" t="s">
        <v>376</v>
      </c>
      <c r="M53" s="13">
        <f>I53-D53</f>
        <v>764</v>
      </c>
      <c r="N53" s="243"/>
      <c r="O53" s="24" t="s">
        <v>221</v>
      </c>
      <c r="P53" s="62">
        <f>COUNTIF($J$2:$J$476,"7")</f>
        <v>9</v>
      </c>
      <c r="Q53" s="34"/>
      <c r="R53" s="35"/>
      <c r="S53" s="63">
        <f>(P53/P59)</f>
        <v>0.116883116883117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510">
        <v>5303</v>
      </c>
      <c r="B54" s="17" t="s">
        <v>11868</v>
      </c>
      <c r="C54" s="17">
        <v>2001</v>
      </c>
      <c r="D54" s="159">
        <v>37238</v>
      </c>
      <c r="E54" s="17" t="s">
        <v>11869</v>
      </c>
      <c r="F54" s="17" t="s">
        <v>136</v>
      </c>
      <c r="G54" s="17" t="s">
        <v>850</v>
      </c>
      <c r="H54" s="17" t="s">
        <v>121</v>
      </c>
      <c r="I54" s="392">
        <v>37903</v>
      </c>
      <c r="J54" s="19">
        <v>10</v>
      </c>
      <c r="K54" s="562" t="s">
        <v>308</v>
      </c>
      <c r="L54" s="19" t="s">
        <v>376</v>
      </c>
      <c r="M54" s="21">
        <f>I54-D54</f>
        <v>665</v>
      </c>
      <c r="N54" s="243"/>
      <c r="O54" s="23" t="s">
        <v>226</v>
      </c>
      <c r="P54" s="64">
        <f>COUNTIF($J$2:$J$476,"8")</f>
        <v>5</v>
      </c>
      <c r="Q54" s="34"/>
      <c r="R54" s="35"/>
      <c r="S54" s="61">
        <f>(P54/P59)</f>
        <v>0.0649350649350649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503">
        <v>5403</v>
      </c>
      <c r="B55" s="9" t="s">
        <v>11870</v>
      </c>
      <c r="C55" s="9">
        <v>2001</v>
      </c>
      <c r="D55" s="152">
        <v>37246</v>
      </c>
      <c r="E55" s="9" t="s">
        <v>11871</v>
      </c>
      <c r="F55" s="9" t="s">
        <v>11541</v>
      </c>
      <c r="G55" s="9" t="s">
        <v>30</v>
      </c>
      <c r="H55" s="9" t="s">
        <v>2462</v>
      </c>
      <c r="I55" s="388">
        <v>37908</v>
      </c>
      <c r="J55" s="12">
        <v>10</v>
      </c>
      <c r="K55" s="560" t="s">
        <v>278</v>
      </c>
      <c r="L55" s="9" t="s">
        <v>371</v>
      </c>
      <c r="M55" s="13">
        <f>I55-D55</f>
        <v>662</v>
      </c>
      <c r="N55" s="243"/>
      <c r="O55" s="24" t="s">
        <v>231</v>
      </c>
      <c r="P55" s="62">
        <f>COUNTIF($J$2:$J$476,"9")</f>
        <v>4</v>
      </c>
      <c r="Q55" s="34"/>
      <c r="R55" s="35"/>
      <c r="S55" s="63">
        <f>(P55/P59)</f>
        <v>0.051948051948052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510">
        <v>5503</v>
      </c>
      <c r="B56" s="17" t="s">
        <v>11872</v>
      </c>
      <c r="C56" s="17">
        <v>2001</v>
      </c>
      <c r="D56" s="159">
        <v>37167</v>
      </c>
      <c r="E56" s="17" t="s">
        <v>11873</v>
      </c>
      <c r="F56" s="17" t="s">
        <v>2116</v>
      </c>
      <c r="G56" s="17" t="s">
        <v>850</v>
      </c>
      <c r="H56" s="17" t="s">
        <v>11874</v>
      </c>
      <c r="I56" s="392">
        <v>37908</v>
      </c>
      <c r="J56" s="19">
        <v>10</v>
      </c>
      <c r="K56" s="560" t="s">
        <v>278</v>
      </c>
      <c r="L56" s="19" t="s">
        <v>376</v>
      </c>
      <c r="M56" s="21">
        <f>I56-D56</f>
        <v>741</v>
      </c>
      <c r="N56" s="243"/>
      <c r="O56" s="23" t="s">
        <v>237</v>
      </c>
      <c r="P56" s="64">
        <f>COUNTIF($J$2:$J$476,"10")</f>
        <v>14</v>
      </c>
      <c r="Q56" s="34"/>
      <c r="R56" s="35"/>
      <c r="S56" s="61">
        <f>(P56/P59)</f>
        <v>0.181818181818182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503">
        <v>5603</v>
      </c>
      <c r="B57" s="9" t="s">
        <v>11875</v>
      </c>
      <c r="C57" s="9">
        <v>2000</v>
      </c>
      <c r="D57" s="152">
        <v>36871</v>
      </c>
      <c r="E57" s="9" t="s">
        <v>11876</v>
      </c>
      <c r="F57" s="9" t="s">
        <v>11831</v>
      </c>
      <c r="G57" s="9" t="s">
        <v>850</v>
      </c>
      <c r="H57" s="9" t="s">
        <v>25</v>
      </c>
      <c r="I57" s="388">
        <v>37909</v>
      </c>
      <c r="J57" s="12">
        <v>10</v>
      </c>
      <c r="K57" s="560" t="s">
        <v>278</v>
      </c>
      <c r="L57" s="9" t="s">
        <v>365</v>
      </c>
      <c r="M57" s="13">
        <f>I57-D57</f>
        <v>1038</v>
      </c>
      <c r="N57" s="243"/>
      <c r="O57" s="24" t="s">
        <v>243</v>
      </c>
      <c r="P57" s="62">
        <f>COUNTIF($J$2:$J$476,"11")</f>
        <v>7</v>
      </c>
      <c r="Q57" s="34"/>
      <c r="R57" s="35"/>
      <c r="S57" s="63">
        <f>(P57/P59)</f>
        <v>0.0909090909090909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510">
        <v>5703</v>
      </c>
      <c r="B58" s="17" t="s">
        <v>11877</v>
      </c>
      <c r="C58" s="17">
        <v>1998</v>
      </c>
      <c r="D58" s="159">
        <v>36133</v>
      </c>
      <c r="E58" s="17" t="s">
        <v>11878</v>
      </c>
      <c r="F58" s="17" t="s">
        <v>451</v>
      </c>
      <c r="G58" s="17" t="s">
        <v>850</v>
      </c>
      <c r="H58" s="17" t="s">
        <v>1358</v>
      </c>
      <c r="I58" s="392">
        <v>37909</v>
      </c>
      <c r="J58" s="19">
        <v>10</v>
      </c>
      <c r="K58" s="560" t="s">
        <v>278</v>
      </c>
      <c r="L58" s="19" t="s">
        <v>376</v>
      </c>
      <c r="M58" s="21">
        <f>I58-D58</f>
        <v>1776</v>
      </c>
      <c r="N58" s="243"/>
      <c r="O58" s="413" t="s">
        <v>248</v>
      </c>
      <c r="P58" s="64">
        <f>COUNTIF($J$2:$J$476,"12")</f>
        <v>11</v>
      </c>
      <c r="Q58" s="34"/>
      <c r="R58" s="35"/>
      <c r="S58" s="414">
        <f>(P58/P59)</f>
        <v>0.142857142857143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503">
        <v>5803</v>
      </c>
      <c r="B59" s="9" t="s">
        <v>11879</v>
      </c>
      <c r="C59" s="9">
        <v>2001</v>
      </c>
      <c r="D59" s="152">
        <v>37158</v>
      </c>
      <c r="E59" s="9" t="s">
        <v>11880</v>
      </c>
      <c r="F59" s="9" t="s">
        <v>2116</v>
      </c>
      <c r="G59" s="9" t="s">
        <v>407</v>
      </c>
      <c r="H59" s="9" t="s">
        <v>11874</v>
      </c>
      <c r="I59" s="388">
        <v>37915</v>
      </c>
      <c r="J59" s="12">
        <v>10</v>
      </c>
      <c r="K59" s="560" t="s">
        <v>278</v>
      </c>
      <c r="L59" s="9" t="s">
        <v>376</v>
      </c>
      <c r="M59" s="13">
        <f>I59-D59</f>
        <v>757</v>
      </c>
      <c r="N59" s="243"/>
      <c r="O59" s="407" t="s">
        <v>253</v>
      </c>
      <c r="P59" s="408">
        <f>SUM(P47:R58)</f>
        <v>77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510">
        <v>5903</v>
      </c>
      <c r="B60" s="17" t="s">
        <v>11881</v>
      </c>
      <c r="C60" s="17">
        <v>2003</v>
      </c>
      <c r="D60" s="159">
        <v>37798</v>
      </c>
      <c r="E60" s="17" t="s">
        <v>11882</v>
      </c>
      <c r="F60" s="17" t="s">
        <v>11883</v>
      </c>
      <c r="G60" s="17" t="s">
        <v>850</v>
      </c>
      <c r="H60" s="17" t="s">
        <v>965</v>
      </c>
      <c r="I60" s="392">
        <v>37915</v>
      </c>
      <c r="J60" s="19">
        <v>10</v>
      </c>
      <c r="K60" s="560" t="s">
        <v>278</v>
      </c>
      <c r="L60" s="19" t="s">
        <v>371</v>
      </c>
      <c r="M60" s="21">
        <f>I60-D60</f>
        <v>117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503">
        <v>6003</v>
      </c>
      <c r="B61" s="9" t="s">
        <v>11884</v>
      </c>
      <c r="C61" s="9">
        <v>2002</v>
      </c>
      <c r="D61" s="152">
        <v>37326</v>
      </c>
      <c r="E61" s="9" t="s">
        <v>11885</v>
      </c>
      <c r="F61" s="9" t="s">
        <v>11886</v>
      </c>
      <c r="G61" s="9" t="s">
        <v>850</v>
      </c>
      <c r="H61" s="9" t="s">
        <v>11619</v>
      </c>
      <c r="I61" s="388">
        <v>37928</v>
      </c>
      <c r="J61" s="12">
        <v>11</v>
      </c>
      <c r="K61" s="562" t="s">
        <v>308</v>
      </c>
      <c r="L61" s="9" t="s">
        <v>380</v>
      </c>
      <c r="M61" s="13">
        <f>I61-D61</f>
        <v>602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510">
        <v>6103</v>
      </c>
      <c r="B62" s="17" t="s">
        <v>11887</v>
      </c>
      <c r="C62" s="17">
        <v>2002</v>
      </c>
      <c r="D62" s="159">
        <v>37281</v>
      </c>
      <c r="E62" s="17" t="s">
        <v>11888</v>
      </c>
      <c r="F62" s="17" t="s">
        <v>11889</v>
      </c>
      <c r="G62" s="17" t="s">
        <v>850</v>
      </c>
      <c r="H62" s="17" t="s">
        <v>11619</v>
      </c>
      <c r="I62" s="392">
        <v>37928</v>
      </c>
      <c r="J62" s="19">
        <v>11</v>
      </c>
      <c r="K62" s="562" t="s">
        <v>308</v>
      </c>
      <c r="L62" s="19" t="s">
        <v>380</v>
      </c>
      <c r="M62" s="21">
        <f>I62-D62</f>
        <v>647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503">
        <v>6203</v>
      </c>
      <c r="B63" s="9" t="s">
        <v>11890</v>
      </c>
      <c r="C63" s="9">
        <v>2000</v>
      </c>
      <c r="D63" s="152">
        <v>36882</v>
      </c>
      <c r="E63" s="9" t="s">
        <v>11891</v>
      </c>
      <c r="F63" s="9" t="s">
        <v>2869</v>
      </c>
      <c r="G63" s="9" t="s">
        <v>850</v>
      </c>
      <c r="H63" s="9" t="s">
        <v>10182</v>
      </c>
      <c r="I63" s="388">
        <v>37928</v>
      </c>
      <c r="J63" s="12">
        <v>11</v>
      </c>
      <c r="K63" s="563" t="s">
        <v>295</v>
      </c>
      <c r="L63" s="9" t="s">
        <v>371</v>
      </c>
      <c r="M63" s="13">
        <f>I63-D63</f>
        <v>1046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510">
        <v>6303</v>
      </c>
      <c r="B64" s="17" t="s">
        <v>11892</v>
      </c>
      <c r="C64" s="17">
        <v>2001</v>
      </c>
      <c r="D64" s="159">
        <v>36955</v>
      </c>
      <c r="E64" s="17" t="s">
        <v>11893</v>
      </c>
      <c r="F64" s="17" t="s">
        <v>154</v>
      </c>
      <c r="G64" s="17" t="s">
        <v>407</v>
      </c>
      <c r="H64" s="17" t="s">
        <v>125</v>
      </c>
      <c r="I64" s="392">
        <v>37939</v>
      </c>
      <c r="J64" s="19">
        <v>11</v>
      </c>
      <c r="K64" s="562" t="s">
        <v>308</v>
      </c>
      <c r="L64" s="19" t="s">
        <v>376</v>
      </c>
      <c r="M64" s="21">
        <f>I64-D64</f>
        <v>984</v>
      </c>
      <c r="N64" s="243"/>
      <c r="O64" s="418" t="s">
        <v>278</v>
      </c>
      <c r="P64" s="419"/>
      <c r="Q64" s="419"/>
      <c r="R64" s="420"/>
      <c r="S64" s="421">
        <f>COUNTIF($K$1:$K$494,"I - Extremamente tóxico")</f>
        <v>21</v>
      </c>
      <c r="T64" s="422">
        <f>(S64/S76)</f>
        <v>0.272727272727273</v>
      </c>
      <c r="U64" s="243"/>
      <c r="V64" s="243"/>
      <c r="W64" s="243"/>
      <c r="X64" s="243"/>
      <c r="Y64" s="243"/>
      <c r="Z64" s="243"/>
    </row>
    <row ht="12.75" customHeight="1" r="65">
      <c r="A65" s="503">
        <v>6403</v>
      </c>
      <c r="B65" s="9" t="s">
        <v>11894</v>
      </c>
      <c r="C65" s="9">
        <v>1995</v>
      </c>
      <c r="D65" s="152">
        <v>34852</v>
      </c>
      <c r="E65" s="9" t="s">
        <v>11895</v>
      </c>
      <c r="F65" s="9" t="s">
        <v>3173</v>
      </c>
      <c r="G65" s="9" t="s">
        <v>850</v>
      </c>
      <c r="H65" s="9" t="s">
        <v>10782</v>
      </c>
      <c r="I65" s="388">
        <v>37939</v>
      </c>
      <c r="J65" s="12">
        <v>11</v>
      </c>
      <c r="K65" s="562" t="s">
        <v>308</v>
      </c>
      <c r="L65" s="9" t="s">
        <v>376</v>
      </c>
      <c r="M65" s="13">
        <f>I65-D65</f>
        <v>3087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510">
        <v>6503</v>
      </c>
      <c r="B66" s="17" t="s">
        <v>11896</v>
      </c>
      <c r="C66" s="17">
        <v>2000</v>
      </c>
      <c r="D66" s="159">
        <v>36769</v>
      </c>
      <c r="E66" s="17" t="s">
        <v>11897</v>
      </c>
      <c r="F66" s="17" t="s">
        <v>10291</v>
      </c>
      <c r="G66" s="17" t="s">
        <v>407</v>
      </c>
      <c r="H66" s="17" t="s">
        <v>11898</v>
      </c>
      <c r="I66" s="392">
        <v>37944</v>
      </c>
      <c r="J66" s="19">
        <v>11</v>
      </c>
      <c r="K66" s="560" t="s">
        <v>278</v>
      </c>
      <c r="L66" s="19" t="s">
        <v>376</v>
      </c>
      <c r="M66" s="21">
        <f>I66-D66</f>
        <v>1175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503">
        <v>6603</v>
      </c>
      <c r="B67" s="9" t="s">
        <v>11899</v>
      </c>
      <c r="C67" s="9">
        <v>2001</v>
      </c>
      <c r="D67" s="152">
        <v>37182</v>
      </c>
      <c r="E67" s="9" t="s">
        <v>11900</v>
      </c>
      <c r="F67" s="9" t="s">
        <v>1721</v>
      </c>
      <c r="G67" s="9" t="s">
        <v>30</v>
      </c>
      <c r="H67" s="9" t="s">
        <v>1358</v>
      </c>
      <c r="I67" s="388">
        <v>37953</v>
      </c>
      <c r="J67" s="12">
        <v>11</v>
      </c>
      <c r="K67" s="562" t="s">
        <v>308</v>
      </c>
      <c r="L67" s="9" t="s">
        <v>376</v>
      </c>
      <c r="M67" s="13">
        <f>I67-D67</f>
        <v>771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8</v>
      </c>
      <c r="T67" s="428">
        <f>(S67/S76)</f>
        <v>0.103896103896104</v>
      </c>
      <c r="U67" s="243"/>
      <c r="V67" s="243"/>
      <c r="W67" s="243"/>
      <c r="X67" s="243"/>
      <c r="Y67" s="243"/>
      <c r="Z67" s="243"/>
    </row>
    <row ht="12.75" customHeight="1" r="68">
      <c r="A68" s="510">
        <v>6703</v>
      </c>
      <c r="B68" s="17" t="s">
        <v>11901</v>
      </c>
      <c r="C68" s="17">
        <v>2001</v>
      </c>
      <c r="D68" s="159">
        <v>37160</v>
      </c>
      <c r="E68" s="17" t="s">
        <v>11902</v>
      </c>
      <c r="F68" s="17" t="s">
        <v>8480</v>
      </c>
      <c r="G68" s="17" t="s">
        <v>407</v>
      </c>
      <c r="H68" s="17" t="s">
        <v>132</v>
      </c>
      <c r="I68" s="392">
        <v>37960</v>
      </c>
      <c r="J68" s="19">
        <v>12</v>
      </c>
      <c r="K68" s="562" t="s">
        <v>308</v>
      </c>
      <c r="L68" s="19" t="s">
        <v>376</v>
      </c>
      <c r="M68" s="21">
        <f>I68-D68</f>
        <v>800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503">
        <v>6803</v>
      </c>
      <c r="B69" s="9" t="s">
        <v>11903</v>
      </c>
      <c r="C69" s="9">
        <v>2001</v>
      </c>
      <c r="D69" s="152">
        <v>37182</v>
      </c>
      <c r="E69" s="9" t="s">
        <v>11904</v>
      </c>
      <c r="F69" s="9" t="s">
        <v>1721</v>
      </c>
      <c r="G69" s="9" t="s">
        <v>30</v>
      </c>
      <c r="H69" s="9" t="s">
        <v>11723</v>
      </c>
      <c r="I69" s="388">
        <v>37960</v>
      </c>
      <c r="J69" s="12">
        <v>12</v>
      </c>
      <c r="K69" s="562" t="s">
        <v>308</v>
      </c>
      <c r="L69" s="9" t="s">
        <v>376</v>
      </c>
      <c r="M69" s="13">
        <f>I69-D69</f>
        <v>778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39</v>
      </c>
      <c r="T69" s="431">
        <f>(S69/S76)</f>
        <v>0.506493506493506</v>
      </c>
      <c r="U69" s="243"/>
      <c r="V69" s="243"/>
      <c r="W69" s="243"/>
      <c r="X69" s="243"/>
      <c r="Y69" s="243"/>
      <c r="Z69" s="243"/>
    </row>
    <row ht="12.75" customHeight="1" r="70">
      <c r="A70" s="510">
        <v>6903</v>
      </c>
      <c r="B70" s="17" t="s">
        <v>11905</v>
      </c>
      <c r="C70" s="17">
        <v>2000</v>
      </c>
      <c r="D70" s="159">
        <v>36714</v>
      </c>
      <c r="E70" s="17" t="s">
        <v>11906</v>
      </c>
      <c r="F70" s="17" t="s">
        <v>136</v>
      </c>
      <c r="G70" s="17" t="s">
        <v>407</v>
      </c>
      <c r="H70" s="17" t="s">
        <v>8591</v>
      </c>
      <c r="I70" s="392">
        <v>37966</v>
      </c>
      <c r="J70" s="19">
        <v>12</v>
      </c>
      <c r="K70" s="562" t="s">
        <v>308</v>
      </c>
      <c r="L70" s="19" t="s">
        <v>371</v>
      </c>
      <c r="M70" s="21">
        <f>I70-D70</f>
        <v>1252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503">
        <v>7003</v>
      </c>
      <c r="B71" s="9" t="s">
        <v>11907</v>
      </c>
      <c r="C71" s="9">
        <v>2002</v>
      </c>
      <c r="D71" s="152">
        <v>37470</v>
      </c>
      <c r="E71" s="9" t="s">
        <v>11908</v>
      </c>
      <c r="F71" s="9" t="s">
        <v>1721</v>
      </c>
      <c r="G71" s="9" t="s">
        <v>844</v>
      </c>
      <c r="H71" s="9" t="s">
        <v>965</v>
      </c>
      <c r="I71" s="388">
        <v>37966</v>
      </c>
      <c r="J71" s="12">
        <v>12</v>
      </c>
      <c r="K71" s="562" t="s">
        <v>308</v>
      </c>
      <c r="L71" s="9" t="s">
        <v>376</v>
      </c>
      <c r="M71" s="13">
        <f>I71-D71</f>
        <v>496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510">
        <v>7103</v>
      </c>
      <c r="B72" s="17" t="s">
        <v>11909</v>
      </c>
      <c r="C72" s="17">
        <v>1999</v>
      </c>
      <c r="D72" s="159">
        <v>36234</v>
      </c>
      <c r="E72" s="17" t="s">
        <v>11910</v>
      </c>
      <c r="F72" s="17" t="s">
        <v>564</v>
      </c>
      <c r="G72" s="17" t="s">
        <v>850</v>
      </c>
      <c r="H72" s="17" t="s">
        <v>6552</v>
      </c>
      <c r="I72" s="392">
        <v>37971</v>
      </c>
      <c r="J72" s="19">
        <v>12</v>
      </c>
      <c r="K72" s="562" t="s">
        <v>308</v>
      </c>
      <c r="L72" s="19" t="s">
        <v>371</v>
      </c>
      <c r="M72" s="21">
        <f>I72-D72</f>
        <v>1737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9</v>
      </c>
      <c r="T72" s="434">
        <f>(S72/S76)</f>
        <v>0.116883116883117</v>
      </c>
      <c r="U72" s="243"/>
      <c r="V72" s="243"/>
      <c r="W72" s="243"/>
      <c r="X72" s="243"/>
      <c r="Y72" s="243"/>
      <c r="Z72" s="243"/>
    </row>
    <row ht="12.75" customHeight="1" r="73">
      <c r="A73" s="503">
        <v>7203</v>
      </c>
      <c r="B73" s="9" t="s">
        <v>11911</v>
      </c>
      <c r="C73" s="9">
        <v>1999</v>
      </c>
      <c r="D73" s="152">
        <v>36250</v>
      </c>
      <c r="E73" s="9" t="s">
        <v>11912</v>
      </c>
      <c r="F73" s="9" t="s">
        <v>564</v>
      </c>
      <c r="G73" s="9" t="s">
        <v>850</v>
      </c>
      <c r="H73" s="9" t="s">
        <v>6552</v>
      </c>
      <c r="I73" s="388">
        <v>37971</v>
      </c>
      <c r="J73" s="12">
        <v>12</v>
      </c>
      <c r="K73" s="562" t="s">
        <v>308</v>
      </c>
      <c r="L73" s="9" t="s">
        <v>371</v>
      </c>
      <c r="M73" s="13">
        <f>I73-D73</f>
        <v>1721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510">
        <v>7303</v>
      </c>
      <c r="B74" s="17" t="s">
        <v>11913</v>
      </c>
      <c r="C74" s="17">
        <v>2001</v>
      </c>
      <c r="D74" s="159">
        <v>37147</v>
      </c>
      <c r="E74" s="17" t="s">
        <v>11914</v>
      </c>
      <c r="F74" s="17" t="s">
        <v>136</v>
      </c>
      <c r="G74" s="17" t="s">
        <v>407</v>
      </c>
      <c r="H74" s="17" t="s">
        <v>3804</v>
      </c>
      <c r="I74" s="392">
        <v>37971</v>
      </c>
      <c r="J74" s="19">
        <v>12</v>
      </c>
      <c r="K74" s="562" t="s">
        <v>308</v>
      </c>
      <c r="L74" s="19" t="s">
        <v>371</v>
      </c>
      <c r="M74" s="21">
        <f>I74-D74</f>
        <v>824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0</v>
      </c>
      <c r="T74" s="434">
        <f>(S74/S76)</f>
        <v>0</v>
      </c>
      <c r="U74" s="243"/>
      <c r="V74" s="243"/>
      <c r="W74" s="243"/>
      <c r="X74" s="243"/>
      <c r="Y74" s="243"/>
      <c r="Z74" s="243"/>
    </row>
    <row ht="12.75" customHeight="1" r="75">
      <c r="A75" s="503">
        <v>7403</v>
      </c>
      <c r="B75" s="9" t="s">
        <v>11915</v>
      </c>
      <c r="C75" s="9">
        <v>2001</v>
      </c>
      <c r="D75" s="152">
        <v>37134</v>
      </c>
      <c r="E75" s="9" t="s">
        <v>11916</v>
      </c>
      <c r="F75" s="9" t="s">
        <v>16</v>
      </c>
      <c r="G75" s="9" t="s">
        <v>30</v>
      </c>
      <c r="H75" s="9" t="s">
        <v>1358</v>
      </c>
      <c r="I75" s="388">
        <v>37971</v>
      </c>
      <c r="J75" s="12">
        <v>12</v>
      </c>
      <c r="K75" s="562" t="s">
        <v>308</v>
      </c>
      <c r="L75" s="9" t="s">
        <v>376</v>
      </c>
      <c r="M75" s="13">
        <f>I75-D75</f>
        <v>837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5" customHeight="1" r="76">
      <c r="A76" s="510">
        <v>7503</v>
      </c>
      <c r="B76" s="17" t="s">
        <v>11917</v>
      </c>
      <c r="C76" s="17">
        <v>2001</v>
      </c>
      <c r="D76" s="159">
        <v>37181</v>
      </c>
      <c r="E76" s="17" t="s">
        <v>11918</v>
      </c>
      <c r="F76" s="17" t="s">
        <v>16</v>
      </c>
      <c r="G76" s="17" t="s">
        <v>844</v>
      </c>
      <c r="H76" s="17" t="s">
        <v>1358</v>
      </c>
      <c r="I76" s="392">
        <v>37972</v>
      </c>
      <c r="J76" s="19">
        <v>12</v>
      </c>
      <c r="K76" s="562" t="s">
        <v>308</v>
      </c>
      <c r="L76" s="19" t="s">
        <v>376</v>
      </c>
      <c r="M76" s="21">
        <f>I76-D76</f>
        <v>791</v>
      </c>
      <c r="N76" s="243"/>
      <c r="O76" s="310" t="s">
        <v>253</v>
      </c>
      <c r="P76" s="59"/>
      <c r="Q76" s="59"/>
      <c r="R76" s="117"/>
      <c r="S76" s="440">
        <f>SUM(S64:S75)</f>
        <v>77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503">
        <v>7603</v>
      </c>
      <c r="B77" s="9" t="s">
        <v>11919</v>
      </c>
      <c r="C77" s="9">
        <v>2002</v>
      </c>
      <c r="D77" s="152">
        <v>37441</v>
      </c>
      <c r="E77" s="9" t="s">
        <v>11920</v>
      </c>
      <c r="F77" s="9" t="s">
        <v>2004</v>
      </c>
      <c r="G77" s="9" t="s">
        <v>407</v>
      </c>
      <c r="H77" s="9" t="s">
        <v>25</v>
      </c>
      <c r="I77" s="388">
        <v>37981</v>
      </c>
      <c r="J77" s="12">
        <v>12</v>
      </c>
      <c r="K77" s="563" t="s">
        <v>295</v>
      </c>
      <c r="L77" s="9" t="s">
        <v>371</v>
      </c>
      <c r="M77" s="13">
        <f>I77-D77</f>
        <v>540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510">
        <v>7703</v>
      </c>
      <c r="B78" s="17" t="s">
        <v>11921</v>
      </c>
      <c r="C78" s="17">
        <v>2001</v>
      </c>
      <c r="D78" s="159">
        <v>37161</v>
      </c>
      <c r="E78" s="17" t="s">
        <v>11922</v>
      </c>
      <c r="F78" s="17" t="s">
        <v>2116</v>
      </c>
      <c r="G78" s="17" t="s">
        <v>850</v>
      </c>
      <c r="H78" s="17" t="s">
        <v>6047</v>
      </c>
      <c r="I78" s="613">
        <v>37985</v>
      </c>
      <c r="J78" s="19">
        <v>12</v>
      </c>
      <c r="K78" s="560" t="s">
        <v>278</v>
      </c>
      <c r="L78" s="19" t="s">
        <v>371</v>
      </c>
      <c r="M78" s="21">
        <f>I78-D78</f>
        <v>824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538"/>
      <c r="B79" s="538"/>
      <c r="C79" s="538"/>
      <c r="D79" s="538"/>
      <c r="E79" s="538"/>
      <c r="F79" s="538"/>
      <c r="G79" s="538"/>
      <c r="H79" s="538"/>
      <c r="I79" s="540"/>
      <c r="J79" s="538"/>
      <c r="K79" s="538"/>
      <c r="L79" s="538"/>
      <c r="M79" s="538"/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538"/>
      <c r="B80" s="538"/>
      <c r="C80" s="538"/>
      <c r="D80" s="538"/>
      <c r="E80" s="538"/>
      <c r="F80" s="538"/>
      <c r="G80" s="538"/>
      <c r="H80" s="538"/>
      <c r="I80" s="540"/>
      <c r="J80" s="538"/>
      <c r="K80" s="538"/>
      <c r="L80" s="538"/>
      <c r="M80" s="538"/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538"/>
      <c r="B81" s="538"/>
      <c r="C81" s="538"/>
      <c r="D81" s="538"/>
      <c r="E81" s="538"/>
      <c r="F81" s="538"/>
      <c r="G81" s="538"/>
      <c r="H81" s="538"/>
      <c r="I81" s="540"/>
      <c r="J81" s="538"/>
      <c r="K81" s="538"/>
      <c r="L81" s="538"/>
      <c r="M81" s="538"/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2</v>
      </c>
      <c r="T81" s="121">
        <f>(S81/S85)</f>
        <v>0.025974025974026</v>
      </c>
      <c r="U81" s="243"/>
      <c r="V81" s="243"/>
      <c r="W81" s="243"/>
      <c r="X81" s="243"/>
      <c r="Y81" s="243"/>
      <c r="Z81" s="243"/>
    </row>
    <row ht="13.5" customHeight="1" r="82">
      <c r="A82" s="538"/>
      <c r="B82" s="538"/>
      <c r="C82" s="538"/>
      <c r="D82" s="538"/>
      <c r="E82" s="538"/>
      <c r="F82" s="538"/>
      <c r="G82" s="538"/>
      <c r="H82" s="538"/>
      <c r="I82" s="540"/>
      <c r="J82" s="538"/>
      <c r="K82" s="538"/>
      <c r="L82" s="538"/>
      <c r="M82" s="538"/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19</v>
      </c>
      <c r="T82" s="123">
        <f>(S82/S85)</f>
        <v>0.246753246753247</v>
      </c>
      <c r="U82" s="243"/>
      <c r="V82" s="243"/>
      <c r="W82" s="243"/>
      <c r="X82" s="243"/>
      <c r="Y82" s="243"/>
      <c r="Z82" s="243"/>
    </row>
    <row ht="13.5" customHeight="1" r="83">
      <c r="A83" s="538"/>
      <c r="B83" s="538"/>
      <c r="C83" s="538"/>
      <c r="D83" s="538"/>
      <c r="E83" s="538"/>
      <c r="F83" s="538"/>
      <c r="G83" s="538"/>
      <c r="H83" s="538"/>
      <c r="I83" s="540"/>
      <c r="J83" s="538"/>
      <c r="K83" s="538"/>
      <c r="L83" s="538"/>
      <c r="M83" s="538"/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49</v>
      </c>
      <c r="T83" s="121">
        <f>(S83/S85)</f>
        <v>0.636363636363636</v>
      </c>
      <c r="U83" s="243"/>
      <c r="V83" s="243"/>
      <c r="W83" s="243"/>
      <c r="X83" s="243"/>
      <c r="Y83" s="243"/>
      <c r="Z83" s="243"/>
    </row>
    <row ht="14.25" customHeight="1" r="84">
      <c r="A84" s="538"/>
      <c r="B84" s="538"/>
      <c r="C84" s="538"/>
      <c r="D84" s="538"/>
      <c r="E84" s="538"/>
      <c r="F84" s="538"/>
      <c r="G84" s="538"/>
      <c r="H84" s="538"/>
      <c r="I84" s="540"/>
      <c r="J84" s="538"/>
      <c r="K84" s="538"/>
      <c r="L84" s="538"/>
      <c r="M84" s="538"/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7</v>
      </c>
      <c r="T84" s="123">
        <f>(S84/S85)</f>
        <v>0.0909090909090909</v>
      </c>
      <c r="U84" s="243"/>
      <c r="V84" s="243"/>
      <c r="W84" s="243"/>
      <c r="X84" s="243"/>
      <c r="Y84" s="243"/>
      <c r="Z84" s="243"/>
    </row>
    <row ht="12.75" customHeight="1" r="85">
      <c r="A85" s="538"/>
      <c r="B85" s="538"/>
      <c r="C85" s="538"/>
      <c r="D85" s="538"/>
      <c r="E85" s="538"/>
      <c r="F85" s="538"/>
      <c r="G85" s="538"/>
      <c r="H85" s="538"/>
      <c r="I85" s="540"/>
      <c r="J85" s="538"/>
      <c r="K85" s="538"/>
      <c r="L85" s="538"/>
      <c r="M85" s="538"/>
      <c r="N85" s="243"/>
      <c r="O85" s="344" t="s">
        <v>253</v>
      </c>
      <c r="P85" s="345"/>
      <c r="Q85" s="345"/>
      <c r="R85" s="346"/>
      <c r="S85" s="440">
        <f>SUM(S81:S84)</f>
        <v>77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538"/>
      <c r="B86" s="538"/>
      <c r="C86" s="538"/>
      <c r="D86" s="538"/>
      <c r="E86" s="538"/>
      <c r="F86" s="538"/>
      <c r="G86" s="538"/>
      <c r="H86" s="538"/>
      <c r="I86" s="540"/>
      <c r="J86" s="538"/>
      <c r="K86" s="538"/>
      <c r="L86" s="538"/>
      <c r="M86" s="538"/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538"/>
      <c r="B87" s="538"/>
      <c r="C87" s="538"/>
      <c r="D87" s="538"/>
      <c r="E87" s="538"/>
      <c r="F87" s="538"/>
      <c r="G87" s="538"/>
      <c r="H87" s="538"/>
      <c r="I87" s="540"/>
      <c r="J87" s="538"/>
      <c r="K87" s="538"/>
      <c r="L87" s="538"/>
      <c r="M87" s="538"/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538"/>
      <c r="B88" s="538"/>
      <c r="C88" s="538"/>
      <c r="D88" s="538"/>
      <c r="E88" s="538"/>
      <c r="F88" s="538"/>
      <c r="G88" s="538"/>
      <c r="H88" s="538"/>
      <c r="I88" s="540"/>
      <c r="J88" s="538"/>
      <c r="K88" s="538"/>
      <c r="L88" s="538"/>
      <c r="M88" s="538"/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538"/>
      <c r="B89" s="538"/>
      <c r="C89" s="538"/>
      <c r="D89" s="538"/>
      <c r="E89" s="538"/>
      <c r="F89" s="538"/>
      <c r="G89" s="538"/>
      <c r="H89" s="538"/>
      <c r="I89" s="540"/>
      <c r="J89" s="538"/>
      <c r="K89" s="538"/>
      <c r="L89" s="538"/>
      <c r="M89" s="538"/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538"/>
      <c r="B90" s="538"/>
      <c r="C90" s="538"/>
      <c r="D90" s="538"/>
      <c r="E90" s="538"/>
      <c r="F90" s="538"/>
      <c r="G90" s="538"/>
      <c r="H90" s="538"/>
      <c r="I90" s="540"/>
      <c r="J90" s="538"/>
      <c r="K90" s="538"/>
      <c r="L90" s="538"/>
      <c r="M90" s="538"/>
      <c r="N90" s="243"/>
      <c r="O90" s="454" t="s">
        <v>407</v>
      </c>
      <c r="P90" s="455">
        <f>AVERAGEIF(G2:G476,"PT",M2:M476)</f>
        <v>1095.7619047619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538"/>
      <c r="B91" s="538"/>
      <c r="C91" s="538"/>
      <c r="D91" s="538"/>
      <c r="E91" s="538"/>
      <c r="F91" s="538"/>
      <c r="G91" s="538"/>
      <c r="H91" s="538"/>
      <c r="I91" s="540"/>
      <c r="J91" s="538"/>
      <c r="K91" s="538"/>
      <c r="L91" s="538"/>
      <c r="M91" s="538"/>
      <c r="N91" s="243"/>
      <c r="O91" s="456" t="s">
        <v>30</v>
      </c>
      <c r="P91" s="457">
        <f>AVERAGEIF(G2:G477,"PTN",M2:M477)</f>
        <v>723.875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538"/>
      <c r="B92" s="538"/>
      <c r="C92" s="538"/>
      <c r="D92" s="538"/>
      <c r="E92" s="243"/>
      <c r="F92" s="243"/>
      <c r="G92" s="243"/>
      <c r="H92" s="243"/>
      <c r="I92" s="540"/>
      <c r="J92" s="243"/>
      <c r="K92" s="243"/>
      <c r="L92" s="243"/>
      <c r="M92" s="541"/>
      <c r="N92" s="243"/>
      <c r="O92" s="454" t="s">
        <v>17</v>
      </c>
      <c r="P92" s="455" t="e">
        <f>AVERAGEIF(G2:G476,"PTE",M2:M476)</f>
        <v>#DIV/0!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538"/>
      <c r="B93" s="538"/>
      <c r="C93" s="538"/>
      <c r="D93" s="538"/>
      <c r="E93" s="243"/>
      <c r="F93" s="243"/>
      <c r="G93" s="243"/>
      <c r="H93" s="243"/>
      <c r="I93" s="540"/>
      <c r="J93" s="243"/>
      <c r="K93" s="243"/>
      <c r="L93" s="243"/>
      <c r="M93" s="541"/>
      <c r="N93" s="243"/>
      <c r="O93" s="456" t="s">
        <v>40</v>
      </c>
      <c r="P93" s="457" t="e">
        <f>AVERAGEIF(G2:G476,"Pré-Mistura",M2:M476)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538"/>
      <c r="B94" s="538"/>
      <c r="C94" s="538"/>
      <c r="D94" s="538"/>
      <c r="E94" s="243"/>
      <c r="F94" s="243"/>
      <c r="G94" s="243"/>
      <c r="H94" s="243"/>
      <c r="I94" s="540"/>
      <c r="J94" s="243"/>
      <c r="K94" s="243"/>
      <c r="L94" s="243"/>
      <c r="M94" s="541"/>
      <c r="N94" s="243"/>
      <c r="O94" s="454" t="s">
        <v>850</v>
      </c>
      <c r="P94" s="455">
        <f>AVERAGEIF(G2:G476,"PF",M2:M476)</f>
        <v>1175.225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538"/>
      <c r="B95" s="538"/>
      <c r="C95" s="538"/>
      <c r="D95" s="538"/>
      <c r="E95" s="243"/>
      <c r="F95" s="243"/>
      <c r="G95" s="243"/>
      <c r="H95" s="243"/>
      <c r="I95" s="540"/>
      <c r="J95" s="243"/>
      <c r="K95" s="243"/>
      <c r="L95" s="243"/>
      <c r="M95" s="541"/>
      <c r="N95" s="243"/>
      <c r="O95" s="456" t="s">
        <v>844</v>
      </c>
      <c r="P95" s="457">
        <f>AVERAGEIF(G2:G476,"PFN",M2:M476)</f>
        <v>598.333333333333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538"/>
      <c r="B96" s="538"/>
      <c r="C96" s="538"/>
      <c r="D96" s="538"/>
      <c r="E96" s="243"/>
      <c r="F96" s="243"/>
      <c r="G96" s="243"/>
      <c r="H96" s="243"/>
      <c r="I96" s="540"/>
      <c r="J96" s="243"/>
      <c r="K96" s="243"/>
      <c r="L96" s="243"/>
      <c r="M96" s="541"/>
      <c r="N96" s="243"/>
      <c r="O96" s="454" t="s">
        <v>860</v>
      </c>
      <c r="P96" s="455" t="e">
        <f>AVERAGEIF(G2:G476,"PF/PTE",M2:M476)</f>
        <v>#DIV/0!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538"/>
      <c r="B97" s="538"/>
      <c r="C97" s="538"/>
      <c r="D97" s="538"/>
      <c r="E97" s="243"/>
      <c r="F97" s="243"/>
      <c r="G97" s="243"/>
      <c r="H97" s="243"/>
      <c r="I97" s="540"/>
      <c r="J97" s="243"/>
      <c r="K97" s="243"/>
      <c r="L97" s="243"/>
      <c r="M97" s="541"/>
      <c r="N97" s="243"/>
      <c r="O97" s="456" t="s">
        <v>865</v>
      </c>
      <c r="P97" s="457">
        <f>AVERAGEIF(G2:G476,"Bio",M2:M476)</f>
        <v>590.4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538"/>
      <c r="B98" s="538"/>
      <c r="C98" s="538"/>
      <c r="D98" s="538"/>
      <c r="E98" s="243"/>
      <c r="F98" s="243"/>
      <c r="G98" s="243"/>
      <c r="H98" s="243"/>
      <c r="I98" s="540"/>
      <c r="J98" s="243"/>
      <c r="K98" s="243"/>
      <c r="L98" s="243"/>
      <c r="M98" s="541"/>
      <c r="N98" s="243"/>
      <c r="O98" s="454" t="s">
        <v>871</v>
      </c>
      <c r="P98" s="455" t="e">
        <f>AVERAGEIF(G2:G476,"Bio/Org",M2:M476)</f>
        <v>#DIV/0!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538"/>
      <c r="B99" s="538"/>
      <c r="C99" s="538"/>
      <c r="D99" s="538"/>
      <c r="E99" s="243"/>
      <c r="F99" s="243"/>
      <c r="G99" s="243"/>
      <c r="H99" s="243"/>
      <c r="I99" s="540"/>
      <c r="J99" s="243"/>
      <c r="K99" s="243"/>
      <c r="L99" s="243"/>
      <c r="M99" s="541"/>
      <c r="N99" s="243"/>
      <c r="O99" s="458" t="s">
        <v>426</v>
      </c>
      <c r="P99" s="459">
        <f>AVERAGE(M2:M494)</f>
        <v>1046.20779220779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538"/>
      <c r="B100" s="538"/>
      <c r="C100" s="538"/>
      <c r="D100" s="538"/>
      <c r="E100" s="243"/>
      <c r="F100" s="243"/>
      <c r="G100" s="243"/>
      <c r="H100" s="243"/>
      <c r="I100" s="540"/>
      <c r="J100" s="243"/>
      <c r="K100" s="243"/>
      <c r="L100" s="243"/>
      <c r="M100" s="541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538"/>
      <c r="B101" s="538"/>
      <c r="C101" s="538"/>
      <c r="D101" s="538"/>
      <c r="E101" s="243"/>
      <c r="F101" s="243"/>
      <c r="G101" s="243"/>
      <c r="H101" s="243"/>
      <c r="I101" s="540"/>
      <c r="J101" s="243"/>
      <c r="K101" s="243"/>
      <c r="L101" s="243"/>
      <c r="M101" s="541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538"/>
      <c r="B102" s="538"/>
      <c r="C102" s="538"/>
      <c r="D102" s="538"/>
      <c r="E102" s="243"/>
      <c r="F102" s="243"/>
      <c r="G102" s="243"/>
      <c r="H102" s="243"/>
      <c r="I102" s="540"/>
      <c r="J102" s="243"/>
      <c r="K102" s="243"/>
      <c r="L102" s="243"/>
      <c r="M102" s="541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538"/>
      <c r="B103" s="538"/>
      <c r="C103" s="538"/>
      <c r="D103" s="538"/>
      <c r="E103" s="243"/>
      <c r="F103" s="243"/>
      <c r="G103" s="243"/>
      <c r="H103" s="243"/>
      <c r="I103" s="540"/>
      <c r="J103" s="243"/>
      <c r="K103" s="243"/>
      <c r="L103" s="243"/>
      <c r="M103" s="541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538"/>
      <c r="B104" s="538"/>
      <c r="C104" s="538"/>
      <c r="D104" s="538"/>
      <c r="E104" s="243"/>
      <c r="F104" s="243"/>
      <c r="G104" s="243"/>
      <c r="H104" s="243"/>
      <c r="I104" s="540"/>
      <c r="J104" s="243"/>
      <c r="K104" s="243"/>
      <c r="L104" s="243"/>
      <c r="M104" s="541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538"/>
      <c r="B105" s="538"/>
      <c r="C105" s="538"/>
      <c r="D105" s="538"/>
      <c r="E105" s="243"/>
      <c r="F105" s="243"/>
      <c r="G105" s="243"/>
      <c r="H105" s="243"/>
      <c r="I105" s="540"/>
      <c r="J105" s="243"/>
      <c r="K105" s="243"/>
      <c r="L105" s="243"/>
      <c r="M105" s="541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538"/>
      <c r="B106" s="538"/>
      <c r="C106" s="538"/>
      <c r="D106" s="538"/>
      <c r="E106" s="243"/>
      <c r="F106" s="243"/>
      <c r="G106" s="243"/>
      <c r="H106" s="243"/>
      <c r="I106" s="540"/>
      <c r="J106" s="243"/>
      <c r="K106" s="243"/>
      <c r="L106" s="243"/>
      <c r="M106" s="541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538"/>
      <c r="B107" s="538"/>
      <c r="C107" s="538"/>
      <c r="D107" s="538"/>
      <c r="E107" s="243"/>
      <c r="F107" s="243"/>
      <c r="G107" s="243"/>
      <c r="H107" s="243"/>
      <c r="I107" s="540"/>
      <c r="J107" s="243"/>
      <c r="K107" s="243"/>
      <c r="L107" s="243"/>
      <c r="M107" s="541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538"/>
      <c r="B108" s="538"/>
      <c r="C108" s="538"/>
      <c r="D108" s="538"/>
      <c r="E108" s="243"/>
      <c r="F108" s="243"/>
      <c r="G108" s="243"/>
      <c r="H108" s="243"/>
      <c r="I108" s="540"/>
      <c r="J108" s="243"/>
      <c r="K108" s="243"/>
      <c r="L108" s="243"/>
      <c r="M108" s="541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538"/>
      <c r="B109" s="538"/>
      <c r="C109" s="538"/>
      <c r="D109" s="538"/>
      <c r="E109" s="243"/>
      <c r="F109" s="243"/>
      <c r="G109" s="243"/>
      <c r="H109" s="243"/>
      <c r="I109" s="540"/>
      <c r="J109" s="243"/>
      <c r="K109" s="243"/>
      <c r="L109" s="243"/>
      <c r="M109" s="541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538"/>
      <c r="B110" s="538"/>
      <c r="C110" s="538"/>
      <c r="D110" s="538"/>
      <c r="E110" s="243"/>
      <c r="F110" s="243"/>
      <c r="G110" s="243"/>
      <c r="H110" s="243"/>
      <c r="I110" s="540"/>
      <c r="J110" s="243"/>
      <c r="K110" s="243"/>
      <c r="L110" s="243"/>
      <c r="M110" s="541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538"/>
      <c r="B111" s="538"/>
      <c r="C111" s="538"/>
      <c r="D111" s="538"/>
      <c r="E111" s="243"/>
      <c r="F111" s="243"/>
      <c r="G111" s="243"/>
      <c r="H111" s="243"/>
      <c r="I111" s="540"/>
      <c r="J111" s="243"/>
      <c r="K111" s="243"/>
      <c r="L111" s="243"/>
      <c r="M111" s="541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538"/>
      <c r="B112" s="538"/>
      <c r="C112" s="538"/>
      <c r="D112" s="538"/>
      <c r="E112" s="243"/>
      <c r="F112" s="243"/>
      <c r="G112" s="243"/>
      <c r="H112" s="243"/>
      <c r="I112" s="540"/>
      <c r="J112" s="243"/>
      <c r="K112" s="243"/>
      <c r="L112" s="243"/>
      <c r="M112" s="541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538"/>
      <c r="B113" s="538"/>
      <c r="C113" s="538"/>
      <c r="D113" s="538"/>
      <c r="E113" s="243"/>
      <c r="F113" s="243"/>
      <c r="G113" s="243"/>
      <c r="H113" s="243"/>
      <c r="I113" s="540"/>
      <c r="J113" s="243"/>
      <c r="K113" s="243"/>
      <c r="L113" s="243"/>
      <c r="M113" s="541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538"/>
      <c r="B114" s="538"/>
      <c r="C114" s="538"/>
      <c r="D114" s="538"/>
      <c r="E114" s="243"/>
      <c r="F114" s="243"/>
      <c r="G114" s="243"/>
      <c r="H114" s="243"/>
      <c r="I114" s="540"/>
      <c r="J114" s="243"/>
      <c r="K114" s="243"/>
      <c r="L114" s="243"/>
      <c r="M114" s="541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538"/>
      <c r="B115" s="538"/>
      <c r="C115" s="538"/>
      <c r="D115" s="538"/>
      <c r="E115" s="243"/>
      <c r="F115" s="243"/>
      <c r="G115" s="243"/>
      <c r="H115" s="243"/>
      <c r="I115" s="540"/>
      <c r="J115" s="243"/>
      <c r="K115" s="243"/>
      <c r="L115" s="243"/>
      <c r="M115" s="541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538"/>
      <c r="B116" s="538"/>
      <c r="C116" s="538"/>
      <c r="D116" s="538"/>
      <c r="E116" s="243"/>
      <c r="F116" s="243"/>
      <c r="G116" s="243"/>
      <c r="H116" s="243"/>
      <c r="I116" s="540"/>
      <c r="J116" s="243"/>
      <c r="K116" s="243"/>
      <c r="L116" s="243"/>
      <c r="M116" s="541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538"/>
      <c r="B117" s="538"/>
      <c r="C117" s="538"/>
      <c r="D117" s="538"/>
      <c r="E117" s="243"/>
      <c r="F117" s="243"/>
      <c r="G117" s="243"/>
      <c r="H117" s="243"/>
      <c r="I117" s="540"/>
      <c r="J117" s="243"/>
      <c r="K117" s="243"/>
      <c r="L117" s="243"/>
      <c r="M117" s="541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538"/>
      <c r="B118" s="538"/>
      <c r="C118" s="538"/>
      <c r="D118" s="538"/>
      <c r="E118" s="243"/>
      <c r="F118" s="243"/>
      <c r="G118" s="243"/>
      <c r="H118" s="243"/>
      <c r="I118" s="540"/>
      <c r="J118" s="243"/>
      <c r="K118" s="243"/>
      <c r="L118" s="243"/>
      <c r="M118" s="541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538"/>
      <c r="B119" s="538"/>
      <c r="C119" s="538"/>
      <c r="D119" s="538"/>
      <c r="E119" s="243"/>
      <c r="F119" s="243"/>
      <c r="G119" s="243"/>
      <c r="H119" s="243"/>
      <c r="I119" s="540"/>
      <c r="J119" s="243"/>
      <c r="K119" s="243"/>
      <c r="L119" s="243"/>
      <c r="M119" s="541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538"/>
      <c r="B120" s="538"/>
      <c r="C120" s="538"/>
      <c r="D120" s="538"/>
      <c r="E120" s="243"/>
      <c r="F120" s="243"/>
      <c r="G120" s="243"/>
      <c r="H120" s="243"/>
      <c r="I120" s="540"/>
      <c r="J120" s="243"/>
      <c r="K120" s="243"/>
      <c r="L120" s="243"/>
      <c r="M120" s="541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538"/>
      <c r="B121" s="538"/>
      <c r="C121" s="538"/>
      <c r="D121" s="538"/>
      <c r="E121" s="243"/>
      <c r="F121" s="243"/>
      <c r="G121" s="243"/>
      <c r="H121" s="243"/>
      <c r="I121" s="540"/>
      <c r="J121" s="243"/>
      <c r="K121" s="243"/>
      <c r="L121" s="243"/>
      <c r="M121" s="541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538"/>
      <c r="B122" s="538"/>
      <c r="C122" s="538"/>
      <c r="D122" s="538"/>
      <c r="E122" s="243"/>
      <c r="F122" s="243"/>
      <c r="G122" s="243"/>
      <c r="H122" s="243"/>
      <c r="I122" s="540"/>
      <c r="J122" s="243"/>
      <c r="K122" s="243"/>
      <c r="L122" s="243"/>
      <c r="M122" s="541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538"/>
      <c r="B123" s="538"/>
      <c r="C123" s="538"/>
      <c r="D123" s="538"/>
      <c r="E123" s="243"/>
      <c r="F123" s="243"/>
      <c r="G123" s="243"/>
      <c r="H123" s="243"/>
      <c r="I123" s="540"/>
      <c r="J123" s="243"/>
      <c r="K123" s="243"/>
      <c r="L123" s="243"/>
      <c r="M123" s="541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538"/>
      <c r="B124" s="538"/>
      <c r="C124" s="538"/>
      <c r="D124" s="538"/>
      <c r="E124" s="243"/>
      <c r="F124" s="243"/>
      <c r="G124" s="243"/>
      <c r="H124" s="243"/>
      <c r="I124" s="540"/>
      <c r="J124" s="243"/>
      <c r="K124" s="243"/>
      <c r="L124" s="243"/>
      <c r="M124" s="541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538"/>
      <c r="B125" s="538"/>
      <c r="C125" s="538"/>
      <c r="D125" s="538"/>
      <c r="E125" s="243"/>
      <c r="F125" s="243"/>
      <c r="G125" s="243"/>
      <c r="H125" s="243"/>
      <c r="I125" s="540"/>
      <c r="J125" s="243"/>
      <c r="K125" s="243"/>
      <c r="L125" s="243"/>
      <c r="M125" s="541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538"/>
      <c r="B126" s="538"/>
      <c r="C126" s="538"/>
      <c r="D126" s="538"/>
      <c r="E126" s="243"/>
      <c r="F126" s="243"/>
      <c r="G126" s="243"/>
      <c r="H126" s="243"/>
      <c r="I126" s="540"/>
      <c r="J126" s="243"/>
      <c r="K126" s="243"/>
      <c r="L126" s="243"/>
      <c r="M126" s="541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538"/>
      <c r="B127" s="538"/>
      <c r="C127" s="538"/>
      <c r="D127" s="538"/>
      <c r="E127" s="243"/>
      <c r="F127" s="243"/>
      <c r="G127" s="243"/>
      <c r="H127" s="243"/>
      <c r="I127" s="540"/>
      <c r="J127" s="243"/>
      <c r="K127" s="243"/>
      <c r="L127" s="243"/>
      <c r="M127" s="541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538"/>
      <c r="B128" s="538"/>
      <c r="C128" s="538"/>
      <c r="D128" s="538"/>
      <c r="E128" s="243"/>
      <c r="F128" s="243"/>
      <c r="G128" s="243"/>
      <c r="H128" s="243"/>
      <c r="I128" s="540"/>
      <c r="J128" s="243"/>
      <c r="K128" s="243"/>
      <c r="L128" s="243"/>
      <c r="M128" s="541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538"/>
      <c r="B129" s="538"/>
      <c r="C129" s="538"/>
      <c r="D129" s="538"/>
      <c r="E129" s="243"/>
      <c r="F129" s="243"/>
      <c r="G129" s="243"/>
      <c r="H129" s="243"/>
      <c r="I129" s="540"/>
      <c r="J129" s="243"/>
      <c r="K129" s="243"/>
      <c r="L129" s="243"/>
      <c r="M129" s="541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538"/>
      <c r="B130" s="538"/>
      <c r="C130" s="538"/>
      <c r="D130" s="538"/>
      <c r="E130" s="243"/>
      <c r="F130" s="243"/>
      <c r="G130" s="243"/>
      <c r="H130" s="243"/>
      <c r="I130" s="540"/>
      <c r="J130" s="243"/>
      <c r="K130" s="243"/>
      <c r="L130" s="243"/>
      <c r="M130" s="541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538"/>
      <c r="B131" s="538"/>
      <c r="C131" s="538"/>
      <c r="D131" s="538"/>
      <c r="E131" s="243"/>
      <c r="F131" s="243"/>
      <c r="G131" s="243"/>
      <c r="H131" s="243"/>
      <c r="I131" s="540"/>
      <c r="J131" s="243"/>
      <c r="K131" s="243"/>
      <c r="L131" s="243"/>
      <c r="M131" s="541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538"/>
      <c r="B132" s="538"/>
      <c r="C132" s="538"/>
      <c r="D132" s="538"/>
      <c r="E132" s="243"/>
      <c r="F132" s="243"/>
      <c r="G132" s="243"/>
      <c r="H132" s="243"/>
      <c r="I132" s="540"/>
      <c r="J132" s="243"/>
      <c r="K132" s="243"/>
      <c r="L132" s="243"/>
      <c r="M132" s="541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538"/>
      <c r="B133" s="538"/>
      <c r="C133" s="538"/>
      <c r="D133" s="538"/>
      <c r="E133" s="243"/>
      <c r="F133" s="243"/>
      <c r="G133" s="243"/>
      <c r="H133" s="243"/>
      <c r="I133" s="540"/>
      <c r="J133" s="243"/>
      <c r="K133" s="243"/>
      <c r="L133" s="243"/>
      <c r="M133" s="541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538"/>
      <c r="B134" s="538"/>
      <c r="C134" s="538"/>
      <c r="D134" s="538"/>
      <c r="E134" s="243"/>
      <c r="F134" s="243"/>
      <c r="G134" s="243"/>
      <c r="H134" s="243"/>
      <c r="I134" s="540"/>
      <c r="J134" s="243"/>
      <c r="K134" s="243"/>
      <c r="L134" s="243"/>
      <c r="M134" s="541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538"/>
      <c r="B135" s="538"/>
      <c r="C135" s="538"/>
      <c r="D135" s="538"/>
      <c r="E135" s="243"/>
      <c r="F135" s="243"/>
      <c r="G135" s="243"/>
      <c r="H135" s="243"/>
      <c r="I135" s="540"/>
      <c r="J135" s="243"/>
      <c r="K135" s="243"/>
      <c r="L135" s="243"/>
      <c r="M135" s="541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538"/>
      <c r="B136" s="538"/>
      <c r="C136" s="538"/>
      <c r="D136" s="538"/>
      <c r="E136" s="243"/>
      <c r="F136" s="243"/>
      <c r="G136" s="243"/>
      <c r="H136" s="243"/>
      <c r="I136" s="540"/>
      <c r="J136" s="243"/>
      <c r="K136" s="243"/>
      <c r="L136" s="243"/>
      <c r="M136" s="541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538"/>
      <c r="B137" s="538"/>
      <c r="C137" s="538"/>
      <c r="D137" s="538"/>
      <c r="E137" s="243"/>
      <c r="F137" s="243"/>
      <c r="G137" s="243"/>
      <c r="H137" s="243"/>
      <c r="I137" s="540"/>
      <c r="J137" s="243"/>
      <c r="K137" s="243"/>
      <c r="L137" s="243"/>
      <c r="M137" s="541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538"/>
      <c r="B138" s="538"/>
      <c r="C138" s="538"/>
      <c r="D138" s="538"/>
      <c r="E138" s="243"/>
      <c r="F138" s="243"/>
      <c r="G138" s="243"/>
      <c r="H138" s="243"/>
      <c r="I138" s="540"/>
      <c r="J138" s="243"/>
      <c r="K138" s="243"/>
      <c r="L138" s="243"/>
      <c r="M138" s="541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538"/>
      <c r="B139" s="538"/>
      <c r="C139" s="538"/>
      <c r="D139" s="538"/>
      <c r="E139" s="243"/>
      <c r="F139" s="243"/>
      <c r="G139" s="243"/>
      <c r="H139" s="243"/>
      <c r="I139" s="540"/>
      <c r="J139" s="243"/>
      <c r="K139" s="243"/>
      <c r="L139" s="243"/>
      <c r="M139" s="541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538"/>
      <c r="B140" s="538"/>
      <c r="C140" s="538"/>
      <c r="D140" s="538"/>
      <c r="E140" s="243"/>
      <c r="F140" s="243"/>
      <c r="G140" s="243"/>
      <c r="H140" s="243"/>
      <c r="I140" s="540"/>
      <c r="J140" s="243"/>
      <c r="K140" s="243"/>
      <c r="L140" s="243"/>
      <c r="M140" s="541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538"/>
      <c r="B141" s="538"/>
      <c r="C141" s="538"/>
      <c r="D141" s="538"/>
      <c r="E141" s="243"/>
      <c r="F141" s="243"/>
      <c r="G141" s="243"/>
      <c r="H141" s="243"/>
      <c r="I141" s="540"/>
      <c r="J141" s="243"/>
      <c r="K141" s="243"/>
      <c r="L141" s="243"/>
      <c r="M141" s="541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538"/>
      <c r="B142" s="538"/>
      <c r="C142" s="538"/>
      <c r="D142" s="538"/>
      <c r="E142" s="243"/>
      <c r="F142" s="243"/>
      <c r="G142" s="243"/>
      <c r="H142" s="243"/>
      <c r="I142" s="540"/>
      <c r="J142" s="243"/>
      <c r="K142" s="243"/>
      <c r="L142" s="243"/>
      <c r="M142" s="541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538"/>
      <c r="B143" s="538"/>
      <c r="C143" s="538"/>
      <c r="D143" s="538"/>
      <c r="E143" s="243"/>
      <c r="F143" s="243"/>
      <c r="G143" s="243"/>
      <c r="H143" s="243"/>
      <c r="I143" s="540"/>
      <c r="J143" s="243"/>
      <c r="K143" s="243"/>
      <c r="L143" s="243"/>
      <c r="M143" s="541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538"/>
      <c r="B144" s="538"/>
      <c r="C144" s="538"/>
      <c r="D144" s="538"/>
      <c r="E144" s="243"/>
      <c r="F144" s="243"/>
      <c r="G144" s="243"/>
      <c r="H144" s="243"/>
      <c r="I144" s="540"/>
      <c r="J144" s="243"/>
      <c r="K144" s="243"/>
      <c r="L144" s="243"/>
      <c r="M144" s="541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538"/>
      <c r="B145" s="538"/>
      <c r="C145" s="538"/>
      <c r="D145" s="538"/>
      <c r="E145" s="243"/>
      <c r="F145" s="243"/>
      <c r="G145" s="243"/>
      <c r="H145" s="243"/>
      <c r="I145" s="540"/>
      <c r="J145" s="243"/>
      <c r="K145" s="243"/>
      <c r="L145" s="243"/>
      <c r="M145" s="541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538"/>
      <c r="B146" s="538"/>
      <c r="C146" s="538"/>
      <c r="D146" s="538"/>
      <c r="E146" s="243"/>
      <c r="F146" s="243"/>
      <c r="G146" s="243"/>
      <c r="H146" s="243"/>
      <c r="I146" s="540"/>
      <c r="J146" s="243"/>
      <c r="K146" s="243"/>
      <c r="L146" s="243"/>
      <c r="M146" s="541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538"/>
      <c r="B147" s="538"/>
      <c r="C147" s="538"/>
      <c r="D147" s="538"/>
      <c r="E147" s="243"/>
      <c r="F147" s="243"/>
      <c r="G147" s="243"/>
      <c r="H147" s="243"/>
      <c r="I147" s="540"/>
      <c r="J147" s="243"/>
      <c r="K147" s="243"/>
      <c r="L147" s="243"/>
      <c r="M147" s="541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538"/>
      <c r="B148" s="538"/>
      <c r="C148" s="538"/>
      <c r="D148" s="538"/>
      <c r="E148" s="243"/>
      <c r="F148" s="243"/>
      <c r="G148" s="243"/>
      <c r="H148" s="243"/>
      <c r="I148" s="540"/>
      <c r="J148" s="243"/>
      <c r="K148" s="243"/>
      <c r="L148" s="243"/>
      <c r="M148" s="541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538"/>
      <c r="B149" s="538"/>
      <c r="C149" s="538"/>
      <c r="D149" s="538"/>
      <c r="E149" s="243"/>
      <c r="F149" s="243"/>
      <c r="G149" s="243"/>
      <c r="H149" s="243"/>
      <c r="I149" s="540"/>
      <c r="J149" s="243"/>
      <c r="K149" s="243"/>
      <c r="L149" s="243"/>
      <c r="M149" s="541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538"/>
      <c r="B150" s="538"/>
      <c r="C150" s="538"/>
      <c r="D150" s="538"/>
      <c r="E150" s="243"/>
      <c r="F150" s="243"/>
      <c r="G150" s="243"/>
      <c r="H150" s="243"/>
      <c r="I150" s="540"/>
      <c r="J150" s="243"/>
      <c r="K150" s="243"/>
      <c r="L150" s="243"/>
      <c r="M150" s="541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538"/>
      <c r="B151" s="538"/>
      <c r="C151" s="538"/>
      <c r="D151" s="538"/>
      <c r="E151" s="243"/>
      <c r="F151" s="243"/>
      <c r="G151" s="243"/>
      <c r="H151" s="243"/>
      <c r="I151" s="540"/>
      <c r="J151" s="243"/>
      <c r="K151" s="243"/>
      <c r="L151" s="243"/>
      <c r="M151" s="541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538"/>
      <c r="B152" s="538"/>
      <c r="C152" s="538"/>
      <c r="D152" s="538"/>
      <c r="E152" s="243"/>
      <c r="F152" s="243"/>
      <c r="G152" s="243"/>
      <c r="H152" s="243"/>
      <c r="I152" s="540"/>
      <c r="J152" s="243"/>
      <c r="K152" s="243"/>
      <c r="L152" s="243"/>
      <c r="M152" s="541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538"/>
      <c r="B153" s="538"/>
      <c r="C153" s="538"/>
      <c r="D153" s="538"/>
      <c r="E153" s="243"/>
      <c r="F153" s="243"/>
      <c r="G153" s="243"/>
      <c r="H153" s="243"/>
      <c r="I153" s="540"/>
      <c r="J153" s="243"/>
      <c r="K153" s="243"/>
      <c r="L153" s="243"/>
      <c r="M153" s="541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538"/>
      <c r="B154" s="538"/>
      <c r="C154" s="538"/>
      <c r="D154" s="538"/>
      <c r="E154" s="243"/>
      <c r="F154" s="243"/>
      <c r="G154" s="243"/>
      <c r="H154" s="243"/>
      <c r="I154" s="540"/>
      <c r="J154" s="243"/>
      <c r="K154" s="243"/>
      <c r="L154" s="243"/>
      <c r="M154" s="541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538"/>
      <c r="B155" s="538"/>
      <c r="C155" s="538"/>
      <c r="D155" s="538"/>
      <c r="E155" s="243"/>
      <c r="F155" s="243"/>
      <c r="G155" s="243"/>
      <c r="H155" s="243"/>
      <c r="I155" s="540"/>
      <c r="J155" s="243"/>
      <c r="K155" s="243"/>
      <c r="L155" s="243"/>
      <c r="M155" s="541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538"/>
      <c r="B156" s="538"/>
      <c r="C156" s="538"/>
      <c r="D156" s="538"/>
      <c r="E156" s="243"/>
      <c r="F156" s="243"/>
      <c r="G156" s="243"/>
      <c r="H156" s="243"/>
      <c r="I156" s="540"/>
      <c r="J156" s="243"/>
      <c r="K156" s="243"/>
      <c r="L156" s="243"/>
      <c r="M156" s="541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538"/>
      <c r="B157" s="538"/>
      <c r="C157" s="538"/>
      <c r="D157" s="538"/>
      <c r="E157" s="243"/>
      <c r="F157" s="243"/>
      <c r="G157" s="243"/>
      <c r="H157" s="243"/>
      <c r="I157" s="540"/>
      <c r="J157" s="243"/>
      <c r="K157" s="243"/>
      <c r="L157" s="243"/>
      <c r="M157" s="541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538"/>
      <c r="B158" s="538"/>
      <c r="C158" s="538"/>
      <c r="D158" s="538"/>
      <c r="E158" s="243"/>
      <c r="F158" s="243"/>
      <c r="G158" s="243"/>
      <c r="H158" s="243"/>
      <c r="I158" s="540"/>
      <c r="J158" s="243"/>
      <c r="K158" s="243"/>
      <c r="L158" s="243"/>
      <c r="M158" s="541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538"/>
      <c r="B159" s="538"/>
      <c r="C159" s="538"/>
      <c r="D159" s="538"/>
      <c r="E159" s="243"/>
      <c r="F159" s="243"/>
      <c r="G159" s="243"/>
      <c r="H159" s="243"/>
      <c r="I159" s="540"/>
      <c r="J159" s="243"/>
      <c r="K159" s="243"/>
      <c r="L159" s="243"/>
      <c r="M159" s="541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538"/>
      <c r="B160" s="538"/>
      <c r="C160" s="538"/>
      <c r="D160" s="538"/>
      <c r="E160" s="243"/>
      <c r="F160" s="243"/>
      <c r="G160" s="243"/>
      <c r="H160" s="243"/>
      <c r="I160" s="540"/>
      <c r="J160" s="243"/>
      <c r="K160" s="243"/>
      <c r="L160" s="243"/>
      <c r="M160" s="541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538"/>
      <c r="B161" s="538"/>
      <c r="C161" s="538"/>
      <c r="D161" s="538"/>
      <c r="E161" s="243"/>
      <c r="F161" s="243"/>
      <c r="G161" s="243"/>
      <c r="H161" s="243"/>
      <c r="I161" s="540"/>
      <c r="J161" s="243"/>
      <c r="K161" s="243"/>
      <c r="L161" s="243"/>
      <c r="M161" s="541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538"/>
      <c r="B162" s="538"/>
      <c r="C162" s="538"/>
      <c r="D162" s="538"/>
      <c r="E162" s="243"/>
      <c r="F162" s="243"/>
      <c r="G162" s="243"/>
      <c r="H162" s="243"/>
      <c r="I162" s="540"/>
      <c r="J162" s="243"/>
      <c r="K162" s="243"/>
      <c r="L162" s="243"/>
      <c r="M162" s="541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538"/>
      <c r="B163" s="538"/>
      <c r="C163" s="538"/>
      <c r="D163" s="538"/>
      <c r="E163" s="243"/>
      <c r="F163" s="243"/>
      <c r="G163" s="243"/>
      <c r="H163" s="243"/>
      <c r="I163" s="540"/>
      <c r="J163" s="243"/>
      <c r="K163" s="243"/>
      <c r="L163" s="243"/>
      <c r="M163" s="541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538"/>
      <c r="B164" s="538"/>
      <c r="C164" s="538"/>
      <c r="D164" s="538"/>
      <c r="E164" s="243"/>
      <c r="F164" s="243"/>
      <c r="G164" s="243"/>
      <c r="H164" s="243"/>
      <c r="I164" s="540"/>
      <c r="J164" s="243"/>
      <c r="K164" s="243"/>
      <c r="L164" s="243"/>
      <c r="M164" s="541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538"/>
      <c r="B165" s="538"/>
      <c r="C165" s="538"/>
      <c r="D165" s="538"/>
      <c r="E165" s="243"/>
      <c r="F165" s="243"/>
      <c r="G165" s="243"/>
      <c r="H165" s="243"/>
      <c r="I165" s="540"/>
      <c r="J165" s="243"/>
      <c r="K165" s="243"/>
      <c r="L165" s="243"/>
      <c r="M165" s="541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538"/>
      <c r="B166" s="538"/>
      <c r="C166" s="538"/>
      <c r="D166" s="538"/>
      <c r="E166" s="243"/>
      <c r="F166" s="243"/>
      <c r="G166" s="243"/>
      <c r="H166" s="243"/>
      <c r="I166" s="540"/>
      <c r="J166" s="243"/>
      <c r="K166" s="243"/>
      <c r="L166" s="243"/>
      <c r="M166" s="541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538"/>
      <c r="B167" s="538"/>
      <c r="C167" s="538"/>
      <c r="D167" s="538"/>
      <c r="E167" s="243"/>
      <c r="F167" s="243"/>
      <c r="G167" s="243"/>
      <c r="H167" s="243"/>
      <c r="I167" s="540"/>
      <c r="J167" s="243"/>
      <c r="K167" s="243"/>
      <c r="L167" s="243"/>
      <c r="M167" s="541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538"/>
      <c r="B168" s="538"/>
      <c r="C168" s="538"/>
      <c r="D168" s="538"/>
      <c r="E168" s="243"/>
      <c r="F168" s="243"/>
      <c r="G168" s="243"/>
      <c r="H168" s="243"/>
      <c r="I168" s="540"/>
      <c r="J168" s="243"/>
      <c r="K168" s="243"/>
      <c r="L168" s="243"/>
      <c r="M168" s="541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538"/>
      <c r="B169" s="538"/>
      <c r="C169" s="538"/>
      <c r="D169" s="538"/>
      <c r="E169" s="243"/>
      <c r="F169" s="243"/>
      <c r="G169" s="243"/>
      <c r="H169" s="243"/>
      <c r="I169" s="540"/>
      <c r="J169" s="243"/>
      <c r="K169" s="243"/>
      <c r="L169" s="243"/>
      <c r="M169" s="541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38"/>
      <c r="B170" s="538"/>
      <c r="C170" s="538"/>
      <c r="D170" s="538"/>
      <c r="E170" s="243"/>
      <c r="F170" s="243"/>
      <c r="G170" s="243"/>
      <c r="H170" s="243"/>
      <c r="I170" s="540"/>
      <c r="J170" s="243"/>
      <c r="K170" s="243"/>
      <c r="L170" s="243"/>
      <c r="M170" s="541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38"/>
      <c r="B171" s="538"/>
      <c r="C171" s="538"/>
      <c r="D171" s="538"/>
      <c r="E171" s="243"/>
      <c r="F171" s="243"/>
      <c r="G171" s="243"/>
      <c r="H171" s="243"/>
      <c r="I171" s="540"/>
      <c r="J171" s="243"/>
      <c r="K171" s="243"/>
      <c r="L171" s="243"/>
      <c r="M171" s="541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38"/>
      <c r="B172" s="538"/>
      <c r="C172" s="538"/>
      <c r="D172" s="538"/>
      <c r="E172" s="243"/>
      <c r="F172" s="243"/>
      <c r="G172" s="243"/>
      <c r="H172" s="243"/>
      <c r="I172" s="540"/>
      <c r="J172" s="243"/>
      <c r="K172" s="243"/>
      <c r="L172" s="243"/>
      <c r="M172" s="541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38"/>
      <c r="B173" s="538"/>
      <c r="C173" s="538"/>
      <c r="D173" s="538"/>
      <c r="E173" s="243"/>
      <c r="F173" s="243"/>
      <c r="G173" s="243"/>
      <c r="H173" s="243"/>
      <c r="I173" s="540"/>
      <c r="J173" s="243"/>
      <c r="K173" s="243"/>
      <c r="L173" s="243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38"/>
      <c r="B174" s="538"/>
      <c r="C174" s="538"/>
      <c r="D174" s="538"/>
      <c r="E174" s="243"/>
      <c r="F174" s="243"/>
      <c r="G174" s="243"/>
      <c r="H174" s="243"/>
      <c r="I174" s="540"/>
      <c r="J174" s="243"/>
      <c r="K174" s="243"/>
      <c r="L174" s="243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38"/>
      <c r="B175" s="538"/>
      <c r="C175" s="538"/>
      <c r="D175" s="538"/>
      <c r="E175" s="243"/>
      <c r="F175" s="243"/>
      <c r="G175" s="243"/>
      <c r="H175" s="243"/>
      <c r="I175" s="540"/>
      <c r="J175" s="243"/>
      <c r="K175" s="243"/>
      <c r="L175" s="243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38"/>
      <c r="B176" s="538"/>
      <c r="C176" s="538"/>
      <c r="D176" s="538"/>
      <c r="E176" s="243"/>
      <c r="F176" s="243"/>
      <c r="G176" s="243"/>
      <c r="H176" s="243"/>
      <c r="I176" s="540"/>
      <c r="J176" s="243"/>
      <c r="K176" s="243"/>
      <c r="L176" s="243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38"/>
      <c r="B177" s="538"/>
      <c r="C177" s="538"/>
      <c r="D177" s="538"/>
      <c r="E177" s="243"/>
      <c r="F177" s="243"/>
      <c r="G177" s="243"/>
      <c r="H177" s="243"/>
      <c r="I177" s="540"/>
      <c r="J177" s="243"/>
      <c r="K177" s="243"/>
      <c r="L177" s="243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38"/>
      <c r="B178" s="538"/>
      <c r="C178" s="538"/>
      <c r="D178" s="538"/>
      <c r="E178" s="243"/>
      <c r="F178" s="243"/>
      <c r="G178" s="243"/>
      <c r="H178" s="243"/>
      <c r="I178" s="540"/>
      <c r="J178" s="243"/>
      <c r="K178" s="243"/>
      <c r="L178" s="243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38"/>
      <c r="B179" s="538"/>
      <c r="C179" s="538"/>
      <c r="D179" s="538"/>
      <c r="E179" s="243"/>
      <c r="F179" s="243"/>
      <c r="G179" s="243"/>
      <c r="H179" s="243"/>
      <c r="I179" s="540"/>
      <c r="J179" s="243"/>
      <c r="K179" s="243"/>
      <c r="L179" s="243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38"/>
      <c r="B180" s="538"/>
      <c r="C180" s="538"/>
      <c r="D180" s="538"/>
      <c r="E180" s="243"/>
      <c r="F180" s="243"/>
      <c r="G180" s="243"/>
      <c r="H180" s="243"/>
      <c r="I180" s="540"/>
      <c r="J180" s="243"/>
      <c r="K180" s="243"/>
      <c r="L180" s="243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38"/>
      <c r="B181" s="538"/>
      <c r="C181" s="538"/>
      <c r="D181" s="538"/>
      <c r="E181" s="243"/>
      <c r="F181" s="243"/>
      <c r="G181" s="243"/>
      <c r="H181" s="243"/>
      <c r="I181" s="540"/>
      <c r="J181" s="243"/>
      <c r="K181" s="243"/>
      <c r="L181" s="243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38"/>
      <c r="B182" s="538"/>
      <c r="C182" s="538"/>
      <c r="D182" s="538"/>
      <c r="E182" s="243"/>
      <c r="F182" s="243"/>
      <c r="G182" s="243"/>
      <c r="H182" s="243"/>
      <c r="I182" s="540"/>
      <c r="J182" s="243"/>
      <c r="K182" s="243"/>
      <c r="L182" s="243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38"/>
      <c r="B183" s="538"/>
      <c r="C183" s="538"/>
      <c r="D183" s="538"/>
      <c r="E183" s="243"/>
      <c r="F183" s="243"/>
      <c r="G183" s="243"/>
      <c r="H183" s="243"/>
      <c r="I183" s="540"/>
      <c r="J183" s="243"/>
      <c r="K183" s="243"/>
      <c r="L183" s="243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38"/>
      <c r="B184" s="538"/>
      <c r="C184" s="538"/>
      <c r="D184" s="538"/>
      <c r="E184" s="243"/>
      <c r="F184" s="243"/>
      <c r="G184" s="243"/>
      <c r="H184" s="243"/>
      <c r="I184" s="540"/>
      <c r="J184" s="243"/>
      <c r="K184" s="243"/>
      <c r="L184" s="243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38"/>
      <c r="B185" s="538"/>
      <c r="C185" s="538"/>
      <c r="D185" s="538"/>
      <c r="E185" s="243"/>
      <c r="F185" s="243"/>
      <c r="G185" s="243"/>
      <c r="H185" s="243"/>
      <c r="I185" s="540"/>
      <c r="J185" s="243"/>
      <c r="K185" s="243"/>
      <c r="L185" s="243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38"/>
      <c r="B186" s="538"/>
      <c r="C186" s="538"/>
      <c r="D186" s="538"/>
      <c r="E186" s="243"/>
      <c r="F186" s="243"/>
      <c r="G186" s="243"/>
      <c r="H186" s="243"/>
      <c r="I186" s="540"/>
      <c r="J186" s="243"/>
      <c r="K186" s="243"/>
      <c r="L186" s="243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38"/>
      <c r="B187" s="538"/>
      <c r="C187" s="538"/>
      <c r="D187" s="538"/>
      <c r="E187" s="243"/>
      <c r="F187" s="243"/>
      <c r="G187" s="243"/>
      <c r="H187" s="243"/>
      <c r="I187" s="540"/>
      <c r="J187" s="243"/>
      <c r="K187" s="243"/>
      <c r="L187" s="243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38"/>
      <c r="B188" s="538"/>
      <c r="C188" s="538"/>
      <c r="D188" s="538"/>
      <c r="E188" s="243"/>
      <c r="F188" s="243"/>
      <c r="G188" s="243"/>
      <c r="H188" s="243"/>
      <c r="I188" s="540"/>
      <c r="J188" s="243"/>
      <c r="K188" s="243"/>
      <c r="L188" s="243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38"/>
      <c r="B189" s="538"/>
      <c r="C189" s="538"/>
      <c r="D189" s="538"/>
      <c r="E189" s="243"/>
      <c r="F189" s="243"/>
      <c r="G189" s="243"/>
      <c r="H189" s="243"/>
      <c r="I189" s="540"/>
      <c r="J189" s="243"/>
      <c r="K189" s="243"/>
      <c r="L189" s="243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38"/>
      <c r="B190" s="538"/>
      <c r="C190" s="538"/>
      <c r="D190" s="538"/>
      <c r="E190" s="243"/>
      <c r="F190" s="243"/>
      <c r="G190" s="243"/>
      <c r="H190" s="243"/>
      <c r="I190" s="540"/>
      <c r="J190" s="243"/>
      <c r="K190" s="243"/>
      <c r="L190" s="243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38"/>
      <c r="B191" s="538"/>
      <c r="C191" s="538"/>
      <c r="D191" s="538"/>
      <c r="E191" s="243"/>
      <c r="F191" s="243"/>
      <c r="G191" s="243"/>
      <c r="H191" s="243"/>
      <c r="I191" s="540"/>
      <c r="J191" s="243"/>
      <c r="K191" s="243"/>
      <c r="L191" s="243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38"/>
      <c r="B192" s="538"/>
      <c r="C192" s="538"/>
      <c r="D192" s="538"/>
      <c r="E192" s="243"/>
      <c r="F192" s="243"/>
      <c r="G192" s="243"/>
      <c r="H192" s="243"/>
      <c r="I192" s="540"/>
      <c r="J192" s="243"/>
      <c r="K192" s="243"/>
      <c r="L192" s="243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38"/>
      <c r="B193" s="538"/>
      <c r="C193" s="538"/>
      <c r="D193" s="538"/>
      <c r="E193" s="243"/>
      <c r="F193" s="243"/>
      <c r="G193" s="243"/>
      <c r="H193" s="243"/>
      <c r="I193" s="540"/>
      <c r="J193" s="243"/>
      <c r="K193" s="243"/>
      <c r="L193" s="243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38"/>
      <c r="B194" s="538"/>
      <c r="C194" s="538"/>
      <c r="D194" s="538"/>
      <c r="E194" s="243"/>
      <c r="F194" s="243"/>
      <c r="G194" s="243"/>
      <c r="H194" s="243"/>
      <c r="I194" s="540"/>
      <c r="J194" s="243"/>
      <c r="K194" s="243"/>
      <c r="L194" s="243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38"/>
      <c r="B195" s="538"/>
      <c r="C195" s="538"/>
      <c r="D195" s="538"/>
      <c r="E195" s="243"/>
      <c r="F195" s="243"/>
      <c r="G195" s="243"/>
      <c r="H195" s="243"/>
      <c r="I195" s="540"/>
      <c r="J195" s="243"/>
      <c r="K195" s="243"/>
      <c r="L195" s="243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38"/>
      <c r="B196" s="538"/>
      <c r="C196" s="538"/>
      <c r="D196" s="538"/>
      <c r="E196" s="243"/>
      <c r="F196" s="243"/>
      <c r="G196" s="243"/>
      <c r="H196" s="243"/>
      <c r="I196" s="540"/>
      <c r="J196" s="243"/>
      <c r="K196" s="243"/>
      <c r="L196" s="243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38"/>
      <c r="B197" s="538"/>
      <c r="C197" s="538"/>
      <c r="D197" s="538"/>
      <c r="E197" s="243"/>
      <c r="F197" s="243"/>
      <c r="G197" s="243"/>
      <c r="H197" s="243"/>
      <c r="I197" s="540"/>
      <c r="J197" s="243"/>
      <c r="K197" s="243"/>
      <c r="L197" s="243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38"/>
      <c r="B198" s="538"/>
      <c r="C198" s="538"/>
      <c r="D198" s="538"/>
      <c r="E198" s="243"/>
      <c r="F198" s="243"/>
      <c r="G198" s="243"/>
      <c r="H198" s="243"/>
      <c r="I198" s="540"/>
      <c r="J198" s="243"/>
      <c r="K198" s="243"/>
      <c r="L198" s="243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38"/>
      <c r="B199" s="538"/>
      <c r="C199" s="538"/>
      <c r="D199" s="538"/>
      <c r="E199" s="243"/>
      <c r="F199" s="243"/>
      <c r="G199" s="243"/>
      <c r="H199" s="243"/>
      <c r="I199" s="540"/>
      <c r="J199" s="243"/>
      <c r="K199" s="243"/>
      <c r="L199" s="243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38"/>
      <c r="B200" s="538"/>
      <c r="C200" s="538"/>
      <c r="D200" s="538"/>
      <c r="E200" s="243"/>
      <c r="F200" s="243"/>
      <c r="G200" s="243"/>
      <c r="H200" s="243"/>
      <c r="I200" s="540"/>
      <c r="J200" s="243"/>
      <c r="K200" s="243"/>
      <c r="L200" s="243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38"/>
      <c r="B201" s="538"/>
      <c r="C201" s="538"/>
      <c r="D201" s="538"/>
      <c r="E201" s="243"/>
      <c r="F201" s="243"/>
      <c r="G201" s="243"/>
      <c r="H201" s="243"/>
      <c r="I201" s="540"/>
      <c r="J201" s="243"/>
      <c r="K201" s="243"/>
      <c r="L201" s="243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38"/>
      <c r="B202" s="538"/>
      <c r="C202" s="538"/>
      <c r="D202" s="538"/>
      <c r="E202" s="243"/>
      <c r="F202" s="243"/>
      <c r="G202" s="243"/>
      <c r="H202" s="243"/>
      <c r="I202" s="540"/>
      <c r="J202" s="243"/>
      <c r="K202" s="243"/>
      <c r="L202" s="243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38"/>
      <c r="B203" s="538"/>
      <c r="C203" s="538"/>
      <c r="D203" s="538"/>
      <c r="E203" s="243"/>
      <c r="F203" s="243"/>
      <c r="G203" s="243"/>
      <c r="H203" s="243"/>
      <c r="I203" s="540"/>
      <c r="J203" s="243"/>
      <c r="K203" s="243"/>
      <c r="L203" s="243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38"/>
      <c r="B204" s="538"/>
      <c r="C204" s="538"/>
      <c r="D204" s="538"/>
      <c r="E204" s="243"/>
      <c r="F204" s="243"/>
      <c r="G204" s="243"/>
      <c r="H204" s="243"/>
      <c r="I204" s="540"/>
      <c r="J204" s="243"/>
      <c r="K204" s="243"/>
      <c r="L204" s="243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538"/>
      <c r="E205" s="243"/>
      <c r="F205" s="243"/>
      <c r="G205" s="243"/>
      <c r="H205" s="243"/>
      <c r="I205" s="540"/>
      <c r="J205" s="243"/>
      <c r="K205" s="243"/>
      <c r="L205" s="243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38"/>
      <c r="B206" s="538"/>
      <c r="C206" s="538"/>
      <c r="D206" s="538"/>
      <c r="E206" s="243"/>
      <c r="F206" s="243"/>
      <c r="G206" s="243"/>
      <c r="H206" s="243"/>
      <c r="I206" s="540"/>
      <c r="J206" s="243"/>
      <c r="K206" s="243"/>
      <c r="L206" s="243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38"/>
      <c r="B207" s="538"/>
      <c r="C207" s="538"/>
      <c r="D207" s="538"/>
      <c r="E207" s="243"/>
      <c r="F207" s="243"/>
      <c r="G207" s="243"/>
      <c r="H207" s="243"/>
      <c r="I207" s="540"/>
      <c r="J207" s="243"/>
      <c r="K207" s="243"/>
      <c r="L207" s="243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38"/>
      <c r="B208" s="538"/>
      <c r="C208" s="538"/>
      <c r="D208" s="538"/>
      <c r="E208" s="243"/>
      <c r="F208" s="243"/>
      <c r="G208" s="243"/>
      <c r="H208" s="243"/>
      <c r="I208" s="540"/>
      <c r="J208" s="243"/>
      <c r="K208" s="243"/>
      <c r="L208" s="243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38"/>
      <c r="B209" s="538"/>
      <c r="C209" s="538"/>
      <c r="D209" s="538"/>
      <c r="E209" s="243"/>
      <c r="F209" s="243"/>
      <c r="G209" s="243"/>
      <c r="H209" s="243"/>
      <c r="I209" s="540"/>
      <c r="J209" s="243"/>
      <c r="K209" s="243"/>
      <c r="L209" s="243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38"/>
      <c r="B210" s="538"/>
      <c r="C210" s="538"/>
      <c r="D210" s="538"/>
      <c r="E210" s="243"/>
      <c r="F210" s="243"/>
      <c r="G210" s="243"/>
      <c r="H210" s="243"/>
      <c r="I210" s="540"/>
      <c r="J210" s="243"/>
      <c r="K210" s="243"/>
      <c r="L210" s="243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38"/>
      <c r="B211" s="538"/>
      <c r="C211" s="538"/>
      <c r="D211" s="538"/>
      <c r="E211" s="243"/>
      <c r="F211" s="243"/>
      <c r="G211" s="243"/>
      <c r="H211" s="243"/>
      <c r="I211" s="540"/>
      <c r="J211" s="243"/>
      <c r="K211" s="243"/>
      <c r="L211" s="243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38"/>
      <c r="B212" s="538"/>
      <c r="C212" s="538"/>
      <c r="D212" s="538"/>
      <c r="E212" s="243"/>
      <c r="F212" s="243"/>
      <c r="G212" s="243"/>
      <c r="H212" s="243"/>
      <c r="I212" s="540"/>
      <c r="J212" s="243"/>
      <c r="K212" s="243"/>
      <c r="L212" s="243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38"/>
      <c r="B213" s="538"/>
      <c r="C213" s="538"/>
      <c r="D213" s="538"/>
      <c r="E213" s="243"/>
      <c r="F213" s="243"/>
      <c r="G213" s="243"/>
      <c r="H213" s="243"/>
      <c r="I213" s="540"/>
      <c r="J213" s="243"/>
      <c r="K213" s="243"/>
      <c r="L213" s="243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38"/>
      <c r="B214" s="538"/>
      <c r="C214" s="538"/>
      <c r="D214" s="538"/>
      <c r="E214" s="243"/>
      <c r="F214" s="243"/>
      <c r="G214" s="243"/>
      <c r="H214" s="243"/>
      <c r="I214" s="540"/>
      <c r="J214" s="243"/>
      <c r="K214" s="243"/>
      <c r="L214" s="243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38"/>
      <c r="B215" s="538"/>
      <c r="C215" s="538"/>
      <c r="D215" s="538"/>
      <c r="E215" s="243"/>
      <c r="F215" s="243"/>
      <c r="G215" s="243"/>
      <c r="H215" s="243"/>
      <c r="I215" s="540"/>
      <c r="J215" s="243"/>
      <c r="K215" s="243"/>
      <c r="L215" s="243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38"/>
      <c r="B216" s="538"/>
      <c r="C216" s="538"/>
      <c r="D216" s="538"/>
      <c r="E216" s="243"/>
      <c r="F216" s="243"/>
      <c r="G216" s="243"/>
      <c r="H216" s="243"/>
      <c r="I216" s="540"/>
      <c r="J216" s="243"/>
      <c r="K216" s="243"/>
      <c r="L216" s="243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38"/>
      <c r="B217" s="538"/>
      <c r="C217" s="538"/>
      <c r="D217" s="538"/>
      <c r="E217" s="243"/>
      <c r="F217" s="243"/>
      <c r="G217" s="243"/>
      <c r="H217" s="243"/>
      <c r="I217" s="540"/>
      <c r="J217" s="243"/>
      <c r="K217" s="243"/>
      <c r="L217" s="243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38"/>
      <c r="B218" s="538"/>
      <c r="C218" s="538"/>
      <c r="D218" s="538"/>
      <c r="E218" s="243"/>
      <c r="F218" s="243"/>
      <c r="G218" s="243"/>
      <c r="H218" s="243"/>
      <c r="I218" s="540"/>
      <c r="J218" s="243"/>
      <c r="K218" s="243"/>
      <c r="L218" s="243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38"/>
      <c r="B219" s="538"/>
      <c r="C219" s="538"/>
      <c r="D219" s="538"/>
      <c r="E219" s="243"/>
      <c r="F219" s="243"/>
      <c r="G219" s="243"/>
      <c r="H219" s="243"/>
      <c r="I219" s="540"/>
      <c r="J219" s="243"/>
      <c r="K219" s="243"/>
      <c r="L219" s="243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538"/>
      <c r="E220" s="243"/>
      <c r="F220" s="243"/>
      <c r="G220" s="243"/>
      <c r="H220" s="243"/>
      <c r="I220" s="540"/>
      <c r="J220" s="243"/>
      <c r="K220" s="243"/>
      <c r="L220" s="243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538"/>
      <c r="E221" s="243"/>
      <c r="F221" s="243"/>
      <c r="G221" s="243"/>
      <c r="H221" s="243"/>
      <c r="I221" s="540"/>
      <c r="J221" s="243"/>
      <c r="K221" s="243"/>
      <c r="L221" s="243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38"/>
      <c r="E222" s="243"/>
      <c r="F222" s="243"/>
      <c r="G222" s="243"/>
      <c r="H222" s="243"/>
      <c r="I222" s="540"/>
      <c r="J222" s="243"/>
      <c r="K222" s="243"/>
      <c r="L222" s="243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38"/>
      <c r="E223" s="243"/>
      <c r="F223" s="243"/>
      <c r="G223" s="243"/>
      <c r="H223" s="243"/>
      <c r="I223" s="540"/>
      <c r="J223" s="243"/>
      <c r="K223" s="243"/>
      <c r="L223" s="243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38"/>
      <c r="E224" s="243"/>
      <c r="F224" s="243"/>
      <c r="G224" s="243"/>
      <c r="H224" s="243"/>
      <c r="I224" s="540"/>
      <c r="J224" s="243"/>
      <c r="K224" s="243"/>
      <c r="L224" s="243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38"/>
      <c r="E225" s="243"/>
      <c r="F225" s="243"/>
      <c r="G225" s="243"/>
      <c r="H225" s="243"/>
      <c r="I225" s="540"/>
      <c r="J225" s="243"/>
      <c r="K225" s="243"/>
      <c r="L225" s="243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38"/>
      <c r="E226" s="243"/>
      <c r="F226" s="243"/>
      <c r="G226" s="243"/>
      <c r="H226" s="243"/>
      <c r="I226" s="540"/>
      <c r="J226" s="243"/>
      <c r="K226" s="243"/>
      <c r="L226" s="243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38"/>
      <c r="E227" s="243"/>
      <c r="F227" s="243"/>
      <c r="G227" s="243"/>
      <c r="H227" s="243"/>
      <c r="I227" s="540"/>
      <c r="J227" s="243"/>
      <c r="K227" s="243"/>
      <c r="L227" s="243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38"/>
      <c r="E228" s="243"/>
      <c r="F228" s="243"/>
      <c r="G228" s="243"/>
      <c r="H228" s="243"/>
      <c r="I228" s="540"/>
      <c r="J228" s="243"/>
      <c r="K228" s="243"/>
      <c r="L228" s="243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38"/>
      <c r="E229" s="243"/>
      <c r="F229" s="243"/>
      <c r="G229" s="243"/>
      <c r="H229" s="243"/>
      <c r="I229" s="540"/>
      <c r="J229" s="243"/>
      <c r="K229" s="243"/>
      <c r="L229" s="243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38"/>
      <c r="E230" s="243"/>
      <c r="F230" s="243"/>
      <c r="G230" s="243"/>
      <c r="H230" s="243"/>
      <c r="I230" s="540"/>
      <c r="J230" s="243"/>
      <c r="K230" s="243"/>
      <c r="L230" s="243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38"/>
      <c r="E231" s="243"/>
      <c r="F231" s="243"/>
      <c r="G231" s="243"/>
      <c r="H231" s="243"/>
      <c r="I231" s="540"/>
      <c r="J231" s="243"/>
      <c r="K231" s="243"/>
      <c r="L231" s="243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38"/>
      <c r="E232" s="243"/>
      <c r="F232" s="243"/>
      <c r="G232" s="243"/>
      <c r="H232" s="243"/>
      <c r="I232" s="540"/>
      <c r="J232" s="243"/>
      <c r="K232" s="243"/>
      <c r="L232" s="243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38"/>
      <c r="E233" s="243"/>
      <c r="F233" s="243"/>
      <c r="G233" s="243"/>
      <c r="H233" s="243"/>
      <c r="I233" s="540"/>
      <c r="J233" s="243"/>
      <c r="K233" s="243"/>
      <c r="L233" s="243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38"/>
      <c r="E234" s="243"/>
      <c r="F234" s="243"/>
      <c r="G234" s="243"/>
      <c r="H234" s="243"/>
      <c r="I234" s="540"/>
      <c r="J234" s="243"/>
      <c r="K234" s="243"/>
      <c r="L234" s="243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38"/>
      <c r="E235" s="243"/>
      <c r="F235" s="243"/>
      <c r="G235" s="243"/>
      <c r="H235" s="243"/>
      <c r="I235" s="540"/>
      <c r="J235" s="243"/>
      <c r="K235" s="243"/>
      <c r="L235" s="243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38"/>
      <c r="E236" s="243"/>
      <c r="F236" s="243"/>
      <c r="G236" s="243"/>
      <c r="H236" s="243"/>
      <c r="I236" s="540"/>
      <c r="J236" s="243"/>
      <c r="K236" s="243"/>
      <c r="L236" s="243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38"/>
      <c r="E237" s="243"/>
      <c r="F237" s="243"/>
      <c r="G237" s="243"/>
      <c r="H237" s="243"/>
      <c r="I237" s="540"/>
      <c r="J237" s="243"/>
      <c r="K237" s="243"/>
      <c r="L237" s="243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38"/>
      <c r="E238" s="243"/>
      <c r="F238" s="243"/>
      <c r="G238" s="243"/>
      <c r="H238" s="243"/>
      <c r="I238" s="540"/>
      <c r="J238" s="243"/>
      <c r="K238" s="243"/>
      <c r="L238" s="243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38"/>
      <c r="E239" s="243"/>
      <c r="F239" s="243"/>
      <c r="G239" s="243"/>
      <c r="H239" s="243"/>
      <c r="I239" s="540"/>
      <c r="J239" s="243"/>
      <c r="K239" s="243"/>
      <c r="L239" s="243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38"/>
      <c r="E240" s="243"/>
      <c r="F240" s="243"/>
      <c r="G240" s="243"/>
      <c r="H240" s="243"/>
      <c r="I240" s="540"/>
      <c r="J240" s="243"/>
      <c r="K240" s="243"/>
      <c r="L240" s="243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38"/>
      <c r="E241" s="243"/>
      <c r="F241" s="243"/>
      <c r="G241" s="243"/>
      <c r="H241" s="243"/>
      <c r="I241" s="540"/>
      <c r="J241" s="243"/>
      <c r="K241" s="243"/>
      <c r="L241" s="243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38"/>
      <c r="E242" s="243"/>
      <c r="F242" s="243"/>
      <c r="G242" s="243"/>
      <c r="H242" s="243"/>
      <c r="I242" s="540"/>
      <c r="J242" s="243"/>
      <c r="K242" s="243"/>
      <c r="L242" s="243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38"/>
      <c r="E243" s="243"/>
      <c r="F243" s="243"/>
      <c r="G243" s="243"/>
      <c r="H243" s="243"/>
      <c r="I243" s="540"/>
      <c r="J243" s="243"/>
      <c r="K243" s="243"/>
      <c r="L243" s="243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38"/>
      <c r="E244" s="243"/>
      <c r="F244" s="243"/>
      <c r="G244" s="243"/>
      <c r="H244" s="243"/>
      <c r="I244" s="540"/>
      <c r="J244" s="243"/>
      <c r="K244" s="243"/>
      <c r="L244" s="243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38"/>
      <c r="E245" s="243"/>
      <c r="F245" s="243"/>
      <c r="G245" s="243"/>
      <c r="H245" s="243"/>
      <c r="I245" s="540"/>
      <c r="J245" s="243"/>
      <c r="K245" s="243"/>
      <c r="L245" s="243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38"/>
      <c r="E246" s="243"/>
      <c r="F246" s="243"/>
      <c r="G246" s="243"/>
      <c r="H246" s="243"/>
      <c r="I246" s="540"/>
      <c r="J246" s="243"/>
      <c r="K246" s="243"/>
      <c r="L246" s="243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38"/>
      <c r="E247" s="243"/>
      <c r="F247" s="243"/>
      <c r="G247" s="243"/>
      <c r="H247" s="243"/>
      <c r="I247" s="540"/>
      <c r="J247" s="243"/>
      <c r="K247" s="243"/>
      <c r="L247" s="243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38"/>
      <c r="E248" s="243"/>
      <c r="F248" s="243"/>
      <c r="G248" s="243"/>
      <c r="H248" s="243"/>
      <c r="I248" s="540"/>
      <c r="J248" s="243"/>
      <c r="K248" s="243"/>
      <c r="L248" s="243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38"/>
      <c r="E249" s="243"/>
      <c r="F249" s="243"/>
      <c r="G249" s="243"/>
      <c r="H249" s="243"/>
      <c r="I249" s="540"/>
      <c r="J249" s="243"/>
      <c r="K249" s="243"/>
      <c r="L249" s="243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38"/>
      <c r="E250" s="243"/>
      <c r="F250" s="243"/>
      <c r="G250" s="243"/>
      <c r="H250" s="243"/>
      <c r="I250" s="540"/>
      <c r="J250" s="243"/>
      <c r="K250" s="243"/>
      <c r="L250" s="243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38"/>
      <c r="E251" s="243"/>
      <c r="F251" s="243"/>
      <c r="G251" s="243"/>
      <c r="H251" s="243"/>
      <c r="I251" s="540"/>
      <c r="J251" s="243"/>
      <c r="K251" s="243"/>
      <c r="L251" s="243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38"/>
      <c r="E252" s="243"/>
      <c r="F252" s="243"/>
      <c r="G252" s="243"/>
      <c r="H252" s="243"/>
      <c r="I252" s="540"/>
      <c r="J252" s="243"/>
      <c r="K252" s="243"/>
      <c r="L252" s="243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38"/>
      <c r="E253" s="243"/>
      <c r="F253" s="243"/>
      <c r="G253" s="243"/>
      <c r="H253" s="243"/>
      <c r="I253" s="540"/>
      <c r="J253" s="243"/>
      <c r="K253" s="243"/>
      <c r="L253" s="243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38"/>
      <c r="E254" s="243"/>
      <c r="F254" s="243"/>
      <c r="G254" s="243"/>
      <c r="H254" s="243"/>
      <c r="I254" s="540"/>
      <c r="J254" s="243"/>
      <c r="K254" s="243"/>
      <c r="L254" s="243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38"/>
      <c r="E255" s="243"/>
      <c r="F255" s="243"/>
      <c r="G255" s="243"/>
      <c r="H255" s="243"/>
      <c r="I255" s="540"/>
      <c r="J255" s="243"/>
      <c r="K255" s="243"/>
      <c r="L255" s="243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38"/>
      <c r="E256" s="243"/>
      <c r="F256" s="243"/>
      <c r="G256" s="243"/>
      <c r="H256" s="243"/>
      <c r="I256" s="540"/>
      <c r="J256" s="243"/>
      <c r="K256" s="243"/>
      <c r="L256" s="243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38"/>
      <c r="E257" s="243"/>
      <c r="F257" s="243"/>
      <c r="G257" s="243"/>
      <c r="H257" s="243"/>
      <c r="I257" s="540"/>
      <c r="J257" s="243"/>
      <c r="K257" s="243"/>
      <c r="L257" s="243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38"/>
      <c r="E258" s="243"/>
      <c r="F258" s="243"/>
      <c r="G258" s="243"/>
      <c r="H258" s="243"/>
      <c r="I258" s="540"/>
      <c r="J258" s="243"/>
      <c r="K258" s="243"/>
      <c r="L258" s="243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38"/>
      <c r="E259" s="243"/>
      <c r="F259" s="243"/>
      <c r="G259" s="243"/>
      <c r="H259" s="243"/>
      <c r="I259" s="540"/>
      <c r="J259" s="243"/>
      <c r="K259" s="243"/>
      <c r="L259" s="243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38"/>
      <c r="E260" s="243"/>
      <c r="F260" s="243"/>
      <c r="G260" s="243"/>
      <c r="H260" s="243"/>
      <c r="I260" s="540"/>
      <c r="J260" s="243"/>
      <c r="K260" s="243"/>
      <c r="L260" s="243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38"/>
      <c r="E261" s="243"/>
      <c r="F261" s="243"/>
      <c r="G261" s="243"/>
      <c r="H261" s="243"/>
      <c r="I261" s="540"/>
      <c r="J261" s="243"/>
      <c r="K261" s="243"/>
      <c r="L261" s="243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38"/>
      <c r="E262" s="243"/>
      <c r="F262" s="243"/>
      <c r="G262" s="243"/>
      <c r="H262" s="243"/>
      <c r="I262" s="540"/>
      <c r="J262" s="243"/>
      <c r="K262" s="243"/>
      <c r="L262" s="243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38"/>
      <c r="E263" s="243"/>
      <c r="F263" s="243"/>
      <c r="G263" s="243"/>
      <c r="H263" s="243"/>
      <c r="I263" s="540"/>
      <c r="J263" s="243"/>
      <c r="K263" s="243"/>
      <c r="L263" s="243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38"/>
      <c r="E264" s="243"/>
      <c r="F264" s="243"/>
      <c r="G264" s="243"/>
      <c r="H264" s="243"/>
      <c r="I264" s="540"/>
      <c r="J264" s="243"/>
      <c r="K264" s="243"/>
      <c r="L264" s="243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38"/>
      <c r="E265" s="243"/>
      <c r="F265" s="243"/>
      <c r="G265" s="243"/>
      <c r="H265" s="243"/>
      <c r="I265" s="540"/>
      <c r="J265" s="243"/>
      <c r="K265" s="243"/>
      <c r="L265" s="243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38"/>
      <c r="E266" s="243"/>
      <c r="F266" s="243"/>
      <c r="G266" s="243"/>
      <c r="H266" s="243"/>
      <c r="I266" s="540"/>
      <c r="J266" s="243"/>
      <c r="K266" s="243"/>
      <c r="L266" s="243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38"/>
      <c r="E267" s="243"/>
      <c r="F267" s="243"/>
      <c r="G267" s="243"/>
      <c r="H267" s="243"/>
      <c r="I267" s="540"/>
      <c r="J267" s="243"/>
      <c r="K267" s="243"/>
      <c r="L267" s="243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38"/>
      <c r="E268" s="243"/>
      <c r="F268" s="243"/>
      <c r="G268" s="243"/>
      <c r="H268" s="243"/>
      <c r="I268" s="540"/>
      <c r="J268" s="243"/>
      <c r="K268" s="243"/>
      <c r="L268" s="243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38"/>
      <c r="E269" s="243"/>
      <c r="F269" s="243"/>
      <c r="G269" s="243"/>
      <c r="H269" s="243"/>
      <c r="I269" s="540"/>
      <c r="J269" s="243"/>
      <c r="K269" s="243"/>
      <c r="L269" s="243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38"/>
      <c r="E270" s="243"/>
      <c r="F270" s="243"/>
      <c r="G270" s="243"/>
      <c r="H270" s="243"/>
      <c r="I270" s="540"/>
      <c r="J270" s="243"/>
      <c r="K270" s="243"/>
      <c r="L270" s="243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38"/>
      <c r="E271" s="243"/>
      <c r="F271" s="243"/>
      <c r="G271" s="243"/>
      <c r="H271" s="243"/>
      <c r="I271" s="540"/>
      <c r="J271" s="243"/>
      <c r="K271" s="243"/>
      <c r="L271" s="243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38"/>
      <c r="E272" s="243"/>
      <c r="F272" s="243"/>
      <c r="G272" s="243"/>
      <c r="H272" s="243"/>
      <c r="I272" s="540"/>
      <c r="J272" s="243"/>
      <c r="K272" s="243"/>
      <c r="L272" s="243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38"/>
      <c r="E273" s="243"/>
      <c r="F273" s="243"/>
      <c r="G273" s="243"/>
      <c r="H273" s="243"/>
      <c r="I273" s="540"/>
      <c r="J273" s="243"/>
      <c r="K273" s="243"/>
      <c r="L273" s="243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38"/>
      <c r="E274" s="243"/>
      <c r="F274" s="243"/>
      <c r="G274" s="243"/>
      <c r="H274" s="243"/>
      <c r="I274" s="540"/>
      <c r="J274" s="243"/>
      <c r="K274" s="243"/>
      <c r="L274" s="243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38"/>
      <c r="E275" s="243"/>
      <c r="F275" s="243"/>
      <c r="G275" s="243"/>
      <c r="H275" s="243"/>
      <c r="I275" s="540"/>
      <c r="J275" s="243"/>
      <c r="K275" s="243"/>
      <c r="L275" s="243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38"/>
      <c r="E276" s="243"/>
      <c r="F276" s="243"/>
      <c r="G276" s="243"/>
      <c r="H276" s="243"/>
      <c r="I276" s="540"/>
      <c r="J276" s="243"/>
      <c r="K276" s="243"/>
      <c r="L276" s="243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38"/>
      <c r="E277" s="243"/>
      <c r="F277" s="243"/>
      <c r="G277" s="243"/>
      <c r="H277" s="243"/>
      <c r="I277" s="540"/>
      <c r="J277" s="243"/>
      <c r="K277" s="243"/>
      <c r="L277" s="243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38"/>
      <c r="E278" s="243"/>
      <c r="F278" s="243"/>
      <c r="G278" s="243"/>
      <c r="H278" s="243"/>
      <c r="I278" s="540"/>
      <c r="J278" s="243"/>
      <c r="K278" s="243"/>
      <c r="L278" s="243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38"/>
      <c r="E279" s="243"/>
      <c r="F279" s="243"/>
      <c r="G279" s="243"/>
      <c r="H279" s="243"/>
      <c r="I279" s="540"/>
      <c r="J279" s="243"/>
      <c r="K279" s="243"/>
      <c r="L279" s="243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38"/>
      <c r="E280" s="243"/>
      <c r="F280" s="243"/>
      <c r="G280" s="243"/>
      <c r="H280" s="243"/>
      <c r="I280" s="540"/>
      <c r="J280" s="243"/>
      <c r="K280" s="243"/>
      <c r="L280" s="243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38"/>
      <c r="E281" s="243"/>
      <c r="F281" s="243"/>
      <c r="G281" s="243"/>
      <c r="H281" s="243"/>
      <c r="I281" s="540"/>
      <c r="J281" s="243"/>
      <c r="K281" s="243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38"/>
      <c r="E282" s="243"/>
      <c r="F282" s="243"/>
      <c r="G282" s="243"/>
      <c r="H282" s="243"/>
      <c r="I282" s="540"/>
      <c r="J282" s="243"/>
      <c r="K282" s="243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38"/>
      <c r="E283" s="243"/>
      <c r="F283" s="243"/>
      <c r="G283" s="243"/>
      <c r="H283" s="243"/>
      <c r="I283" s="540"/>
      <c r="J283" s="243"/>
      <c r="K283" s="243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38"/>
      <c r="E284" s="243"/>
      <c r="F284" s="243"/>
      <c r="G284" s="243"/>
      <c r="H284" s="243"/>
      <c r="I284" s="540"/>
      <c r="J284" s="243"/>
      <c r="K284" s="243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38"/>
      <c r="E285" s="243"/>
      <c r="F285" s="243"/>
      <c r="G285" s="243"/>
      <c r="H285" s="243"/>
      <c r="I285" s="540"/>
      <c r="J285" s="243"/>
      <c r="K285" s="243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38"/>
      <c r="E286" s="243"/>
      <c r="F286" s="243"/>
      <c r="G286" s="243"/>
      <c r="H286" s="243"/>
      <c r="I286" s="540"/>
      <c r="J286" s="243"/>
      <c r="K286" s="243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38"/>
      <c r="E287" s="243"/>
      <c r="F287" s="243"/>
      <c r="G287" s="243"/>
      <c r="H287" s="243"/>
      <c r="I287" s="540"/>
      <c r="J287" s="243"/>
      <c r="K287" s="243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38"/>
      <c r="E288" s="243"/>
      <c r="F288" s="243"/>
      <c r="G288" s="243"/>
      <c r="H288" s="243"/>
      <c r="I288" s="540"/>
      <c r="J288" s="243"/>
      <c r="K288" s="243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38"/>
      <c r="E289" s="243"/>
      <c r="F289" s="243"/>
      <c r="G289" s="243"/>
      <c r="H289" s="243"/>
      <c r="I289" s="540"/>
      <c r="J289" s="243"/>
      <c r="K289" s="243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38"/>
      <c r="E290" s="243"/>
      <c r="F290" s="243"/>
      <c r="G290" s="243"/>
      <c r="H290" s="243"/>
      <c r="I290" s="540"/>
      <c r="J290" s="243"/>
      <c r="K290" s="243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38"/>
      <c r="E291" s="243"/>
      <c r="F291" s="243"/>
      <c r="G291" s="243"/>
      <c r="H291" s="243"/>
      <c r="I291" s="540"/>
      <c r="J291" s="243"/>
      <c r="K291" s="243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38"/>
      <c r="E292" s="243"/>
      <c r="F292" s="243"/>
      <c r="G292" s="243"/>
      <c r="H292" s="243"/>
      <c r="I292" s="540"/>
      <c r="J292" s="243"/>
      <c r="K292" s="243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38"/>
      <c r="E293" s="243"/>
      <c r="F293" s="243"/>
      <c r="G293" s="243"/>
      <c r="H293" s="243"/>
      <c r="I293" s="540"/>
      <c r="J293" s="243"/>
      <c r="K293" s="243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38"/>
      <c r="E294" s="243"/>
      <c r="F294" s="243"/>
      <c r="G294" s="243"/>
      <c r="H294" s="243"/>
      <c r="I294" s="540"/>
      <c r="J294" s="243"/>
      <c r="K294" s="243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38"/>
      <c r="E295" s="243"/>
      <c r="F295" s="243"/>
      <c r="G295" s="243"/>
      <c r="H295" s="243"/>
      <c r="I295" s="540"/>
      <c r="J295" s="243"/>
      <c r="K295" s="243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38"/>
      <c r="E296" s="243"/>
      <c r="F296" s="243"/>
      <c r="G296" s="243"/>
      <c r="H296" s="243"/>
      <c r="I296" s="540"/>
      <c r="J296" s="243"/>
      <c r="K296" s="243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38"/>
      <c r="E297" s="243"/>
      <c r="F297" s="243"/>
      <c r="G297" s="243"/>
      <c r="H297" s="243"/>
      <c r="I297" s="540"/>
      <c r="J297" s="243"/>
      <c r="K297" s="243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38"/>
      <c r="E298" s="243"/>
      <c r="F298" s="243"/>
      <c r="G298" s="243"/>
      <c r="H298" s="243"/>
      <c r="I298" s="540"/>
      <c r="J298" s="243"/>
      <c r="K298" s="243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38"/>
      <c r="E299" s="243"/>
      <c r="F299" s="243"/>
      <c r="G299" s="243"/>
      <c r="H299" s="243"/>
      <c r="I299" s="540"/>
      <c r="J299" s="243"/>
      <c r="K299" s="243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38"/>
      <c r="E300" s="243"/>
      <c r="F300" s="243"/>
      <c r="G300" s="243"/>
      <c r="H300" s="243"/>
      <c r="I300" s="540"/>
      <c r="J300" s="243"/>
      <c r="K300" s="243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38"/>
      <c r="E301" s="243"/>
      <c r="F301" s="243"/>
      <c r="G301" s="243"/>
      <c r="H301" s="243"/>
      <c r="I301" s="540"/>
      <c r="J301" s="243"/>
      <c r="K301" s="243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38"/>
      <c r="E302" s="243"/>
      <c r="F302" s="243"/>
      <c r="G302" s="243"/>
      <c r="H302" s="243"/>
      <c r="I302" s="540"/>
      <c r="J302" s="243"/>
      <c r="K302" s="243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38"/>
      <c r="E303" s="243"/>
      <c r="F303" s="243"/>
      <c r="G303" s="243"/>
      <c r="H303" s="243"/>
      <c r="I303" s="540"/>
      <c r="J303" s="243"/>
      <c r="K303" s="243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38"/>
      <c r="E304" s="243"/>
      <c r="F304" s="243"/>
      <c r="G304" s="243"/>
      <c r="H304" s="243"/>
      <c r="I304" s="540"/>
      <c r="J304" s="243"/>
      <c r="K304" s="243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38"/>
      <c r="E305" s="243"/>
      <c r="F305" s="243"/>
      <c r="G305" s="243"/>
      <c r="H305" s="243"/>
      <c r="I305" s="540"/>
      <c r="J305" s="243"/>
      <c r="K305" s="243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38"/>
      <c r="E306" s="243"/>
      <c r="F306" s="243"/>
      <c r="G306" s="243"/>
      <c r="H306" s="243"/>
      <c r="I306" s="540"/>
      <c r="J306" s="243"/>
      <c r="K306" s="243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38"/>
      <c r="E307" s="243"/>
      <c r="F307" s="243"/>
      <c r="G307" s="243"/>
      <c r="H307" s="243"/>
      <c r="I307" s="540"/>
      <c r="J307" s="243"/>
      <c r="K307" s="243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38"/>
      <c r="E308" s="243"/>
      <c r="F308" s="243"/>
      <c r="G308" s="243"/>
      <c r="H308" s="243"/>
      <c r="I308" s="540"/>
      <c r="J308" s="243"/>
      <c r="K308" s="243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38"/>
      <c r="E309" s="243"/>
      <c r="F309" s="243"/>
      <c r="G309" s="243"/>
      <c r="H309" s="243"/>
      <c r="I309" s="540"/>
      <c r="J309" s="243"/>
      <c r="K309" s="243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38"/>
      <c r="E310" s="243"/>
      <c r="F310" s="243"/>
      <c r="G310" s="243"/>
      <c r="H310" s="243"/>
      <c r="I310" s="540"/>
      <c r="J310" s="243"/>
      <c r="K310" s="243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38"/>
      <c r="E311" s="243"/>
      <c r="F311" s="243"/>
      <c r="G311" s="243"/>
      <c r="H311" s="243"/>
      <c r="I311" s="540"/>
      <c r="J311" s="243"/>
      <c r="K311" s="243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38"/>
      <c r="E312" s="243"/>
      <c r="F312" s="243"/>
      <c r="G312" s="243"/>
      <c r="H312" s="243"/>
      <c r="I312" s="540"/>
      <c r="J312" s="243"/>
      <c r="K312" s="243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38"/>
      <c r="E313" s="243"/>
      <c r="F313" s="243"/>
      <c r="G313" s="243"/>
      <c r="H313" s="243"/>
      <c r="I313" s="540"/>
      <c r="J313" s="243"/>
      <c r="K313" s="243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38"/>
      <c r="E314" s="243"/>
      <c r="F314" s="243"/>
      <c r="G314" s="243"/>
      <c r="H314" s="243"/>
      <c r="I314" s="540"/>
      <c r="J314" s="243"/>
      <c r="K314" s="243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38"/>
      <c r="E315" s="243"/>
      <c r="F315" s="243"/>
      <c r="G315" s="243"/>
      <c r="H315" s="243"/>
      <c r="I315" s="540"/>
      <c r="J315" s="243"/>
      <c r="K315" s="243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38"/>
      <c r="E316" s="243"/>
      <c r="F316" s="243"/>
      <c r="G316" s="243"/>
      <c r="H316" s="243"/>
      <c r="I316" s="540"/>
      <c r="J316" s="243"/>
      <c r="K316" s="243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38"/>
      <c r="E317" s="243"/>
      <c r="F317" s="243"/>
      <c r="G317" s="243"/>
      <c r="H317" s="243"/>
      <c r="I317" s="540"/>
      <c r="J317" s="243"/>
      <c r="K317" s="243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38"/>
      <c r="E318" s="243"/>
      <c r="F318" s="243"/>
      <c r="G318" s="243"/>
      <c r="H318" s="243"/>
      <c r="I318" s="540"/>
      <c r="J318" s="243"/>
      <c r="K318" s="243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38"/>
      <c r="E319" s="243"/>
      <c r="F319" s="243"/>
      <c r="G319" s="243"/>
      <c r="H319" s="243"/>
      <c r="I319" s="540"/>
      <c r="J319" s="243"/>
      <c r="K319" s="243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38"/>
      <c r="E320" s="243"/>
      <c r="F320" s="243"/>
      <c r="G320" s="243"/>
      <c r="H320" s="243"/>
      <c r="I320" s="540"/>
      <c r="J320" s="243"/>
      <c r="K320" s="243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38"/>
      <c r="E321" s="243"/>
      <c r="F321" s="243"/>
      <c r="G321" s="243"/>
      <c r="H321" s="243"/>
      <c r="I321" s="540"/>
      <c r="J321" s="243"/>
      <c r="K321" s="243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38"/>
      <c r="E322" s="243"/>
      <c r="F322" s="243"/>
      <c r="G322" s="243"/>
      <c r="H322" s="243"/>
      <c r="I322" s="540"/>
      <c r="J322" s="243"/>
      <c r="K322" s="243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38"/>
      <c r="E323" s="243"/>
      <c r="F323" s="243"/>
      <c r="G323" s="243"/>
      <c r="H323" s="243"/>
      <c r="I323" s="540"/>
      <c r="J323" s="243"/>
      <c r="K323" s="243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38"/>
      <c r="E324" s="243"/>
      <c r="F324" s="243"/>
      <c r="G324" s="243"/>
      <c r="H324" s="243"/>
      <c r="I324" s="540"/>
      <c r="J324" s="243"/>
      <c r="K324" s="243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38"/>
      <c r="E325" s="243"/>
      <c r="F325" s="243"/>
      <c r="G325" s="243"/>
      <c r="H325" s="243"/>
      <c r="I325" s="540"/>
      <c r="J325" s="243"/>
      <c r="K325" s="243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38"/>
      <c r="E326" s="243"/>
      <c r="F326" s="243"/>
      <c r="G326" s="243"/>
      <c r="H326" s="243"/>
      <c r="I326" s="540"/>
      <c r="J326" s="243"/>
      <c r="K326" s="243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38"/>
      <c r="E327" s="243"/>
      <c r="F327" s="243"/>
      <c r="G327" s="243"/>
      <c r="H327" s="243"/>
      <c r="I327" s="540"/>
      <c r="J327" s="243"/>
      <c r="K327" s="243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38"/>
      <c r="E328" s="243"/>
      <c r="F328" s="243"/>
      <c r="G328" s="243"/>
      <c r="H328" s="243"/>
      <c r="I328" s="540"/>
      <c r="J328" s="243"/>
      <c r="K328" s="243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38"/>
      <c r="E329" s="243"/>
      <c r="F329" s="243"/>
      <c r="G329" s="243"/>
      <c r="H329" s="243"/>
      <c r="I329" s="540"/>
      <c r="J329" s="243"/>
      <c r="K329" s="243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38"/>
      <c r="E330" s="243"/>
      <c r="F330" s="243"/>
      <c r="G330" s="243"/>
      <c r="H330" s="243"/>
      <c r="I330" s="540"/>
      <c r="J330" s="243"/>
      <c r="K330" s="243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38"/>
      <c r="E331" s="243"/>
      <c r="F331" s="243"/>
      <c r="G331" s="243"/>
      <c r="H331" s="243"/>
      <c r="I331" s="540"/>
      <c r="J331" s="243"/>
      <c r="K331" s="243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38"/>
      <c r="E332" s="243"/>
      <c r="F332" s="243"/>
      <c r="G332" s="243"/>
      <c r="H332" s="243"/>
      <c r="I332" s="540"/>
      <c r="J332" s="243"/>
      <c r="K332" s="243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38"/>
      <c r="E333" s="243"/>
      <c r="F333" s="243"/>
      <c r="G333" s="243"/>
      <c r="H333" s="243"/>
      <c r="I333" s="540"/>
      <c r="J333" s="243"/>
      <c r="K333" s="243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38"/>
      <c r="E334" s="243"/>
      <c r="F334" s="243"/>
      <c r="G334" s="243"/>
      <c r="H334" s="243"/>
      <c r="I334" s="540"/>
      <c r="J334" s="243"/>
      <c r="K334" s="243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38"/>
      <c r="E335" s="243"/>
      <c r="F335" s="243"/>
      <c r="G335" s="243"/>
      <c r="H335" s="243"/>
      <c r="I335" s="540"/>
      <c r="J335" s="243"/>
      <c r="K335" s="243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38"/>
      <c r="E336" s="243"/>
      <c r="F336" s="243"/>
      <c r="G336" s="243"/>
      <c r="H336" s="243"/>
      <c r="I336" s="540"/>
      <c r="J336" s="243"/>
      <c r="K336" s="243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38"/>
      <c r="E337" s="243"/>
      <c r="F337" s="243"/>
      <c r="G337" s="243"/>
      <c r="H337" s="243"/>
      <c r="I337" s="540"/>
      <c r="J337" s="243"/>
      <c r="K337" s="243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38"/>
      <c r="E338" s="243"/>
      <c r="F338" s="243"/>
      <c r="G338" s="243"/>
      <c r="H338" s="243"/>
      <c r="I338" s="540"/>
      <c r="J338" s="243"/>
      <c r="K338" s="243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38"/>
      <c r="E339" s="243"/>
      <c r="F339" s="243"/>
      <c r="G339" s="243"/>
      <c r="H339" s="243"/>
      <c r="I339" s="540"/>
      <c r="J339" s="243"/>
      <c r="K339" s="243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38"/>
      <c r="E340" s="243"/>
      <c r="F340" s="243"/>
      <c r="G340" s="243"/>
      <c r="H340" s="243"/>
      <c r="I340" s="540"/>
      <c r="J340" s="243"/>
      <c r="K340" s="243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38"/>
      <c r="E341" s="243"/>
      <c r="F341" s="243"/>
      <c r="G341" s="243"/>
      <c r="H341" s="243"/>
      <c r="I341" s="540"/>
      <c r="J341" s="243"/>
      <c r="K341" s="243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38"/>
      <c r="E342" s="243"/>
      <c r="F342" s="243"/>
      <c r="G342" s="243"/>
      <c r="H342" s="243"/>
      <c r="I342" s="540"/>
      <c r="J342" s="243"/>
      <c r="K342" s="243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38"/>
      <c r="E343" s="243"/>
      <c r="F343" s="243"/>
      <c r="G343" s="243"/>
      <c r="H343" s="243"/>
      <c r="I343" s="540"/>
      <c r="J343" s="243"/>
      <c r="K343" s="243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38"/>
      <c r="E344" s="243"/>
      <c r="F344" s="243"/>
      <c r="G344" s="243"/>
      <c r="H344" s="243"/>
      <c r="I344" s="540"/>
      <c r="J344" s="243"/>
      <c r="K344" s="243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38"/>
      <c r="E345" s="243"/>
      <c r="F345" s="243"/>
      <c r="G345" s="243"/>
      <c r="H345" s="243"/>
      <c r="I345" s="540"/>
      <c r="J345" s="243"/>
      <c r="K345" s="243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38"/>
      <c r="E346" s="243"/>
      <c r="F346" s="243"/>
      <c r="G346" s="243"/>
      <c r="H346" s="243"/>
      <c r="I346" s="540"/>
      <c r="J346" s="243"/>
      <c r="K346" s="243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38"/>
      <c r="E347" s="243"/>
      <c r="F347" s="243"/>
      <c r="G347" s="243"/>
      <c r="H347" s="243"/>
      <c r="I347" s="540"/>
      <c r="J347" s="243"/>
      <c r="K347" s="243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38"/>
      <c r="E348" s="243"/>
      <c r="F348" s="243"/>
      <c r="G348" s="243"/>
      <c r="H348" s="243"/>
      <c r="I348" s="540"/>
      <c r="J348" s="243"/>
      <c r="K348" s="243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38"/>
      <c r="E349" s="243"/>
      <c r="F349" s="243"/>
      <c r="G349" s="243"/>
      <c r="H349" s="243"/>
      <c r="I349" s="540"/>
      <c r="J349" s="243"/>
      <c r="K349" s="243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38"/>
      <c r="E350" s="243"/>
      <c r="F350" s="243"/>
      <c r="G350" s="243"/>
      <c r="H350" s="243"/>
      <c r="I350" s="540"/>
      <c r="J350" s="243"/>
      <c r="K350" s="243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38"/>
      <c r="E351" s="243"/>
      <c r="F351" s="243"/>
      <c r="G351" s="243"/>
      <c r="H351" s="243"/>
      <c r="I351" s="540"/>
      <c r="J351" s="243"/>
      <c r="K351" s="243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38"/>
      <c r="E352" s="243"/>
      <c r="F352" s="243"/>
      <c r="G352" s="243"/>
      <c r="H352" s="243"/>
      <c r="I352" s="540"/>
      <c r="J352" s="243"/>
      <c r="K352" s="243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38"/>
      <c r="E353" s="243"/>
      <c r="F353" s="243"/>
      <c r="G353" s="243"/>
      <c r="H353" s="243"/>
      <c r="I353" s="540"/>
      <c r="J353" s="243"/>
      <c r="K353" s="243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38"/>
      <c r="E354" s="243"/>
      <c r="F354" s="243"/>
      <c r="G354" s="243"/>
      <c r="H354" s="243"/>
      <c r="I354" s="540"/>
      <c r="J354" s="243"/>
      <c r="K354" s="243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38"/>
      <c r="E355" s="243"/>
      <c r="F355" s="243"/>
      <c r="G355" s="243"/>
      <c r="H355" s="243"/>
      <c r="I355" s="540"/>
      <c r="J355" s="243"/>
      <c r="K355" s="243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38"/>
      <c r="E356" s="243"/>
      <c r="F356" s="243"/>
      <c r="G356" s="243"/>
      <c r="H356" s="243"/>
      <c r="I356" s="540"/>
      <c r="J356" s="243"/>
      <c r="K356" s="243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38"/>
      <c r="E357" s="243"/>
      <c r="F357" s="243"/>
      <c r="G357" s="243"/>
      <c r="H357" s="243"/>
      <c r="I357" s="540"/>
      <c r="J357" s="243"/>
      <c r="K357" s="243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38"/>
      <c r="E358" s="243"/>
      <c r="F358" s="243"/>
      <c r="G358" s="243"/>
      <c r="H358" s="243"/>
      <c r="I358" s="540"/>
      <c r="J358" s="243"/>
      <c r="K358" s="243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38"/>
      <c r="E359" s="243"/>
      <c r="F359" s="243"/>
      <c r="G359" s="243"/>
      <c r="H359" s="243"/>
      <c r="I359" s="540"/>
      <c r="J359" s="243"/>
      <c r="K359" s="243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38"/>
      <c r="E360" s="243"/>
      <c r="F360" s="243"/>
      <c r="G360" s="243"/>
      <c r="H360" s="243"/>
      <c r="I360" s="540"/>
      <c r="J360" s="243"/>
      <c r="K360" s="243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38"/>
      <c r="E361" s="243"/>
      <c r="F361" s="243"/>
      <c r="G361" s="243"/>
      <c r="H361" s="243"/>
      <c r="I361" s="540"/>
      <c r="J361" s="243"/>
      <c r="K361" s="243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38"/>
      <c r="E362" s="243"/>
      <c r="F362" s="243"/>
      <c r="G362" s="243"/>
      <c r="H362" s="243"/>
      <c r="I362" s="540"/>
      <c r="J362" s="243"/>
      <c r="K362" s="243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38"/>
      <c r="E363" s="243"/>
      <c r="F363" s="243"/>
      <c r="G363" s="243"/>
      <c r="H363" s="243"/>
      <c r="I363" s="540"/>
      <c r="J363" s="243"/>
      <c r="K363" s="243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38"/>
      <c r="E364" s="243"/>
      <c r="F364" s="243"/>
      <c r="G364" s="243"/>
      <c r="H364" s="243"/>
      <c r="I364" s="540"/>
      <c r="J364" s="243"/>
      <c r="K364" s="243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38"/>
      <c r="E365" s="243"/>
      <c r="F365" s="243"/>
      <c r="G365" s="243"/>
      <c r="H365" s="243"/>
      <c r="I365" s="540"/>
      <c r="J365" s="243"/>
      <c r="K365" s="243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38"/>
      <c r="E366" s="243"/>
      <c r="F366" s="243"/>
      <c r="G366" s="243"/>
      <c r="H366" s="243"/>
      <c r="I366" s="540"/>
      <c r="J366" s="243"/>
      <c r="K366" s="243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38"/>
      <c r="E367" s="243"/>
      <c r="F367" s="243"/>
      <c r="G367" s="243"/>
      <c r="H367" s="243"/>
      <c r="I367" s="540"/>
      <c r="J367" s="243"/>
      <c r="K367" s="243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38"/>
      <c r="E368" s="243"/>
      <c r="F368" s="243"/>
      <c r="G368" s="243"/>
      <c r="H368" s="243"/>
      <c r="I368" s="540"/>
      <c r="J368" s="243"/>
      <c r="K368" s="243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38"/>
      <c r="E369" s="243"/>
      <c r="F369" s="243"/>
      <c r="G369" s="243"/>
      <c r="H369" s="243"/>
      <c r="I369" s="540"/>
      <c r="J369" s="243"/>
      <c r="K369" s="243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38"/>
      <c r="E370" s="243"/>
      <c r="F370" s="243"/>
      <c r="G370" s="243"/>
      <c r="H370" s="243"/>
      <c r="I370" s="540"/>
      <c r="J370" s="243"/>
      <c r="K370" s="243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38"/>
      <c r="E371" s="243"/>
      <c r="F371" s="243"/>
      <c r="G371" s="243"/>
      <c r="H371" s="243"/>
      <c r="I371" s="540"/>
      <c r="J371" s="243"/>
      <c r="K371" s="243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38"/>
      <c r="E372" s="243"/>
      <c r="F372" s="243"/>
      <c r="G372" s="243"/>
      <c r="H372" s="243"/>
      <c r="I372" s="540"/>
      <c r="J372" s="243"/>
      <c r="K372" s="243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38"/>
      <c r="E373" s="243"/>
      <c r="F373" s="243"/>
      <c r="G373" s="243"/>
      <c r="H373" s="243"/>
      <c r="I373" s="540"/>
      <c r="J373" s="243"/>
      <c r="K373" s="243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38"/>
      <c r="E374" s="243"/>
      <c r="F374" s="243"/>
      <c r="G374" s="243"/>
      <c r="H374" s="243"/>
      <c r="I374" s="540"/>
      <c r="J374" s="243"/>
      <c r="K374" s="243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38"/>
      <c r="E375" s="243"/>
      <c r="F375" s="243"/>
      <c r="G375" s="243"/>
      <c r="H375" s="243"/>
      <c r="I375" s="540"/>
      <c r="J375" s="243"/>
      <c r="K375" s="243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38"/>
      <c r="E376" s="243"/>
      <c r="F376" s="243"/>
      <c r="G376" s="243"/>
      <c r="H376" s="243"/>
      <c r="I376" s="540"/>
      <c r="J376" s="243"/>
      <c r="K376" s="243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38"/>
      <c r="E377" s="243"/>
      <c r="F377" s="243"/>
      <c r="G377" s="243"/>
      <c r="H377" s="243"/>
      <c r="I377" s="540"/>
      <c r="J377" s="243"/>
      <c r="K377" s="243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38"/>
      <c r="E378" s="243"/>
      <c r="F378" s="243"/>
      <c r="G378" s="243"/>
      <c r="H378" s="243"/>
      <c r="I378" s="540"/>
      <c r="J378" s="243"/>
      <c r="K378" s="243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38"/>
      <c r="E379" s="243"/>
      <c r="F379" s="243"/>
      <c r="G379" s="243"/>
      <c r="H379" s="243"/>
      <c r="I379" s="540"/>
      <c r="J379" s="243"/>
      <c r="K379" s="243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38"/>
      <c r="E380" s="243"/>
      <c r="F380" s="243"/>
      <c r="G380" s="243"/>
      <c r="H380" s="243"/>
      <c r="I380" s="540"/>
      <c r="J380" s="243"/>
      <c r="K380" s="243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38"/>
      <c r="E381" s="243"/>
      <c r="F381" s="243"/>
      <c r="G381" s="243"/>
      <c r="H381" s="243"/>
      <c r="I381" s="540"/>
      <c r="J381" s="243"/>
      <c r="K381" s="243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38"/>
      <c r="E382" s="243"/>
      <c r="F382" s="243"/>
      <c r="G382" s="243"/>
      <c r="H382" s="243"/>
      <c r="I382" s="540"/>
      <c r="J382" s="243"/>
      <c r="K382" s="243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38"/>
      <c r="E383" s="243"/>
      <c r="F383" s="243"/>
      <c r="G383" s="243"/>
      <c r="H383" s="243"/>
      <c r="I383" s="540"/>
      <c r="J383" s="243"/>
      <c r="K383" s="243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38"/>
      <c r="E384" s="243"/>
      <c r="F384" s="243"/>
      <c r="G384" s="243"/>
      <c r="H384" s="243"/>
      <c r="I384" s="540"/>
      <c r="J384" s="243"/>
      <c r="K384" s="243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38"/>
      <c r="E385" s="243"/>
      <c r="F385" s="243"/>
      <c r="G385" s="243"/>
      <c r="H385" s="243"/>
      <c r="I385" s="540"/>
      <c r="J385" s="243"/>
      <c r="K385" s="243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38"/>
      <c r="E386" s="243"/>
      <c r="F386" s="243"/>
      <c r="G386" s="243"/>
      <c r="H386" s="243"/>
      <c r="I386" s="540"/>
      <c r="J386" s="243"/>
      <c r="K386" s="243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38"/>
      <c r="E387" s="243"/>
      <c r="F387" s="243"/>
      <c r="G387" s="243"/>
      <c r="H387" s="243"/>
      <c r="I387" s="540"/>
      <c r="J387" s="243"/>
      <c r="K387" s="243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38"/>
      <c r="E388" s="243"/>
      <c r="F388" s="243"/>
      <c r="G388" s="243"/>
      <c r="H388" s="243"/>
      <c r="I388" s="540"/>
      <c r="J388" s="243"/>
      <c r="K388" s="243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38"/>
      <c r="E389" s="243"/>
      <c r="F389" s="243"/>
      <c r="G389" s="243"/>
      <c r="H389" s="243"/>
      <c r="I389" s="540"/>
      <c r="J389" s="243"/>
      <c r="K389" s="243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38"/>
      <c r="E390" s="243"/>
      <c r="F390" s="243"/>
      <c r="G390" s="243"/>
      <c r="H390" s="243"/>
      <c r="I390" s="540"/>
      <c r="J390" s="243"/>
      <c r="K390" s="243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38"/>
      <c r="E391" s="243"/>
      <c r="F391" s="243"/>
      <c r="G391" s="243"/>
      <c r="H391" s="243"/>
      <c r="I391" s="540"/>
      <c r="J391" s="243"/>
      <c r="K391" s="243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38"/>
      <c r="E392" s="243"/>
      <c r="F392" s="243"/>
      <c r="G392" s="243"/>
      <c r="H392" s="243"/>
      <c r="I392" s="540"/>
      <c r="J392" s="243"/>
      <c r="K392" s="243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38"/>
      <c r="E393" s="243"/>
      <c r="F393" s="243"/>
      <c r="G393" s="243"/>
      <c r="H393" s="243"/>
      <c r="I393" s="540"/>
      <c r="J393" s="243"/>
      <c r="K393" s="243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38"/>
      <c r="E394" s="243"/>
      <c r="F394" s="243"/>
      <c r="G394" s="243"/>
      <c r="H394" s="243"/>
      <c r="I394" s="540"/>
      <c r="J394" s="243"/>
      <c r="K394" s="243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38"/>
      <c r="E395" s="243"/>
      <c r="F395" s="243"/>
      <c r="G395" s="243"/>
      <c r="H395" s="243"/>
      <c r="I395" s="540"/>
      <c r="J395" s="243"/>
      <c r="K395" s="243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38"/>
      <c r="E396" s="243"/>
      <c r="F396" s="243"/>
      <c r="G396" s="243"/>
      <c r="H396" s="243"/>
      <c r="I396" s="540"/>
      <c r="J396" s="243"/>
      <c r="K396" s="243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38"/>
      <c r="E397" s="243"/>
      <c r="F397" s="243"/>
      <c r="G397" s="243"/>
      <c r="H397" s="243"/>
      <c r="I397" s="540"/>
      <c r="J397" s="243"/>
      <c r="K397" s="243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38"/>
      <c r="E398" s="243"/>
      <c r="F398" s="243"/>
      <c r="G398" s="243"/>
      <c r="H398" s="243"/>
      <c r="I398" s="540"/>
      <c r="J398" s="243"/>
      <c r="K398" s="243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38"/>
      <c r="E399" s="243"/>
      <c r="F399" s="243"/>
      <c r="G399" s="243"/>
      <c r="H399" s="243"/>
      <c r="I399" s="540"/>
      <c r="J399" s="243"/>
      <c r="K399" s="243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38"/>
      <c r="E400" s="243"/>
      <c r="F400" s="243"/>
      <c r="G400" s="243"/>
      <c r="H400" s="243"/>
      <c r="I400" s="540"/>
      <c r="J400" s="243"/>
      <c r="K400" s="243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38"/>
      <c r="E401" s="243"/>
      <c r="F401" s="243"/>
      <c r="G401" s="243"/>
      <c r="H401" s="243"/>
      <c r="I401" s="540"/>
      <c r="J401" s="243"/>
      <c r="K401" s="243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38"/>
      <c r="E402" s="243"/>
      <c r="F402" s="243"/>
      <c r="G402" s="243"/>
      <c r="H402" s="243"/>
      <c r="I402" s="540"/>
      <c r="J402" s="243"/>
      <c r="K402" s="243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38"/>
      <c r="E403" s="243"/>
      <c r="F403" s="243"/>
      <c r="G403" s="243"/>
      <c r="H403" s="243"/>
      <c r="I403" s="540"/>
      <c r="J403" s="243"/>
      <c r="K403" s="243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38"/>
      <c r="E404" s="243"/>
      <c r="F404" s="243"/>
      <c r="G404" s="243"/>
      <c r="H404" s="243"/>
      <c r="I404" s="540"/>
      <c r="J404" s="243"/>
      <c r="K404" s="243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38"/>
      <c r="E405" s="243"/>
      <c r="F405" s="243"/>
      <c r="G405" s="243"/>
      <c r="H405" s="243"/>
      <c r="I405" s="540"/>
      <c r="J405" s="243"/>
      <c r="K405" s="243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38"/>
      <c r="E406" s="243"/>
      <c r="F406" s="243"/>
      <c r="G406" s="243"/>
      <c r="H406" s="243"/>
      <c r="I406" s="540"/>
      <c r="J406" s="243"/>
      <c r="K406" s="243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38"/>
      <c r="E407" s="243"/>
      <c r="F407" s="243"/>
      <c r="G407" s="243"/>
      <c r="H407" s="243"/>
      <c r="I407" s="540"/>
      <c r="J407" s="243"/>
      <c r="K407" s="243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38"/>
      <c r="E408" s="243"/>
      <c r="F408" s="243"/>
      <c r="G408" s="243"/>
      <c r="H408" s="243"/>
      <c r="I408" s="540"/>
      <c r="J408" s="243"/>
      <c r="K408" s="243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38"/>
      <c r="E409" s="243"/>
      <c r="F409" s="243"/>
      <c r="G409" s="243"/>
      <c r="H409" s="243"/>
      <c r="I409" s="540"/>
      <c r="J409" s="243"/>
      <c r="K409" s="243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38"/>
      <c r="E410" s="243"/>
      <c r="F410" s="243"/>
      <c r="G410" s="243"/>
      <c r="H410" s="243"/>
      <c r="I410" s="540"/>
      <c r="J410" s="243"/>
      <c r="K410" s="243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38"/>
      <c r="E411" s="243"/>
      <c r="F411" s="243"/>
      <c r="G411" s="243"/>
      <c r="H411" s="243"/>
      <c r="I411" s="540"/>
      <c r="J411" s="243"/>
      <c r="K411" s="243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38"/>
      <c r="E412" s="243"/>
      <c r="F412" s="243"/>
      <c r="G412" s="243"/>
      <c r="H412" s="243"/>
      <c r="I412" s="540"/>
      <c r="J412" s="243"/>
      <c r="K412" s="243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38"/>
      <c r="E413" s="243"/>
      <c r="F413" s="243"/>
      <c r="G413" s="243"/>
      <c r="H413" s="243"/>
      <c r="I413" s="540"/>
      <c r="J413" s="243"/>
      <c r="K413" s="243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38"/>
      <c r="E414" s="243"/>
      <c r="F414" s="243"/>
      <c r="G414" s="243"/>
      <c r="H414" s="243"/>
      <c r="I414" s="540"/>
      <c r="J414" s="243"/>
      <c r="K414" s="243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38"/>
      <c r="E415" s="243"/>
      <c r="F415" s="243"/>
      <c r="G415" s="243"/>
      <c r="H415" s="243"/>
      <c r="I415" s="540"/>
      <c r="J415" s="243"/>
      <c r="K415" s="243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38"/>
      <c r="E416" s="243"/>
      <c r="F416" s="243"/>
      <c r="G416" s="243"/>
      <c r="H416" s="243"/>
      <c r="I416" s="540"/>
      <c r="J416" s="243"/>
      <c r="K416" s="243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38"/>
      <c r="E417" s="243"/>
      <c r="F417" s="243"/>
      <c r="G417" s="243"/>
      <c r="H417" s="243"/>
      <c r="I417" s="540"/>
      <c r="J417" s="243"/>
      <c r="K417" s="243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38"/>
      <c r="E418" s="243"/>
      <c r="F418" s="243"/>
      <c r="G418" s="243"/>
      <c r="H418" s="243"/>
      <c r="I418" s="540"/>
      <c r="J418" s="243"/>
      <c r="K418" s="243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38"/>
      <c r="E419" s="243"/>
      <c r="F419" s="243"/>
      <c r="G419" s="243"/>
      <c r="H419" s="243"/>
      <c r="I419" s="540"/>
      <c r="J419" s="243"/>
      <c r="K419" s="243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38"/>
      <c r="E420" s="243"/>
      <c r="F420" s="243"/>
      <c r="G420" s="243"/>
      <c r="H420" s="243"/>
      <c r="I420" s="540"/>
      <c r="J420" s="243"/>
      <c r="K420" s="243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38"/>
      <c r="E421" s="243"/>
      <c r="F421" s="243"/>
      <c r="G421" s="243"/>
      <c r="H421" s="243"/>
      <c r="I421" s="540"/>
      <c r="J421" s="243"/>
      <c r="K421" s="243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38"/>
      <c r="E422" s="243"/>
      <c r="F422" s="243"/>
      <c r="G422" s="243"/>
      <c r="H422" s="243"/>
      <c r="I422" s="540"/>
      <c r="J422" s="243"/>
      <c r="K422" s="243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38"/>
      <c r="E423" s="243"/>
      <c r="F423" s="243"/>
      <c r="G423" s="243"/>
      <c r="H423" s="243"/>
      <c r="I423" s="540"/>
      <c r="J423" s="243"/>
      <c r="K423" s="243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38"/>
      <c r="E424" s="243"/>
      <c r="F424" s="243"/>
      <c r="G424" s="243"/>
      <c r="H424" s="243"/>
      <c r="I424" s="540"/>
      <c r="J424" s="243"/>
      <c r="K424" s="243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38"/>
      <c r="E425" s="243"/>
      <c r="F425" s="243"/>
      <c r="G425" s="243"/>
      <c r="H425" s="243"/>
      <c r="I425" s="540"/>
      <c r="J425" s="243"/>
      <c r="K425" s="243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38"/>
      <c r="E426" s="243"/>
      <c r="F426" s="243"/>
      <c r="G426" s="243"/>
      <c r="H426" s="243"/>
      <c r="I426" s="540"/>
      <c r="J426" s="243"/>
      <c r="K426" s="243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38"/>
      <c r="E427" s="243"/>
      <c r="F427" s="243"/>
      <c r="G427" s="243"/>
      <c r="H427" s="243"/>
      <c r="I427" s="540"/>
      <c r="J427" s="243"/>
      <c r="K427" s="243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38"/>
      <c r="E428" s="243"/>
      <c r="F428" s="243"/>
      <c r="G428" s="243"/>
      <c r="H428" s="243"/>
      <c r="I428" s="540"/>
      <c r="J428" s="243"/>
      <c r="K428" s="243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38"/>
      <c r="E429" s="243"/>
      <c r="F429" s="243"/>
      <c r="G429" s="243"/>
      <c r="H429" s="243"/>
      <c r="I429" s="540"/>
      <c r="J429" s="243"/>
      <c r="K429" s="243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38"/>
      <c r="E430" s="243"/>
      <c r="F430" s="243"/>
      <c r="G430" s="243"/>
      <c r="H430" s="243"/>
      <c r="I430" s="540"/>
      <c r="J430" s="243"/>
      <c r="K430" s="243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38"/>
      <c r="E431" s="243"/>
      <c r="F431" s="243"/>
      <c r="G431" s="243"/>
      <c r="H431" s="243"/>
      <c r="I431" s="540"/>
      <c r="J431" s="243"/>
      <c r="K431" s="243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38"/>
      <c r="E432" s="243"/>
      <c r="F432" s="243"/>
      <c r="G432" s="243"/>
      <c r="H432" s="243"/>
      <c r="I432" s="540"/>
      <c r="J432" s="243"/>
      <c r="K432" s="243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38"/>
      <c r="E433" s="243"/>
      <c r="F433" s="243"/>
      <c r="G433" s="243"/>
      <c r="H433" s="243"/>
      <c r="I433" s="540"/>
      <c r="J433" s="243"/>
      <c r="K433" s="243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38"/>
      <c r="E434" s="243"/>
      <c r="F434" s="243"/>
      <c r="G434" s="243"/>
      <c r="H434" s="243"/>
      <c r="I434" s="540"/>
      <c r="J434" s="243"/>
      <c r="K434" s="243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38"/>
      <c r="E435" s="243"/>
      <c r="F435" s="243"/>
      <c r="G435" s="243"/>
      <c r="H435" s="243"/>
      <c r="I435" s="540"/>
      <c r="J435" s="243"/>
      <c r="K435" s="243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38"/>
      <c r="E436" s="243"/>
      <c r="F436" s="243"/>
      <c r="G436" s="243"/>
      <c r="H436" s="243"/>
      <c r="I436" s="540"/>
      <c r="J436" s="243"/>
      <c r="K436" s="243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38"/>
      <c r="E437" s="243"/>
      <c r="F437" s="243"/>
      <c r="G437" s="243"/>
      <c r="H437" s="243"/>
      <c r="I437" s="540"/>
      <c r="J437" s="243"/>
      <c r="K437" s="243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38"/>
      <c r="E438" s="243"/>
      <c r="F438" s="243"/>
      <c r="G438" s="243"/>
      <c r="H438" s="243"/>
      <c r="I438" s="540"/>
      <c r="J438" s="243"/>
      <c r="K438" s="243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38"/>
      <c r="E439" s="243"/>
      <c r="F439" s="243"/>
      <c r="G439" s="243"/>
      <c r="H439" s="243"/>
      <c r="I439" s="540"/>
      <c r="J439" s="243"/>
      <c r="K439" s="243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38"/>
      <c r="E440" s="243"/>
      <c r="F440" s="243"/>
      <c r="G440" s="243"/>
      <c r="H440" s="243"/>
      <c r="I440" s="540"/>
      <c r="J440" s="243"/>
      <c r="K440" s="243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38"/>
      <c r="E441" s="243"/>
      <c r="F441" s="243"/>
      <c r="G441" s="243"/>
      <c r="H441" s="243"/>
      <c r="I441" s="540"/>
      <c r="J441" s="243"/>
      <c r="K441" s="243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38"/>
      <c r="E442" s="243"/>
      <c r="F442" s="243"/>
      <c r="G442" s="243"/>
      <c r="H442" s="243"/>
      <c r="I442" s="540"/>
      <c r="J442" s="243"/>
      <c r="K442" s="243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38"/>
      <c r="E443" s="243"/>
      <c r="F443" s="243"/>
      <c r="G443" s="243"/>
      <c r="H443" s="243"/>
      <c r="I443" s="540"/>
      <c r="J443" s="243"/>
      <c r="K443" s="243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38"/>
      <c r="E444" s="243"/>
      <c r="F444" s="243"/>
      <c r="G444" s="243"/>
      <c r="H444" s="243"/>
      <c r="I444" s="540"/>
      <c r="J444" s="243"/>
      <c r="K444" s="243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38"/>
      <c r="E445" s="243"/>
      <c r="F445" s="243"/>
      <c r="G445" s="243"/>
      <c r="H445" s="243"/>
      <c r="I445" s="540"/>
      <c r="J445" s="243"/>
      <c r="K445" s="243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38"/>
      <c r="E446" s="243"/>
      <c r="F446" s="243"/>
      <c r="G446" s="243"/>
      <c r="H446" s="243"/>
      <c r="I446" s="540"/>
      <c r="J446" s="243"/>
      <c r="K446" s="243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38"/>
      <c r="E447" s="243"/>
      <c r="F447" s="243"/>
      <c r="G447" s="243"/>
      <c r="H447" s="243"/>
      <c r="I447" s="540"/>
      <c r="J447" s="243"/>
      <c r="K447" s="243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38"/>
      <c r="E448" s="243"/>
      <c r="F448" s="243"/>
      <c r="G448" s="243"/>
      <c r="H448" s="243"/>
      <c r="I448" s="540"/>
      <c r="J448" s="243"/>
      <c r="K448" s="243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38"/>
      <c r="E449" s="243"/>
      <c r="F449" s="243"/>
      <c r="G449" s="243"/>
      <c r="H449" s="243"/>
      <c r="I449" s="540"/>
      <c r="J449" s="243"/>
      <c r="K449" s="243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38"/>
      <c r="E450" s="243"/>
      <c r="F450" s="243"/>
      <c r="G450" s="243"/>
      <c r="H450" s="243"/>
      <c r="I450" s="540"/>
      <c r="J450" s="243"/>
      <c r="K450" s="243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38"/>
      <c r="E451" s="243"/>
      <c r="F451" s="243"/>
      <c r="G451" s="243"/>
      <c r="H451" s="243"/>
      <c r="I451" s="540"/>
      <c r="J451" s="243"/>
      <c r="K451" s="243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38"/>
      <c r="E452" s="243"/>
      <c r="F452" s="243"/>
      <c r="G452" s="243"/>
      <c r="H452" s="243"/>
      <c r="I452" s="540"/>
      <c r="J452" s="243"/>
      <c r="K452" s="243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38"/>
      <c r="E453" s="243"/>
      <c r="F453" s="243"/>
      <c r="G453" s="243"/>
      <c r="H453" s="243"/>
      <c r="I453" s="540"/>
      <c r="J453" s="243"/>
      <c r="K453" s="243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38"/>
      <c r="E454" s="243"/>
      <c r="F454" s="243"/>
      <c r="G454" s="243"/>
      <c r="H454" s="243"/>
      <c r="I454" s="540"/>
      <c r="J454" s="243"/>
      <c r="K454" s="243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38"/>
      <c r="E455" s="243"/>
      <c r="F455" s="243"/>
      <c r="G455" s="243"/>
      <c r="H455" s="243"/>
      <c r="I455" s="540"/>
      <c r="J455" s="243"/>
      <c r="K455" s="243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38"/>
      <c r="E456" s="243"/>
      <c r="F456" s="243"/>
      <c r="G456" s="243"/>
      <c r="H456" s="243"/>
      <c r="I456" s="540"/>
      <c r="J456" s="243"/>
      <c r="K456" s="243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38"/>
      <c r="E457" s="243"/>
      <c r="F457" s="243"/>
      <c r="G457" s="243"/>
      <c r="H457" s="243"/>
      <c r="I457" s="540"/>
      <c r="J457" s="243"/>
      <c r="K457" s="243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38"/>
      <c r="E458" s="243"/>
      <c r="F458" s="243"/>
      <c r="G458" s="243"/>
      <c r="H458" s="243"/>
      <c r="I458" s="540"/>
      <c r="J458" s="243"/>
      <c r="K458" s="243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38"/>
      <c r="E459" s="243"/>
      <c r="F459" s="243"/>
      <c r="G459" s="243"/>
      <c r="H459" s="243"/>
      <c r="I459" s="540"/>
      <c r="J459" s="243"/>
      <c r="K459" s="243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38"/>
      <c r="E460" s="243"/>
      <c r="F460" s="243"/>
      <c r="G460" s="243"/>
      <c r="H460" s="243"/>
      <c r="I460" s="540"/>
      <c r="J460" s="243"/>
      <c r="K460" s="243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38"/>
      <c r="E461" s="243"/>
      <c r="F461" s="243"/>
      <c r="G461" s="243"/>
      <c r="H461" s="243"/>
      <c r="I461" s="540"/>
      <c r="J461" s="243"/>
      <c r="K461" s="243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38"/>
      <c r="E462" s="243"/>
      <c r="F462" s="243"/>
      <c r="G462" s="243"/>
      <c r="H462" s="243"/>
      <c r="I462" s="540"/>
      <c r="J462" s="243"/>
      <c r="K462" s="243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38"/>
      <c r="E463" s="243"/>
      <c r="F463" s="243"/>
      <c r="G463" s="243"/>
      <c r="H463" s="243"/>
      <c r="I463" s="540"/>
      <c r="J463" s="243"/>
      <c r="K463" s="243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38"/>
      <c r="E464" s="243"/>
      <c r="F464" s="243"/>
      <c r="G464" s="243"/>
      <c r="H464" s="243"/>
      <c r="I464" s="540"/>
      <c r="J464" s="243"/>
      <c r="K464" s="243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38"/>
      <c r="E465" s="243"/>
      <c r="F465" s="243"/>
      <c r="G465" s="243"/>
      <c r="H465" s="243"/>
      <c r="I465" s="540"/>
      <c r="J465" s="243"/>
      <c r="K465" s="243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38"/>
      <c r="E466" s="243"/>
      <c r="F466" s="243"/>
      <c r="G466" s="243"/>
      <c r="H466" s="243"/>
      <c r="I466" s="540"/>
      <c r="J466" s="243"/>
      <c r="K466" s="243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38"/>
      <c r="E467" s="243"/>
      <c r="F467" s="243"/>
      <c r="G467" s="243"/>
      <c r="H467" s="243"/>
      <c r="I467" s="540"/>
      <c r="J467" s="243"/>
      <c r="K467" s="243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38"/>
      <c r="E468" s="243"/>
      <c r="F468" s="243"/>
      <c r="G468" s="243"/>
      <c r="H468" s="243"/>
      <c r="I468" s="540"/>
      <c r="J468" s="243"/>
      <c r="K468" s="243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38"/>
      <c r="E469" s="243"/>
      <c r="F469" s="243"/>
      <c r="G469" s="243"/>
      <c r="H469" s="243"/>
      <c r="I469" s="540"/>
      <c r="J469" s="243"/>
      <c r="K469" s="243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38"/>
      <c r="E470" s="243"/>
      <c r="F470" s="243"/>
      <c r="G470" s="243"/>
      <c r="H470" s="243"/>
      <c r="I470" s="540"/>
      <c r="J470" s="243"/>
      <c r="K470" s="243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38"/>
      <c r="E471" s="243"/>
      <c r="F471" s="243"/>
      <c r="G471" s="243"/>
      <c r="H471" s="243"/>
      <c r="I471" s="540"/>
      <c r="J471" s="243"/>
      <c r="K471" s="243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38"/>
      <c r="E472" s="243"/>
      <c r="F472" s="243"/>
      <c r="G472" s="243"/>
      <c r="H472" s="243"/>
      <c r="I472" s="540"/>
      <c r="J472" s="243"/>
      <c r="K472" s="243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38"/>
      <c r="E473" s="243"/>
      <c r="F473" s="243"/>
      <c r="G473" s="243"/>
      <c r="H473" s="243"/>
      <c r="I473" s="540"/>
      <c r="J473" s="243"/>
      <c r="K473" s="243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38"/>
      <c r="E474" s="243"/>
      <c r="F474" s="243"/>
      <c r="G474" s="243"/>
      <c r="H474" s="243"/>
      <c r="I474" s="540"/>
      <c r="J474" s="243"/>
      <c r="K474" s="243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38"/>
      <c r="E475" s="243"/>
      <c r="F475" s="243"/>
      <c r="G475" s="243"/>
      <c r="H475" s="243"/>
      <c r="I475" s="540"/>
      <c r="J475" s="243"/>
      <c r="K475" s="243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38"/>
      <c r="E476" s="243"/>
      <c r="F476" s="243"/>
      <c r="G476" s="243"/>
      <c r="H476" s="243"/>
      <c r="I476" s="540"/>
      <c r="J476" s="243"/>
      <c r="K476" s="243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38"/>
      <c r="E477" s="243"/>
      <c r="F477" s="243"/>
      <c r="G477" s="243"/>
      <c r="H477" s="243"/>
      <c r="I477" s="540"/>
      <c r="J477" s="243"/>
      <c r="K477" s="243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38"/>
      <c r="E478" s="243"/>
      <c r="F478" s="243"/>
      <c r="G478" s="243"/>
      <c r="H478" s="243"/>
      <c r="I478" s="540"/>
      <c r="J478" s="243"/>
      <c r="K478" s="243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38"/>
      <c r="E479" s="243"/>
      <c r="F479" s="243"/>
      <c r="G479" s="243"/>
      <c r="H479" s="243"/>
      <c r="I479" s="540"/>
      <c r="J479" s="243"/>
      <c r="K479" s="243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38"/>
      <c r="E480" s="243"/>
      <c r="F480" s="243"/>
      <c r="G480" s="243"/>
      <c r="H480" s="243"/>
      <c r="I480" s="540"/>
      <c r="J480" s="243"/>
      <c r="K480" s="243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38"/>
      <c r="E481" s="243"/>
      <c r="F481" s="243"/>
      <c r="G481" s="243"/>
      <c r="H481" s="243"/>
      <c r="I481" s="540"/>
      <c r="J481" s="243"/>
      <c r="K481" s="243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38"/>
      <c r="E482" s="243"/>
      <c r="F482" s="243"/>
      <c r="G482" s="243"/>
      <c r="H482" s="243"/>
      <c r="I482" s="540"/>
      <c r="J482" s="243"/>
      <c r="K482" s="243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38"/>
      <c r="E483" s="243"/>
      <c r="F483" s="243"/>
      <c r="G483" s="243"/>
      <c r="H483" s="243"/>
      <c r="I483" s="540"/>
      <c r="J483" s="243"/>
      <c r="K483" s="243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38"/>
      <c r="E484" s="243"/>
      <c r="F484" s="243"/>
      <c r="G484" s="243"/>
      <c r="H484" s="243"/>
      <c r="I484" s="540"/>
      <c r="J484" s="243"/>
      <c r="K484" s="243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38"/>
      <c r="E485" s="243"/>
      <c r="F485" s="243"/>
      <c r="G485" s="243"/>
      <c r="H485" s="243"/>
      <c r="I485" s="540"/>
      <c r="J485" s="243"/>
      <c r="K485" s="243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38"/>
      <c r="E486" s="243"/>
      <c r="F486" s="243"/>
      <c r="G486" s="243"/>
      <c r="H486" s="243"/>
      <c r="I486" s="540"/>
      <c r="J486" s="243"/>
      <c r="K486" s="243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38"/>
      <c r="E487" s="243"/>
      <c r="F487" s="243"/>
      <c r="G487" s="243"/>
      <c r="H487" s="243"/>
      <c r="I487" s="540"/>
      <c r="J487" s="243"/>
      <c r="K487" s="243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38"/>
      <c r="E488" s="243"/>
      <c r="F488" s="243"/>
      <c r="G488" s="243"/>
      <c r="H488" s="243"/>
      <c r="I488" s="540"/>
      <c r="J488" s="243"/>
      <c r="K488" s="243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38"/>
      <c r="E489" s="243"/>
      <c r="F489" s="243"/>
      <c r="G489" s="243"/>
      <c r="H489" s="243"/>
      <c r="I489" s="540"/>
      <c r="J489" s="243"/>
      <c r="K489" s="243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38"/>
      <c r="E490" s="243"/>
      <c r="F490" s="243"/>
      <c r="G490" s="243"/>
      <c r="H490" s="243"/>
      <c r="I490" s="540"/>
      <c r="J490" s="243"/>
      <c r="K490" s="243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38"/>
      <c r="E491" s="243"/>
      <c r="F491" s="243"/>
      <c r="G491" s="243"/>
      <c r="H491" s="243"/>
      <c r="I491" s="540"/>
      <c r="J491" s="243"/>
      <c r="K491" s="243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38"/>
      <c r="E492" s="243"/>
      <c r="F492" s="243"/>
      <c r="G492" s="243"/>
      <c r="H492" s="243"/>
      <c r="I492" s="540"/>
      <c r="J492" s="243"/>
      <c r="K492" s="243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38"/>
      <c r="E493" s="243"/>
      <c r="F493" s="243"/>
      <c r="G493" s="243"/>
      <c r="H493" s="243"/>
      <c r="I493" s="540"/>
      <c r="J493" s="243"/>
      <c r="K493" s="243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38"/>
      <c r="E494" s="243"/>
      <c r="F494" s="243"/>
      <c r="G494" s="243"/>
      <c r="H494" s="243"/>
      <c r="I494" s="540"/>
      <c r="J494" s="243"/>
      <c r="K494" s="243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38"/>
      <c r="E495" s="243"/>
      <c r="F495" s="243"/>
      <c r="G495" s="243"/>
      <c r="H495" s="243"/>
      <c r="I495" s="540"/>
      <c r="J495" s="243"/>
      <c r="K495" s="243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38"/>
      <c r="E496" s="243"/>
      <c r="F496" s="243"/>
      <c r="G496" s="243"/>
      <c r="H496" s="243"/>
      <c r="I496" s="540"/>
      <c r="J496" s="243"/>
      <c r="K496" s="243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38"/>
      <c r="E497" s="243"/>
      <c r="F497" s="243"/>
      <c r="G497" s="243"/>
      <c r="H497" s="243"/>
      <c r="I497" s="540"/>
      <c r="J497" s="243"/>
      <c r="K497" s="243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38"/>
      <c r="E498" s="243"/>
      <c r="F498" s="243"/>
      <c r="G498" s="243"/>
      <c r="H498" s="243"/>
      <c r="I498" s="540"/>
      <c r="J498" s="243"/>
      <c r="K498" s="243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38"/>
      <c r="E499" s="243"/>
      <c r="F499" s="243"/>
      <c r="G499" s="243"/>
      <c r="H499" s="243"/>
      <c r="I499" s="540"/>
      <c r="J499" s="243"/>
      <c r="K499" s="243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38"/>
      <c r="E500" s="243"/>
      <c r="F500" s="243"/>
      <c r="G500" s="243"/>
      <c r="H500" s="243"/>
      <c r="I500" s="540"/>
      <c r="J500" s="243"/>
      <c r="K500" s="243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38"/>
      <c r="E501" s="243"/>
      <c r="F501" s="243"/>
      <c r="G501" s="243"/>
      <c r="H501" s="243"/>
      <c r="I501" s="540"/>
      <c r="J501" s="243"/>
      <c r="K501" s="243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38"/>
      <c r="E502" s="243"/>
      <c r="F502" s="243"/>
      <c r="G502" s="243"/>
      <c r="H502" s="243"/>
      <c r="I502" s="540"/>
      <c r="J502" s="243"/>
      <c r="K502" s="243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38"/>
      <c r="E503" s="243"/>
      <c r="F503" s="243"/>
      <c r="G503" s="243"/>
      <c r="H503" s="243"/>
      <c r="I503" s="540"/>
      <c r="J503" s="243"/>
      <c r="K503" s="243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38"/>
      <c r="E504" s="243"/>
      <c r="F504" s="243"/>
      <c r="G504" s="243"/>
      <c r="H504" s="243"/>
      <c r="I504" s="540"/>
      <c r="J504" s="243"/>
      <c r="K504" s="243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38"/>
      <c r="E505" s="243"/>
      <c r="F505" s="243"/>
      <c r="G505" s="243"/>
      <c r="H505" s="243"/>
      <c r="I505" s="540"/>
      <c r="J505" s="243"/>
      <c r="K505" s="243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38"/>
      <c r="E506" s="243"/>
      <c r="F506" s="243"/>
      <c r="G506" s="243"/>
      <c r="H506" s="243"/>
      <c r="I506" s="540"/>
      <c r="J506" s="243"/>
      <c r="K506" s="243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38"/>
      <c r="E507" s="243"/>
      <c r="F507" s="243"/>
      <c r="G507" s="243"/>
      <c r="H507" s="243"/>
      <c r="I507" s="540"/>
      <c r="J507" s="243"/>
      <c r="K507" s="243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38"/>
      <c r="E508" s="243"/>
      <c r="F508" s="243"/>
      <c r="G508" s="243"/>
      <c r="H508" s="243"/>
      <c r="I508" s="540"/>
      <c r="J508" s="243"/>
      <c r="K508" s="243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38"/>
      <c r="E509" s="243"/>
      <c r="F509" s="243"/>
      <c r="G509" s="243"/>
      <c r="H509" s="243"/>
      <c r="I509" s="540"/>
      <c r="J509" s="243"/>
      <c r="K509" s="243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38"/>
      <c r="E510" s="243"/>
      <c r="F510" s="243"/>
      <c r="G510" s="243"/>
      <c r="H510" s="243"/>
      <c r="I510" s="540"/>
      <c r="J510" s="243"/>
      <c r="K510" s="243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38"/>
      <c r="E511" s="243"/>
      <c r="F511" s="243"/>
      <c r="G511" s="243"/>
      <c r="H511" s="243"/>
      <c r="I511" s="540"/>
      <c r="J511" s="243"/>
      <c r="K511" s="243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38"/>
      <c r="E512" s="243"/>
      <c r="F512" s="243"/>
      <c r="G512" s="243"/>
      <c r="H512" s="243"/>
      <c r="I512" s="540"/>
      <c r="J512" s="243"/>
      <c r="K512" s="243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38"/>
      <c r="E513" s="243"/>
      <c r="F513" s="243"/>
      <c r="G513" s="243"/>
      <c r="H513" s="243"/>
      <c r="I513" s="540"/>
      <c r="J513" s="243"/>
      <c r="K513" s="243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38"/>
      <c r="E514" s="243"/>
      <c r="F514" s="243"/>
      <c r="G514" s="243"/>
      <c r="H514" s="243"/>
      <c r="I514" s="540"/>
      <c r="J514" s="243"/>
      <c r="K514" s="243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38"/>
      <c r="E515" s="243"/>
      <c r="F515" s="243"/>
      <c r="G515" s="243"/>
      <c r="H515" s="243"/>
      <c r="I515" s="540"/>
      <c r="J515" s="243"/>
      <c r="K515" s="243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38"/>
      <c r="E516" s="243"/>
      <c r="F516" s="243"/>
      <c r="G516" s="243"/>
      <c r="H516" s="243"/>
      <c r="I516" s="540"/>
      <c r="J516" s="243"/>
      <c r="K516" s="243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38"/>
      <c r="E517" s="243"/>
      <c r="F517" s="243"/>
      <c r="G517" s="243"/>
      <c r="H517" s="243"/>
      <c r="I517" s="540"/>
      <c r="J517" s="243"/>
      <c r="K517" s="243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38"/>
      <c r="E518" s="243"/>
      <c r="F518" s="243"/>
      <c r="G518" s="243"/>
      <c r="H518" s="243"/>
      <c r="I518" s="540"/>
      <c r="J518" s="243"/>
      <c r="K518" s="243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38"/>
      <c r="E519" s="243"/>
      <c r="F519" s="243"/>
      <c r="G519" s="243"/>
      <c r="H519" s="243"/>
      <c r="I519" s="540"/>
      <c r="J519" s="243"/>
      <c r="K519" s="243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38"/>
      <c r="E520" s="243"/>
      <c r="F520" s="243"/>
      <c r="G520" s="243"/>
      <c r="H520" s="243"/>
      <c r="I520" s="540"/>
      <c r="J520" s="243"/>
      <c r="K520" s="243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38"/>
      <c r="E521" s="243"/>
      <c r="F521" s="243"/>
      <c r="G521" s="243"/>
      <c r="H521" s="243"/>
      <c r="I521" s="540"/>
      <c r="J521" s="243"/>
      <c r="K521" s="243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38"/>
      <c r="E522" s="243"/>
      <c r="F522" s="243"/>
      <c r="G522" s="243"/>
      <c r="H522" s="243"/>
      <c r="I522" s="540"/>
      <c r="J522" s="243"/>
      <c r="K522" s="243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38"/>
      <c r="E523" s="243"/>
      <c r="F523" s="243"/>
      <c r="G523" s="243"/>
      <c r="H523" s="243"/>
      <c r="I523" s="540"/>
      <c r="J523" s="243"/>
      <c r="K523" s="243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38"/>
      <c r="E524" s="243"/>
      <c r="F524" s="243"/>
      <c r="G524" s="243"/>
      <c r="H524" s="243"/>
      <c r="I524" s="540"/>
      <c r="J524" s="243"/>
      <c r="K524" s="243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38"/>
      <c r="E525" s="243"/>
      <c r="F525" s="243"/>
      <c r="G525" s="243"/>
      <c r="H525" s="243"/>
      <c r="I525" s="540"/>
      <c r="J525" s="243"/>
      <c r="K525" s="243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38"/>
      <c r="E526" s="243"/>
      <c r="F526" s="243"/>
      <c r="G526" s="243"/>
      <c r="H526" s="243"/>
      <c r="I526" s="540"/>
      <c r="J526" s="243"/>
      <c r="K526" s="243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38"/>
      <c r="E527" s="243"/>
      <c r="F527" s="243"/>
      <c r="G527" s="243"/>
      <c r="H527" s="243"/>
      <c r="I527" s="540"/>
      <c r="J527" s="243"/>
      <c r="K527" s="243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38"/>
      <c r="E528" s="243"/>
      <c r="F528" s="243"/>
      <c r="G528" s="243"/>
      <c r="H528" s="243"/>
      <c r="I528" s="540"/>
      <c r="J528" s="243"/>
      <c r="K528" s="243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38"/>
      <c r="E529" s="243"/>
      <c r="F529" s="243"/>
      <c r="G529" s="243"/>
      <c r="H529" s="243"/>
      <c r="I529" s="540"/>
      <c r="J529" s="243"/>
      <c r="K529" s="243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38"/>
      <c r="E530" s="243"/>
      <c r="F530" s="243"/>
      <c r="G530" s="243"/>
      <c r="H530" s="243"/>
      <c r="I530" s="540"/>
      <c r="J530" s="243"/>
      <c r="K530" s="243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38"/>
      <c r="E531" s="243"/>
      <c r="F531" s="243"/>
      <c r="G531" s="243"/>
      <c r="H531" s="243"/>
      <c r="I531" s="540"/>
      <c r="J531" s="243"/>
      <c r="K531" s="243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38"/>
      <c r="E532" s="243"/>
      <c r="F532" s="243"/>
      <c r="G532" s="243"/>
      <c r="H532" s="243"/>
      <c r="I532" s="540"/>
      <c r="J532" s="243"/>
      <c r="K532" s="243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38"/>
      <c r="E533" s="243"/>
      <c r="F533" s="243"/>
      <c r="G533" s="243"/>
      <c r="H533" s="243"/>
      <c r="I533" s="540"/>
      <c r="J533" s="243"/>
      <c r="K533" s="243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38"/>
      <c r="E534" s="243"/>
      <c r="F534" s="243"/>
      <c r="G534" s="243"/>
      <c r="H534" s="243"/>
      <c r="I534" s="540"/>
      <c r="J534" s="243"/>
      <c r="K534" s="243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38"/>
      <c r="E535" s="243"/>
      <c r="F535" s="243"/>
      <c r="G535" s="243"/>
      <c r="H535" s="243"/>
      <c r="I535" s="540"/>
      <c r="J535" s="243"/>
      <c r="K535" s="243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38"/>
      <c r="E536" s="243"/>
      <c r="F536" s="243"/>
      <c r="G536" s="243"/>
      <c r="H536" s="243"/>
      <c r="I536" s="540"/>
      <c r="J536" s="243"/>
      <c r="K536" s="243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38"/>
      <c r="E537" s="243"/>
      <c r="F537" s="243"/>
      <c r="G537" s="243"/>
      <c r="H537" s="243"/>
      <c r="I537" s="540"/>
      <c r="J537" s="243"/>
      <c r="K537" s="243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38"/>
      <c r="E538" s="243"/>
      <c r="F538" s="243"/>
      <c r="G538" s="243"/>
      <c r="H538" s="243"/>
      <c r="I538" s="540"/>
      <c r="J538" s="243"/>
      <c r="K538" s="243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38"/>
      <c r="E539" s="243"/>
      <c r="F539" s="243"/>
      <c r="G539" s="243"/>
      <c r="H539" s="243"/>
      <c r="I539" s="540"/>
      <c r="J539" s="243"/>
      <c r="K539" s="243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38"/>
      <c r="E540" s="243"/>
      <c r="F540" s="243"/>
      <c r="G540" s="243"/>
      <c r="H540" s="243"/>
      <c r="I540" s="540"/>
      <c r="J540" s="243"/>
      <c r="K540" s="243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38"/>
      <c r="E541" s="243"/>
      <c r="F541" s="243"/>
      <c r="G541" s="243"/>
      <c r="H541" s="243"/>
      <c r="I541" s="540"/>
      <c r="J541" s="243"/>
      <c r="K541" s="243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38"/>
      <c r="E542" s="243"/>
      <c r="F542" s="243"/>
      <c r="G542" s="243"/>
      <c r="H542" s="243"/>
      <c r="I542" s="540"/>
      <c r="J542" s="243"/>
      <c r="K542" s="243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38"/>
      <c r="E543" s="243"/>
      <c r="F543" s="243"/>
      <c r="G543" s="243"/>
      <c r="H543" s="243"/>
      <c r="I543" s="540"/>
      <c r="J543" s="243"/>
      <c r="K543" s="243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38"/>
      <c r="E544" s="243"/>
      <c r="F544" s="243"/>
      <c r="G544" s="243"/>
      <c r="H544" s="243"/>
      <c r="I544" s="540"/>
      <c r="J544" s="243"/>
      <c r="K544" s="243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38"/>
      <c r="E545" s="243"/>
      <c r="F545" s="243"/>
      <c r="G545" s="243"/>
      <c r="H545" s="243"/>
      <c r="I545" s="540"/>
      <c r="J545" s="243"/>
      <c r="K545" s="243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38"/>
      <c r="E546" s="243"/>
      <c r="F546" s="243"/>
      <c r="G546" s="243"/>
      <c r="H546" s="243"/>
      <c r="I546" s="540"/>
      <c r="J546" s="243"/>
      <c r="K546" s="243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38"/>
      <c r="E547" s="243"/>
      <c r="F547" s="243"/>
      <c r="G547" s="243"/>
      <c r="H547" s="243"/>
      <c r="I547" s="540"/>
      <c r="J547" s="243"/>
      <c r="K547" s="243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38"/>
      <c r="E548" s="243"/>
      <c r="F548" s="243"/>
      <c r="G548" s="243"/>
      <c r="H548" s="243"/>
      <c r="I548" s="540"/>
      <c r="J548" s="243"/>
      <c r="K548" s="243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38"/>
      <c r="E549" s="243"/>
      <c r="F549" s="243"/>
      <c r="G549" s="243"/>
      <c r="H549" s="243"/>
      <c r="I549" s="540"/>
      <c r="J549" s="243"/>
      <c r="K549" s="243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38"/>
      <c r="E550" s="243"/>
      <c r="F550" s="243"/>
      <c r="G550" s="243"/>
      <c r="H550" s="243"/>
      <c r="I550" s="540"/>
      <c r="J550" s="243"/>
      <c r="K550" s="243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38"/>
      <c r="E551" s="243"/>
      <c r="F551" s="243"/>
      <c r="G551" s="243"/>
      <c r="H551" s="243"/>
      <c r="I551" s="540"/>
      <c r="J551" s="243"/>
      <c r="K551" s="243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38"/>
      <c r="E552" s="243"/>
      <c r="F552" s="243"/>
      <c r="G552" s="243"/>
      <c r="H552" s="243"/>
      <c r="I552" s="540"/>
      <c r="J552" s="243"/>
      <c r="K552" s="243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38"/>
      <c r="E553" s="243"/>
      <c r="F553" s="243"/>
      <c r="G553" s="243"/>
      <c r="H553" s="243"/>
      <c r="I553" s="540"/>
      <c r="J553" s="243"/>
      <c r="K553" s="243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38"/>
      <c r="E554" s="243"/>
      <c r="F554" s="243"/>
      <c r="G554" s="243"/>
      <c r="H554" s="243"/>
      <c r="I554" s="540"/>
      <c r="J554" s="243"/>
      <c r="K554" s="243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38"/>
      <c r="E555" s="243"/>
      <c r="F555" s="243"/>
      <c r="G555" s="243"/>
      <c r="H555" s="243"/>
      <c r="I555" s="540"/>
      <c r="J555" s="243"/>
      <c r="K555" s="243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38"/>
      <c r="E556" s="243"/>
      <c r="F556" s="243"/>
      <c r="G556" s="243"/>
      <c r="H556" s="243"/>
      <c r="I556" s="540"/>
      <c r="J556" s="243"/>
      <c r="K556" s="243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38"/>
      <c r="E557" s="243"/>
      <c r="F557" s="243"/>
      <c r="G557" s="243"/>
      <c r="H557" s="243"/>
      <c r="I557" s="540"/>
      <c r="J557" s="243"/>
      <c r="K557" s="243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38"/>
      <c r="E558" s="243"/>
      <c r="F558" s="243"/>
      <c r="G558" s="243"/>
      <c r="H558" s="243"/>
      <c r="I558" s="540"/>
      <c r="J558" s="243"/>
      <c r="K558" s="243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38"/>
      <c r="E559" s="243"/>
      <c r="F559" s="243"/>
      <c r="G559" s="243"/>
      <c r="H559" s="243"/>
      <c r="I559" s="540"/>
      <c r="J559" s="243"/>
      <c r="K559" s="243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38"/>
      <c r="E560" s="243"/>
      <c r="F560" s="243"/>
      <c r="G560" s="243"/>
      <c r="H560" s="243"/>
      <c r="I560" s="540"/>
      <c r="J560" s="243"/>
      <c r="K560" s="243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38"/>
      <c r="E561" s="243"/>
      <c r="F561" s="243"/>
      <c r="G561" s="243"/>
      <c r="H561" s="243"/>
      <c r="I561" s="540"/>
      <c r="J561" s="243"/>
      <c r="K561" s="243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38"/>
      <c r="E562" s="243"/>
      <c r="F562" s="243"/>
      <c r="G562" s="243"/>
      <c r="H562" s="243"/>
      <c r="I562" s="540"/>
      <c r="J562" s="243"/>
      <c r="K562" s="243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38"/>
      <c r="E563" s="243"/>
      <c r="F563" s="243"/>
      <c r="G563" s="243"/>
      <c r="H563" s="243"/>
      <c r="I563" s="540"/>
      <c r="J563" s="243"/>
      <c r="K563" s="243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38"/>
      <c r="E564" s="243"/>
      <c r="F564" s="243"/>
      <c r="G564" s="243"/>
      <c r="H564" s="243"/>
      <c r="I564" s="540"/>
      <c r="J564" s="243"/>
      <c r="K564" s="243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38"/>
      <c r="E565" s="243"/>
      <c r="F565" s="243"/>
      <c r="G565" s="243"/>
      <c r="H565" s="243"/>
      <c r="I565" s="540"/>
      <c r="J565" s="243"/>
      <c r="K565" s="243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38"/>
      <c r="E566" s="243"/>
      <c r="F566" s="243"/>
      <c r="G566" s="243"/>
      <c r="H566" s="243"/>
      <c r="I566" s="540"/>
      <c r="J566" s="243"/>
      <c r="K566" s="243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38"/>
      <c r="E567" s="243"/>
      <c r="F567" s="243"/>
      <c r="G567" s="243"/>
      <c r="H567" s="243"/>
      <c r="I567" s="540"/>
      <c r="J567" s="243"/>
      <c r="K567" s="243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38"/>
      <c r="E568" s="243"/>
      <c r="F568" s="243"/>
      <c r="G568" s="243"/>
      <c r="H568" s="243"/>
      <c r="I568" s="540"/>
      <c r="J568" s="243"/>
      <c r="K568" s="243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38"/>
      <c r="E569" s="243"/>
      <c r="F569" s="243"/>
      <c r="G569" s="243"/>
      <c r="H569" s="243"/>
      <c r="I569" s="540"/>
      <c r="J569" s="243"/>
      <c r="K569" s="243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38"/>
      <c r="E570" s="243"/>
      <c r="F570" s="243"/>
      <c r="G570" s="243"/>
      <c r="H570" s="243"/>
      <c r="I570" s="540"/>
      <c r="J570" s="243"/>
      <c r="K570" s="243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38"/>
      <c r="E571" s="243"/>
      <c r="F571" s="243"/>
      <c r="G571" s="243"/>
      <c r="H571" s="243"/>
      <c r="I571" s="540"/>
      <c r="J571" s="243"/>
      <c r="K571" s="243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38"/>
      <c r="E572" s="243"/>
      <c r="F572" s="243"/>
      <c r="G572" s="243"/>
      <c r="H572" s="243"/>
      <c r="I572" s="540"/>
      <c r="J572" s="243"/>
      <c r="K572" s="243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38"/>
      <c r="E573" s="243"/>
      <c r="F573" s="243"/>
      <c r="G573" s="243"/>
      <c r="H573" s="243"/>
      <c r="I573" s="540"/>
      <c r="J573" s="243"/>
      <c r="K573" s="243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38"/>
      <c r="E574" s="243"/>
      <c r="F574" s="243"/>
      <c r="G574" s="243"/>
      <c r="H574" s="243"/>
      <c r="I574" s="540"/>
      <c r="J574" s="243"/>
      <c r="K574" s="243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38"/>
      <c r="E575" s="243"/>
      <c r="F575" s="243"/>
      <c r="G575" s="243"/>
      <c r="H575" s="243"/>
      <c r="I575" s="540"/>
      <c r="J575" s="243"/>
      <c r="K575" s="243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38"/>
      <c r="E576" s="243"/>
      <c r="F576" s="243"/>
      <c r="G576" s="243"/>
      <c r="H576" s="243"/>
      <c r="I576" s="540"/>
      <c r="J576" s="243"/>
      <c r="K576" s="243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38"/>
      <c r="E577" s="243"/>
      <c r="F577" s="243"/>
      <c r="G577" s="243"/>
      <c r="H577" s="243"/>
      <c r="I577" s="540"/>
      <c r="J577" s="243"/>
      <c r="K577" s="243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38"/>
      <c r="E578" s="243"/>
      <c r="F578" s="243"/>
      <c r="G578" s="243"/>
      <c r="H578" s="243"/>
      <c r="I578" s="540"/>
      <c r="J578" s="243"/>
      <c r="K578" s="243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38"/>
      <c r="E579" s="243"/>
      <c r="F579" s="243"/>
      <c r="G579" s="243"/>
      <c r="H579" s="243"/>
      <c r="I579" s="540"/>
      <c r="J579" s="243"/>
      <c r="K579" s="243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38"/>
      <c r="E580" s="243"/>
      <c r="F580" s="243"/>
      <c r="G580" s="243"/>
      <c r="H580" s="243"/>
      <c r="I580" s="540"/>
      <c r="J580" s="243"/>
      <c r="K580" s="243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38"/>
      <c r="E581" s="243"/>
      <c r="F581" s="243"/>
      <c r="G581" s="243"/>
      <c r="H581" s="243"/>
      <c r="I581" s="540"/>
      <c r="J581" s="243"/>
      <c r="K581" s="243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38"/>
      <c r="E582" s="243"/>
      <c r="F582" s="243"/>
      <c r="G582" s="243"/>
      <c r="H582" s="243"/>
      <c r="I582" s="540"/>
      <c r="J582" s="243"/>
      <c r="K582" s="243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38"/>
      <c r="E583" s="243"/>
      <c r="F583" s="243"/>
      <c r="G583" s="243"/>
      <c r="H583" s="243"/>
      <c r="I583" s="540"/>
      <c r="J583" s="243"/>
      <c r="K583" s="243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38"/>
      <c r="E584" s="243"/>
      <c r="F584" s="243"/>
      <c r="G584" s="243"/>
      <c r="H584" s="243"/>
      <c r="I584" s="540"/>
      <c r="J584" s="243"/>
      <c r="K584" s="243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38"/>
      <c r="E585" s="243"/>
      <c r="F585" s="243"/>
      <c r="G585" s="243"/>
      <c r="H585" s="243"/>
      <c r="I585" s="540"/>
      <c r="J585" s="243"/>
      <c r="K585" s="243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38"/>
      <c r="E586" s="243"/>
      <c r="F586" s="243"/>
      <c r="G586" s="243"/>
      <c r="H586" s="243"/>
      <c r="I586" s="540"/>
      <c r="J586" s="243"/>
      <c r="K586" s="243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38"/>
      <c r="E587" s="243"/>
      <c r="F587" s="243"/>
      <c r="G587" s="243"/>
      <c r="H587" s="243"/>
      <c r="I587" s="540"/>
      <c r="J587" s="243"/>
      <c r="K587" s="243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38"/>
      <c r="E588" s="243"/>
      <c r="F588" s="243"/>
      <c r="G588" s="243"/>
      <c r="H588" s="243"/>
      <c r="I588" s="540"/>
      <c r="J588" s="243"/>
      <c r="K588" s="243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38"/>
      <c r="E589" s="243"/>
      <c r="F589" s="243"/>
      <c r="G589" s="243"/>
      <c r="H589" s="243"/>
      <c r="I589" s="540"/>
      <c r="J589" s="243"/>
      <c r="K589" s="243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38"/>
      <c r="E590" s="243"/>
      <c r="F590" s="243"/>
      <c r="G590" s="243"/>
      <c r="H590" s="243"/>
      <c r="I590" s="540"/>
      <c r="J590" s="243"/>
      <c r="K590" s="243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38"/>
      <c r="E591" s="243"/>
      <c r="F591" s="243"/>
      <c r="G591" s="243"/>
      <c r="H591" s="243"/>
      <c r="I591" s="540"/>
      <c r="J591" s="243"/>
      <c r="K591" s="243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38"/>
      <c r="E592" s="243"/>
      <c r="F592" s="243"/>
      <c r="G592" s="243"/>
      <c r="H592" s="243"/>
      <c r="I592" s="540"/>
      <c r="J592" s="243"/>
      <c r="K592" s="243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38"/>
      <c r="E593" s="243"/>
      <c r="F593" s="243"/>
      <c r="G593" s="243"/>
      <c r="H593" s="243"/>
      <c r="I593" s="540"/>
      <c r="J593" s="243"/>
      <c r="K593" s="243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38"/>
      <c r="E594" s="243"/>
      <c r="F594" s="243"/>
      <c r="G594" s="243"/>
      <c r="H594" s="243"/>
      <c r="I594" s="540"/>
      <c r="J594" s="243"/>
      <c r="K594" s="243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38"/>
      <c r="E595" s="243"/>
      <c r="F595" s="243"/>
      <c r="G595" s="243"/>
      <c r="H595" s="243"/>
      <c r="I595" s="540"/>
      <c r="J595" s="243"/>
      <c r="K595" s="243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38"/>
      <c r="E596" s="243"/>
      <c r="F596" s="243"/>
      <c r="G596" s="243"/>
      <c r="H596" s="243"/>
      <c r="I596" s="540"/>
      <c r="J596" s="243"/>
      <c r="K596" s="243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38"/>
      <c r="E597" s="243"/>
      <c r="F597" s="243"/>
      <c r="G597" s="243"/>
      <c r="H597" s="243"/>
      <c r="I597" s="540"/>
      <c r="J597" s="243"/>
      <c r="K597" s="243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38"/>
      <c r="E598" s="243"/>
      <c r="F598" s="243"/>
      <c r="G598" s="243"/>
      <c r="H598" s="243"/>
      <c r="I598" s="540"/>
      <c r="J598" s="243"/>
      <c r="K598" s="243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38"/>
      <c r="E599" s="243"/>
      <c r="F599" s="243"/>
      <c r="G599" s="243"/>
      <c r="H599" s="243"/>
      <c r="I599" s="540"/>
      <c r="J599" s="243"/>
      <c r="K599" s="243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38"/>
      <c r="E600" s="243"/>
      <c r="F600" s="243"/>
      <c r="G600" s="243"/>
      <c r="H600" s="243"/>
      <c r="I600" s="540"/>
      <c r="J600" s="243"/>
      <c r="K600" s="243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38"/>
      <c r="E601" s="243"/>
      <c r="F601" s="243"/>
      <c r="G601" s="243"/>
      <c r="H601" s="243"/>
      <c r="I601" s="540"/>
      <c r="J601" s="243"/>
      <c r="K601" s="243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38"/>
      <c r="E602" s="243"/>
      <c r="F602" s="243"/>
      <c r="G602" s="243"/>
      <c r="H602" s="243"/>
      <c r="I602" s="540"/>
      <c r="J602" s="243"/>
      <c r="K602" s="243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38"/>
      <c r="E603" s="243"/>
      <c r="F603" s="243"/>
      <c r="G603" s="243"/>
      <c r="H603" s="243"/>
      <c r="I603" s="540"/>
      <c r="J603" s="243"/>
      <c r="K603" s="243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38"/>
      <c r="E604" s="243"/>
      <c r="F604" s="243"/>
      <c r="G604" s="243"/>
      <c r="H604" s="243"/>
      <c r="I604" s="540"/>
      <c r="J604" s="243"/>
      <c r="K604" s="243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38"/>
      <c r="E605" s="243"/>
      <c r="F605" s="243"/>
      <c r="G605" s="243"/>
      <c r="H605" s="243"/>
      <c r="I605" s="540"/>
      <c r="J605" s="243"/>
      <c r="K605" s="243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38"/>
      <c r="E606" s="243"/>
      <c r="F606" s="243"/>
      <c r="G606" s="243"/>
      <c r="H606" s="243"/>
      <c r="I606" s="540"/>
      <c r="J606" s="243"/>
      <c r="K606" s="243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38"/>
      <c r="E607" s="243"/>
      <c r="F607" s="243"/>
      <c r="G607" s="243"/>
      <c r="H607" s="243"/>
      <c r="I607" s="540"/>
      <c r="J607" s="243"/>
      <c r="K607" s="243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38"/>
      <c r="E608" s="243"/>
      <c r="F608" s="243"/>
      <c r="G608" s="243"/>
      <c r="H608" s="243"/>
      <c r="I608" s="540"/>
      <c r="J608" s="243"/>
      <c r="K608" s="243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38"/>
      <c r="E609" s="243"/>
      <c r="F609" s="243"/>
      <c r="G609" s="243"/>
      <c r="H609" s="243"/>
      <c r="I609" s="540"/>
      <c r="J609" s="243"/>
      <c r="K609" s="243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38"/>
      <c r="E610" s="243"/>
      <c r="F610" s="243"/>
      <c r="G610" s="243"/>
      <c r="H610" s="243"/>
      <c r="I610" s="540"/>
      <c r="J610" s="243"/>
      <c r="K610" s="243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38"/>
      <c r="E611" s="243"/>
      <c r="F611" s="243"/>
      <c r="G611" s="243"/>
      <c r="H611" s="243"/>
      <c r="I611" s="540"/>
      <c r="J611" s="243"/>
      <c r="K611" s="243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38"/>
      <c r="E612" s="243"/>
      <c r="F612" s="243"/>
      <c r="G612" s="243"/>
      <c r="H612" s="243"/>
      <c r="I612" s="540"/>
      <c r="J612" s="243"/>
      <c r="K612" s="243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38"/>
      <c r="E613" s="243"/>
      <c r="F613" s="243"/>
      <c r="G613" s="243"/>
      <c r="H613" s="243"/>
      <c r="I613" s="540"/>
      <c r="J613" s="243"/>
      <c r="K613" s="243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38"/>
      <c r="E614" s="243"/>
      <c r="F614" s="243"/>
      <c r="G614" s="243"/>
      <c r="H614" s="243"/>
      <c r="I614" s="540"/>
      <c r="J614" s="243"/>
      <c r="K614" s="243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38"/>
      <c r="E615" s="243"/>
      <c r="F615" s="243"/>
      <c r="G615" s="243"/>
      <c r="H615" s="243"/>
      <c r="I615" s="540"/>
      <c r="J615" s="243"/>
      <c r="K615" s="243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38"/>
      <c r="E616" s="243"/>
      <c r="F616" s="243"/>
      <c r="G616" s="243"/>
      <c r="H616" s="243"/>
      <c r="I616" s="540"/>
      <c r="J616" s="243"/>
      <c r="K616" s="243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38"/>
      <c r="E617" s="243"/>
      <c r="F617" s="243"/>
      <c r="G617" s="243"/>
      <c r="H617" s="243"/>
      <c r="I617" s="540"/>
      <c r="J617" s="243"/>
      <c r="K617" s="243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38"/>
      <c r="E618" s="243"/>
      <c r="F618" s="243"/>
      <c r="G618" s="243"/>
      <c r="H618" s="243"/>
      <c r="I618" s="540"/>
      <c r="J618" s="243"/>
      <c r="K618" s="243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38"/>
      <c r="E619" s="243"/>
      <c r="F619" s="243"/>
      <c r="G619" s="243"/>
      <c r="H619" s="243"/>
      <c r="I619" s="540"/>
      <c r="J619" s="243"/>
      <c r="K619" s="243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38"/>
      <c r="E620" s="243"/>
      <c r="F620" s="243"/>
      <c r="G620" s="243"/>
      <c r="H620" s="243"/>
      <c r="I620" s="540"/>
      <c r="J620" s="243"/>
      <c r="K620" s="243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38"/>
      <c r="E621" s="243"/>
      <c r="F621" s="243"/>
      <c r="G621" s="243"/>
      <c r="H621" s="243"/>
      <c r="I621" s="540"/>
      <c r="J621" s="243"/>
      <c r="K621" s="243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38"/>
      <c r="E622" s="243"/>
      <c r="F622" s="243"/>
      <c r="G622" s="243"/>
      <c r="H622" s="243"/>
      <c r="I622" s="540"/>
      <c r="J622" s="243"/>
      <c r="K622" s="243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38"/>
      <c r="E623" s="243"/>
      <c r="F623" s="243"/>
      <c r="G623" s="243"/>
      <c r="H623" s="243"/>
      <c r="I623" s="540"/>
      <c r="J623" s="243"/>
      <c r="K623" s="243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38"/>
      <c r="E624" s="243"/>
      <c r="F624" s="243"/>
      <c r="G624" s="243"/>
      <c r="H624" s="243"/>
      <c r="I624" s="540"/>
      <c r="J624" s="243"/>
      <c r="K624" s="243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38"/>
      <c r="E625" s="243"/>
      <c r="F625" s="243"/>
      <c r="G625" s="243"/>
      <c r="H625" s="243"/>
      <c r="I625" s="540"/>
      <c r="J625" s="243"/>
      <c r="K625" s="243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38"/>
      <c r="E626" s="243"/>
      <c r="F626" s="243"/>
      <c r="G626" s="243"/>
      <c r="H626" s="243"/>
      <c r="I626" s="540"/>
      <c r="J626" s="243"/>
      <c r="K626" s="243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38"/>
      <c r="E627" s="243"/>
      <c r="F627" s="243"/>
      <c r="G627" s="243"/>
      <c r="H627" s="243"/>
      <c r="I627" s="540"/>
      <c r="J627" s="243"/>
      <c r="K627" s="243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38"/>
      <c r="E628" s="243"/>
      <c r="F628" s="243"/>
      <c r="G628" s="243"/>
      <c r="H628" s="243"/>
      <c r="I628" s="540"/>
      <c r="J628" s="243"/>
      <c r="K628" s="243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38"/>
      <c r="E629" s="243"/>
      <c r="F629" s="243"/>
      <c r="G629" s="243"/>
      <c r="H629" s="243"/>
      <c r="I629" s="540"/>
      <c r="J629" s="243"/>
      <c r="K629" s="243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38"/>
      <c r="E630" s="243"/>
      <c r="F630" s="243"/>
      <c r="G630" s="243"/>
      <c r="H630" s="243"/>
      <c r="I630" s="540"/>
      <c r="J630" s="243"/>
      <c r="K630" s="243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38"/>
      <c r="E631" s="243"/>
      <c r="F631" s="243"/>
      <c r="G631" s="243"/>
      <c r="H631" s="243"/>
      <c r="I631" s="540"/>
      <c r="J631" s="243"/>
      <c r="K631" s="243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38"/>
      <c r="E632" s="243"/>
      <c r="F632" s="243"/>
      <c r="G632" s="243"/>
      <c r="H632" s="243"/>
      <c r="I632" s="540"/>
      <c r="J632" s="243"/>
      <c r="K632" s="243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38"/>
      <c r="E633" s="243"/>
      <c r="F633" s="243"/>
      <c r="G633" s="243"/>
      <c r="H633" s="243"/>
      <c r="I633" s="540"/>
      <c r="J633" s="243"/>
      <c r="K633" s="243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38"/>
      <c r="E634" s="243"/>
      <c r="F634" s="243"/>
      <c r="G634" s="243"/>
      <c r="H634" s="243"/>
      <c r="I634" s="540"/>
      <c r="J634" s="243"/>
      <c r="K634" s="243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38"/>
      <c r="E635" s="243"/>
      <c r="F635" s="243"/>
      <c r="G635" s="243"/>
      <c r="H635" s="243"/>
      <c r="I635" s="540"/>
      <c r="J635" s="243"/>
      <c r="K635" s="243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38"/>
      <c r="E636" s="243"/>
      <c r="F636" s="243"/>
      <c r="G636" s="243"/>
      <c r="H636" s="243"/>
      <c r="I636" s="540"/>
      <c r="J636" s="243"/>
      <c r="K636" s="243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38"/>
      <c r="E637" s="243"/>
      <c r="F637" s="243"/>
      <c r="G637" s="243"/>
      <c r="H637" s="243"/>
      <c r="I637" s="540"/>
      <c r="J637" s="243"/>
      <c r="K637" s="243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38"/>
      <c r="E638" s="243"/>
      <c r="F638" s="243"/>
      <c r="G638" s="243"/>
      <c r="H638" s="243"/>
      <c r="I638" s="540"/>
      <c r="J638" s="243"/>
      <c r="K638" s="243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38"/>
      <c r="E639" s="243"/>
      <c r="F639" s="243"/>
      <c r="G639" s="243"/>
      <c r="H639" s="243"/>
      <c r="I639" s="540"/>
      <c r="J639" s="243"/>
      <c r="K639" s="243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38"/>
      <c r="E640" s="243"/>
      <c r="F640" s="243"/>
      <c r="G640" s="243"/>
      <c r="H640" s="243"/>
      <c r="I640" s="540"/>
      <c r="J640" s="243"/>
      <c r="K640" s="243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38"/>
      <c r="E641" s="243"/>
      <c r="F641" s="243"/>
      <c r="G641" s="243"/>
      <c r="H641" s="243"/>
      <c r="I641" s="540"/>
      <c r="J641" s="243"/>
      <c r="K641" s="243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38"/>
      <c r="E642" s="243"/>
      <c r="F642" s="243"/>
      <c r="G642" s="243"/>
      <c r="H642" s="243"/>
      <c r="I642" s="540"/>
      <c r="J642" s="243"/>
      <c r="K642" s="243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38"/>
      <c r="E643" s="243"/>
      <c r="F643" s="243"/>
      <c r="G643" s="243"/>
      <c r="H643" s="243"/>
      <c r="I643" s="540"/>
      <c r="J643" s="243"/>
      <c r="K643" s="243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38"/>
      <c r="E644" s="243"/>
      <c r="F644" s="243"/>
      <c r="G644" s="243"/>
      <c r="H644" s="243"/>
      <c r="I644" s="540"/>
      <c r="J644" s="243"/>
      <c r="K644" s="243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38"/>
      <c r="E645" s="243"/>
      <c r="F645" s="243"/>
      <c r="G645" s="243"/>
      <c r="H645" s="243"/>
      <c r="I645" s="540"/>
      <c r="J645" s="243"/>
      <c r="K645" s="243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38"/>
      <c r="E646" s="243"/>
      <c r="F646" s="243"/>
      <c r="G646" s="243"/>
      <c r="H646" s="243"/>
      <c r="I646" s="540"/>
      <c r="J646" s="243"/>
      <c r="K646" s="243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38"/>
      <c r="E647" s="243"/>
      <c r="F647" s="243"/>
      <c r="G647" s="243"/>
      <c r="H647" s="243"/>
      <c r="I647" s="540"/>
      <c r="J647" s="243"/>
      <c r="K647" s="243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38"/>
      <c r="E648" s="243"/>
      <c r="F648" s="243"/>
      <c r="G648" s="243"/>
      <c r="H648" s="243"/>
      <c r="I648" s="540"/>
      <c r="J648" s="243"/>
      <c r="K648" s="243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38"/>
      <c r="E649" s="243"/>
      <c r="F649" s="243"/>
      <c r="G649" s="243"/>
      <c r="H649" s="243"/>
      <c r="I649" s="540"/>
      <c r="J649" s="243"/>
      <c r="K649" s="243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38"/>
      <c r="E650" s="243"/>
      <c r="F650" s="243"/>
      <c r="G650" s="243"/>
      <c r="H650" s="243"/>
      <c r="I650" s="540"/>
      <c r="J650" s="243"/>
      <c r="K650" s="243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38"/>
      <c r="E651" s="243"/>
      <c r="F651" s="243"/>
      <c r="G651" s="243"/>
      <c r="H651" s="243"/>
      <c r="I651" s="540"/>
      <c r="J651" s="243"/>
      <c r="K651" s="243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38"/>
      <c r="E652" s="243"/>
      <c r="F652" s="243"/>
      <c r="G652" s="243"/>
      <c r="H652" s="243"/>
      <c r="I652" s="540"/>
      <c r="J652" s="243"/>
      <c r="K652" s="243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38"/>
      <c r="E653" s="243"/>
      <c r="F653" s="243"/>
      <c r="G653" s="243"/>
      <c r="H653" s="243"/>
      <c r="I653" s="540"/>
      <c r="J653" s="243"/>
      <c r="K653" s="243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38"/>
      <c r="E654" s="243"/>
      <c r="F654" s="243"/>
      <c r="G654" s="243"/>
      <c r="H654" s="243"/>
      <c r="I654" s="540"/>
      <c r="J654" s="243"/>
      <c r="K654" s="243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38"/>
      <c r="E655" s="243"/>
      <c r="F655" s="243"/>
      <c r="G655" s="243"/>
      <c r="H655" s="243"/>
      <c r="I655" s="540"/>
      <c r="J655" s="243"/>
      <c r="K655" s="243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38"/>
      <c r="E656" s="243"/>
      <c r="F656" s="243"/>
      <c r="G656" s="243"/>
      <c r="H656" s="243"/>
      <c r="I656" s="540"/>
      <c r="J656" s="243"/>
      <c r="K656" s="243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38"/>
      <c r="E657" s="243"/>
      <c r="F657" s="243"/>
      <c r="G657" s="243"/>
      <c r="H657" s="243"/>
      <c r="I657" s="540"/>
      <c r="J657" s="243"/>
      <c r="K657" s="243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38"/>
      <c r="E658" s="243"/>
      <c r="F658" s="243"/>
      <c r="G658" s="243"/>
      <c r="H658" s="243"/>
      <c r="I658" s="540"/>
      <c r="J658" s="243"/>
      <c r="K658" s="243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38"/>
      <c r="E659" s="243"/>
      <c r="F659" s="243"/>
      <c r="G659" s="243"/>
      <c r="H659" s="243"/>
      <c r="I659" s="540"/>
      <c r="J659" s="243"/>
      <c r="K659" s="243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38"/>
      <c r="E660" s="243"/>
      <c r="F660" s="243"/>
      <c r="G660" s="243"/>
      <c r="H660" s="243"/>
      <c r="I660" s="540"/>
      <c r="J660" s="243"/>
      <c r="K660" s="243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38"/>
      <c r="E661" s="243"/>
      <c r="F661" s="243"/>
      <c r="G661" s="243"/>
      <c r="H661" s="243"/>
      <c r="I661" s="540"/>
      <c r="J661" s="243"/>
      <c r="K661" s="243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38"/>
      <c r="E662" s="243"/>
      <c r="F662" s="243"/>
      <c r="G662" s="243"/>
      <c r="H662" s="243"/>
      <c r="I662" s="540"/>
      <c r="J662" s="243"/>
      <c r="K662" s="243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38"/>
      <c r="E663" s="243"/>
      <c r="F663" s="243"/>
      <c r="G663" s="243"/>
      <c r="H663" s="243"/>
      <c r="I663" s="540"/>
      <c r="J663" s="243"/>
      <c r="K663" s="243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38"/>
      <c r="E664" s="243"/>
      <c r="F664" s="243"/>
      <c r="G664" s="243"/>
      <c r="H664" s="243"/>
      <c r="I664" s="540"/>
      <c r="J664" s="243"/>
      <c r="K664" s="243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38"/>
      <c r="E665" s="243"/>
      <c r="F665" s="243"/>
      <c r="G665" s="243"/>
      <c r="H665" s="243"/>
      <c r="I665" s="540"/>
      <c r="J665" s="243"/>
      <c r="K665" s="243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38"/>
      <c r="E666" s="243"/>
      <c r="F666" s="243"/>
      <c r="G666" s="243"/>
      <c r="H666" s="243"/>
      <c r="I666" s="540"/>
      <c r="J666" s="243"/>
      <c r="K666" s="243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38"/>
      <c r="E667" s="243"/>
      <c r="F667" s="243"/>
      <c r="G667" s="243"/>
      <c r="H667" s="243"/>
      <c r="I667" s="540"/>
      <c r="J667" s="243"/>
      <c r="K667" s="243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38"/>
      <c r="E668" s="243"/>
      <c r="F668" s="243"/>
      <c r="G668" s="243"/>
      <c r="H668" s="243"/>
      <c r="I668" s="540"/>
      <c r="J668" s="243"/>
      <c r="K668" s="243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38"/>
      <c r="E669" s="243"/>
      <c r="F669" s="243"/>
      <c r="G669" s="243"/>
      <c r="H669" s="243"/>
      <c r="I669" s="540"/>
      <c r="J669" s="243"/>
      <c r="K669" s="243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38"/>
      <c r="E670" s="243"/>
      <c r="F670" s="243"/>
      <c r="G670" s="243"/>
      <c r="H670" s="243"/>
      <c r="I670" s="540"/>
      <c r="J670" s="243"/>
      <c r="K670" s="243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38"/>
      <c r="E671" s="243"/>
      <c r="F671" s="243"/>
      <c r="G671" s="243"/>
      <c r="H671" s="243"/>
      <c r="I671" s="540"/>
      <c r="J671" s="243"/>
      <c r="K671" s="243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38"/>
      <c r="E672" s="243"/>
      <c r="F672" s="243"/>
      <c r="G672" s="243"/>
      <c r="H672" s="243"/>
      <c r="I672" s="540"/>
      <c r="J672" s="243"/>
      <c r="K672" s="243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38"/>
      <c r="E673" s="243"/>
      <c r="F673" s="243"/>
      <c r="G673" s="243"/>
      <c r="H673" s="243"/>
      <c r="I673" s="540"/>
      <c r="J673" s="243"/>
      <c r="K673" s="243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38"/>
      <c r="E674" s="243"/>
      <c r="F674" s="243"/>
      <c r="G674" s="243"/>
      <c r="H674" s="243"/>
      <c r="I674" s="540"/>
      <c r="J674" s="243"/>
      <c r="K674" s="243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38"/>
      <c r="E675" s="243"/>
      <c r="F675" s="243"/>
      <c r="G675" s="243"/>
      <c r="H675" s="243"/>
      <c r="I675" s="540"/>
      <c r="J675" s="243"/>
      <c r="K675" s="243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38"/>
      <c r="E676" s="243"/>
      <c r="F676" s="243"/>
      <c r="G676" s="243"/>
      <c r="H676" s="243"/>
      <c r="I676" s="540"/>
      <c r="J676" s="243"/>
      <c r="K676" s="243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38"/>
      <c r="E677" s="243"/>
      <c r="F677" s="243"/>
      <c r="G677" s="243"/>
      <c r="H677" s="243"/>
      <c r="I677" s="540"/>
      <c r="J677" s="243"/>
      <c r="K677" s="243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38"/>
      <c r="E678" s="243"/>
      <c r="F678" s="243"/>
      <c r="G678" s="243"/>
      <c r="H678" s="243"/>
      <c r="I678" s="540"/>
      <c r="J678" s="243"/>
      <c r="K678" s="243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38"/>
      <c r="E679" s="243"/>
      <c r="F679" s="243"/>
      <c r="G679" s="243"/>
      <c r="H679" s="243"/>
      <c r="I679" s="540"/>
      <c r="J679" s="243"/>
      <c r="K679" s="243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38"/>
      <c r="E680" s="243"/>
      <c r="F680" s="243"/>
      <c r="G680" s="243"/>
      <c r="H680" s="243"/>
      <c r="I680" s="540"/>
      <c r="J680" s="243"/>
      <c r="K680" s="243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38"/>
      <c r="E681" s="243"/>
      <c r="F681" s="243"/>
      <c r="G681" s="243"/>
      <c r="H681" s="243"/>
      <c r="I681" s="540"/>
      <c r="J681" s="243"/>
      <c r="K681" s="243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38"/>
      <c r="E682" s="243"/>
      <c r="F682" s="243"/>
      <c r="G682" s="243"/>
      <c r="H682" s="243"/>
      <c r="I682" s="540"/>
      <c r="J682" s="243"/>
      <c r="K682" s="243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38"/>
      <c r="E683" s="243"/>
      <c r="F683" s="243"/>
      <c r="G683" s="243"/>
      <c r="H683" s="243"/>
      <c r="I683" s="540"/>
      <c r="J683" s="243"/>
      <c r="K683" s="243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38"/>
      <c r="E684" s="243"/>
      <c r="F684" s="243"/>
      <c r="G684" s="243"/>
      <c r="H684" s="243"/>
      <c r="I684" s="540"/>
      <c r="J684" s="243"/>
      <c r="K684" s="243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38"/>
      <c r="E685" s="243"/>
      <c r="F685" s="243"/>
      <c r="G685" s="243"/>
      <c r="H685" s="243"/>
      <c r="I685" s="540"/>
      <c r="J685" s="243"/>
      <c r="K685" s="243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38"/>
      <c r="E686" s="243"/>
      <c r="F686" s="243"/>
      <c r="G686" s="243"/>
      <c r="H686" s="243"/>
      <c r="I686" s="540"/>
      <c r="J686" s="243"/>
      <c r="K686" s="243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38"/>
      <c r="E687" s="243"/>
      <c r="F687" s="243"/>
      <c r="G687" s="243"/>
      <c r="H687" s="243"/>
      <c r="I687" s="540"/>
      <c r="J687" s="243"/>
      <c r="K687" s="243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38"/>
      <c r="E688" s="243"/>
      <c r="F688" s="243"/>
      <c r="G688" s="243"/>
      <c r="H688" s="243"/>
      <c r="I688" s="540"/>
      <c r="J688" s="243"/>
      <c r="K688" s="243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38"/>
      <c r="E689" s="243"/>
      <c r="F689" s="243"/>
      <c r="G689" s="243"/>
      <c r="H689" s="243"/>
      <c r="I689" s="540"/>
      <c r="J689" s="243"/>
      <c r="K689" s="243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38"/>
      <c r="E690" s="243"/>
      <c r="F690" s="243"/>
      <c r="G690" s="243"/>
      <c r="H690" s="243"/>
      <c r="I690" s="540"/>
      <c r="J690" s="243"/>
      <c r="K690" s="243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38"/>
      <c r="E691" s="243"/>
      <c r="F691" s="243"/>
      <c r="G691" s="243"/>
      <c r="H691" s="243"/>
      <c r="I691" s="540"/>
      <c r="J691" s="243"/>
      <c r="K691" s="243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38"/>
      <c r="E692" s="243"/>
      <c r="F692" s="243"/>
      <c r="G692" s="243"/>
      <c r="H692" s="243"/>
      <c r="I692" s="540"/>
      <c r="J692" s="243"/>
      <c r="K692" s="243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38"/>
      <c r="E693" s="243"/>
      <c r="F693" s="243"/>
      <c r="G693" s="243"/>
      <c r="H693" s="243"/>
      <c r="I693" s="540"/>
      <c r="J693" s="243"/>
      <c r="K693" s="243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38"/>
      <c r="E694" s="243"/>
      <c r="F694" s="243"/>
      <c r="G694" s="243"/>
      <c r="H694" s="243"/>
      <c r="I694" s="540"/>
      <c r="J694" s="243"/>
      <c r="K694" s="243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38"/>
      <c r="E695" s="243"/>
      <c r="F695" s="243"/>
      <c r="G695" s="243"/>
      <c r="H695" s="243"/>
      <c r="I695" s="540"/>
      <c r="J695" s="243"/>
      <c r="K695" s="243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38"/>
      <c r="E696" s="243"/>
      <c r="F696" s="243"/>
      <c r="G696" s="243"/>
      <c r="H696" s="243"/>
      <c r="I696" s="540"/>
      <c r="J696" s="243"/>
      <c r="K696" s="243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38"/>
      <c r="E697" s="243"/>
      <c r="F697" s="243"/>
      <c r="G697" s="243"/>
      <c r="H697" s="243"/>
      <c r="I697" s="540"/>
      <c r="J697" s="243"/>
      <c r="K697" s="243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38"/>
      <c r="E698" s="243"/>
      <c r="F698" s="243"/>
      <c r="G698" s="243"/>
      <c r="H698" s="243"/>
      <c r="I698" s="540"/>
      <c r="J698" s="243"/>
      <c r="K698" s="243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38"/>
      <c r="E699" s="243"/>
      <c r="F699" s="243"/>
      <c r="G699" s="243"/>
      <c r="H699" s="243"/>
      <c r="I699" s="540"/>
      <c r="J699" s="243"/>
      <c r="K699" s="243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38"/>
      <c r="E700" s="243"/>
      <c r="F700" s="243"/>
      <c r="G700" s="243"/>
      <c r="H700" s="243"/>
      <c r="I700" s="540"/>
      <c r="J700" s="243"/>
      <c r="K700" s="243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38"/>
      <c r="E701" s="243"/>
      <c r="F701" s="243"/>
      <c r="G701" s="243"/>
      <c r="H701" s="243"/>
      <c r="I701" s="540"/>
      <c r="J701" s="243"/>
      <c r="K701" s="243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38"/>
      <c r="E702" s="243"/>
      <c r="F702" s="243"/>
      <c r="G702" s="243"/>
      <c r="H702" s="243"/>
      <c r="I702" s="540"/>
      <c r="J702" s="243"/>
      <c r="K702" s="243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38"/>
      <c r="E703" s="243"/>
      <c r="F703" s="243"/>
      <c r="G703" s="243"/>
      <c r="H703" s="243"/>
      <c r="I703" s="540"/>
      <c r="J703" s="243"/>
      <c r="K703" s="243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38"/>
      <c r="E704" s="243"/>
      <c r="F704" s="243"/>
      <c r="G704" s="243"/>
      <c r="H704" s="243"/>
      <c r="I704" s="540"/>
      <c r="J704" s="243"/>
      <c r="K704" s="243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38"/>
      <c r="E705" s="243"/>
      <c r="F705" s="243"/>
      <c r="G705" s="243"/>
      <c r="H705" s="243"/>
      <c r="I705" s="540"/>
      <c r="J705" s="243"/>
      <c r="K705" s="243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38"/>
      <c r="E706" s="243"/>
      <c r="F706" s="243"/>
      <c r="G706" s="243"/>
      <c r="H706" s="243"/>
      <c r="I706" s="540"/>
      <c r="J706" s="243"/>
      <c r="K706" s="243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38"/>
      <c r="E707" s="243"/>
      <c r="F707" s="243"/>
      <c r="G707" s="243"/>
      <c r="H707" s="243"/>
      <c r="I707" s="540"/>
      <c r="J707" s="243"/>
      <c r="K707" s="243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38"/>
      <c r="E708" s="243"/>
      <c r="F708" s="243"/>
      <c r="G708" s="243"/>
      <c r="H708" s="243"/>
      <c r="I708" s="540"/>
      <c r="J708" s="243"/>
      <c r="K708" s="243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38"/>
      <c r="E709" s="243"/>
      <c r="F709" s="243"/>
      <c r="G709" s="243"/>
      <c r="H709" s="243"/>
      <c r="I709" s="540"/>
      <c r="J709" s="243"/>
      <c r="K709" s="243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38"/>
      <c r="E710" s="243"/>
      <c r="F710" s="243"/>
      <c r="G710" s="243"/>
      <c r="H710" s="243"/>
      <c r="I710" s="540"/>
      <c r="J710" s="243"/>
      <c r="K710" s="243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38"/>
      <c r="E711" s="243"/>
      <c r="F711" s="243"/>
      <c r="G711" s="243"/>
      <c r="H711" s="243"/>
      <c r="I711" s="540"/>
      <c r="J711" s="243"/>
      <c r="K711" s="243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38"/>
      <c r="E712" s="243"/>
      <c r="F712" s="243"/>
      <c r="G712" s="243"/>
      <c r="H712" s="243"/>
      <c r="I712" s="540"/>
      <c r="J712" s="243"/>
      <c r="K712" s="243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38"/>
      <c r="E713" s="243"/>
      <c r="F713" s="243"/>
      <c r="G713" s="243"/>
      <c r="H713" s="243"/>
      <c r="I713" s="540"/>
      <c r="J713" s="243"/>
      <c r="K713" s="243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38"/>
      <c r="E714" s="243"/>
      <c r="F714" s="243"/>
      <c r="G714" s="243"/>
      <c r="H714" s="243"/>
      <c r="I714" s="540"/>
      <c r="J714" s="243"/>
      <c r="K714" s="243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38"/>
      <c r="E715" s="243"/>
      <c r="F715" s="243"/>
      <c r="G715" s="243"/>
      <c r="H715" s="243"/>
      <c r="I715" s="540"/>
      <c r="J715" s="243"/>
      <c r="K715" s="243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38"/>
      <c r="E716" s="243"/>
      <c r="F716" s="243"/>
      <c r="G716" s="243"/>
      <c r="H716" s="243"/>
      <c r="I716" s="540"/>
      <c r="J716" s="243"/>
      <c r="K716" s="243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38"/>
      <c r="E717" s="243"/>
      <c r="F717" s="243"/>
      <c r="G717" s="243"/>
      <c r="H717" s="243"/>
      <c r="I717" s="540"/>
      <c r="J717" s="243"/>
      <c r="K717" s="243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38"/>
      <c r="E718" s="243"/>
      <c r="F718" s="243"/>
      <c r="G718" s="243"/>
      <c r="H718" s="243"/>
      <c r="I718" s="540"/>
      <c r="J718" s="243"/>
      <c r="K718" s="243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38"/>
      <c r="E719" s="243"/>
      <c r="F719" s="243"/>
      <c r="G719" s="243"/>
      <c r="H719" s="243"/>
      <c r="I719" s="540"/>
      <c r="J719" s="243"/>
      <c r="K719" s="243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38"/>
      <c r="E720" s="243"/>
      <c r="F720" s="243"/>
      <c r="G720" s="243"/>
      <c r="H720" s="243"/>
      <c r="I720" s="540"/>
      <c r="J720" s="243"/>
      <c r="K720" s="243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38"/>
      <c r="E721" s="243"/>
      <c r="F721" s="243"/>
      <c r="G721" s="243"/>
      <c r="H721" s="243"/>
      <c r="I721" s="540"/>
      <c r="J721" s="243"/>
      <c r="K721" s="243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38"/>
      <c r="E722" s="243"/>
      <c r="F722" s="243"/>
      <c r="G722" s="243"/>
      <c r="H722" s="243"/>
      <c r="I722" s="540"/>
      <c r="J722" s="243"/>
      <c r="K722" s="243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38"/>
      <c r="E723" s="243"/>
      <c r="F723" s="243"/>
      <c r="G723" s="243"/>
      <c r="H723" s="243"/>
      <c r="I723" s="540"/>
      <c r="J723" s="243"/>
      <c r="K723" s="243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38"/>
      <c r="E724" s="243"/>
      <c r="F724" s="243"/>
      <c r="G724" s="243"/>
      <c r="H724" s="243"/>
      <c r="I724" s="540"/>
      <c r="J724" s="243"/>
      <c r="K724" s="243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38"/>
      <c r="E725" s="243"/>
      <c r="F725" s="243"/>
      <c r="G725" s="243"/>
      <c r="H725" s="243"/>
      <c r="I725" s="540"/>
      <c r="J725" s="243"/>
      <c r="K725" s="243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38"/>
      <c r="E726" s="243"/>
      <c r="F726" s="243"/>
      <c r="G726" s="243"/>
      <c r="H726" s="243"/>
      <c r="I726" s="540"/>
      <c r="J726" s="243"/>
      <c r="K726" s="243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38"/>
      <c r="E727" s="243"/>
      <c r="F727" s="243"/>
      <c r="G727" s="243"/>
      <c r="H727" s="243"/>
      <c r="I727" s="540"/>
      <c r="J727" s="243"/>
      <c r="K727" s="243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38"/>
      <c r="E728" s="243"/>
      <c r="F728" s="243"/>
      <c r="G728" s="243"/>
      <c r="H728" s="243"/>
      <c r="I728" s="540"/>
      <c r="J728" s="243"/>
      <c r="K728" s="243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38"/>
      <c r="E729" s="243"/>
      <c r="F729" s="243"/>
      <c r="G729" s="243"/>
      <c r="H729" s="243"/>
      <c r="I729" s="540"/>
      <c r="J729" s="243"/>
      <c r="K729" s="243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38"/>
      <c r="E730" s="243"/>
      <c r="F730" s="243"/>
      <c r="G730" s="243"/>
      <c r="H730" s="243"/>
      <c r="I730" s="540"/>
      <c r="J730" s="243"/>
      <c r="K730" s="243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38"/>
      <c r="E731" s="243"/>
      <c r="F731" s="243"/>
      <c r="G731" s="243"/>
      <c r="H731" s="243"/>
      <c r="I731" s="540"/>
      <c r="J731" s="243"/>
      <c r="K731" s="243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38"/>
      <c r="E732" s="243"/>
      <c r="F732" s="243"/>
      <c r="G732" s="243"/>
      <c r="H732" s="243"/>
      <c r="I732" s="540"/>
      <c r="J732" s="243"/>
      <c r="K732" s="243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38"/>
      <c r="E733" s="243"/>
      <c r="F733" s="243"/>
      <c r="G733" s="243"/>
      <c r="H733" s="243"/>
      <c r="I733" s="540"/>
      <c r="J733" s="243"/>
      <c r="K733" s="243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38"/>
      <c r="E734" s="243"/>
      <c r="F734" s="243"/>
      <c r="G734" s="243"/>
      <c r="H734" s="243"/>
      <c r="I734" s="540"/>
      <c r="J734" s="243"/>
      <c r="K734" s="243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38"/>
      <c r="E735" s="243"/>
      <c r="F735" s="243"/>
      <c r="G735" s="243"/>
      <c r="H735" s="243"/>
      <c r="I735" s="540"/>
      <c r="J735" s="243"/>
      <c r="K735" s="243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38"/>
      <c r="E736" s="243"/>
      <c r="F736" s="243"/>
      <c r="G736" s="243"/>
      <c r="H736" s="243"/>
      <c r="I736" s="540"/>
      <c r="J736" s="243"/>
      <c r="K736" s="243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38"/>
      <c r="E737" s="243"/>
      <c r="F737" s="243"/>
      <c r="G737" s="243"/>
      <c r="H737" s="243"/>
      <c r="I737" s="540"/>
      <c r="J737" s="243"/>
      <c r="K737" s="243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38"/>
      <c r="E738" s="243"/>
      <c r="F738" s="243"/>
      <c r="G738" s="243"/>
      <c r="H738" s="243"/>
      <c r="I738" s="540"/>
      <c r="J738" s="243"/>
      <c r="K738" s="243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38"/>
      <c r="E739" s="243"/>
      <c r="F739" s="243"/>
      <c r="G739" s="243"/>
      <c r="H739" s="243"/>
      <c r="I739" s="540"/>
      <c r="J739" s="243"/>
      <c r="K739" s="243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38"/>
      <c r="E740" s="243"/>
      <c r="F740" s="243"/>
      <c r="G740" s="243"/>
      <c r="H740" s="243"/>
      <c r="I740" s="540"/>
      <c r="J740" s="243"/>
      <c r="K740" s="243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38"/>
      <c r="E741" s="243"/>
      <c r="F741" s="243"/>
      <c r="G741" s="243"/>
      <c r="H741" s="243"/>
      <c r="I741" s="540"/>
      <c r="J741" s="243"/>
      <c r="K741" s="243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38"/>
      <c r="E742" s="243"/>
      <c r="F742" s="243"/>
      <c r="G742" s="243"/>
      <c r="H742" s="243"/>
      <c r="I742" s="540"/>
      <c r="J742" s="243"/>
      <c r="K742" s="243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38"/>
      <c r="E743" s="243"/>
      <c r="F743" s="243"/>
      <c r="G743" s="243"/>
      <c r="H743" s="243"/>
      <c r="I743" s="540"/>
      <c r="J743" s="243"/>
      <c r="K743" s="243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38"/>
      <c r="E744" s="243"/>
      <c r="F744" s="243"/>
      <c r="G744" s="243"/>
      <c r="H744" s="243"/>
      <c r="I744" s="540"/>
      <c r="J744" s="243"/>
      <c r="K744" s="243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38"/>
      <c r="E745" s="243"/>
      <c r="F745" s="243"/>
      <c r="G745" s="243"/>
      <c r="H745" s="243"/>
      <c r="I745" s="540"/>
      <c r="J745" s="243"/>
      <c r="K745" s="243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38"/>
      <c r="E746" s="243"/>
      <c r="F746" s="243"/>
      <c r="G746" s="243"/>
      <c r="H746" s="243"/>
      <c r="I746" s="540"/>
      <c r="J746" s="243"/>
      <c r="K746" s="243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38"/>
      <c r="E747" s="243"/>
      <c r="F747" s="243"/>
      <c r="G747" s="243"/>
      <c r="H747" s="243"/>
      <c r="I747" s="540"/>
      <c r="J747" s="243"/>
      <c r="K747" s="243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38"/>
      <c r="E748" s="243"/>
      <c r="F748" s="243"/>
      <c r="G748" s="243"/>
      <c r="H748" s="243"/>
      <c r="I748" s="540"/>
      <c r="J748" s="243"/>
      <c r="K748" s="243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38"/>
      <c r="E749" s="243"/>
      <c r="F749" s="243"/>
      <c r="G749" s="243"/>
      <c r="H749" s="243"/>
      <c r="I749" s="540"/>
      <c r="J749" s="243"/>
      <c r="K749" s="243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38"/>
      <c r="E750" s="243"/>
      <c r="F750" s="243"/>
      <c r="G750" s="243"/>
      <c r="H750" s="243"/>
      <c r="I750" s="540"/>
      <c r="J750" s="243"/>
      <c r="K750" s="243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38"/>
      <c r="E751" s="243"/>
      <c r="F751" s="243"/>
      <c r="G751" s="243"/>
      <c r="H751" s="243"/>
      <c r="I751" s="540"/>
      <c r="J751" s="243"/>
      <c r="K751" s="243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38"/>
      <c r="E752" s="243"/>
      <c r="F752" s="243"/>
      <c r="G752" s="243"/>
      <c r="H752" s="243"/>
      <c r="I752" s="540"/>
      <c r="J752" s="243"/>
      <c r="K752" s="243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38"/>
      <c r="E753" s="243"/>
      <c r="F753" s="243"/>
      <c r="G753" s="243"/>
      <c r="H753" s="243"/>
      <c r="I753" s="540"/>
      <c r="J753" s="243"/>
      <c r="K753" s="243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38"/>
      <c r="E754" s="243"/>
      <c r="F754" s="243"/>
      <c r="G754" s="243"/>
      <c r="H754" s="243"/>
      <c r="I754" s="540"/>
      <c r="J754" s="243"/>
      <c r="K754" s="243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38"/>
      <c r="E755" s="243"/>
      <c r="F755" s="243"/>
      <c r="G755" s="243"/>
      <c r="H755" s="243"/>
      <c r="I755" s="540"/>
      <c r="J755" s="243"/>
      <c r="K755" s="243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38"/>
      <c r="E756" s="243"/>
      <c r="F756" s="243"/>
      <c r="G756" s="243"/>
      <c r="H756" s="243"/>
      <c r="I756" s="540"/>
      <c r="J756" s="243"/>
      <c r="K756" s="243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38"/>
      <c r="E757" s="243"/>
      <c r="F757" s="243"/>
      <c r="G757" s="243"/>
      <c r="H757" s="243"/>
      <c r="I757" s="540"/>
      <c r="J757" s="243"/>
      <c r="K757" s="243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38"/>
      <c r="E758" s="243"/>
      <c r="F758" s="243"/>
      <c r="G758" s="243"/>
      <c r="H758" s="243"/>
      <c r="I758" s="540"/>
      <c r="J758" s="243"/>
      <c r="K758" s="243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38"/>
      <c r="E759" s="243"/>
      <c r="F759" s="243"/>
      <c r="G759" s="243"/>
      <c r="H759" s="243"/>
      <c r="I759" s="540"/>
      <c r="J759" s="243"/>
      <c r="K759" s="243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38"/>
      <c r="E760" s="243"/>
      <c r="F760" s="243"/>
      <c r="G760" s="243"/>
      <c r="H760" s="243"/>
      <c r="I760" s="540"/>
      <c r="J760" s="243"/>
      <c r="K760" s="243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38"/>
      <c r="E761" s="243"/>
      <c r="F761" s="243"/>
      <c r="G761" s="243"/>
      <c r="H761" s="243"/>
      <c r="I761" s="540"/>
      <c r="J761" s="243"/>
      <c r="K761" s="243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38"/>
      <c r="E762" s="243"/>
      <c r="F762" s="243"/>
      <c r="G762" s="243"/>
      <c r="H762" s="243"/>
      <c r="I762" s="540"/>
      <c r="J762" s="243"/>
      <c r="K762" s="243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38"/>
      <c r="E763" s="243"/>
      <c r="F763" s="243"/>
      <c r="G763" s="243"/>
      <c r="H763" s="243"/>
      <c r="I763" s="540"/>
      <c r="J763" s="243"/>
      <c r="K763" s="243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38"/>
      <c r="E764" s="243"/>
      <c r="F764" s="243"/>
      <c r="G764" s="243"/>
      <c r="H764" s="243"/>
      <c r="I764" s="540"/>
      <c r="J764" s="243"/>
      <c r="K764" s="243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38"/>
      <c r="E765" s="243"/>
      <c r="F765" s="243"/>
      <c r="G765" s="243"/>
      <c r="H765" s="243"/>
      <c r="I765" s="540"/>
      <c r="J765" s="243"/>
      <c r="K765" s="243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38"/>
      <c r="E766" s="243"/>
      <c r="F766" s="243"/>
      <c r="G766" s="243"/>
      <c r="H766" s="243"/>
      <c r="I766" s="540"/>
      <c r="J766" s="243"/>
      <c r="K766" s="243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38"/>
      <c r="E767" s="243"/>
      <c r="F767" s="243"/>
      <c r="G767" s="243"/>
      <c r="H767" s="243"/>
      <c r="I767" s="540"/>
      <c r="J767" s="243"/>
      <c r="K767" s="243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38"/>
      <c r="E768" s="243"/>
      <c r="F768" s="243"/>
      <c r="G768" s="243"/>
      <c r="H768" s="243"/>
      <c r="I768" s="540"/>
      <c r="J768" s="243"/>
      <c r="K768" s="243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38"/>
      <c r="E769" s="243"/>
      <c r="F769" s="243"/>
      <c r="G769" s="243"/>
      <c r="H769" s="243"/>
      <c r="I769" s="540"/>
      <c r="J769" s="243"/>
      <c r="K769" s="243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38"/>
      <c r="E770" s="243"/>
      <c r="F770" s="243"/>
      <c r="G770" s="243"/>
      <c r="H770" s="243"/>
      <c r="I770" s="540"/>
      <c r="J770" s="243"/>
      <c r="K770" s="243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38"/>
      <c r="E771" s="243"/>
      <c r="F771" s="243"/>
      <c r="G771" s="243"/>
      <c r="H771" s="243"/>
      <c r="I771" s="540"/>
      <c r="J771" s="243"/>
      <c r="K771" s="243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38"/>
      <c r="E772" s="243"/>
      <c r="F772" s="243"/>
      <c r="G772" s="243"/>
      <c r="H772" s="243"/>
      <c r="I772" s="540"/>
      <c r="J772" s="243"/>
      <c r="K772" s="243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38"/>
      <c r="E773" s="243"/>
      <c r="F773" s="243"/>
      <c r="G773" s="243"/>
      <c r="H773" s="243"/>
      <c r="I773" s="540"/>
      <c r="J773" s="243"/>
      <c r="K773" s="243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38"/>
      <c r="E774" s="243"/>
      <c r="F774" s="243"/>
      <c r="G774" s="243"/>
      <c r="H774" s="243"/>
      <c r="I774" s="540"/>
      <c r="J774" s="243"/>
      <c r="K774" s="243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38"/>
      <c r="E775" s="243"/>
      <c r="F775" s="243"/>
      <c r="G775" s="243"/>
      <c r="H775" s="243"/>
      <c r="I775" s="540"/>
      <c r="J775" s="243"/>
      <c r="K775" s="243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38"/>
      <c r="E776" s="243"/>
      <c r="F776" s="243"/>
      <c r="G776" s="243"/>
      <c r="H776" s="243"/>
      <c r="I776" s="540"/>
      <c r="J776" s="243"/>
      <c r="K776" s="243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38"/>
      <c r="E777" s="243"/>
      <c r="F777" s="243"/>
      <c r="G777" s="243"/>
      <c r="H777" s="243"/>
      <c r="I777" s="540"/>
      <c r="J777" s="243"/>
      <c r="K777" s="243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38"/>
      <c r="E778" s="243"/>
      <c r="F778" s="243"/>
      <c r="G778" s="243"/>
      <c r="H778" s="243"/>
      <c r="I778" s="540"/>
      <c r="J778" s="243"/>
      <c r="K778" s="243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38"/>
      <c r="E779" s="243"/>
      <c r="F779" s="243"/>
      <c r="G779" s="243"/>
      <c r="H779" s="243"/>
      <c r="I779" s="540"/>
      <c r="J779" s="243"/>
      <c r="K779" s="243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38"/>
      <c r="E780" s="243"/>
      <c r="F780" s="243"/>
      <c r="G780" s="243"/>
      <c r="H780" s="243"/>
      <c r="I780" s="540"/>
      <c r="J780" s="243"/>
      <c r="K780" s="243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38"/>
      <c r="E781" s="243"/>
      <c r="F781" s="243"/>
      <c r="G781" s="243"/>
      <c r="H781" s="243"/>
      <c r="I781" s="540"/>
      <c r="J781" s="243"/>
      <c r="K781" s="243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38"/>
      <c r="E782" s="243"/>
      <c r="F782" s="243"/>
      <c r="G782" s="243"/>
      <c r="H782" s="243"/>
      <c r="I782" s="540"/>
      <c r="J782" s="243"/>
      <c r="K782" s="243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38"/>
      <c r="E783" s="243"/>
      <c r="F783" s="243"/>
      <c r="G783" s="243"/>
      <c r="H783" s="243"/>
      <c r="I783" s="540"/>
      <c r="J783" s="243"/>
      <c r="K783" s="243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38"/>
      <c r="E784" s="243"/>
      <c r="F784" s="243"/>
      <c r="G784" s="243"/>
      <c r="H784" s="243"/>
      <c r="I784" s="540"/>
      <c r="J784" s="243"/>
      <c r="K784" s="243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38"/>
      <c r="E785" s="243"/>
      <c r="F785" s="243"/>
      <c r="G785" s="243"/>
      <c r="H785" s="243"/>
      <c r="I785" s="540"/>
      <c r="J785" s="243"/>
      <c r="K785" s="243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38"/>
      <c r="E786" s="243"/>
      <c r="F786" s="243"/>
      <c r="G786" s="243"/>
      <c r="H786" s="243"/>
      <c r="I786" s="540"/>
      <c r="J786" s="243"/>
      <c r="K786" s="243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38"/>
      <c r="E787" s="243"/>
      <c r="F787" s="243"/>
      <c r="G787" s="243"/>
      <c r="H787" s="243"/>
      <c r="I787" s="540"/>
      <c r="J787" s="243"/>
      <c r="K787" s="243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38"/>
      <c r="E788" s="243"/>
      <c r="F788" s="243"/>
      <c r="G788" s="243"/>
      <c r="H788" s="243"/>
      <c r="I788" s="540"/>
      <c r="J788" s="243"/>
      <c r="K788" s="243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38"/>
      <c r="E789" s="243"/>
      <c r="F789" s="243"/>
      <c r="G789" s="243"/>
      <c r="H789" s="243"/>
      <c r="I789" s="540"/>
      <c r="J789" s="243"/>
      <c r="K789" s="243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38"/>
      <c r="E790" s="243"/>
      <c r="F790" s="243"/>
      <c r="G790" s="243"/>
      <c r="H790" s="243"/>
      <c r="I790" s="540"/>
      <c r="J790" s="243"/>
      <c r="K790" s="243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38"/>
      <c r="E791" s="243"/>
      <c r="F791" s="243"/>
      <c r="G791" s="243"/>
      <c r="H791" s="243"/>
      <c r="I791" s="540"/>
      <c r="J791" s="243"/>
      <c r="K791" s="243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38"/>
      <c r="E792" s="243"/>
      <c r="F792" s="243"/>
      <c r="G792" s="243"/>
      <c r="H792" s="243"/>
      <c r="I792" s="540"/>
      <c r="J792" s="243"/>
      <c r="K792" s="243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38"/>
      <c r="E793" s="243"/>
      <c r="F793" s="243"/>
      <c r="G793" s="243"/>
      <c r="H793" s="243"/>
      <c r="I793" s="540"/>
      <c r="J793" s="243"/>
      <c r="K793" s="243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38"/>
      <c r="E794" s="243"/>
      <c r="F794" s="243"/>
      <c r="G794" s="243"/>
      <c r="H794" s="243"/>
      <c r="I794" s="540"/>
      <c r="J794" s="243"/>
      <c r="K794" s="243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38"/>
      <c r="E795" s="243"/>
      <c r="F795" s="243"/>
      <c r="G795" s="243"/>
      <c r="H795" s="243"/>
      <c r="I795" s="540"/>
      <c r="J795" s="243"/>
      <c r="K795" s="243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38"/>
      <c r="E796" s="243"/>
      <c r="F796" s="243"/>
      <c r="G796" s="243"/>
      <c r="H796" s="243"/>
      <c r="I796" s="540"/>
      <c r="J796" s="243"/>
      <c r="K796" s="243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38"/>
      <c r="E797" s="243"/>
      <c r="F797" s="243"/>
      <c r="G797" s="243"/>
      <c r="H797" s="243"/>
      <c r="I797" s="540"/>
      <c r="J797" s="243"/>
      <c r="K797" s="243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38"/>
      <c r="E798" s="243"/>
      <c r="F798" s="243"/>
      <c r="G798" s="243"/>
      <c r="H798" s="243"/>
      <c r="I798" s="540"/>
      <c r="J798" s="243"/>
      <c r="K798" s="243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38"/>
      <c r="E799" s="243"/>
      <c r="F799" s="243"/>
      <c r="G799" s="243"/>
      <c r="H799" s="243"/>
      <c r="I799" s="540"/>
      <c r="J799" s="243"/>
      <c r="K799" s="243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38"/>
      <c r="E800" s="243"/>
      <c r="F800" s="243"/>
      <c r="G800" s="243"/>
      <c r="H800" s="243"/>
      <c r="I800" s="540"/>
      <c r="J800" s="243"/>
      <c r="K800" s="243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38"/>
      <c r="E801" s="243"/>
      <c r="F801" s="243"/>
      <c r="G801" s="243"/>
      <c r="H801" s="243"/>
      <c r="I801" s="540"/>
      <c r="J801" s="243"/>
      <c r="K801" s="243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38"/>
      <c r="E802" s="243"/>
      <c r="F802" s="243"/>
      <c r="G802" s="243"/>
      <c r="H802" s="243"/>
      <c r="I802" s="540"/>
      <c r="J802" s="243"/>
      <c r="K802" s="243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38"/>
      <c r="E803" s="243"/>
      <c r="F803" s="243"/>
      <c r="G803" s="243"/>
      <c r="H803" s="243"/>
      <c r="I803" s="540"/>
      <c r="J803" s="243"/>
      <c r="K803" s="243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38"/>
      <c r="E804" s="243"/>
      <c r="F804" s="243"/>
      <c r="G804" s="243"/>
      <c r="H804" s="243"/>
      <c r="I804" s="540"/>
      <c r="J804" s="243"/>
      <c r="K804" s="243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38"/>
      <c r="E805" s="243"/>
      <c r="F805" s="243"/>
      <c r="G805" s="243"/>
      <c r="H805" s="243"/>
      <c r="I805" s="540"/>
      <c r="J805" s="243"/>
      <c r="K805" s="243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38"/>
      <c r="E806" s="243"/>
      <c r="F806" s="243"/>
      <c r="G806" s="243"/>
      <c r="H806" s="243"/>
      <c r="I806" s="540"/>
      <c r="J806" s="243"/>
      <c r="K806" s="243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38"/>
      <c r="E807" s="243"/>
      <c r="F807" s="243"/>
      <c r="G807" s="243"/>
      <c r="H807" s="243"/>
      <c r="I807" s="540"/>
      <c r="J807" s="243"/>
      <c r="K807" s="243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38"/>
      <c r="E808" s="243"/>
      <c r="F808" s="243"/>
      <c r="G808" s="243"/>
      <c r="H808" s="243"/>
      <c r="I808" s="540"/>
      <c r="J808" s="243"/>
      <c r="K808" s="243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38"/>
      <c r="E809" s="243"/>
      <c r="F809" s="243"/>
      <c r="G809" s="243"/>
      <c r="H809" s="243"/>
      <c r="I809" s="540"/>
      <c r="J809" s="243"/>
      <c r="K809" s="243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38"/>
      <c r="E810" s="243"/>
      <c r="F810" s="243"/>
      <c r="G810" s="243"/>
      <c r="H810" s="243"/>
      <c r="I810" s="540"/>
      <c r="J810" s="243"/>
      <c r="K810" s="243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38"/>
      <c r="E811" s="243"/>
      <c r="F811" s="243"/>
      <c r="G811" s="243"/>
      <c r="H811" s="243"/>
      <c r="I811" s="540"/>
      <c r="J811" s="243"/>
      <c r="K811" s="243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38"/>
      <c r="E812" s="243"/>
      <c r="F812" s="243"/>
      <c r="G812" s="243"/>
      <c r="H812" s="243"/>
      <c r="I812" s="540"/>
      <c r="J812" s="243"/>
      <c r="K812" s="243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38"/>
      <c r="E813" s="243"/>
      <c r="F813" s="243"/>
      <c r="G813" s="243"/>
      <c r="H813" s="243"/>
      <c r="I813" s="540"/>
      <c r="J813" s="243"/>
      <c r="K813" s="243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38"/>
      <c r="E814" s="243"/>
      <c r="F814" s="243"/>
      <c r="G814" s="243"/>
      <c r="H814" s="243"/>
      <c r="I814" s="540"/>
      <c r="J814" s="243"/>
      <c r="K814" s="243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38"/>
      <c r="E815" s="243"/>
      <c r="F815" s="243"/>
      <c r="G815" s="243"/>
      <c r="H815" s="243"/>
      <c r="I815" s="540"/>
      <c r="J815" s="243"/>
      <c r="K815" s="243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38"/>
      <c r="E816" s="243"/>
      <c r="F816" s="243"/>
      <c r="G816" s="243"/>
      <c r="H816" s="243"/>
      <c r="I816" s="540"/>
      <c r="J816" s="243"/>
      <c r="K816" s="243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38"/>
      <c r="E817" s="243"/>
      <c r="F817" s="243"/>
      <c r="G817" s="243"/>
      <c r="H817" s="243"/>
      <c r="I817" s="540"/>
      <c r="J817" s="243"/>
      <c r="K817" s="243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38"/>
      <c r="E818" s="243"/>
      <c r="F818" s="243"/>
      <c r="G818" s="243"/>
      <c r="H818" s="243"/>
      <c r="I818" s="540"/>
      <c r="J818" s="243"/>
      <c r="K818" s="243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38"/>
      <c r="E819" s="243"/>
      <c r="F819" s="243"/>
      <c r="G819" s="243"/>
      <c r="H819" s="243"/>
      <c r="I819" s="540"/>
      <c r="J819" s="243"/>
      <c r="K819" s="243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38"/>
      <c r="E820" s="243"/>
      <c r="F820" s="243"/>
      <c r="G820" s="243"/>
      <c r="H820" s="243"/>
      <c r="I820" s="540"/>
      <c r="J820" s="243"/>
      <c r="K820" s="243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38"/>
      <c r="E821" s="243"/>
      <c r="F821" s="243"/>
      <c r="G821" s="243"/>
      <c r="H821" s="243"/>
      <c r="I821" s="540"/>
      <c r="J821" s="243"/>
      <c r="K821" s="243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38"/>
      <c r="E822" s="243"/>
      <c r="F822" s="243"/>
      <c r="G822" s="243"/>
      <c r="H822" s="243"/>
      <c r="I822" s="540"/>
      <c r="J822" s="243"/>
      <c r="K822" s="243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38"/>
      <c r="E823" s="243"/>
      <c r="F823" s="243"/>
      <c r="G823" s="243"/>
      <c r="H823" s="243"/>
      <c r="I823" s="540"/>
      <c r="J823" s="243"/>
      <c r="K823" s="243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38"/>
      <c r="E824" s="243"/>
      <c r="F824" s="243"/>
      <c r="G824" s="243"/>
      <c r="H824" s="243"/>
      <c r="I824" s="540"/>
      <c r="J824" s="243"/>
      <c r="K824" s="243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38"/>
      <c r="E825" s="243"/>
      <c r="F825" s="243"/>
      <c r="G825" s="243"/>
      <c r="H825" s="243"/>
      <c r="I825" s="540"/>
      <c r="J825" s="243"/>
      <c r="K825" s="243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38"/>
      <c r="E826" s="243"/>
      <c r="F826" s="243"/>
      <c r="G826" s="243"/>
      <c r="H826" s="243"/>
      <c r="I826" s="540"/>
      <c r="J826" s="243"/>
      <c r="K826" s="243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38"/>
      <c r="E827" s="243"/>
      <c r="F827" s="243"/>
      <c r="G827" s="243"/>
      <c r="H827" s="243"/>
      <c r="I827" s="540"/>
      <c r="J827" s="243"/>
      <c r="K827" s="243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38"/>
      <c r="E828" s="243"/>
      <c r="F828" s="243"/>
      <c r="G828" s="243"/>
      <c r="H828" s="243"/>
      <c r="I828" s="540"/>
      <c r="J828" s="243"/>
      <c r="K828" s="243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38"/>
      <c r="E829" s="243"/>
      <c r="F829" s="243"/>
      <c r="G829" s="243"/>
      <c r="H829" s="243"/>
      <c r="I829" s="540"/>
      <c r="J829" s="243"/>
      <c r="K829" s="243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38"/>
      <c r="E830" s="243"/>
      <c r="F830" s="243"/>
      <c r="G830" s="243"/>
      <c r="H830" s="243"/>
      <c r="I830" s="540"/>
      <c r="J830" s="243"/>
      <c r="K830" s="243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38"/>
      <c r="E831" s="243"/>
      <c r="F831" s="243"/>
      <c r="G831" s="243"/>
      <c r="H831" s="243"/>
      <c r="I831" s="540"/>
      <c r="J831" s="243"/>
      <c r="K831" s="243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38"/>
      <c r="E832" s="243"/>
      <c r="F832" s="243"/>
      <c r="G832" s="243"/>
      <c r="H832" s="243"/>
      <c r="I832" s="540"/>
      <c r="J832" s="243"/>
      <c r="K832" s="243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38"/>
      <c r="E833" s="243"/>
      <c r="F833" s="243"/>
      <c r="G833" s="243"/>
      <c r="H833" s="243"/>
      <c r="I833" s="540"/>
      <c r="J833" s="243"/>
      <c r="K833" s="243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38"/>
      <c r="E834" s="243"/>
      <c r="F834" s="243"/>
      <c r="G834" s="243"/>
      <c r="H834" s="243"/>
      <c r="I834" s="540"/>
      <c r="J834" s="243"/>
      <c r="K834" s="243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38"/>
      <c r="E835" s="243"/>
      <c r="F835" s="243"/>
      <c r="G835" s="243"/>
      <c r="H835" s="243"/>
      <c r="I835" s="540"/>
      <c r="J835" s="243"/>
      <c r="K835" s="243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38"/>
      <c r="E836" s="243"/>
      <c r="F836" s="243"/>
      <c r="G836" s="243"/>
      <c r="H836" s="243"/>
      <c r="I836" s="540"/>
      <c r="J836" s="243"/>
      <c r="K836" s="243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38"/>
      <c r="E837" s="243"/>
      <c r="F837" s="243"/>
      <c r="G837" s="243"/>
      <c r="H837" s="243"/>
      <c r="I837" s="540"/>
      <c r="J837" s="243"/>
      <c r="K837" s="243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38"/>
      <c r="E838" s="243"/>
      <c r="F838" s="243"/>
      <c r="G838" s="243"/>
      <c r="H838" s="243"/>
      <c r="I838" s="540"/>
      <c r="J838" s="243"/>
      <c r="K838" s="243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38"/>
      <c r="E839" s="243"/>
      <c r="F839" s="243"/>
      <c r="G839" s="243"/>
      <c r="H839" s="243"/>
      <c r="I839" s="540"/>
      <c r="J839" s="243"/>
      <c r="K839" s="243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38"/>
      <c r="E840" s="243"/>
      <c r="F840" s="243"/>
      <c r="G840" s="243"/>
      <c r="H840" s="243"/>
      <c r="I840" s="540"/>
      <c r="J840" s="243"/>
      <c r="K840" s="243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38"/>
      <c r="E841" s="243"/>
      <c r="F841" s="243"/>
      <c r="G841" s="243"/>
      <c r="H841" s="243"/>
      <c r="I841" s="540"/>
      <c r="J841" s="243"/>
      <c r="K841" s="243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38"/>
      <c r="E842" s="243"/>
      <c r="F842" s="243"/>
      <c r="G842" s="243"/>
      <c r="H842" s="243"/>
      <c r="I842" s="540"/>
      <c r="J842" s="243"/>
      <c r="K842" s="243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38"/>
      <c r="E843" s="243"/>
      <c r="F843" s="243"/>
      <c r="G843" s="243"/>
      <c r="H843" s="243"/>
      <c r="I843" s="540"/>
      <c r="J843" s="243"/>
      <c r="K843" s="243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38"/>
      <c r="E844" s="243"/>
      <c r="F844" s="243"/>
      <c r="G844" s="243"/>
      <c r="H844" s="243"/>
      <c r="I844" s="540"/>
      <c r="J844" s="243"/>
      <c r="K844" s="243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38"/>
      <c r="E845" s="243"/>
      <c r="F845" s="243"/>
      <c r="G845" s="243"/>
      <c r="H845" s="243"/>
      <c r="I845" s="540"/>
      <c r="J845" s="243"/>
      <c r="K845" s="243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38"/>
      <c r="E846" s="243"/>
      <c r="F846" s="243"/>
      <c r="G846" s="243"/>
      <c r="H846" s="243"/>
      <c r="I846" s="540"/>
      <c r="J846" s="243"/>
      <c r="K846" s="243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38"/>
      <c r="E847" s="243"/>
      <c r="F847" s="243"/>
      <c r="G847" s="243"/>
      <c r="H847" s="243"/>
      <c r="I847" s="540"/>
      <c r="J847" s="243"/>
      <c r="K847" s="243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38"/>
      <c r="E848" s="243"/>
      <c r="F848" s="243"/>
      <c r="G848" s="243"/>
      <c r="H848" s="243"/>
      <c r="I848" s="540"/>
      <c r="J848" s="243"/>
      <c r="K848" s="243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38"/>
      <c r="E849" s="243"/>
      <c r="F849" s="243"/>
      <c r="G849" s="243"/>
      <c r="H849" s="243"/>
      <c r="I849" s="540"/>
      <c r="J849" s="243"/>
      <c r="K849" s="243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38"/>
      <c r="E850" s="243"/>
      <c r="F850" s="243"/>
      <c r="G850" s="243"/>
      <c r="H850" s="243"/>
      <c r="I850" s="540"/>
      <c r="J850" s="243"/>
      <c r="K850" s="243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38"/>
      <c r="E851" s="243"/>
      <c r="F851" s="243"/>
      <c r="G851" s="243"/>
      <c r="H851" s="243"/>
      <c r="I851" s="540"/>
      <c r="J851" s="243"/>
      <c r="K851" s="243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38"/>
      <c r="E852" s="243"/>
      <c r="F852" s="243"/>
      <c r="G852" s="243"/>
      <c r="H852" s="243"/>
      <c r="I852" s="540"/>
      <c r="J852" s="243"/>
      <c r="K852" s="243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38"/>
      <c r="E853" s="243"/>
      <c r="F853" s="243"/>
      <c r="G853" s="243"/>
      <c r="H853" s="243"/>
      <c r="I853" s="540"/>
      <c r="J853" s="243"/>
      <c r="K853" s="243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38"/>
      <c r="E854" s="243"/>
      <c r="F854" s="243"/>
      <c r="G854" s="243"/>
      <c r="H854" s="243"/>
      <c r="I854" s="540"/>
      <c r="J854" s="243"/>
      <c r="K854" s="243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38"/>
      <c r="E855" s="243"/>
      <c r="F855" s="243"/>
      <c r="G855" s="243"/>
      <c r="H855" s="243"/>
      <c r="I855" s="540"/>
      <c r="J855" s="243"/>
      <c r="K855" s="243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38"/>
      <c r="E856" s="243"/>
      <c r="F856" s="243"/>
      <c r="G856" s="243"/>
      <c r="H856" s="243"/>
      <c r="I856" s="540"/>
      <c r="J856" s="243"/>
      <c r="K856" s="243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38"/>
      <c r="E857" s="243"/>
      <c r="F857" s="243"/>
      <c r="G857" s="243"/>
      <c r="H857" s="243"/>
      <c r="I857" s="540"/>
      <c r="J857" s="243"/>
      <c r="K857" s="243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38"/>
      <c r="E858" s="243"/>
      <c r="F858" s="243"/>
      <c r="G858" s="243"/>
      <c r="H858" s="243"/>
      <c r="I858" s="540"/>
      <c r="J858" s="243"/>
      <c r="K858" s="243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38"/>
      <c r="E859" s="243"/>
      <c r="F859" s="243"/>
      <c r="G859" s="243"/>
      <c r="H859" s="243"/>
      <c r="I859" s="540"/>
      <c r="J859" s="243"/>
      <c r="K859" s="243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38"/>
      <c r="E860" s="243"/>
      <c r="F860" s="243"/>
      <c r="G860" s="243"/>
      <c r="H860" s="243"/>
      <c r="I860" s="540"/>
      <c r="J860" s="243"/>
      <c r="K860" s="243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38"/>
      <c r="E861" s="243"/>
      <c r="F861" s="243"/>
      <c r="G861" s="243"/>
      <c r="H861" s="243"/>
      <c r="I861" s="540"/>
      <c r="J861" s="243"/>
      <c r="K861" s="243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38"/>
      <c r="E862" s="243"/>
      <c r="F862" s="243"/>
      <c r="G862" s="243"/>
      <c r="H862" s="243"/>
      <c r="I862" s="540"/>
      <c r="J862" s="243"/>
      <c r="K862" s="243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38"/>
      <c r="E863" s="243"/>
      <c r="F863" s="243"/>
      <c r="G863" s="243"/>
      <c r="H863" s="243"/>
      <c r="I863" s="540"/>
      <c r="J863" s="243"/>
      <c r="K863" s="243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38"/>
      <c r="E864" s="243"/>
      <c r="F864" s="243"/>
      <c r="G864" s="243"/>
      <c r="H864" s="243"/>
      <c r="I864" s="540"/>
      <c r="J864" s="243"/>
      <c r="K864" s="243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38"/>
      <c r="E865" s="243"/>
      <c r="F865" s="243"/>
      <c r="G865" s="243"/>
      <c r="H865" s="243"/>
      <c r="I865" s="540"/>
      <c r="J865" s="243"/>
      <c r="K865" s="243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38"/>
      <c r="E866" s="243"/>
      <c r="F866" s="243"/>
      <c r="G866" s="243"/>
      <c r="H866" s="243"/>
      <c r="I866" s="540"/>
      <c r="J866" s="243"/>
      <c r="K866" s="243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38"/>
      <c r="E867" s="243"/>
      <c r="F867" s="243"/>
      <c r="G867" s="243"/>
      <c r="H867" s="243"/>
      <c r="I867" s="540"/>
      <c r="J867" s="243"/>
      <c r="K867" s="243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38"/>
      <c r="E868" s="243"/>
      <c r="F868" s="243"/>
      <c r="G868" s="243"/>
      <c r="H868" s="243"/>
      <c r="I868" s="540"/>
      <c r="J868" s="243"/>
      <c r="K868" s="243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38"/>
      <c r="E869" s="243"/>
      <c r="F869" s="243"/>
      <c r="G869" s="243"/>
      <c r="H869" s="243"/>
      <c r="I869" s="540"/>
      <c r="J869" s="243"/>
      <c r="K869" s="243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38"/>
      <c r="E870" s="243"/>
      <c r="F870" s="243"/>
      <c r="G870" s="243"/>
      <c r="H870" s="243"/>
      <c r="I870" s="540"/>
      <c r="J870" s="243"/>
      <c r="K870" s="243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38"/>
      <c r="E871" s="243"/>
      <c r="F871" s="243"/>
      <c r="G871" s="243"/>
      <c r="H871" s="243"/>
      <c r="I871" s="540"/>
      <c r="J871" s="243"/>
      <c r="K871" s="243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38"/>
      <c r="E872" s="243"/>
      <c r="F872" s="243"/>
      <c r="G872" s="243"/>
      <c r="H872" s="243"/>
      <c r="I872" s="540"/>
      <c r="J872" s="243"/>
      <c r="K872" s="243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38"/>
      <c r="E873" s="243"/>
      <c r="F873" s="243"/>
      <c r="G873" s="243"/>
      <c r="H873" s="243"/>
      <c r="I873" s="540"/>
      <c r="J873" s="243"/>
      <c r="K873" s="243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38"/>
      <c r="E874" s="243"/>
      <c r="F874" s="243"/>
      <c r="G874" s="243"/>
      <c r="H874" s="243"/>
      <c r="I874" s="540"/>
      <c r="J874" s="243"/>
      <c r="K874" s="243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38"/>
      <c r="E875" s="243"/>
      <c r="F875" s="243"/>
      <c r="G875" s="243"/>
      <c r="H875" s="243"/>
      <c r="I875" s="540"/>
      <c r="J875" s="243"/>
      <c r="K875" s="243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38"/>
      <c r="E876" s="243"/>
      <c r="F876" s="243"/>
      <c r="G876" s="243"/>
      <c r="H876" s="243"/>
      <c r="I876" s="540"/>
      <c r="J876" s="243"/>
      <c r="K876" s="243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38"/>
      <c r="E877" s="243"/>
      <c r="F877" s="243"/>
      <c r="G877" s="243"/>
      <c r="H877" s="243"/>
      <c r="I877" s="540"/>
      <c r="J877" s="243"/>
      <c r="K877" s="243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38"/>
      <c r="E878" s="243"/>
      <c r="F878" s="243"/>
      <c r="G878" s="243"/>
      <c r="H878" s="243"/>
      <c r="I878" s="540"/>
      <c r="J878" s="243"/>
      <c r="K878" s="243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38"/>
      <c r="E879" s="243"/>
      <c r="F879" s="243"/>
      <c r="G879" s="243"/>
      <c r="H879" s="243"/>
      <c r="I879" s="540"/>
      <c r="J879" s="243"/>
      <c r="K879" s="243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38"/>
      <c r="E880" s="243"/>
      <c r="F880" s="243"/>
      <c r="G880" s="243"/>
      <c r="H880" s="243"/>
      <c r="I880" s="540"/>
      <c r="J880" s="243"/>
      <c r="K880" s="243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38"/>
      <c r="E881" s="243"/>
      <c r="F881" s="243"/>
      <c r="G881" s="243"/>
      <c r="H881" s="243"/>
      <c r="I881" s="540"/>
      <c r="J881" s="243"/>
      <c r="K881" s="243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38"/>
      <c r="E882" s="243"/>
      <c r="F882" s="243"/>
      <c r="G882" s="243"/>
      <c r="H882" s="243"/>
      <c r="I882" s="540"/>
      <c r="J882" s="243"/>
      <c r="K882" s="243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38"/>
      <c r="E883" s="243"/>
      <c r="F883" s="243"/>
      <c r="G883" s="243"/>
      <c r="H883" s="243"/>
      <c r="I883" s="540"/>
      <c r="J883" s="243"/>
      <c r="K883" s="243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38"/>
      <c r="E884" s="243"/>
      <c r="F884" s="243"/>
      <c r="G884" s="243"/>
      <c r="H884" s="243"/>
      <c r="I884" s="540"/>
      <c r="J884" s="243"/>
      <c r="K884" s="243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38"/>
      <c r="E885" s="243"/>
      <c r="F885" s="243"/>
      <c r="G885" s="243"/>
      <c r="H885" s="243"/>
      <c r="I885" s="540"/>
      <c r="J885" s="243"/>
      <c r="K885" s="243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38"/>
      <c r="E886" s="243"/>
      <c r="F886" s="243"/>
      <c r="G886" s="243"/>
      <c r="H886" s="243"/>
      <c r="I886" s="540"/>
      <c r="J886" s="243"/>
      <c r="K886" s="243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38"/>
      <c r="E887" s="243"/>
      <c r="F887" s="243"/>
      <c r="G887" s="243"/>
      <c r="H887" s="243"/>
      <c r="I887" s="540"/>
      <c r="J887" s="243"/>
      <c r="K887" s="243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38"/>
      <c r="E888" s="243"/>
      <c r="F888" s="243"/>
      <c r="G888" s="243"/>
      <c r="H888" s="243"/>
      <c r="I888" s="540"/>
      <c r="J888" s="243"/>
      <c r="K888" s="243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38"/>
      <c r="E889" s="243"/>
      <c r="F889" s="243"/>
      <c r="G889" s="243"/>
      <c r="H889" s="243"/>
      <c r="I889" s="540"/>
      <c r="J889" s="243"/>
      <c r="K889" s="243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38"/>
      <c r="E890" s="243"/>
      <c r="F890" s="243"/>
      <c r="G890" s="243"/>
      <c r="H890" s="243"/>
      <c r="I890" s="540"/>
      <c r="J890" s="243"/>
      <c r="K890" s="243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38"/>
      <c r="E891" s="243"/>
      <c r="F891" s="243"/>
      <c r="G891" s="243"/>
      <c r="H891" s="243"/>
      <c r="I891" s="540"/>
      <c r="J891" s="243"/>
      <c r="K891" s="243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38"/>
      <c r="E892" s="243"/>
      <c r="F892" s="243"/>
      <c r="G892" s="243"/>
      <c r="H892" s="243"/>
      <c r="I892" s="540"/>
      <c r="J892" s="243"/>
      <c r="K892" s="243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38"/>
      <c r="E893" s="243"/>
      <c r="F893" s="243"/>
      <c r="G893" s="243"/>
      <c r="H893" s="243"/>
      <c r="I893" s="540"/>
      <c r="J893" s="243"/>
      <c r="K893" s="243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38"/>
      <c r="E894" s="243"/>
      <c r="F894" s="243"/>
      <c r="G894" s="243"/>
      <c r="H894" s="243"/>
      <c r="I894" s="540"/>
      <c r="J894" s="243"/>
      <c r="K894" s="243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38"/>
      <c r="E895" s="243"/>
      <c r="F895" s="243"/>
      <c r="G895" s="243"/>
      <c r="H895" s="243"/>
      <c r="I895" s="540"/>
      <c r="J895" s="243"/>
      <c r="K895" s="243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38"/>
      <c r="E896" s="243"/>
      <c r="F896" s="243"/>
      <c r="G896" s="243"/>
      <c r="H896" s="243"/>
      <c r="I896" s="540"/>
      <c r="J896" s="243"/>
      <c r="K896" s="243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38"/>
      <c r="E897" s="243"/>
      <c r="F897" s="243"/>
      <c r="G897" s="243"/>
      <c r="H897" s="243"/>
      <c r="I897" s="540"/>
      <c r="J897" s="243"/>
      <c r="K897" s="243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38"/>
      <c r="E898" s="243"/>
      <c r="F898" s="243"/>
      <c r="G898" s="243"/>
      <c r="H898" s="243"/>
      <c r="I898" s="540"/>
      <c r="J898" s="243"/>
      <c r="K898" s="243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38"/>
      <c r="E899" s="243"/>
      <c r="F899" s="243"/>
      <c r="G899" s="243"/>
      <c r="H899" s="243"/>
      <c r="I899" s="540"/>
      <c r="J899" s="243"/>
      <c r="K899" s="243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38"/>
      <c r="E900" s="243"/>
      <c r="F900" s="243"/>
      <c r="G900" s="243"/>
      <c r="H900" s="243"/>
      <c r="I900" s="540"/>
      <c r="J900" s="243"/>
      <c r="K900" s="243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38"/>
      <c r="E901" s="243"/>
      <c r="F901" s="243"/>
      <c r="G901" s="243"/>
      <c r="H901" s="243"/>
      <c r="I901" s="540"/>
      <c r="J901" s="243"/>
      <c r="K901" s="243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38"/>
      <c r="E902" s="243"/>
      <c r="F902" s="243"/>
      <c r="G902" s="243"/>
      <c r="H902" s="243"/>
      <c r="I902" s="540"/>
      <c r="J902" s="243"/>
      <c r="K902" s="243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38"/>
      <c r="E903" s="243"/>
      <c r="F903" s="243"/>
      <c r="G903" s="243"/>
      <c r="H903" s="243"/>
      <c r="I903" s="540"/>
      <c r="J903" s="243"/>
      <c r="K903" s="243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38"/>
      <c r="E904" s="243"/>
      <c r="F904" s="243"/>
      <c r="G904" s="243"/>
      <c r="H904" s="243"/>
      <c r="I904" s="540"/>
      <c r="J904" s="243"/>
      <c r="K904" s="243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38"/>
      <c r="E905" s="243"/>
      <c r="F905" s="243"/>
      <c r="G905" s="243"/>
      <c r="H905" s="243"/>
      <c r="I905" s="540"/>
      <c r="J905" s="243"/>
      <c r="K905" s="243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38"/>
      <c r="E906" s="243"/>
      <c r="F906" s="243"/>
      <c r="G906" s="243"/>
      <c r="H906" s="243"/>
      <c r="I906" s="540"/>
      <c r="J906" s="243"/>
      <c r="K906" s="243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38"/>
      <c r="E907" s="243"/>
      <c r="F907" s="243"/>
      <c r="G907" s="243"/>
      <c r="H907" s="243"/>
      <c r="I907" s="540"/>
      <c r="J907" s="243"/>
      <c r="K907" s="243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38"/>
      <c r="E908" s="243"/>
      <c r="F908" s="243"/>
      <c r="G908" s="243"/>
      <c r="H908" s="243"/>
      <c r="I908" s="540"/>
      <c r="J908" s="243"/>
      <c r="K908" s="243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38"/>
      <c r="E909" s="243"/>
      <c r="F909" s="243"/>
      <c r="G909" s="243"/>
      <c r="H909" s="243"/>
      <c r="I909" s="540"/>
      <c r="J909" s="243"/>
      <c r="K909" s="243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38"/>
      <c r="E910" s="243"/>
      <c r="F910" s="243"/>
      <c r="G910" s="243"/>
      <c r="H910" s="243"/>
      <c r="I910" s="540"/>
      <c r="J910" s="243"/>
      <c r="K910" s="243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38"/>
      <c r="E911" s="243"/>
      <c r="F911" s="243"/>
      <c r="G911" s="243"/>
      <c r="H911" s="243"/>
      <c r="I911" s="540"/>
      <c r="J911" s="243"/>
      <c r="K911" s="243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38"/>
      <c r="E912" s="243"/>
      <c r="F912" s="243"/>
      <c r="G912" s="243"/>
      <c r="H912" s="243"/>
      <c r="I912" s="540"/>
      <c r="J912" s="243"/>
      <c r="K912" s="243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38"/>
      <c r="E913" s="243"/>
      <c r="F913" s="243"/>
      <c r="G913" s="243"/>
      <c r="H913" s="243"/>
      <c r="I913" s="540"/>
      <c r="J913" s="243"/>
      <c r="K913" s="243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38"/>
      <c r="E914" s="243"/>
      <c r="F914" s="243"/>
      <c r="G914" s="243"/>
      <c r="H914" s="243"/>
      <c r="I914" s="540"/>
      <c r="J914" s="243"/>
      <c r="K914" s="243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38"/>
      <c r="E915" s="243"/>
      <c r="F915" s="243"/>
      <c r="G915" s="243"/>
      <c r="H915" s="243"/>
      <c r="I915" s="540"/>
      <c r="J915" s="243"/>
      <c r="K915" s="243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38"/>
      <c r="E916" s="243"/>
      <c r="F916" s="243"/>
      <c r="G916" s="243"/>
      <c r="H916" s="243"/>
      <c r="I916" s="540"/>
      <c r="J916" s="243"/>
      <c r="K916" s="243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38"/>
      <c r="E917" s="243"/>
      <c r="F917" s="243"/>
      <c r="G917" s="243"/>
      <c r="H917" s="243"/>
      <c r="I917" s="540"/>
      <c r="J917" s="243"/>
      <c r="K917" s="243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38"/>
      <c r="E918" s="243"/>
      <c r="F918" s="243"/>
      <c r="G918" s="243"/>
      <c r="H918" s="243"/>
      <c r="I918" s="540"/>
      <c r="J918" s="243"/>
      <c r="K918" s="243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38"/>
      <c r="E919" s="243"/>
      <c r="F919" s="243"/>
      <c r="G919" s="243"/>
      <c r="H919" s="243"/>
      <c r="I919" s="540"/>
      <c r="J919" s="243"/>
      <c r="K919" s="243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38"/>
      <c r="E920" s="243"/>
      <c r="F920" s="243"/>
      <c r="G920" s="243"/>
      <c r="H920" s="243"/>
      <c r="I920" s="540"/>
      <c r="J920" s="243"/>
      <c r="K920" s="243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38"/>
      <c r="E921" s="243"/>
      <c r="F921" s="243"/>
      <c r="G921" s="243"/>
      <c r="H921" s="243"/>
      <c r="I921" s="540"/>
      <c r="J921" s="243"/>
      <c r="K921" s="243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38"/>
      <c r="E922" s="243"/>
      <c r="F922" s="243"/>
      <c r="G922" s="243"/>
      <c r="H922" s="243"/>
      <c r="I922" s="540"/>
      <c r="J922" s="243"/>
      <c r="K922" s="243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38"/>
      <c r="E923" s="243"/>
      <c r="F923" s="243"/>
      <c r="G923" s="243"/>
      <c r="H923" s="243"/>
      <c r="I923" s="540"/>
      <c r="J923" s="243"/>
      <c r="K923" s="243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38"/>
      <c r="E924" s="243"/>
      <c r="F924" s="243"/>
      <c r="G924" s="243"/>
      <c r="H924" s="243"/>
      <c r="I924" s="540"/>
      <c r="J924" s="243"/>
      <c r="K924" s="243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38"/>
      <c r="E925" s="243"/>
      <c r="F925" s="243"/>
      <c r="G925" s="243"/>
      <c r="H925" s="243"/>
      <c r="I925" s="540"/>
      <c r="J925" s="243"/>
      <c r="K925" s="243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38"/>
      <c r="E926" s="243"/>
      <c r="F926" s="243"/>
      <c r="G926" s="243"/>
      <c r="H926" s="243"/>
      <c r="I926" s="540"/>
      <c r="J926" s="243"/>
      <c r="K926" s="243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38"/>
      <c r="E927" s="243"/>
      <c r="F927" s="243"/>
      <c r="G927" s="243"/>
      <c r="H927" s="243"/>
      <c r="I927" s="540"/>
      <c r="J927" s="243"/>
      <c r="K927" s="243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38"/>
      <c r="E928" s="243"/>
      <c r="F928" s="243"/>
      <c r="G928" s="243"/>
      <c r="H928" s="243"/>
      <c r="I928" s="540"/>
      <c r="J928" s="243"/>
      <c r="K928" s="243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38"/>
      <c r="E929" s="243"/>
      <c r="F929" s="243"/>
      <c r="G929" s="243"/>
      <c r="H929" s="243"/>
      <c r="I929" s="540"/>
      <c r="J929" s="243"/>
      <c r="K929" s="243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38"/>
      <c r="E930" s="243"/>
      <c r="F930" s="243"/>
      <c r="G930" s="243"/>
      <c r="H930" s="243"/>
      <c r="I930" s="540"/>
      <c r="J930" s="243"/>
      <c r="K930" s="243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38"/>
      <c r="E931" s="243"/>
      <c r="F931" s="243"/>
      <c r="G931" s="243"/>
      <c r="H931" s="243"/>
      <c r="I931" s="540"/>
      <c r="J931" s="243"/>
      <c r="K931" s="243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38"/>
      <c r="E932" s="243"/>
      <c r="F932" s="243"/>
      <c r="G932" s="243"/>
      <c r="H932" s="243"/>
      <c r="I932" s="540"/>
      <c r="J932" s="243"/>
      <c r="K932" s="243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38"/>
      <c r="E933" s="243"/>
      <c r="F933" s="243"/>
      <c r="G933" s="243"/>
      <c r="H933" s="243"/>
      <c r="I933" s="540"/>
      <c r="J933" s="243"/>
      <c r="K933" s="243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38"/>
      <c r="E934" s="243"/>
      <c r="F934" s="243"/>
      <c r="G934" s="243"/>
      <c r="H934" s="243"/>
      <c r="I934" s="540"/>
      <c r="J934" s="243"/>
      <c r="K934" s="243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38"/>
      <c r="E935" s="243"/>
      <c r="F935" s="243"/>
      <c r="G935" s="243"/>
      <c r="H935" s="243"/>
      <c r="I935" s="540"/>
      <c r="J935" s="243"/>
      <c r="K935" s="243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38"/>
      <c r="E936" s="243"/>
      <c r="F936" s="243"/>
      <c r="G936" s="243"/>
      <c r="H936" s="243"/>
      <c r="I936" s="540"/>
      <c r="J936" s="243"/>
      <c r="K936" s="243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38"/>
      <c r="E937" s="243"/>
      <c r="F937" s="243"/>
      <c r="G937" s="243"/>
      <c r="H937" s="243"/>
      <c r="I937" s="540"/>
      <c r="J937" s="243"/>
      <c r="K937" s="243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38"/>
      <c r="E938" s="243"/>
      <c r="F938" s="243"/>
      <c r="G938" s="243"/>
      <c r="H938" s="243"/>
      <c r="I938" s="540"/>
      <c r="J938" s="243"/>
      <c r="K938" s="243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38"/>
      <c r="E939" s="243"/>
      <c r="F939" s="243"/>
      <c r="G939" s="243"/>
      <c r="H939" s="243"/>
      <c r="I939" s="540"/>
      <c r="J939" s="243"/>
      <c r="K939" s="243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38"/>
      <c r="E940" s="243"/>
      <c r="F940" s="243"/>
      <c r="G940" s="243"/>
      <c r="H940" s="243"/>
      <c r="I940" s="540"/>
      <c r="J940" s="243"/>
      <c r="K940" s="243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38"/>
      <c r="E941" s="243"/>
      <c r="F941" s="243"/>
      <c r="G941" s="243"/>
      <c r="H941" s="243"/>
      <c r="I941" s="540"/>
      <c r="J941" s="243"/>
      <c r="K941" s="243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38"/>
      <c r="E942" s="243"/>
      <c r="F942" s="243"/>
      <c r="G942" s="243"/>
      <c r="H942" s="243"/>
      <c r="I942" s="540"/>
      <c r="J942" s="243"/>
      <c r="K942" s="243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38"/>
      <c r="E943" s="243"/>
      <c r="F943" s="243"/>
      <c r="G943" s="243"/>
      <c r="H943" s="243"/>
      <c r="I943" s="540"/>
      <c r="J943" s="243"/>
      <c r="K943" s="243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38"/>
      <c r="E944" s="243"/>
      <c r="F944" s="243"/>
      <c r="G944" s="243"/>
      <c r="H944" s="243"/>
      <c r="I944" s="540"/>
      <c r="J944" s="243"/>
      <c r="K944" s="243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38"/>
      <c r="E945" s="243"/>
      <c r="F945" s="243"/>
      <c r="G945" s="243"/>
      <c r="H945" s="243"/>
      <c r="I945" s="540"/>
      <c r="J945" s="243"/>
      <c r="K945" s="243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38"/>
      <c r="E946" s="243"/>
      <c r="F946" s="243"/>
      <c r="G946" s="243"/>
      <c r="H946" s="243"/>
      <c r="I946" s="540"/>
      <c r="J946" s="243"/>
      <c r="K946" s="243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38"/>
      <c r="E947" s="243"/>
      <c r="F947" s="243"/>
      <c r="G947" s="243"/>
      <c r="H947" s="243"/>
      <c r="I947" s="540"/>
      <c r="J947" s="243"/>
      <c r="K947" s="243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38"/>
      <c r="E948" s="243"/>
      <c r="F948" s="243"/>
      <c r="G948" s="243"/>
      <c r="H948" s="243"/>
      <c r="I948" s="540"/>
      <c r="J948" s="243"/>
      <c r="K948" s="243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38"/>
      <c r="E949" s="243"/>
      <c r="F949" s="243"/>
      <c r="G949" s="243"/>
      <c r="H949" s="243"/>
      <c r="I949" s="540"/>
      <c r="J949" s="243"/>
      <c r="K949" s="243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38"/>
      <c r="E950" s="243"/>
      <c r="F950" s="243"/>
      <c r="G950" s="243"/>
      <c r="H950" s="243"/>
      <c r="I950" s="540"/>
      <c r="J950" s="243"/>
      <c r="K950" s="243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38"/>
      <c r="E951" s="243"/>
      <c r="F951" s="243"/>
      <c r="G951" s="243"/>
      <c r="H951" s="243"/>
      <c r="I951" s="540"/>
      <c r="J951" s="243"/>
      <c r="K951" s="243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38"/>
      <c r="E952" s="243"/>
      <c r="F952" s="243"/>
      <c r="G952" s="243"/>
      <c r="H952" s="243"/>
      <c r="I952" s="540"/>
      <c r="J952" s="243"/>
      <c r="K952" s="243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38"/>
      <c r="E953" s="243"/>
      <c r="F953" s="243"/>
      <c r="G953" s="243"/>
      <c r="H953" s="243"/>
      <c r="I953" s="540"/>
      <c r="J953" s="243"/>
      <c r="K953" s="243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38"/>
      <c r="E954" s="243"/>
      <c r="F954" s="243"/>
      <c r="G954" s="243"/>
      <c r="H954" s="243"/>
      <c r="I954" s="540"/>
      <c r="J954" s="243"/>
      <c r="K954" s="243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38"/>
      <c r="E955" s="243"/>
      <c r="F955" s="243"/>
      <c r="G955" s="243"/>
      <c r="H955" s="243"/>
      <c r="I955" s="540"/>
      <c r="J955" s="243"/>
      <c r="K955" s="243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38"/>
      <c r="E956" s="243"/>
      <c r="F956" s="243"/>
      <c r="G956" s="243"/>
      <c r="H956" s="243"/>
      <c r="I956" s="540"/>
      <c r="J956" s="243"/>
      <c r="K956" s="243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38"/>
      <c r="E957" s="243"/>
      <c r="F957" s="243"/>
      <c r="G957" s="243"/>
      <c r="H957" s="243"/>
      <c r="I957" s="540"/>
      <c r="J957" s="243"/>
      <c r="K957" s="243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38"/>
      <c r="E958" s="243"/>
      <c r="F958" s="243"/>
      <c r="G958" s="243"/>
      <c r="H958" s="243"/>
      <c r="I958" s="540"/>
      <c r="J958" s="243"/>
      <c r="K958" s="243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38"/>
      <c r="E959" s="243"/>
      <c r="F959" s="243"/>
      <c r="G959" s="243"/>
      <c r="H959" s="243"/>
      <c r="I959" s="540"/>
      <c r="J959" s="243"/>
      <c r="K959" s="243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38"/>
      <c r="E960" s="243"/>
      <c r="F960" s="243"/>
      <c r="G960" s="243"/>
      <c r="H960" s="243"/>
      <c r="I960" s="540"/>
      <c r="J960" s="243"/>
      <c r="K960" s="243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38"/>
      <c r="E961" s="243"/>
      <c r="F961" s="243"/>
      <c r="G961" s="243"/>
      <c r="H961" s="243"/>
      <c r="I961" s="540"/>
      <c r="J961" s="243"/>
      <c r="K961" s="243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38"/>
      <c r="E962" s="243"/>
      <c r="F962" s="243"/>
      <c r="G962" s="243"/>
      <c r="H962" s="243"/>
      <c r="I962" s="540"/>
      <c r="J962" s="243"/>
      <c r="K962" s="243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38"/>
      <c r="E963" s="243"/>
      <c r="F963" s="243"/>
      <c r="G963" s="243"/>
      <c r="H963" s="243"/>
      <c r="I963" s="540"/>
      <c r="J963" s="243"/>
      <c r="K963" s="243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38"/>
      <c r="E964" s="243"/>
      <c r="F964" s="243"/>
      <c r="G964" s="243"/>
      <c r="H964" s="243"/>
      <c r="I964" s="540"/>
      <c r="J964" s="243"/>
      <c r="K964" s="243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38"/>
      <c r="E965" s="243"/>
      <c r="F965" s="243"/>
      <c r="G965" s="243"/>
      <c r="H965" s="243"/>
      <c r="I965" s="540"/>
      <c r="J965" s="243"/>
      <c r="K965" s="243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38"/>
      <c r="E966" s="243"/>
      <c r="F966" s="243"/>
      <c r="G966" s="243"/>
      <c r="H966" s="243"/>
      <c r="I966" s="540"/>
      <c r="J966" s="243"/>
      <c r="K966" s="243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38"/>
      <c r="E967" s="243"/>
      <c r="F967" s="243"/>
      <c r="G967" s="243"/>
      <c r="H967" s="243"/>
      <c r="I967" s="540"/>
      <c r="J967" s="243"/>
      <c r="K967" s="243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38"/>
      <c r="E968" s="243"/>
      <c r="F968" s="243"/>
      <c r="G968" s="243"/>
      <c r="H968" s="243"/>
      <c r="I968" s="540"/>
      <c r="J968" s="243"/>
      <c r="K968" s="243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38"/>
      <c r="E969" s="243"/>
      <c r="F969" s="243"/>
      <c r="G969" s="243"/>
      <c r="H969" s="243"/>
      <c r="I969" s="540"/>
      <c r="J969" s="243"/>
      <c r="K969" s="243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38"/>
      <c r="E970" s="243"/>
      <c r="F970" s="243"/>
      <c r="G970" s="243"/>
      <c r="H970" s="243"/>
      <c r="I970" s="540"/>
      <c r="J970" s="243"/>
      <c r="K970" s="243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38"/>
      <c r="E971" s="243"/>
      <c r="F971" s="243"/>
      <c r="G971" s="243"/>
      <c r="H971" s="243"/>
      <c r="I971" s="540"/>
      <c r="J971" s="243"/>
      <c r="K971" s="243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38"/>
      <c r="E972" s="243"/>
      <c r="F972" s="243"/>
      <c r="G972" s="243"/>
      <c r="H972" s="243"/>
      <c r="I972" s="540"/>
      <c r="J972" s="243"/>
      <c r="K972" s="243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38"/>
      <c r="E973" s="243"/>
      <c r="F973" s="243"/>
      <c r="G973" s="243"/>
      <c r="H973" s="243"/>
      <c r="I973" s="540"/>
      <c r="J973" s="243"/>
      <c r="K973" s="243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38"/>
      <c r="E974" s="243"/>
      <c r="F974" s="243"/>
      <c r="G974" s="243"/>
      <c r="H974" s="243"/>
      <c r="I974" s="540"/>
      <c r="J974" s="243"/>
      <c r="K974" s="243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38"/>
      <c r="E975" s="243"/>
      <c r="F975" s="243"/>
      <c r="G975" s="243"/>
      <c r="H975" s="243"/>
      <c r="I975" s="540"/>
      <c r="J975" s="243"/>
      <c r="K975" s="243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38"/>
      <c r="E976" s="243"/>
      <c r="F976" s="243"/>
      <c r="G976" s="243"/>
      <c r="H976" s="243"/>
      <c r="I976" s="540"/>
      <c r="J976" s="243"/>
      <c r="K976" s="243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38"/>
      <c r="E977" s="243"/>
      <c r="F977" s="243"/>
      <c r="G977" s="243"/>
      <c r="H977" s="243"/>
      <c r="I977" s="540"/>
      <c r="J977" s="243"/>
      <c r="K977" s="243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38"/>
      <c r="E978" s="243"/>
      <c r="F978" s="243"/>
      <c r="G978" s="243"/>
      <c r="H978" s="243"/>
      <c r="I978" s="540"/>
      <c r="J978" s="243"/>
      <c r="K978" s="243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38"/>
      <c r="E979" s="243"/>
      <c r="F979" s="243"/>
      <c r="G979" s="243"/>
      <c r="H979" s="243"/>
      <c r="I979" s="540"/>
      <c r="J979" s="243"/>
      <c r="K979" s="243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38"/>
      <c r="E980" s="243"/>
      <c r="F980" s="243"/>
      <c r="G980" s="243"/>
      <c r="H980" s="243"/>
      <c r="I980" s="540"/>
      <c r="J980" s="243"/>
      <c r="K980" s="243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38"/>
      <c r="E981" s="243"/>
      <c r="F981" s="243"/>
      <c r="G981" s="243"/>
      <c r="H981" s="243"/>
      <c r="I981" s="540"/>
      <c r="J981" s="243"/>
      <c r="K981" s="243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38"/>
      <c r="E982" s="243"/>
      <c r="F982" s="243"/>
      <c r="G982" s="243"/>
      <c r="H982" s="243"/>
      <c r="I982" s="540"/>
      <c r="J982" s="243"/>
      <c r="K982" s="243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38"/>
      <c r="E983" s="243"/>
      <c r="F983" s="243"/>
      <c r="G983" s="243"/>
      <c r="H983" s="243"/>
      <c r="I983" s="540"/>
      <c r="J983" s="243"/>
      <c r="K983" s="243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38"/>
      <c r="E984" s="243"/>
      <c r="F984" s="243"/>
      <c r="G984" s="243"/>
      <c r="H984" s="243"/>
      <c r="I984" s="540"/>
      <c r="J984" s="243"/>
      <c r="K984" s="243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38"/>
      <c r="E985" s="243"/>
      <c r="F985" s="243"/>
      <c r="G985" s="243"/>
      <c r="H985" s="243"/>
      <c r="I985" s="540"/>
      <c r="J985" s="243"/>
      <c r="K985" s="243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38"/>
      <c r="E986" s="243"/>
      <c r="F986" s="243"/>
      <c r="G986" s="243"/>
      <c r="H986" s="243"/>
      <c r="I986" s="540"/>
      <c r="J986" s="243"/>
      <c r="K986" s="243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38"/>
      <c r="E987" s="243"/>
      <c r="F987" s="243"/>
      <c r="G987" s="243"/>
      <c r="H987" s="243"/>
      <c r="I987" s="540"/>
      <c r="J987" s="243"/>
      <c r="K987" s="243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38"/>
      <c r="E988" s="243"/>
      <c r="F988" s="243"/>
      <c r="G988" s="243"/>
      <c r="H988" s="243"/>
      <c r="I988" s="540"/>
      <c r="J988" s="243"/>
      <c r="K988" s="243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38"/>
      <c r="E989" s="243"/>
      <c r="F989" s="243"/>
      <c r="G989" s="243"/>
      <c r="H989" s="243"/>
      <c r="I989" s="540"/>
      <c r="J989" s="243"/>
      <c r="K989" s="243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38"/>
      <c r="E990" s="243"/>
      <c r="F990" s="243"/>
      <c r="G990" s="243"/>
      <c r="H990" s="243"/>
      <c r="I990" s="540"/>
      <c r="J990" s="243"/>
      <c r="K990" s="243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38"/>
      <c r="E991" s="243"/>
      <c r="F991" s="243"/>
      <c r="G991" s="243"/>
      <c r="H991" s="243"/>
      <c r="I991" s="540"/>
      <c r="J991" s="243"/>
      <c r="K991" s="243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38"/>
      <c r="E992" s="243"/>
      <c r="F992" s="243"/>
      <c r="G992" s="243"/>
      <c r="H992" s="243"/>
      <c r="I992" s="540"/>
      <c r="J992" s="243"/>
      <c r="K992" s="243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38"/>
      <c r="E993" s="243"/>
      <c r="F993" s="243"/>
      <c r="G993" s="243"/>
      <c r="H993" s="243"/>
      <c r="I993" s="540"/>
      <c r="J993" s="243"/>
      <c r="K993" s="243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38"/>
      <c r="E994" s="243"/>
      <c r="F994" s="243"/>
      <c r="G994" s="243"/>
      <c r="H994" s="243"/>
      <c r="I994" s="540"/>
      <c r="J994" s="243"/>
      <c r="K994" s="243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38"/>
      <c r="E995" s="243"/>
      <c r="F995" s="243"/>
      <c r="G995" s="243"/>
      <c r="H995" s="243"/>
      <c r="I995" s="540"/>
      <c r="J995" s="243"/>
      <c r="K995" s="243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38"/>
      <c r="E996" s="243"/>
      <c r="F996" s="243"/>
      <c r="G996" s="243"/>
      <c r="H996" s="243"/>
      <c r="I996" s="540"/>
      <c r="J996" s="243"/>
      <c r="K996" s="243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38"/>
      <c r="E997" s="243"/>
      <c r="F997" s="243"/>
      <c r="G997" s="243"/>
      <c r="H997" s="243"/>
      <c r="I997" s="540"/>
      <c r="J997" s="243"/>
      <c r="K997" s="243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38"/>
      <c r="E998" s="243"/>
      <c r="F998" s="243"/>
      <c r="G998" s="243"/>
      <c r="H998" s="243"/>
      <c r="I998" s="540"/>
      <c r="J998" s="243"/>
      <c r="K998" s="243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38"/>
      <c r="E999" s="243"/>
      <c r="F999" s="243"/>
      <c r="G999" s="243"/>
      <c r="H999" s="243"/>
      <c r="I999" s="540"/>
      <c r="J999" s="243"/>
      <c r="K999" s="243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38"/>
      <c r="E1000" s="243"/>
      <c r="F1000" s="243"/>
      <c r="G1000" s="243"/>
      <c r="H1000" s="243"/>
      <c r="I1000" s="540"/>
      <c r="J1000" s="243"/>
      <c r="K1000" s="243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conditionalFormatting sqref="I78">
    <cfRule type="notContainsBlanks" dxfId="0" priority="1">
      <formula>LEN(TRIM(I78))&gt;0</formula>
    </cfRule>
  </conditionalFormatting>
  <printOptions/>
  <pageMargins bottom="1.0" footer="0.0" header="0.0" left="0.75" right="0.75" top="1.0"/>
  <pageSetup orientation="portrait"/>
  <drawing r:id="rId1"/>
</worksheet>
</file>

<file path=xl/worksheets/sheet26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topLeftCell="B1" activePane="topRight" state="frozen"/>
      <selection pane="topRight" activeCell="C2" sqref="C2"/>
    </sheetView>
  </sheetViews>
  <sheetFormatPr baseColWidth="8" defaultColWidth="14.43" defaultRowHeight="15"/>
  <cols>
    <col min="1" max="1" width="15.57" customWidth="1"/>
    <col min="2" max="2" width="28.57" customWidth="1"/>
    <col min="3" max="3" width="19.43" customWidth="1"/>
    <col min="4" max="4" width="26.14" customWidth="1"/>
    <col min="5" max="5" width="40.57" customWidth="1"/>
    <col min="6" max="6" width="71.43" customWidth="1"/>
    <col min="7" max="7" width="15.43" customWidth="1"/>
    <col min="8" max="8" width="31.29" customWidth="1"/>
    <col min="9" max="9" width="33.29" customWidth="1"/>
    <col min="10" max="10" width="35.14" customWidth="1"/>
    <col min="11" max="11" width="57.14" customWidth="1"/>
    <col min="12" max="12" width="76.43" customWidth="1"/>
    <col min="13" max="13" width="53.43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4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510">
        <v>102</v>
      </c>
      <c r="B2" s="17" t="s">
        <v>11923</v>
      </c>
      <c r="C2" s="19">
        <v>2000</v>
      </c>
      <c r="D2" s="392">
        <v>36650</v>
      </c>
      <c r="E2" s="17" t="s">
        <v>11924</v>
      </c>
      <c r="F2" s="17" t="s">
        <v>11925</v>
      </c>
      <c r="G2" s="17" t="s">
        <v>30</v>
      </c>
      <c r="H2" s="17" t="s">
        <v>11926</v>
      </c>
      <c r="I2" s="392">
        <v>37275</v>
      </c>
      <c r="J2" s="19">
        <v>1</v>
      </c>
      <c r="K2" s="562" t="s">
        <v>308</v>
      </c>
      <c r="L2" s="19" t="s">
        <v>371</v>
      </c>
      <c r="M2" s="21">
        <f>I2-D2</f>
        <v>625</v>
      </c>
      <c r="N2" s="243"/>
      <c r="O2" s="390" t="s">
        <v>11312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503">
        <v>202</v>
      </c>
      <c r="B3" s="9" t="s">
        <v>11927</v>
      </c>
      <c r="C3" s="12">
        <v>2000</v>
      </c>
      <c r="D3" s="388">
        <v>36784</v>
      </c>
      <c r="E3" s="9" t="s">
        <v>11928</v>
      </c>
      <c r="F3" s="9" t="s">
        <v>2004</v>
      </c>
      <c r="G3" s="9" t="s">
        <v>850</v>
      </c>
      <c r="H3" s="9" t="s">
        <v>11929</v>
      </c>
      <c r="I3" s="388">
        <v>37287</v>
      </c>
      <c r="J3" s="12">
        <v>1</v>
      </c>
      <c r="K3" s="563" t="s">
        <v>295</v>
      </c>
      <c r="L3" s="9" t="s">
        <v>376</v>
      </c>
      <c r="M3" s="13">
        <f>I3-D3</f>
        <v>503</v>
      </c>
      <c r="N3" s="243"/>
      <c r="O3" s="394" t="s">
        <v>26</v>
      </c>
      <c r="P3" s="394">
        <f>COUNTIF($G$2:$G$476,"PT")</f>
        <v>13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510">
        <v>302</v>
      </c>
      <c r="B4" s="17" t="s">
        <v>11930</v>
      </c>
      <c r="C4" s="19">
        <v>1999</v>
      </c>
      <c r="D4" s="392">
        <v>36494</v>
      </c>
      <c r="E4" s="17" t="s">
        <v>11931</v>
      </c>
      <c r="F4" s="17" t="s">
        <v>11932</v>
      </c>
      <c r="G4" s="17" t="s">
        <v>844</v>
      </c>
      <c r="H4" s="17" t="s">
        <v>965</v>
      </c>
      <c r="I4" s="392">
        <v>37295</v>
      </c>
      <c r="J4" s="19">
        <v>2</v>
      </c>
      <c r="K4" s="563" t="s">
        <v>295</v>
      </c>
      <c r="L4" s="19" t="s">
        <v>371</v>
      </c>
      <c r="M4" s="21">
        <f>I4-D4</f>
        <v>801</v>
      </c>
      <c r="N4" s="243"/>
      <c r="O4" s="23" t="s">
        <v>30</v>
      </c>
      <c r="P4" s="23">
        <f>COUNTIF($G$2:$G$476,"PTN")</f>
        <v>5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503">
        <v>402</v>
      </c>
      <c r="B5" s="9" t="s">
        <v>11933</v>
      </c>
      <c r="C5" s="12">
        <v>2000</v>
      </c>
      <c r="D5" s="388">
        <v>36769</v>
      </c>
      <c r="E5" s="9" t="s">
        <v>11934</v>
      </c>
      <c r="F5" s="9" t="s">
        <v>11935</v>
      </c>
      <c r="G5" s="9" t="s">
        <v>844</v>
      </c>
      <c r="H5" s="9" t="s">
        <v>2387</v>
      </c>
      <c r="I5" s="388">
        <v>37313</v>
      </c>
      <c r="J5" s="12">
        <v>2</v>
      </c>
      <c r="K5" s="560" t="s">
        <v>278</v>
      </c>
      <c r="L5" s="9" t="s">
        <v>371</v>
      </c>
      <c r="M5" s="13">
        <f>I5-D5</f>
        <v>544</v>
      </c>
      <c r="N5" s="243"/>
      <c r="O5" s="24" t="s">
        <v>35</v>
      </c>
      <c r="P5" s="24">
        <f>COUNTIF($G$2:$G$476,"PTE")</f>
        <v>0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510">
        <v>502</v>
      </c>
      <c r="B6" s="17" t="s">
        <v>11936</v>
      </c>
      <c r="C6" s="19">
        <v>2000</v>
      </c>
      <c r="D6" s="392">
        <v>36769</v>
      </c>
      <c r="E6" s="17" t="s">
        <v>11937</v>
      </c>
      <c r="F6" s="17" t="s">
        <v>11935</v>
      </c>
      <c r="G6" s="17" t="s">
        <v>30</v>
      </c>
      <c r="H6" s="17" t="s">
        <v>2387</v>
      </c>
      <c r="I6" s="392">
        <v>37313</v>
      </c>
      <c r="J6" s="19">
        <v>2</v>
      </c>
      <c r="K6" s="562" t="s">
        <v>308</v>
      </c>
      <c r="L6" s="19" t="s">
        <v>371</v>
      </c>
      <c r="M6" s="21">
        <f>I6-D6</f>
        <v>544</v>
      </c>
      <c r="N6" s="243"/>
      <c r="O6" s="23" t="s">
        <v>40</v>
      </c>
      <c r="P6" s="23">
        <f>COUNTIF($G$2:$G$476,"Pré-Mistura")</f>
        <v>0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503">
        <v>602</v>
      </c>
      <c r="B7" s="9" t="s">
        <v>11938</v>
      </c>
      <c r="C7" s="12">
        <v>1999</v>
      </c>
      <c r="D7" s="388">
        <v>36234</v>
      </c>
      <c r="E7" s="9" t="s">
        <v>11939</v>
      </c>
      <c r="F7" s="9" t="s">
        <v>370</v>
      </c>
      <c r="G7" s="9" t="s">
        <v>850</v>
      </c>
      <c r="H7" s="9" t="s">
        <v>6552</v>
      </c>
      <c r="I7" s="388">
        <v>36590</v>
      </c>
      <c r="J7" s="12">
        <v>3</v>
      </c>
      <c r="K7" s="562" t="s">
        <v>308</v>
      </c>
      <c r="L7" s="9" t="s">
        <v>376</v>
      </c>
      <c r="M7" s="13">
        <f>I7-D7</f>
        <v>356</v>
      </c>
      <c r="N7" s="243"/>
      <c r="O7" s="24" t="s">
        <v>852</v>
      </c>
      <c r="P7" s="24">
        <f>COUNTIF($G$2:$G$476,"PF")</f>
        <v>23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510">
        <v>702</v>
      </c>
      <c r="B8" s="17" t="s">
        <v>11940</v>
      </c>
      <c r="C8" s="19">
        <v>2000</v>
      </c>
      <c r="D8" s="392">
        <v>36650</v>
      </c>
      <c r="E8" s="17" t="s">
        <v>11941</v>
      </c>
      <c r="F8" s="17" t="s">
        <v>11942</v>
      </c>
      <c r="G8" s="17" t="s">
        <v>30</v>
      </c>
      <c r="H8" s="17" t="s">
        <v>11926</v>
      </c>
      <c r="I8" s="392">
        <v>37329</v>
      </c>
      <c r="J8" s="19">
        <v>3</v>
      </c>
      <c r="K8" s="560" t="s">
        <v>278</v>
      </c>
      <c r="L8" s="19" t="s">
        <v>371</v>
      </c>
      <c r="M8" s="21">
        <f>I8-D8</f>
        <v>679</v>
      </c>
      <c r="N8" s="243"/>
      <c r="O8" s="23" t="s">
        <v>844</v>
      </c>
      <c r="P8" s="23">
        <f>COUNTIF($G$2:$G$476,"PFN")</f>
        <v>6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503">
        <v>802</v>
      </c>
      <c r="B9" s="9" t="s">
        <v>11943</v>
      </c>
      <c r="C9" s="12">
        <v>2000</v>
      </c>
      <c r="D9" s="388">
        <v>36679</v>
      </c>
      <c r="E9" s="9" t="s">
        <v>11944</v>
      </c>
      <c r="F9" s="9" t="s">
        <v>11945</v>
      </c>
      <c r="G9" s="9" t="s">
        <v>30</v>
      </c>
      <c r="H9" s="9" t="s">
        <v>11926</v>
      </c>
      <c r="I9" s="388">
        <v>37331</v>
      </c>
      <c r="J9" s="12">
        <v>3</v>
      </c>
      <c r="K9" s="562" t="s">
        <v>308</v>
      </c>
      <c r="L9" s="9" t="s">
        <v>376</v>
      </c>
      <c r="M9" s="13">
        <f>I9-D9</f>
        <v>652</v>
      </c>
      <c r="N9" s="243"/>
      <c r="O9" s="24" t="s">
        <v>861</v>
      </c>
      <c r="P9" s="24">
        <f>COUNTIF($G$2:$G$476,"PF/PTE")</f>
        <v>0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510">
        <v>902</v>
      </c>
      <c r="B10" s="17" t="s">
        <v>11946</v>
      </c>
      <c r="C10" s="19">
        <v>2000</v>
      </c>
      <c r="D10" s="392">
        <v>36714</v>
      </c>
      <c r="E10" s="17" t="s">
        <v>11947</v>
      </c>
      <c r="F10" s="17" t="s">
        <v>2302</v>
      </c>
      <c r="G10" s="17" t="s">
        <v>850</v>
      </c>
      <c r="H10" s="17" t="s">
        <v>25</v>
      </c>
      <c r="I10" s="392">
        <v>37342</v>
      </c>
      <c r="J10" s="19">
        <v>3</v>
      </c>
      <c r="K10" s="561" t="s">
        <v>324</v>
      </c>
      <c r="L10" s="19" t="s">
        <v>376</v>
      </c>
      <c r="M10" s="21">
        <f>I10-D10</f>
        <v>628</v>
      </c>
      <c r="N10" s="243"/>
      <c r="O10" s="23" t="s">
        <v>865</v>
      </c>
      <c r="P10" s="23">
        <f>COUNTIF($G$2:$G$476,"Bio")</f>
        <v>6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503">
        <v>1002</v>
      </c>
      <c r="B11" s="9" t="s">
        <v>11948</v>
      </c>
      <c r="C11" s="12">
        <v>2000</v>
      </c>
      <c r="D11" s="388">
        <v>36714</v>
      </c>
      <c r="E11" s="9" t="s">
        <v>11949</v>
      </c>
      <c r="F11" s="9" t="s">
        <v>451</v>
      </c>
      <c r="G11" s="9" t="s">
        <v>850</v>
      </c>
      <c r="H11" s="9" t="s">
        <v>25</v>
      </c>
      <c r="I11" s="388">
        <v>37349</v>
      </c>
      <c r="J11" s="12">
        <v>4</v>
      </c>
      <c r="K11" s="560" t="s">
        <v>278</v>
      </c>
      <c r="L11" s="9" t="s">
        <v>376</v>
      </c>
      <c r="M11" s="13">
        <f>I11-D11</f>
        <v>635</v>
      </c>
      <c r="N11" s="243"/>
      <c r="O11" s="395" t="s">
        <v>871</v>
      </c>
      <c r="P11" s="395">
        <f>COUNTIF($G$2:$G$476,"Bio/Org")</f>
        <v>0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510">
        <v>1102</v>
      </c>
      <c r="B12" s="17" t="s">
        <v>11950</v>
      </c>
      <c r="C12" s="19">
        <v>2000</v>
      </c>
      <c r="D12" s="392">
        <v>36557</v>
      </c>
      <c r="E12" s="17" t="s">
        <v>11951</v>
      </c>
      <c r="F12" s="17" t="s">
        <v>64</v>
      </c>
      <c r="G12" s="17" t="s">
        <v>850</v>
      </c>
      <c r="H12" s="17" t="s">
        <v>1358</v>
      </c>
      <c r="I12" s="392">
        <v>37356</v>
      </c>
      <c r="J12" s="19">
        <v>4</v>
      </c>
      <c r="K12" s="562" t="s">
        <v>308</v>
      </c>
      <c r="L12" s="19" t="s">
        <v>371</v>
      </c>
      <c r="M12" s="21">
        <f>I12-D12</f>
        <v>799</v>
      </c>
      <c r="N12" s="243"/>
      <c r="O12" s="396" t="s">
        <v>45</v>
      </c>
      <c r="P12" s="397">
        <f>SUM(P3:P11)</f>
        <v>53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503">
        <v>1202</v>
      </c>
      <c r="B13" s="9" t="s">
        <v>11952</v>
      </c>
      <c r="C13" s="12">
        <v>2000</v>
      </c>
      <c r="D13" s="388">
        <v>36704</v>
      </c>
      <c r="E13" s="9" t="s">
        <v>11953</v>
      </c>
      <c r="F13" s="9" t="s">
        <v>11954</v>
      </c>
      <c r="G13" s="9" t="s">
        <v>865</v>
      </c>
      <c r="H13" s="9" t="s">
        <v>5174</v>
      </c>
      <c r="I13" s="388">
        <v>37372</v>
      </c>
      <c r="J13" s="12">
        <v>4</v>
      </c>
      <c r="K13" s="561" t="s">
        <v>324</v>
      </c>
      <c r="L13" s="9" t="s">
        <v>380</v>
      </c>
      <c r="M13" s="13">
        <f>I13-D13</f>
        <v>668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510">
        <v>1302</v>
      </c>
      <c r="B14" s="17" t="s">
        <v>11955</v>
      </c>
      <c r="C14" s="19">
        <v>2000</v>
      </c>
      <c r="D14" s="392">
        <v>36753</v>
      </c>
      <c r="E14" s="17" t="s">
        <v>11956</v>
      </c>
      <c r="F14" s="17" t="s">
        <v>11957</v>
      </c>
      <c r="G14" s="17" t="s">
        <v>865</v>
      </c>
      <c r="H14" s="17" t="s">
        <v>5174</v>
      </c>
      <c r="I14" s="392">
        <v>37372</v>
      </c>
      <c r="J14" s="19">
        <v>4</v>
      </c>
      <c r="K14" s="561" t="s">
        <v>324</v>
      </c>
      <c r="L14" s="19" t="s">
        <v>380</v>
      </c>
      <c r="M14" s="21">
        <f>I14-D14</f>
        <v>619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503">
        <v>1402</v>
      </c>
      <c r="B15" s="9" t="s">
        <v>11958</v>
      </c>
      <c r="C15" s="12">
        <v>1999</v>
      </c>
      <c r="D15" s="388">
        <v>36460</v>
      </c>
      <c r="E15" s="9" t="s">
        <v>11959</v>
      </c>
      <c r="F15" s="9" t="s">
        <v>9576</v>
      </c>
      <c r="G15" s="9" t="s">
        <v>850</v>
      </c>
      <c r="H15" s="9" t="s">
        <v>11960</v>
      </c>
      <c r="I15" s="388">
        <v>37380</v>
      </c>
      <c r="J15" s="12">
        <v>5</v>
      </c>
      <c r="K15" s="561" t="s">
        <v>324</v>
      </c>
      <c r="L15" s="9" t="s">
        <v>371</v>
      </c>
      <c r="M15" s="13">
        <f>I15-D15</f>
        <v>920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510">
        <v>1502</v>
      </c>
      <c r="B16" s="17" t="s">
        <v>11961</v>
      </c>
      <c r="C16" s="19">
        <v>1998</v>
      </c>
      <c r="D16" s="392">
        <v>36128</v>
      </c>
      <c r="E16" s="17" t="s">
        <v>11962</v>
      </c>
      <c r="F16" s="17" t="s">
        <v>154</v>
      </c>
      <c r="G16" s="17" t="s">
        <v>850</v>
      </c>
      <c r="H16" s="17" t="s">
        <v>6552</v>
      </c>
      <c r="I16" s="392">
        <v>37383</v>
      </c>
      <c r="J16" s="19">
        <v>5</v>
      </c>
      <c r="K16" s="562" t="s">
        <v>308</v>
      </c>
      <c r="L16" s="19" t="s">
        <v>376</v>
      </c>
      <c r="M16" s="21">
        <f>I16-D16</f>
        <v>1255</v>
      </c>
      <c r="N16" s="243"/>
      <c r="O16" s="400" t="s">
        <v>11963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503">
        <v>1602</v>
      </c>
      <c r="B17" s="9" t="s">
        <v>11964</v>
      </c>
      <c r="C17" s="12">
        <v>2000</v>
      </c>
      <c r="D17" s="388">
        <v>36748</v>
      </c>
      <c r="E17" s="9" t="s">
        <v>11965</v>
      </c>
      <c r="F17" s="9" t="s">
        <v>11625</v>
      </c>
      <c r="G17" s="9" t="s">
        <v>850</v>
      </c>
      <c r="H17" s="9" t="s">
        <v>11926</v>
      </c>
      <c r="I17" s="388">
        <v>37387</v>
      </c>
      <c r="J17" s="12">
        <v>5</v>
      </c>
      <c r="K17" s="562" t="s">
        <v>308</v>
      </c>
      <c r="L17" s="9" t="s">
        <v>371</v>
      </c>
      <c r="M17" s="13">
        <f>I17-D17</f>
        <v>639</v>
      </c>
      <c r="N17" s="243"/>
      <c r="O17" s="37" t="s">
        <v>11966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510">
        <v>1702</v>
      </c>
      <c r="B18" s="17" t="s">
        <v>11967</v>
      </c>
      <c r="C18" s="19">
        <v>1994</v>
      </c>
      <c r="D18" s="392">
        <v>34345</v>
      </c>
      <c r="E18" s="17" t="s">
        <v>11968</v>
      </c>
      <c r="F18" s="17" t="s">
        <v>4864</v>
      </c>
      <c r="G18" s="17" t="s">
        <v>407</v>
      </c>
      <c r="H18" s="17" t="s">
        <v>10182</v>
      </c>
      <c r="I18" s="392">
        <v>37387</v>
      </c>
      <c r="J18" s="19">
        <v>5</v>
      </c>
      <c r="K18" s="561" t="s">
        <v>324</v>
      </c>
      <c r="L18" s="19" t="s">
        <v>371</v>
      </c>
      <c r="M18" s="21">
        <f>I18-D18</f>
        <v>3042</v>
      </c>
      <c r="N18" s="243"/>
      <c r="O18" s="33" t="s">
        <v>11969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503">
        <v>1802</v>
      </c>
      <c r="B19" s="9" t="s">
        <v>11970</v>
      </c>
      <c r="C19" s="12">
        <v>1998</v>
      </c>
      <c r="D19" s="388">
        <v>36117</v>
      </c>
      <c r="E19" s="9" t="s">
        <v>11971</v>
      </c>
      <c r="F19" s="9" t="s">
        <v>3790</v>
      </c>
      <c r="G19" s="9" t="s">
        <v>865</v>
      </c>
      <c r="H19" s="9" t="s">
        <v>104</v>
      </c>
      <c r="I19" s="388">
        <v>37397</v>
      </c>
      <c r="J19" s="12">
        <v>5</v>
      </c>
      <c r="K19" s="562" t="s">
        <v>308</v>
      </c>
      <c r="L19" s="9" t="s">
        <v>380</v>
      </c>
      <c r="M19" s="13">
        <f>I19-D19</f>
        <v>1280</v>
      </c>
      <c r="N19" s="243"/>
      <c r="O19" s="37" t="s">
        <v>11972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510">
        <v>1902</v>
      </c>
      <c r="B20" s="17" t="s">
        <v>11973</v>
      </c>
      <c r="C20" s="19">
        <v>1999</v>
      </c>
      <c r="D20" s="392">
        <v>36441</v>
      </c>
      <c r="E20" s="17" t="s">
        <v>11974</v>
      </c>
      <c r="F20" s="17" t="s">
        <v>5189</v>
      </c>
      <c r="G20" s="17" t="s">
        <v>850</v>
      </c>
      <c r="H20" s="17" t="s">
        <v>2387</v>
      </c>
      <c r="I20" s="392">
        <v>37413</v>
      </c>
      <c r="J20" s="19">
        <v>6</v>
      </c>
      <c r="K20" s="562" t="s">
        <v>308</v>
      </c>
      <c r="L20" s="19" t="s">
        <v>376</v>
      </c>
      <c r="M20" s="21">
        <f>I20-D20</f>
        <v>972</v>
      </c>
      <c r="N20" s="243"/>
      <c r="O20" s="33" t="s">
        <v>11975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503">
        <v>2002</v>
      </c>
      <c r="B21" s="9" t="s">
        <v>11976</v>
      </c>
      <c r="C21" s="12">
        <v>1998</v>
      </c>
      <c r="D21" s="388">
        <v>36097</v>
      </c>
      <c r="E21" s="9" t="s">
        <v>11977</v>
      </c>
      <c r="F21" s="9" t="s">
        <v>11978</v>
      </c>
      <c r="G21" s="9" t="s">
        <v>30</v>
      </c>
      <c r="H21" s="9" t="s">
        <v>1487</v>
      </c>
      <c r="I21" s="388">
        <v>37420</v>
      </c>
      <c r="J21" s="12">
        <v>6</v>
      </c>
      <c r="K21" s="562" t="s">
        <v>308</v>
      </c>
      <c r="L21" s="9" t="s">
        <v>376</v>
      </c>
      <c r="M21" s="13">
        <f>I21-D21</f>
        <v>1323</v>
      </c>
      <c r="N21" s="243"/>
      <c r="O21" s="37" t="s">
        <v>11979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510">
        <v>2102</v>
      </c>
      <c r="B22" s="17" t="s">
        <v>11980</v>
      </c>
      <c r="C22" s="19">
        <v>1999</v>
      </c>
      <c r="D22" s="392">
        <v>36514</v>
      </c>
      <c r="E22" s="17" t="s">
        <v>11981</v>
      </c>
      <c r="F22" s="17" t="s">
        <v>542</v>
      </c>
      <c r="G22" s="17" t="s">
        <v>850</v>
      </c>
      <c r="H22" s="17" t="s">
        <v>11723</v>
      </c>
      <c r="I22" s="392">
        <v>37427</v>
      </c>
      <c r="J22" s="19">
        <v>6</v>
      </c>
      <c r="K22" s="562" t="s">
        <v>308</v>
      </c>
      <c r="L22" s="19" t="s">
        <v>376</v>
      </c>
      <c r="M22" s="21">
        <f>I22-D22</f>
        <v>913</v>
      </c>
      <c r="N22" s="243"/>
      <c r="O22" s="33" t="s">
        <v>11982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503">
        <v>2202</v>
      </c>
      <c r="B23" s="9" t="s">
        <v>11983</v>
      </c>
      <c r="C23" s="12">
        <v>2000</v>
      </c>
      <c r="D23" s="388">
        <v>36836</v>
      </c>
      <c r="E23" s="9" t="s">
        <v>11984</v>
      </c>
      <c r="F23" s="9" t="s">
        <v>11925</v>
      </c>
      <c r="G23" s="9" t="s">
        <v>844</v>
      </c>
      <c r="H23" s="9" t="s">
        <v>11926</v>
      </c>
      <c r="I23" s="388">
        <v>37435</v>
      </c>
      <c r="J23" s="12">
        <v>6</v>
      </c>
      <c r="K23" s="562" t="s">
        <v>308</v>
      </c>
      <c r="L23" s="9" t="s">
        <v>371</v>
      </c>
      <c r="M23" s="13">
        <f>I23-D23</f>
        <v>599</v>
      </c>
      <c r="N23" s="243"/>
      <c r="O23" s="37" t="s">
        <v>11985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510">
        <v>2302</v>
      </c>
      <c r="B24" s="17" t="s">
        <v>11986</v>
      </c>
      <c r="C24" s="19">
        <v>1999</v>
      </c>
      <c r="D24" s="392">
        <v>36188</v>
      </c>
      <c r="E24" s="17" t="s">
        <v>11987</v>
      </c>
      <c r="F24" s="17" t="s">
        <v>1678</v>
      </c>
      <c r="G24" s="17" t="s">
        <v>407</v>
      </c>
      <c r="H24" s="17" t="s">
        <v>6552</v>
      </c>
      <c r="I24" s="392">
        <v>37446</v>
      </c>
      <c r="J24" s="19">
        <v>7</v>
      </c>
      <c r="K24" s="561" t="s">
        <v>324</v>
      </c>
      <c r="L24" s="19" t="s">
        <v>376</v>
      </c>
      <c r="M24" s="21">
        <f>I24-D24</f>
        <v>1258</v>
      </c>
      <c r="N24" s="243"/>
      <c r="O24" s="401" t="s">
        <v>11988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503">
        <v>2402</v>
      </c>
      <c r="B25" s="9" t="s">
        <v>11989</v>
      </c>
      <c r="C25" s="12">
        <v>2000</v>
      </c>
      <c r="D25" s="388">
        <v>36886</v>
      </c>
      <c r="E25" s="9" t="s">
        <v>11990</v>
      </c>
      <c r="F25" s="9" t="s">
        <v>11574</v>
      </c>
      <c r="G25" s="9" t="s">
        <v>850</v>
      </c>
      <c r="H25" s="9" t="s">
        <v>870</v>
      </c>
      <c r="I25" s="388">
        <v>37455</v>
      </c>
      <c r="J25" s="12">
        <v>7</v>
      </c>
      <c r="K25" s="562" t="s">
        <v>308</v>
      </c>
      <c r="L25" s="9" t="s">
        <v>365</v>
      </c>
      <c r="M25" s="13">
        <f>I25-D25</f>
        <v>569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510">
        <v>2502</v>
      </c>
      <c r="B26" s="17" t="s">
        <v>11991</v>
      </c>
      <c r="C26" s="19">
        <v>2000</v>
      </c>
      <c r="D26" s="392">
        <v>36805</v>
      </c>
      <c r="E26" s="17" t="s">
        <v>11992</v>
      </c>
      <c r="F26" s="17" t="s">
        <v>154</v>
      </c>
      <c r="G26" s="17" t="s">
        <v>850</v>
      </c>
      <c r="H26" s="17" t="s">
        <v>25</v>
      </c>
      <c r="I26" s="392">
        <v>37455</v>
      </c>
      <c r="J26" s="19">
        <v>7</v>
      </c>
      <c r="K26" s="561" t="s">
        <v>324</v>
      </c>
      <c r="L26" s="19" t="s">
        <v>376</v>
      </c>
      <c r="M26" s="21">
        <f>I26-D26</f>
        <v>650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503">
        <v>2602</v>
      </c>
      <c r="B27" s="9" t="s">
        <v>11993</v>
      </c>
      <c r="C27" s="12">
        <v>1991</v>
      </c>
      <c r="D27" s="388">
        <v>33272</v>
      </c>
      <c r="E27" s="9" t="s">
        <v>11994</v>
      </c>
      <c r="F27" s="9" t="s">
        <v>11995</v>
      </c>
      <c r="G27" s="9" t="s">
        <v>844</v>
      </c>
      <c r="H27" s="9" t="s">
        <v>11723</v>
      </c>
      <c r="I27" s="388">
        <v>37462</v>
      </c>
      <c r="J27" s="12">
        <v>7</v>
      </c>
      <c r="K27" s="561" t="s">
        <v>324</v>
      </c>
      <c r="L27" s="9" t="s">
        <v>376</v>
      </c>
      <c r="M27" s="13">
        <f>I27-D27</f>
        <v>4190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510">
        <v>2702</v>
      </c>
      <c r="B28" s="17" t="s">
        <v>11996</v>
      </c>
      <c r="C28" s="19">
        <v>1999</v>
      </c>
      <c r="D28" s="392">
        <v>36512</v>
      </c>
      <c r="E28" s="17" t="s">
        <v>11997</v>
      </c>
      <c r="F28" s="17" t="s">
        <v>11998</v>
      </c>
      <c r="G28" s="17" t="s">
        <v>844</v>
      </c>
      <c r="H28" s="17" t="s">
        <v>11926</v>
      </c>
      <c r="I28" s="392">
        <v>37468</v>
      </c>
      <c r="J28" s="19">
        <v>7</v>
      </c>
      <c r="K28" s="560" t="s">
        <v>278</v>
      </c>
      <c r="L28" s="19" t="s">
        <v>371</v>
      </c>
      <c r="M28" s="21">
        <f>I28-D28</f>
        <v>956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503">
        <v>2802</v>
      </c>
      <c r="B29" s="9" t="s">
        <v>11999</v>
      </c>
      <c r="C29" s="12">
        <v>1990</v>
      </c>
      <c r="D29" s="388">
        <v>33227</v>
      </c>
      <c r="E29" s="9" t="s">
        <v>12000</v>
      </c>
      <c r="F29" s="9" t="s">
        <v>12001</v>
      </c>
      <c r="G29" s="9" t="s">
        <v>850</v>
      </c>
      <c r="H29" s="9" t="s">
        <v>12002</v>
      </c>
      <c r="I29" s="388">
        <v>37468</v>
      </c>
      <c r="J29" s="12">
        <v>7</v>
      </c>
      <c r="K29" s="562" t="s">
        <v>308</v>
      </c>
      <c r="L29" s="9" t="s">
        <v>371</v>
      </c>
      <c r="M29" s="13">
        <f>I29-D29</f>
        <v>4241</v>
      </c>
      <c r="N29" s="243"/>
      <c r="O29" s="24">
        <v>1990</v>
      </c>
      <c r="P29" s="62">
        <f>COUNTIF($C$2:$C$503,"1990")</f>
        <v>1</v>
      </c>
      <c r="Q29" s="34"/>
      <c r="R29" s="35"/>
      <c r="S29" s="63">
        <f>P29/P42</f>
        <v>0.0188679245283019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510">
        <v>2902</v>
      </c>
      <c r="B30" s="17" t="s">
        <v>12003</v>
      </c>
      <c r="C30" s="19">
        <v>1997</v>
      </c>
      <c r="D30" s="392">
        <v>35782</v>
      </c>
      <c r="E30" s="17" t="s">
        <v>12004</v>
      </c>
      <c r="F30" s="17" t="s">
        <v>12005</v>
      </c>
      <c r="G30" s="17" t="s">
        <v>850</v>
      </c>
      <c r="H30" s="17" t="s">
        <v>1358</v>
      </c>
      <c r="I30" s="392">
        <v>37468</v>
      </c>
      <c r="J30" s="19">
        <v>7</v>
      </c>
      <c r="K30" s="560" t="s">
        <v>278</v>
      </c>
      <c r="L30" s="19" t="s">
        <v>376</v>
      </c>
      <c r="M30" s="21">
        <f>I30-D30</f>
        <v>1686</v>
      </c>
      <c r="N30" s="243"/>
      <c r="O30" s="23">
        <v>1991</v>
      </c>
      <c r="P30" s="64">
        <f>COUNTIF($C$2:$C$503,"1991")</f>
        <v>1</v>
      </c>
      <c r="Q30" s="34"/>
      <c r="R30" s="35"/>
      <c r="S30" s="61">
        <f>P30/P42</f>
        <v>0.0188679245283019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503">
        <v>3002</v>
      </c>
      <c r="B31" s="9" t="s">
        <v>12006</v>
      </c>
      <c r="C31" s="12">
        <v>1994</v>
      </c>
      <c r="D31" s="388">
        <v>34522</v>
      </c>
      <c r="E31" s="9" t="s">
        <v>12007</v>
      </c>
      <c r="F31" s="9" t="s">
        <v>564</v>
      </c>
      <c r="G31" s="9" t="s">
        <v>850</v>
      </c>
      <c r="H31" s="9" t="s">
        <v>2387</v>
      </c>
      <c r="I31" s="388">
        <v>37469</v>
      </c>
      <c r="J31" s="12">
        <v>8</v>
      </c>
      <c r="K31" s="562" t="s">
        <v>308</v>
      </c>
      <c r="L31" s="9" t="s">
        <v>371</v>
      </c>
      <c r="M31" s="13">
        <f>I31-D31</f>
        <v>2947</v>
      </c>
      <c r="N31" s="243"/>
      <c r="O31" s="24">
        <v>1992</v>
      </c>
      <c r="P31" s="62">
        <f>COUNTIF($C$2:$C$503,"1992")</f>
        <v>0</v>
      </c>
      <c r="Q31" s="34"/>
      <c r="R31" s="35"/>
      <c r="S31" s="63">
        <f>P31/P42</f>
        <v>0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510">
        <v>3102</v>
      </c>
      <c r="B32" s="17" t="s">
        <v>12008</v>
      </c>
      <c r="C32" s="19">
        <v>2000</v>
      </c>
      <c r="D32" s="392">
        <v>36703</v>
      </c>
      <c r="E32" s="17" t="s">
        <v>12009</v>
      </c>
      <c r="F32" s="17" t="s">
        <v>10026</v>
      </c>
      <c r="G32" s="17" t="s">
        <v>865</v>
      </c>
      <c r="H32" s="17" t="s">
        <v>5174</v>
      </c>
      <c r="I32" s="392">
        <v>37474</v>
      </c>
      <c r="J32" s="19">
        <v>8</v>
      </c>
      <c r="K32" s="561" t="s">
        <v>324</v>
      </c>
      <c r="L32" s="19" t="s">
        <v>380</v>
      </c>
      <c r="M32" s="21">
        <f>I32-D32</f>
        <v>771</v>
      </c>
      <c r="N32" s="243"/>
      <c r="O32" s="23">
        <v>1993</v>
      </c>
      <c r="P32" s="64">
        <f>COUNTIF($C$2:$C$503,"1993")</f>
        <v>0</v>
      </c>
      <c r="Q32" s="34"/>
      <c r="R32" s="35"/>
      <c r="S32" s="61">
        <f>P32/P42</f>
        <v>0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503">
        <v>3202</v>
      </c>
      <c r="B33" s="9" t="s">
        <v>12010</v>
      </c>
      <c r="C33" s="12">
        <v>1999</v>
      </c>
      <c r="D33" s="388">
        <v>36525</v>
      </c>
      <c r="E33" s="9" t="s">
        <v>12011</v>
      </c>
      <c r="F33" s="9" t="s">
        <v>9986</v>
      </c>
      <c r="G33" s="9" t="s">
        <v>850</v>
      </c>
      <c r="H33" s="9" t="s">
        <v>11874</v>
      </c>
      <c r="I33" s="388">
        <v>37476</v>
      </c>
      <c r="J33" s="12">
        <v>8</v>
      </c>
      <c r="K33" s="560" t="s">
        <v>278</v>
      </c>
      <c r="L33" s="9" t="s">
        <v>376</v>
      </c>
      <c r="M33" s="13">
        <f>I33-D33</f>
        <v>951</v>
      </c>
      <c r="N33" s="243"/>
      <c r="O33" s="24">
        <v>1994</v>
      </c>
      <c r="P33" s="62">
        <f>COUNTIF($C$2:$C$503,"1994")</f>
        <v>4</v>
      </c>
      <c r="Q33" s="34"/>
      <c r="R33" s="35"/>
      <c r="S33" s="63">
        <f>P33/P42</f>
        <v>0.0754716981132075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510">
        <v>3302</v>
      </c>
      <c r="B34" s="17" t="s">
        <v>12012</v>
      </c>
      <c r="C34" s="19">
        <v>1994</v>
      </c>
      <c r="D34" s="392">
        <v>34662</v>
      </c>
      <c r="E34" s="17" t="s">
        <v>12013</v>
      </c>
      <c r="F34" s="17" t="s">
        <v>1678</v>
      </c>
      <c r="G34" s="17" t="s">
        <v>407</v>
      </c>
      <c r="H34" s="17" t="s">
        <v>8323</v>
      </c>
      <c r="I34" s="392">
        <v>37484</v>
      </c>
      <c r="J34" s="19">
        <v>8</v>
      </c>
      <c r="K34" s="563" t="s">
        <v>295</v>
      </c>
      <c r="L34" s="19" t="s">
        <v>371</v>
      </c>
      <c r="M34" s="21">
        <f>I34-D34</f>
        <v>2822</v>
      </c>
      <c r="N34" s="243"/>
      <c r="O34" s="23">
        <v>1995</v>
      </c>
      <c r="P34" s="64">
        <f>COUNTIF($C$2:$C$503,"1995")</f>
        <v>0</v>
      </c>
      <c r="Q34" s="34"/>
      <c r="R34" s="35"/>
      <c r="S34" s="61">
        <f>P34/P42</f>
        <v>0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503">
        <v>3402</v>
      </c>
      <c r="B35" s="9" t="s">
        <v>12014</v>
      </c>
      <c r="C35" s="12">
        <v>2000</v>
      </c>
      <c r="D35" s="388">
        <v>36866</v>
      </c>
      <c r="E35" s="9" t="s">
        <v>12015</v>
      </c>
      <c r="F35" s="9" t="s">
        <v>1352</v>
      </c>
      <c r="G35" s="9" t="s">
        <v>407</v>
      </c>
      <c r="H35" s="9" t="s">
        <v>11874</v>
      </c>
      <c r="I35" s="388">
        <v>37489</v>
      </c>
      <c r="J35" s="12">
        <v>8</v>
      </c>
      <c r="K35" s="562" t="s">
        <v>308</v>
      </c>
      <c r="L35" s="9" t="s">
        <v>371</v>
      </c>
      <c r="M35" s="13">
        <f>I35-D35</f>
        <v>623</v>
      </c>
      <c r="N35" s="243"/>
      <c r="O35" s="24">
        <v>1996</v>
      </c>
      <c r="P35" s="62">
        <f>COUNTIF($C$2:$C$503,"1996")</f>
        <v>0</v>
      </c>
      <c r="Q35" s="34"/>
      <c r="R35" s="35"/>
      <c r="S35" s="63">
        <f>P35/P42</f>
        <v>0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510">
        <v>3502</v>
      </c>
      <c r="B36" s="17" t="s">
        <v>12016</v>
      </c>
      <c r="C36" s="19">
        <v>1998</v>
      </c>
      <c r="D36" s="392">
        <v>36132</v>
      </c>
      <c r="E36" s="17" t="s">
        <v>12017</v>
      </c>
      <c r="F36" s="17" t="s">
        <v>12018</v>
      </c>
      <c r="G36" s="17" t="s">
        <v>850</v>
      </c>
      <c r="H36" s="17" t="s">
        <v>1358</v>
      </c>
      <c r="I36" s="392">
        <v>37496</v>
      </c>
      <c r="J36" s="19">
        <v>8</v>
      </c>
      <c r="K36" s="560" t="s">
        <v>278</v>
      </c>
      <c r="L36" s="19" t="s">
        <v>371</v>
      </c>
      <c r="M36" s="21">
        <f>I36-D36</f>
        <v>1364</v>
      </c>
      <c r="N36" s="243"/>
      <c r="O36" s="23">
        <v>1997</v>
      </c>
      <c r="P36" s="64">
        <f>COUNTIF($C$2:$C$503,"1997")</f>
        <v>1</v>
      </c>
      <c r="Q36" s="34"/>
      <c r="R36" s="35"/>
      <c r="S36" s="61">
        <f>P36/P42</f>
        <v>0.0188679245283019</v>
      </c>
      <c r="T36" s="22"/>
      <c r="U36" s="243"/>
      <c r="V36" s="243"/>
      <c r="W36" s="243"/>
      <c r="X36" s="243"/>
      <c r="Y36" s="243"/>
      <c r="Z36" s="243"/>
    </row>
    <row ht="15" customHeight="1" r="37">
      <c r="A37" s="503">
        <v>3602</v>
      </c>
      <c r="B37" s="9" t="s">
        <v>12019</v>
      </c>
      <c r="C37" s="12">
        <v>1999</v>
      </c>
      <c r="D37" s="388">
        <v>36426</v>
      </c>
      <c r="E37" s="9" t="s">
        <v>12020</v>
      </c>
      <c r="F37" s="9" t="s">
        <v>1352</v>
      </c>
      <c r="G37" s="9" t="s">
        <v>850</v>
      </c>
      <c r="H37" s="9" t="s">
        <v>11874</v>
      </c>
      <c r="I37" s="388">
        <v>37504</v>
      </c>
      <c r="J37" s="12">
        <v>9</v>
      </c>
      <c r="K37" s="560" t="s">
        <v>278</v>
      </c>
      <c r="L37" s="9" t="s">
        <v>371</v>
      </c>
      <c r="M37" s="13">
        <f>I37-D37</f>
        <v>1078</v>
      </c>
      <c r="N37" s="243"/>
      <c r="O37" s="24">
        <v>1998</v>
      </c>
      <c r="P37" s="62">
        <f>COUNTIF($C$2:$C$503,"1998")</f>
        <v>5</v>
      </c>
      <c r="Q37" s="34"/>
      <c r="R37" s="35"/>
      <c r="S37" s="63">
        <f>P37/P42</f>
        <v>0.0943396226415094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510">
        <v>3702</v>
      </c>
      <c r="B38" s="17" t="s">
        <v>12021</v>
      </c>
      <c r="C38" s="19">
        <v>2000</v>
      </c>
      <c r="D38" s="392">
        <v>36644</v>
      </c>
      <c r="E38" s="17" t="s">
        <v>12022</v>
      </c>
      <c r="F38" s="17" t="s">
        <v>154</v>
      </c>
      <c r="G38" s="17" t="s">
        <v>407</v>
      </c>
      <c r="H38" s="17" t="s">
        <v>2387</v>
      </c>
      <c r="I38" s="392">
        <v>37510</v>
      </c>
      <c r="J38" s="19">
        <v>9</v>
      </c>
      <c r="K38" s="561" t="s">
        <v>324</v>
      </c>
      <c r="L38" s="19" t="s">
        <v>376</v>
      </c>
      <c r="M38" s="21">
        <f>I38-D38</f>
        <v>866</v>
      </c>
      <c r="N38" s="243"/>
      <c r="O38" s="23">
        <v>1999</v>
      </c>
      <c r="P38" s="64">
        <f>COUNTIF($C$2:$C$503,"1999")</f>
        <v>12</v>
      </c>
      <c r="Q38" s="34"/>
      <c r="R38" s="35"/>
      <c r="S38" s="61">
        <f>P38/P42</f>
        <v>0.226415094339623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503">
        <v>3802</v>
      </c>
      <c r="B39" s="9" t="s">
        <v>12023</v>
      </c>
      <c r="C39" s="12">
        <v>2000</v>
      </c>
      <c r="D39" s="388">
        <v>36714</v>
      </c>
      <c r="E39" s="9" t="s">
        <v>12024</v>
      </c>
      <c r="F39" s="9" t="s">
        <v>11410</v>
      </c>
      <c r="G39" s="9" t="s">
        <v>850</v>
      </c>
      <c r="H39" s="9" t="s">
        <v>25</v>
      </c>
      <c r="I39" s="388">
        <v>37515</v>
      </c>
      <c r="J39" s="12">
        <v>9</v>
      </c>
      <c r="K39" s="562" t="s">
        <v>308</v>
      </c>
      <c r="L39" s="9" t="s">
        <v>376</v>
      </c>
      <c r="M39" s="13">
        <f>I39-D39</f>
        <v>801</v>
      </c>
      <c r="N39" s="243"/>
      <c r="O39" s="24">
        <v>2000</v>
      </c>
      <c r="P39" s="62">
        <f>COUNTIF($C$2:$C$503,"2000")</f>
        <v>24</v>
      </c>
      <c r="Q39" s="34"/>
      <c r="R39" s="35"/>
      <c r="S39" s="63">
        <f>P39/P42</f>
        <v>0.452830188679245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510">
        <v>3902</v>
      </c>
      <c r="B40" s="17" t="s">
        <v>12025</v>
      </c>
      <c r="C40" s="19">
        <v>2001</v>
      </c>
      <c r="D40" s="392">
        <v>36938</v>
      </c>
      <c r="E40" s="17" t="s">
        <v>12026</v>
      </c>
      <c r="F40" s="17" t="s">
        <v>12027</v>
      </c>
      <c r="G40" s="17" t="s">
        <v>844</v>
      </c>
      <c r="H40" s="17" t="s">
        <v>104</v>
      </c>
      <c r="I40" s="392">
        <v>37529</v>
      </c>
      <c r="J40" s="19">
        <v>9</v>
      </c>
      <c r="K40" s="563" t="s">
        <v>295</v>
      </c>
      <c r="L40" s="19" t="s">
        <v>376</v>
      </c>
      <c r="M40" s="21">
        <f>I40-D40</f>
        <v>591</v>
      </c>
      <c r="N40" s="243"/>
      <c r="O40" s="23">
        <v>2001</v>
      </c>
      <c r="P40" s="64">
        <f>COUNTIF($C$2:$C$503,"2001")</f>
        <v>4</v>
      </c>
      <c r="Q40" s="34"/>
      <c r="R40" s="35"/>
      <c r="S40" s="61">
        <f>P40/P42</f>
        <v>0.0754716981132075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503">
        <v>4002</v>
      </c>
      <c r="B41" s="9" t="s">
        <v>12028</v>
      </c>
      <c r="C41" s="12">
        <v>2000</v>
      </c>
      <c r="D41" s="388">
        <v>36882</v>
      </c>
      <c r="E41" s="9" t="s">
        <v>12029</v>
      </c>
      <c r="F41" s="9" t="s">
        <v>136</v>
      </c>
      <c r="G41" s="9" t="s">
        <v>407</v>
      </c>
      <c r="H41" s="9" t="s">
        <v>10182</v>
      </c>
      <c r="I41" s="388">
        <v>37552</v>
      </c>
      <c r="J41" s="12">
        <v>10</v>
      </c>
      <c r="K41" s="562" t="s">
        <v>308</v>
      </c>
      <c r="L41" s="9" t="s">
        <v>376</v>
      </c>
      <c r="M41" s="13">
        <f>I41-D41</f>
        <v>670</v>
      </c>
      <c r="N41" s="243"/>
      <c r="O41" s="24">
        <v>2002</v>
      </c>
      <c r="P41" s="62">
        <f>COUNTIF($C$2:$C$503,"2002")</f>
        <v>1</v>
      </c>
      <c r="Q41" s="34"/>
      <c r="R41" s="35"/>
      <c r="S41" s="63">
        <f>P41/P42</f>
        <v>0.0188679245283019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510">
        <v>4102</v>
      </c>
      <c r="B42" s="17" t="s">
        <v>12030</v>
      </c>
      <c r="C42" s="19">
        <v>2000</v>
      </c>
      <c r="D42" s="392">
        <v>36742</v>
      </c>
      <c r="E42" s="17" t="s">
        <v>12031</v>
      </c>
      <c r="F42" s="17" t="s">
        <v>154</v>
      </c>
      <c r="G42" s="17" t="s">
        <v>407</v>
      </c>
      <c r="H42" s="17" t="s">
        <v>3637</v>
      </c>
      <c r="I42" s="392">
        <v>37553</v>
      </c>
      <c r="J42" s="19">
        <v>10</v>
      </c>
      <c r="K42" s="561" t="s">
        <v>324</v>
      </c>
      <c r="L42" s="19" t="s">
        <v>376</v>
      </c>
      <c r="M42" s="21">
        <f>I42-D42</f>
        <v>811</v>
      </c>
      <c r="N42" s="243"/>
      <c r="O42" s="407" t="s">
        <v>166</v>
      </c>
      <c r="P42" s="408">
        <f>SUM(P29:R41)</f>
        <v>53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5" customHeight="1" r="43">
      <c r="A43" s="503">
        <v>4202</v>
      </c>
      <c r="B43" s="9" t="s">
        <v>12032</v>
      </c>
      <c r="C43" s="12">
        <v>1994</v>
      </c>
      <c r="D43" s="388">
        <v>34403</v>
      </c>
      <c r="E43" s="9" t="s">
        <v>12033</v>
      </c>
      <c r="F43" s="9" t="s">
        <v>497</v>
      </c>
      <c r="G43" s="9" t="s">
        <v>407</v>
      </c>
      <c r="H43" s="9" t="s">
        <v>10182</v>
      </c>
      <c r="I43" s="388">
        <v>37560</v>
      </c>
      <c r="J43" s="12">
        <v>10</v>
      </c>
      <c r="K43" s="562" t="s">
        <v>308</v>
      </c>
      <c r="L43" s="9" t="s">
        <v>371</v>
      </c>
      <c r="M43" s="13">
        <f>I43-D43</f>
        <v>3157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5" customHeight="1" r="44">
      <c r="A44" s="510">
        <v>4302</v>
      </c>
      <c r="B44" s="17" t="s">
        <v>12034</v>
      </c>
      <c r="C44" s="19">
        <v>2001</v>
      </c>
      <c r="D44" s="392">
        <v>36937</v>
      </c>
      <c r="E44" s="17" t="s">
        <v>12035</v>
      </c>
      <c r="F44" s="17" t="s">
        <v>154</v>
      </c>
      <c r="G44" s="17" t="s">
        <v>407</v>
      </c>
      <c r="H44" s="17" t="s">
        <v>121</v>
      </c>
      <c r="I44" s="392">
        <v>37561</v>
      </c>
      <c r="J44" s="19">
        <v>11</v>
      </c>
      <c r="K44" s="561" t="s">
        <v>324</v>
      </c>
      <c r="L44" s="19" t="s">
        <v>376</v>
      </c>
      <c r="M44" s="21">
        <f>I44-D44</f>
        <v>624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503">
        <v>4402</v>
      </c>
      <c r="B45" s="9" t="s">
        <v>12036</v>
      </c>
      <c r="C45" s="12">
        <v>1998</v>
      </c>
      <c r="D45" s="388">
        <v>36025</v>
      </c>
      <c r="E45" s="9" t="s">
        <v>12037</v>
      </c>
      <c r="F45" s="9" t="s">
        <v>10347</v>
      </c>
      <c r="G45" s="9" t="s">
        <v>407</v>
      </c>
      <c r="H45" s="9" t="s">
        <v>12038</v>
      </c>
      <c r="I45" s="388">
        <v>37567</v>
      </c>
      <c r="J45" s="12">
        <v>11</v>
      </c>
      <c r="K45" s="560" t="s">
        <v>278</v>
      </c>
      <c r="L45" s="9" t="s">
        <v>371</v>
      </c>
      <c r="M45" s="13">
        <f>I45-D45</f>
        <v>1542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510">
        <v>4502</v>
      </c>
      <c r="B46" s="17" t="s">
        <v>12039</v>
      </c>
      <c r="C46" s="19">
        <v>2001</v>
      </c>
      <c r="D46" s="392">
        <v>36993</v>
      </c>
      <c r="E46" s="17" t="s">
        <v>12040</v>
      </c>
      <c r="F46" s="17" t="s">
        <v>2302</v>
      </c>
      <c r="G46" s="17" t="s">
        <v>407</v>
      </c>
      <c r="H46" s="17" t="s">
        <v>6047</v>
      </c>
      <c r="I46" s="392">
        <v>37573</v>
      </c>
      <c r="J46" s="19">
        <v>11</v>
      </c>
      <c r="K46" s="562" t="s">
        <v>308</v>
      </c>
      <c r="L46" s="19" t="s">
        <v>376</v>
      </c>
      <c r="M46" s="21">
        <f>I46-D46</f>
        <v>580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503">
        <v>4602</v>
      </c>
      <c r="B47" s="9" t="s">
        <v>12041</v>
      </c>
      <c r="C47" s="12">
        <v>2000</v>
      </c>
      <c r="D47" s="388">
        <v>36882</v>
      </c>
      <c r="E47" s="9" t="s">
        <v>12042</v>
      </c>
      <c r="F47" s="9" t="s">
        <v>136</v>
      </c>
      <c r="G47" s="9" t="s">
        <v>850</v>
      </c>
      <c r="H47" s="9" t="s">
        <v>10182</v>
      </c>
      <c r="I47" s="388">
        <v>37589</v>
      </c>
      <c r="J47" s="12">
        <v>11</v>
      </c>
      <c r="K47" s="562" t="s">
        <v>308</v>
      </c>
      <c r="L47" s="9" t="s">
        <v>376</v>
      </c>
      <c r="M47" s="13">
        <f>I47-D47</f>
        <v>707</v>
      </c>
      <c r="N47" s="243"/>
      <c r="O47" s="410" t="s">
        <v>188</v>
      </c>
      <c r="P47" s="303">
        <f>COUNTIF($J$2:$J$476,"1")</f>
        <v>2</v>
      </c>
      <c r="Q47" s="59"/>
      <c r="R47" s="60"/>
      <c r="S47" s="411">
        <f>(P47/P59)</f>
        <v>0.0377358490566038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510">
        <v>4702</v>
      </c>
      <c r="B48" s="17" t="s">
        <v>12043</v>
      </c>
      <c r="C48" s="19">
        <v>1999</v>
      </c>
      <c r="D48" s="392">
        <v>36525</v>
      </c>
      <c r="E48" s="17" t="s">
        <v>12044</v>
      </c>
      <c r="F48" s="17" t="s">
        <v>11741</v>
      </c>
      <c r="G48" s="17" t="s">
        <v>407</v>
      </c>
      <c r="H48" s="17" t="s">
        <v>8323</v>
      </c>
      <c r="I48" s="392">
        <v>37582</v>
      </c>
      <c r="J48" s="19">
        <v>11</v>
      </c>
      <c r="K48" s="560" t="s">
        <v>278</v>
      </c>
      <c r="L48" s="19" t="s">
        <v>371</v>
      </c>
      <c r="M48" s="21">
        <f>I48-D48</f>
        <v>1057</v>
      </c>
      <c r="N48" s="243"/>
      <c r="O48" s="23" t="s">
        <v>193</v>
      </c>
      <c r="P48" s="64">
        <f>COUNTIF($J$2:$J$476,"2")</f>
        <v>3</v>
      </c>
      <c r="Q48" s="34"/>
      <c r="R48" s="35"/>
      <c r="S48" s="61">
        <f>(P48/P59)</f>
        <v>0.0566037735849057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503">
        <v>4802</v>
      </c>
      <c r="B49" s="9" t="s">
        <v>12045</v>
      </c>
      <c r="C49" s="12">
        <v>2001</v>
      </c>
      <c r="D49" s="388">
        <v>36993</v>
      </c>
      <c r="E49" s="9" t="s">
        <v>12046</v>
      </c>
      <c r="F49" s="9" t="s">
        <v>11850</v>
      </c>
      <c r="G49" s="9" t="s">
        <v>407</v>
      </c>
      <c r="H49" s="9" t="s">
        <v>6047</v>
      </c>
      <c r="I49" s="388">
        <v>37583</v>
      </c>
      <c r="J49" s="12">
        <v>11</v>
      </c>
      <c r="K49" s="563" t="s">
        <v>295</v>
      </c>
      <c r="L49" s="9" t="s">
        <v>376</v>
      </c>
      <c r="M49" s="13">
        <f>I49-D49</f>
        <v>590</v>
      </c>
      <c r="N49" s="243"/>
      <c r="O49" s="24" t="s">
        <v>197</v>
      </c>
      <c r="P49" s="62">
        <f>COUNTIF($J$2:$J$476,"3")</f>
        <v>4</v>
      </c>
      <c r="Q49" s="34"/>
      <c r="R49" s="35"/>
      <c r="S49" s="63">
        <f>(P49/P59)</f>
        <v>0.0754716981132075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510">
        <v>4902</v>
      </c>
      <c r="B50" s="17" t="s">
        <v>12047</v>
      </c>
      <c r="C50" s="19">
        <v>2000</v>
      </c>
      <c r="D50" s="392">
        <v>36734</v>
      </c>
      <c r="E50" s="17" t="s">
        <v>12048</v>
      </c>
      <c r="F50" s="547" t="s">
        <v>2336</v>
      </c>
      <c r="G50" s="17" t="s">
        <v>865</v>
      </c>
      <c r="H50" s="17" t="s">
        <v>12049</v>
      </c>
      <c r="I50" s="392">
        <v>37585</v>
      </c>
      <c r="J50" s="19">
        <v>11</v>
      </c>
      <c r="K50" s="563" t="s">
        <v>295</v>
      </c>
      <c r="L50" s="19" t="s">
        <v>380</v>
      </c>
      <c r="M50" s="21">
        <f>I50-D50</f>
        <v>851</v>
      </c>
      <c r="N50" s="243"/>
      <c r="O50" s="23" t="s">
        <v>204</v>
      </c>
      <c r="P50" s="64">
        <f>COUNTIF($J$2:$J$476,"4")</f>
        <v>4</v>
      </c>
      <c r="Q50" s="34"/>
      <c r="R50" s="35"/>
      <c r="S50" s="61">
        <f>(P50/P59)</f>
        <v>0.0754716981132075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503">
        <v>5002</v>
      </c>
      <c r="B51" s="9" t="s">
        <v>12050</v>
      </c>
      <c r="C51" s="12">
        <v>1999</v>
      </c>
      <c r="D51" s="388">
        <v>36188</v>
      </c>
      <c r="E51" s="9" t="s">
        <v>12051</v>
      </c>
      <c r="F51" s="9" t="s">
        <v>1678</v>
      </c>
      <c r="G51" s="9" t="s">
        <v>850</v>
      </c>
      <c r="H51" s="9" t="s">
        <v>6552</v>
      </c>
      <c r="I51" s="388">
        <v>37595</v>
      </c>
      <c r="J51" s="12">
        <v>12</v>
      </c>
      <c r="K51" s="560" t="s">
        <v>278</v>
      </c>
      <c r="L51" s="9" t="s">
        <v>376</v>
      </c>
      <c r="M51" s="13">
        <f>I51-D51</f>
        <v>1407</v>
      </c>
      <c r="N51" s="243"/>
      <c r="O51" s="24" t="s">
        <v>211</v>
      </c>
      <c r="P51" s="62">
        <f>COUNTIF($J$2:$J$476,"5")</f>
        <v>5</v>
      </c>
      <c r="Q51" s="34"/>
      <c r="R51" s="35"/>
      <c r="S51" s="63">
        <f>(P51/P59)</f>
        <v>0.0943396226415094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510">
        <v>5102</v>
      </c>
      <c r="B52" s="17" t="s">
        <v>12052</v>
      </c>
      <c r="C52" s="19">
        <v>2000</v>
      </c>
      <c r="D52" s="392">
        <v>36829</v>
      </c>
      <c r="E52" s="17" t="s">
        <v>12053</v>
      </c>
      <c r="F52" s="17" t="s">
        <v>2600</v>
      </c>
      <c r="G52" s="17" t="s">
        <v>865</v>
      </c>
      <c r="H52" s="17" t="s">
        <v>11814</v>
      </c>
      <c r="I52" s="392">
        <v>37603</v>
      </c>
      <c r="J52" s="19">
        <v>12</v>
      </c>
      <c r="K52" s="563" t="s">
        <v>295</v>
      </c>
      <c r="L52" s="19" t="s">
        <v>380</v>
      </c>
      <c r="M52" s="21">
        <f>I52-D52</f>
        <v>774</v>
      </c>
      <c r="N52" s="243"/>
      <c r="O52" s="23" t="s">
        <v>216</v>
      </c>
      <c r="P52" s="64">
        <f>COUNTIF($J$2:$J$476,"6")</f>
        <v>4</v>
      </c>
      <c r="Q52" s="34"/>
      <c r="R52" s="35"/>
      <c r="S52" s="61">
        <f>(P52/P59)</f>
        <v>0.0754716981132075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503">
        <v>5202</v>
      </c>
      <c r="B53" s="9" t="s">
        <v>12054</v>
      </c>
      <c r="C53" s="12">
        <v>2002</v>
      </c>
      <c r="D53" s="388">
        <v>37469</v>
      </c>
      <c r="E53" s="9" t="s">
        <v>12055</v>
      </c>
      <c r="F53" s="9" t="s">
        <v>12056</v>
      </c>
      <c r="G53" s="9" t="s">
        <v>850</v>
      </c>
      <c r="H53" s="9" t="s">
        <v>8323</v>
      </c>
      <c r="I53" s="388">
        <v>37610</v>
      </c>
      <c r="J53" s="12">
        <v>12</v>
      </c>
      <c r="K53" s="563" t="s">
        <v>295</v>
      </c>
      <c r="L53" s="9" t="s">
        <v>371</v>
      </c>
      <c r="M53" s="13">
        <f>I53-D53</f>
        <v>141</v>
      </c>
      <c r="N53" s="243"/>
      <c r="O53" s="24" t="s">
        <v>221</v>
      </c>
      <c r="P53" s="62">
        <f>COUNTIF($J$2:$J$476,"7")</f>
        <v>7</v>
      </c>
      <c r="Q53" s="34"/>
      <c r="R53" s="35"/>
      <c r="S53" s="63">
        <f>(P53/P59)</f>
        <v>0.132075471698113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510">
        <v>5302</v>
      </c>
      <c r="B54" s="17" t="s">
        <v>12057</v>
      </c>
      <c r="C54" s="19">
        <v>1999</v>
      </c>
      <c r="D54" s="392">
        <v>36525</v>
      </c>
      <c r="E54" s="17" t="s">
        <v>12058</v>
      </c>
      <c r="F54" s="17" t="s">
        <v>1439</v>
      </c>
      <c r="G54" s="17" t="s">
        <v>850</v>
      </c>
      <c r="H54" s="17" t="s">
        <v>8323</v>
      </c>
      <c r="I54" s="392">
        <v>37618</v>
      </c>
      <c r="J54" s="19">
        <v>12</v>
      </c>
      <c r="K54" s="563" t="s">
        <v>295</v>
      </c>
      <c r="L54" s="19" t="s">
        <v>376</v>
      </c>
      <c r="M54" s="21">
        <f>I54-D54</f>
        <v>1093</v>
      </c>
      <c r="N54" s="243"/>
      <c r="O54" s="23" t="s">
        <v>226</v>
      </c>
      <c r="P54" s="64">
        <f>COUNTIF($J$2:$J$476,"8")</f>
        <v>6</v>
      </c>
      <c r="Q54" s="34"/>
      <c r="R54" s="35"/>
      <c r="S54" s="61">
        <f>(P54/P59)</f>
        <v>0.113207547169811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538"/>
      <c r="B55" s="538"/>
      <c r="C55" s="538"/>
      <c r="D55" s="540"/>
      <c r="E55" s="538"/>
      <c r="F55" s="538"/>
      <c r="G55" s="538"/>
      <c r="H55" s="538"/>
      <c r="I55" s="540"/>
      <c r="J55" s="538"/>
      <c r="K55" s="538"/>
      <c r="L55" s="538"/>
      <c r="M55" s="538"/>
      <c r="N55" s="243"/>
      <c r="O55" s="24" t="s">
        <v>231</v>
      </c>
      <c r="P55" s="62">
        <f>COUNTIF($J$2:$J$476,"9")</f>
        <v>4</v>
      </c>
      <c r="Q55" s="34"/>
      <c r="R55" s="35"/>
      <c r="S55" s="63">
        <f>(P55/P59)</f>
        <v>0.0754716981132075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538"/>
      <c r="B56" s="538"/>
      <c r="C56" s="538"/>
      <c r="D56" s="540"/>
      <c r="E56" s="538"/>
      <c r="F56" s="538"/>
      <c r="G56" s="538"/>
      <c r="H56" s="538"/>
      <c r="I56" s="540"/>
      <c r="J56" s="538"/>
      <c r="K56" s="538"/>
      <c r="L56" s="538"/>
      <c r="M56" s="538"/>
      <c r="N56" s="243"/>
      <c r="O56" s="23" t="s">
        <v>237</v>
      </c>
      <c r="P56" s="64">
        <f>COUNTIF($J$2:$J$476,"10")</f>
        <v>3</v>
      </c>
      <c r="Q56" s="34"/>
      <c r="R56" s="35"/>
      <c r="S56" s="61">
        <f>(P56/P59)</f>
        <v>0.0566037735849057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538"/>
      <c r="B57" s="538"/>
      <c r="C57" s="538"/>
      <c r="D57" s="540"/>
      <c r="E57" s="538"/>
      <c r="F57" s="538"/>
      <c r="G57" s="538"/>
      <c r="H57" s="538"/>
      <c r="I57" s="540"/>
      <c r="J57" s="538"/>
      <c r="K57" s="538"/>
      <c r="L57" s="538"/>
      <c r="M57" s="538"/>
      <c r="N57" s="243"/>
      <c r="O57" s="24" t="s">
        <v>243</v>
      </c>
      <c r="P57" s="62">
        <f>COUNTIF($J$2:$J$476,"11")</f>
        <v>7</v>
      </c>
      <c r="Q57" s="34"/>
      <c r="R57" s="35"/>
      <c r="S57" s="63">
        <f>(P57/P59)</f>
        <v>0.132075471698113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538"/>
      <c r="B58" s="538"/>
      <c r="C58" s="538"/>
      <c r="D58" s="540"/>
      <c r="E58" s="538"/>
      <c r="F58" s="538"/>
      <c r="G58" s="538"/>
      <c r="H58" s="538"/>
      <c r="I58" s="540"/>
      <c r="J58" s="538"/>
      <c r="K58" s="538"/>
      <c r="L58" s="538"/>
      <c r="M58" s="538"/>
      <c r="N58" s="243"/>
      <c r="O58" s="413" t="s">
        <v>248</v>
      </c>
      <c r="P58" s="64">
        <f>COUNTIF($J$2:$J$476,"12")</f>
        <v>4</v>
      </c>
      <c r="Q58" s="34"/>
      <c r="R58" s="35"/>
      <c r="S58" s="414">
        <f>(P58/P59)</f>
        <v>0.0754716981132075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538"/>
      <c r="B59" s="538"/>
      <c r="C59" s="538"/>
      <c r="D59" s="540"/>
      <c r="E59" s="538"/>
      <c r="F59" s="538"/>
      <c r="G59" s="538"/>
      <c r="H59" s="538"/>
      <c r="I59" s="540"/>
      <c r="J59" s="538"/>
      <c r="K59" s="538"/>
      <c r="L59" s="538"/>
      <c r="M59" s="538"/>
      <c r="N59" s="243"/>
      <c r="O59" s="407" t="s">
        <v>253</v>
      </c>
      <c r="P59" s="408">
        <f>SUM(P47:R58)</f>
        <v>53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538"/>
      <c r="B60" s="538"/>
      <c r="C60" s="538"/>
      <c r="D60" s="540"/>
      <c r="E60" s="538"/>
      <c r="F60" s="538"/>
      <c r="G60" s="538"/>
      <c r="H60" s="538"/>
      <c r="I60" s="540"/>
      <c r="J60" s="538"/>
      <c r="K60" s="538"/>
      <c r="L60" s="538"/>
      <c r="M60" s="538"/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538"/>
      <c r="B61" s="538"/>
      <c r="C61" s="538"/>
      <c r="D61" s="540"/>
      <c r="E61" s="538"/>
      <c r="F61" s="538"/>
      <c r="G61" s="538"/>
      <c r="H61" s="538"/>
      <c r="I61" s="540"/>
      <c r="J61" s="538"/>
      <c r="K61" s="538"/>
      <c r="L61" s="538"/>
      <c r="M61" s="538"/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538"/>
      <c r="B62" s="538"/>
      <c r="C62" s="538"/>
      <c r="D62" s="540"/>
      <c r="E62" s="538"/>
      <c r="F62" s="538"/>
      <c r="G62" s="538"/>
      <c r="H62" s="538"/>
      <c r="I62" s="540"/>
      <c r="J62" s="538"/>
      <c r="K62" s="538"/>
      <c r="L62" s="538"/>
      <c r="M62" s="538"/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538"/>
      <c r="B63" s="538"/>
      <c r="C63" s="538"/>
      <c r="D63" s="540"/>
      <c r="E63" s="538"/>
      <c r="F63" s="538"/>
      <c r="G63" s="538"/>
      <c r="H63" s="538"/>
      <c r="I63" s="540"/>
      <c r="J63" s="538"/>
      <c r="K63" s="538"/>
      <c r="L63" s="538"/>
      <c r="M63" s="538"/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538"/>
      <c r="B64" s="538"/>
      <c r="C64" s="538"/>
      <c r="D64" s="540"/>
      <c r="E64" s="538"/>
      <c r="F64" s="538"/>
      <c r="G64" s="538"/>
      <c r="H64" s="538"/>
      <c r="I64" s="540"/>
      <c r="J64" s="538"/>
      <c r="K64" s="538"/>
      <c r="L64" s="538"/>
      <c r="M64" s="538"/>
      <c r="N64" s="243"/>
      <c r="O64" s="418" t="s">
        <v>278</v>
      </c>
      <c r="P64" s="419"/>
      <c r="Q64" s="419"/>
      <c r="R64" s="420"/>
      <c r="S64" s="421">
        <f>COUNTIF($K$1:$K$494,"I - Extremamente tóxico")</f>
        <v>11</v>
      </c>
      <c r="T64" s="422">
        <f>(S64/S76)</f>
        <v>0.207547169811321</v>
      </c>
      <c r="U64" s="243"/>
      <c r="V64" s="243"/>
      <c r="W64" s="243"/>
      <c r="X64" s="243"/>
      <c r="Y64" s="243"/>
      <c r="Z64" s="243"/>
    </row>
    <row ht="12.75" customHeight="1" r="65">
      <c r="A65" s="538"/>
      <c r="B65" s="538"/>
      <c r="C65" s="538"/>
      <c r="D65" s="540"/>
      <c r="E65" s="538"/>
      <c r="F65" s="538"/>
      <c r="G65" s="538"/>
      <c r="H65" s="538"/>
      <c r="I65" s="540"/>
      <c r="J65" s="538"/>
      <c r="K65" s="538"/>
      <c r="L65" s="538"/>
      <c r="M65" s="538"/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538"/>
      <c r="B66" s="538"/>
      <c r="C66" s="538"/>
      <c r="D66" s="540"/>
      <c r="E66" s="538"/>
      <c r="F66" s="538"/>
      <c r="G66" s="538"/>
      <c r="H66" s="538"/>
      <c r="I66" s="540"/>
      <c r="J66" s="538"/>
      <c r="K66" s="538"/>
      <c r="L66" s="538"/>
      <c r="M66" s="538"/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538"/>
      <c r="B67" s="538"/>
      <c r="C67" s="538"/>
      <c r="D67" s="540"/>
      <c r="E67" s="538"/>
      <c r="F67" s="538"/>
      <c r="G67" s="538"/>
      <c r="H67" s="538"/>
      <c r="I67" s="540"/>
      <c r="J67" s="538"/>
      <c r="K67" s="538"/>
      <c r="L67" s="538"/>
      <c r="M67" s="538"/>
      <c r="N67" s="243"/>
      <c r="O67" s="426" t="s">
        <v>295</v>
      </c>
      <c r="P67" s="340"/>
      <c r="Q67" s="340"/>
      <c r="R67" s="341"/>
      <c r="S67" s="427">
        <f>COUNTIF($K$2:$K$476,"II - Altamente tóxico")</f>
        <v>9</v>
      </c>
      <c r="T67" s="428">
        <f>(S67/S76)</f>
        <v>0.169811320754717</v>
      </c>
      <c r="U67" s="243"/>
      <c r="V67" s="243"/>
      <c r="W67" s="243"/>
      <c r="X67" s="243"/>
      <c r="Y67" s="243"/>
      <c r="Z67" s="243"/>
    </row>
    <row ht="12.75" customHeight="1" r="68">
      <c r="A68" s="538"/>
      <c r="B68" s="538"/>
      <c r="C68" s="538"/>
      <c r="D68" s="540"/>
      <c r="E68" s="538"/>
      <c r="F68" s="538"/>
      <c r="G68" s="538"/>
      <c r="H68" s="538"/>
      <c r="I68" s="540"/>
      <c r="J68" s="538"/>
      <c r="K68" s="538"/>
      <c r="L68" s="538"/>
      <c r="M68" s="538"/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538"/>
      <c r="B69" s="538"/>
      <c r="C69" s="538"/>
      <c r="D69" s="540"/>
      <c r="E69" s="538"/>
      <c r="F69" s="538"/>
      <c r="G69" s="538"/>
      <c r="H69" s="538"/>
      <c r="I69" s="540"/>
      <c r="J69" s="538"/>
      <c r="K69" s="538"/>
      <c r="L69" s="538"/>
      <c r="M69" s="538"/>
      <c r="N69" s="243"/>
      <c r="O69" s="429" t="s">
        <v>308</v>
      </c>
      <c r="P69" s="340"/>
      <c r="Q69" s="340"/>
      <c r="R69" s="341"/>
      <c r="S69" s="430">
        <f>COUNTIF($K$2:$K$476,"III - Medianamente tóxico")</f>
        <v>21</v>
      </c>
      <c r="T69" s="431">
        <f>(S69/S76)</f>
        <v>0.39622641509434</v>
      </c>
      <c r="U69" s="243"/>
      <c r="V69" s="243"/>
      <c r="W69" s="243"/>
      <c r="X69" s="243"/>
      <c r="Y69" s="243"/>
      <c r="Z69" s="243"/>
    </row>
    <row ht="12.75" customHeight="1" r="70">
      <c r="A70" s="538"/>
      <c r="B70" s="538"/>
      <c r="C70" s="538"/>
      <c r="D70" s="540"/>
      <c r="E70" s="538"/>
      <c r="F70" s="538"/>
      <c r="G70" s="538"/>
      <c r="H70" s="538"/>
      <c r="I70" s="540"/>
      <c r="J70" s="538"/>
      <c r="K70" s="538"/>
      <c r="L70" s="538"/>
      <c r="M70" s="538"/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538"/>
      <c r="B71" s="538"/>
      <c r="C71" s="538"/>
      <c r="D71" s="540"/>
      <c r="E71" s="538"/>
      <c r="F71" s="538"/>
      <c r="G71" s="538"/>
      <c r="H71" s="538"/>
      <c r="I71" s="540"/>
      <c r="J71" s="538"/>
      <c r="K71" s="538"/>
      <c r="L71" s="538"/>
      <c r="M71" s="538"/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538"/>
      <c r="B72" s="538"/>
      <c r="C72" s="538"/>
      <c r="D72" s="540"/>
      <c r="E72" s="538"/>
      <c r="F72" s="538"/>
      <c r="G72" s="538"/>
      <c r="H72" s="538"/>
      <c r="I72" s="540"/>
      <c r="J72" s="538"/>
      <c r="K72" s="538"/>
      <c r="L72" s="538"/>
      <c r="M72" s="538"/>
      <c r="N72" s="243"/>
      <c r="O72" s="432" t="s">
        <v>324</v>
      </c>
      <c r="P72" s="340"/>
      <c r="Q72" s="340"/>
      <c r="R72" s="341"/>
      <c r="S72" s="433">
        <f>COUNTIF($K$2:$K$476,"IV - Pouco tóxico")</f>
        <v>12</v>
      </c>
      <c r="T72" s="434">
        <f>(S72/S76)</f>
        <v>0.226415094339623</v>
      </c>
      <c r="U72" s="243"/>
      <c r="V72" s="243"/>
      <c r="W72" s="243"/>
      <c r="X72" s="243"/>
      <c r="Y72" s="243"/>
      <c r="Z72" s="243"/>
    </row>
    <row ht="12.75" customHeight="1" r="73">
      <c r="A73" s="538"/>
      <c r="B73" s="538"/>
      <c r="C73" s="538"/>
      <c r="D73" s="540"/>
      <c r="E73" s="538"/>
      <c r="F73" s="538"/>
      <c r="G73" s="538"/>
      <c r="H73" s="538"/>
      <c r="I73" s="540"/>
      <c r="J73" s="538"/>
      <c r="K73" s="538"/>
      <c r="L73" s="538"/>
      <c r="M73" s="538"/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538"/>
      <c r="B74" s="538"/>
      <c r="C74" s="538"/>
      <c r="D74" s="540"/>
      <c r="E74" s="538"/>
      <c r="F74" s="538"/>
      <c r="G74" s="538"/>
      <c r="H74" s="538"/>
      <c r="I74" s="540"/>
      <c r="J74" s="538"/>
      <c r="K74" s="538"/>
      <c r="L74" s="538"/>
      <c r="M74" s="538"/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0</v>
      </c>
      <c r="T74" s="434">
        <f>(S74/S76)</f>
        <v>0</v>
      </c>
      <c r="U74" s="243"/>
      <c r="V74" s="243"/>
      <c r="W74" s="243"/>
      <c r="X74" s="243"/>
      <c r="Y74" s="243"/>
      <c r="Z74" s="243"/>
    </row>
    <row ht="12.75" customHeight="1" r="75">
      <c r="A75" s="538"/>
      <c r="B75" s="538"/>
      <c r="C75" s="538"/>
      <c r="D75" s="540"/>
      <c r="E75" s="538"/>
      <c r="F75" s="538"/>
      <c r="G75" s="538"/>
      <c r="H75" s="538"/>
      <c r="I75" s="540"/>
      <c r="J75" s="538"/>
      <c r="K75" s="538"/>
      <c r="L75" s="538"/>
      <c r="M75" s="538"/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5" customHeight="1" r="76">
      <c r="A76" s="538"/>
      <c r="B76" s="538"/>
      <c r="C76" s="538"/>
      <c r="D76" s="540"/>
      <c r="E76" s="538"/>
      <c r="F76" s="538"/>
      <c r="G76" s="538"/>
      <c r="H76" s="538"/>
      <c r="I76" s="540"/>
      <c r="J76" s="538"/>
      <c r="K76" s="538"/>
      <c r="L76" s="538"/>
      <c r="M76" s="538"/>
      <c r="N76" s="243"/>
      <c r="O76" s="310" t="s">
        <v>253</v>
      </c>
      <c r="P76" s="59"/>
      <c r="Q76" s="59"/>
      <c r="R76" s="117"/>
      <c r="S76" s="440">
        <f>SUM(S64:S75)</f>
        <v>53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538"/>
      <c r="B77" s="538"/>
      <c r="C77" s="538"/>
      <c r="D77" s="540"/>
      <c r="E77" s="538"/>
      <c r="F77" s="538"/>
      <c r="G77" s="538"/>
      <c r="H77" s="538"/>
      <c r="I77" s="540"/>
      <c r="J77" s="538"/>
      <c r="K77" s="538"/>
      <c r="L77" s="538"/>
      <c r="M77" s="538"/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538"/>
      <c r="B78" s="538"/>
      <c r="C78" s="538"/>
      <c r="D78" s="540"/>
      <c r="E78" s="538"/>
      <c r="F78" s="538"/>
      <c r="G78" s="538"/>
      <c r="H78" s="538"/>
      <c r="I78" s="540"/>
      <c r="J78" s="538"/>
      <c r="K78" s="538"/>
      <c r="L78" s="538"/>
      <c r="M78" s="538"/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538"/>
      <c r="B79" s="538"/>
      <c r="C79" s="538"/>
      <c r="D79" s="540"/>
      <c r="E79" s="538"/>
      <c r="F79" s="538"/>
      <c r="G79" s="538"/>
      <c r="H79" s="538"/>
      <c r="I79" s="540"/>
      <c r="J79" s="538"/>
      <c r="K79" s="538"/>
      <c r="L79" s="538"/>
      <c r="M79" s="538"/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538"/>
      <c r="B80" s="538"/>
      <c r="C80" s="538"/>
      <c r="D80" s="540"/>
      <c r="E80" s="538"/>
      <c r="F80" s="538"/>
      <c r="G80" s="538"/>
      <c r="H80" s="538"/>
      <c r="I80" s="540"/>
      <c r="J80" s="538"/>
      <c r="K80" s="538"/>
      <c r="L80" s="538"/>
      <c r="M80" s="538"/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538"/>
      <c r="B81" s="538"/>
      <c r="C81" s="538"/>
      <c r="D81" s="540"/>
      <c r="E81" s="538"/>
      <c r="F81" s="538"/>
      <c r="G81" s="538"/>
      <c r="H81" s="538"/>
      <c r="I81" s="540"/>
      <c r="J81" s="538"/>
      <c r="K81" s="538"/>
      <c r="L81" s="538"/>
      <c r="M81" s="538"/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1</v>
      </c>
      <c r="T81" s="121">
        <f>(S81/S85)</f>
        <v>0.0188679245283019</v>
      </c>
      <c r="U81" s="243"/>
      <c r="V81" s="243"/>
      <c r="W81" s="243"/>
      <c r="X81" s="243"/>
      <c r="Y81" s="243"/>
      <c r="Z81" s="243"/>
    </row>
    <row ht="13.5" customHeight="1" r="82">
      <c r="A82" s="538"/>
      <c r="B82" s="538"/>
      <c r="C82" s="538"/>
      <c r="D82" s="540"/>
      <c r="E82" s="538"/>
      <c r="F82" s="538"/>
      <c r="G82" s="538"/>
      <c r="H82" s="538"/>
      <c r="I82" s="540"/>
      <c r="J82" s="538"/>
      <c r="K82" s="538"/>
      <c r="L82" s="538"/>
      <c r="M82" s="538"/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21</v>
      </c>
      <c r="T82" s="123">
        <f>(S82/S85)</f>
        <v>0.39622641509434</v>
      </c>
      <c r="U82" s="243"/>
      <c r="V82" s="243"/>
      <c r="W82" s="243"/>
      <c r="X82" s="243"/>
      <c r="Y82" s="243"/>
      <c r="Z82" s="243"/>
    </row>
    <row ht="13.5" customHeight="1" r="83">
      <c r="A83" s="538"/>
      <c r="B83" s="538"/>
      <c r="C83" s="538"/>
      <c r="D83" s="540"/>
      <c r="E83" s="538"/>
      <c r="F83" s="538"/>
      <c r="G83" s="538"/>
      <c r="H83" s="538"/>
      <c r="I83" s="540"/>
      <c r="J83" s="538"/>
      <c r="K83" s="538"/>
      <c r="L83" s="538"/>
      <c r="M83" s="538"/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25</v>
      </c>
      <c r="T83" s="121">
        <f>(S83/S85)</f>
        <v>0.471698113207547</v>
      </c>
      <c r="U83" s="243"/>
      <c r="V83" s="243"/>
      <c r="W83" s="243"/>
      <c r="X83" s="243"/>
      <c r="Y83" s="243"/>
      <c r="Z83" s="243"/>
    </row>
    <row ht="14.25" customHeight="1" r="84">
      <c r="A84" s="538"/>
      <c r="B84" s="538"/>
      <c r="C84" s="538"/>
      <c r="D84" s="540"/>
      <c r="E84" s="538"/>
      <c r="F84" s="538"/>
      <c r="G84" s="538"/>
      <c r="H84" s="538"/>
      <c r="I84" s="540"/>
      <c r="J84" s="538"/>
      <c r="K84" s="538"/>
      <c r="L84" s="538"/>
      <c r="M84" s="538"/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6</v>
      </c>
      <c r="T84" s="123">
        <f>(S84/S85)</f>
        <v>0.113207547169811</v>
      </c>
      <c r="U84" s="243"/>
      <c r="V84" s="243"/>
      <c r="W84" s="243"/>
      <c r="X84" s="243"/>
      <c r="Y84" s="243"/>
      <c r="Z84" s="243"/>
    </row>
    <row ht="12.75" customHeight="1" r="85">
      <c r="A85" s="538"/>
      <c r="B85" s="538"/>
      <c r="C85" s="538"/>
      <c r="D85" s="540"/>
      <c r="E85" s="538"/>
      <c r="F85" s="538"/>
      <c r="G85" s="538"/>
      <c r="H85" s="538"/>
      <c r="I85" s="540"/>
      <c r="J85" s="538"/>
      <c r="K85" s="538"/>
      <c r="L85" s="538"/>
      <c r="M85" s="538"/>
      <c r="N85" s="243"/>
      <c r="O85" s="344" t="s">
        <v>253</v>
      </c>
      <c r="P85" s="345"/>
      <c r="Q85" s="345"/>
      <c r="R85" s="346"/>
      <c r="S85" s="440">
        <f>SUM(S81:S84)</f>
        <v>53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538"/>
      <c r="B86" s="538"/>
      <c r="C86" s="538"/>
      <c r="D86" s="540"/>
      <c r="E86" s="538"/>
      <c r="F86" s="538"/>
      <c r="G86" s="538"/>
      <c r="H86" s="538"/>
      <c r="I86" s="540"/>
      <c r="J86" s="538"/>
      <c r="K86" s="538"/>
      <c r="L86" s="538"/>
      <c r="M86" s="538"/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538"/>
      <c r="B87" s="538"/>
      <c r="C87" s="538"/>
      <c r="D87" s="540"/>
      <c r="E87" s="538"/>
      <c r="F87" s="538"/>
      <c r="G87" s="538"/>
      <c r="H87" s="538"/>
      <c r="I87" s="540"/>
      <c r="J87" s="538"/>
      <c r="K87" s="538"/>
      <c r="L87" s="538"/>
      <c r="M87" s="538"/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538"/>
      <c r="B88" s="538"/>
      <c r="C88" s="538"/>
      <c r="D88" s="540"/>
      <c r="E88" s="538"/>
      <c r="F88" s="538"/>
      <c r="G88" s="538"/>
      <c r="H88" s="538"/>
      <c r="I88" s="540"/>
      <c r="J88" s="538"/>
      <c r="K88" s="538"/>
      <c r="L88" s="538"/>
      <c r="M88" s="538"/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538"/>
      <c r="B89" s="538"/>
      <c r="C89" s="538"/>
      <c r="D89" s="540"/>
      <c r="E89" s="538"/>
      <c r="F89" s="538"/>
      <c r="G89" s="538"/>
      <c r="H89" s="538"/>
      <c r="I89" s="540"/>
      <c r="J89" s="538"/>
      <c r="K89" s="538"/>
      <c r="L89" s="538"/>
      <c r="M89" s="538"/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538"/>
      <c r="B90" s="538"/>
      <c r="C90" s="538"/>
      <c r="D90" s="540"/>
      <c r="E90" s="538"/>
      <c r="F90" s="538"/>
      <c r="G90" s="538"/>
      <c r="H90" s="538"/>
      <c r="I90" s="540"/>
      <c r="J90" s="538"/>
      <c r="K90" s="538"/>
      <c r="L90" s="538"/>
      <c r="M90" s="538"/>
      <c r="N90" s="243"/>
      <c r="O90" s="454" t="s">
        <v>407</v>
      </c>
      <c r="P90" s="455">
        <f>AVERAGEIF(G2:G476,"PT",M2:M476)</f>
        <v>1357.07692307692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538"/>
      <c r="B91" s="538"/>
      <c r="C91" s="538"/>
      <c r="D91" s="540"/>
      <c r="E91" s="538"/>
      <c r="F91" s="538"/>
      <c r="G91" s="538"/>
      <c r="H91" s="538"/>
      <c r="I91" s="540"/>
      <c r="J91" s="538"/>
      <c r="K91" s="538"/>
      <c r="L91" s="538"/>
      <c r="M91" s="538"/>
      <c r="N91" s="243"/>
      <c r="O91" s="456" t="s">
        <v>30</v>
      </c>
      <c r="P91" s="457">
        <f>AVERAGEIF(G2:G477,"PTN",M2:M477)</f>
        <v>764.6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538"/>
      <c r="B92" s="538"/>
      <c r="C92" s="538"/>
      <c r="D92" s="540"/>
      <c r="E92" s="243"/>
      <c r="F92" s="243"/>
      <c r="G92" s="243"/>
      <c r="H92" s="243"/>
      <c r="I92" s="540"/>
      <c r="J92" s="243"/>
      <c r="K92" s="243"/>
      <c r="L92" s="243"/>
      <c r="M92" s="541"/>
      <c r="N92" s="243"/>
      <c r="O92" s="454" t="s">
        <v>17</v>
      </c>
      <c r="P92" s="455" t="e">
        <f>AVERAGEIF(G2:G476,"PTE",M2:M476)</f>
        <v>#DIV/0!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538"/>
      <c r="B93" s="538"/>
      <c r="C93" s="538"/>
      <c r="D93" s="540"/>
      <c r="E93" s="243"/>
      <c r="F93" s="243"/>
      <c r="G93" s="243"/>
      <c r="H93" s="243"/>
      <c r="I93" s="540"/>
      <c r="J93" s="243"/>
      <c r="K93" s="243"/>
      <c r="L93" s="243"/>
      <c r="M93" s="541"/>
      <c r="N93" s="243"/>
      <c r="O93" s="456" t="s">
        <v>40</v>
      </c>
      <c r="P93" s="457" t="e">
        <f>AVERAGEIF(G2:G476,"Pré-Mistura",M2:M476)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538"/>
      <c r="B94" s="538"/>
      <c r="C94" s="538"/>
      <c r="D94" s="540"/>
      <c r="E94" s="243"/>
      <c r="F94" s="243"/>
      <c r="G94" s="243"/>
      <c r="H94" s="243"/>
      <c r="I94" s="540"/>
      <c r="J94" s="243"/>
      <c r="K94" s="243"/>
      <c r="L94" s="243"/>
      <c r="M94" s="541"/>
      <c r="N94" s="243"/>
      <c r="O94" s="454" t="s">
        <v>850</v>
      </c>
      <c r="P94" s="455">
        <f>AVERAGEIF(G2:G476,"PF",M2:M476)</f>
        <v>1098.04347826087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538"/>
      <c r="B95" s="538"/>
      <c r="C95" s="538"/>
      <c r="D95" s="540"/>
      <c r="E95" s="243"/>
      <c r="F95" s="243"/>
      <c r="G95" s="243"/>
      <c r="H95" s="243"/>
      <c r="I95" s="540"/>
      <c r="J95" s="243"/>
      <c r="K95" s="243"/>
      <c r="L95" s="243"/>
      <c r="M95" s="541"/>
      <c r="N95" s="243"/>
      <c r="O95" s="456" t="s">
        <v>844</v>
      </c>
      <c r="P95" s="457">
        <f>AVERAGEIF(G2:G476,"PFN",M2:M476)</f>
        <v>1280.16666666667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538"/>
      <c r="B96" s="538"/>
      <c r="C96" s="538"/>
      <c r="D96" s="540"/>
      <c r="E96" s="243"/>
      <c r="F96" s="243"/>
      <c r="G96" s="243"/>
      <c r="H96" s="243"/>
      <c r="I96" s="540"/>
      <c r="J96" s="243"/>
      <c r="K96" s="243"/>
      <c r="L96" s="243"/>
      <c r="M96" s="541"/>
      <c r="N96" s="243"/>
      <c r="O96" s="454" t="s">
        <v>860</v>
      </c>
      <c r="P96" s="455" t="e">
        <f>AVERAGEIF(G2:G476,"PF/PTE",M2:M476)</f>
        <v>#DIV/0!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538"/>
      <c r="B97" s="538"/>
      <c r="C97" s="538"/>
      <c r="D97" s="540"/>
      <c r="E97" s="243"/>
      <c r="F97" s="243"/>
      <c r="G97" s="243"/>
      <c r="H97" s="243"/>
      <c r="I97" s="540"/>
      <c r="J97" s="243"/>
      <c r="K97" s="243"/>
      <c r="L97" s="243"/>
      <c r="M97" s="541"/>
      <c r="N97" s="243"/>
      <c r="O97" s="456" t="s">
        <v>865</v>
      </c>
      <c r="P97" s="457">
        <f>AVERAGEIF(G2:G476,"Bio",M2:M476)</f>
        <v>827.166666666667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538"/>
      <c r="B98" s="538"/>
      <c r="C98" s="538"/>
      <c r="D98" s="540"/>
      <c r="E98" s="243"/>
      <c r="F98" s="243"/>
      <c r="G98" s="243"/>
      <c r="H98" s="243"/>
      <c r="I98" s="540"/>
      <c r="J98" s="243"/>
      <c r="K98" s="243"/>
      <c r="L98" s="243"/>
      <c r="M98" s="541"/>
      <c r="N98" s="243"/>
      <c r="O98" s="454" t="s">
        <v>871</v>
      </c>
      <c r="P98" s="455" t="e">
        <f>AVERAGEIF(G2:G476,"Bio/Org",M2:M476)</f>
        <v>#DIV/0!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538"/>
      <c r="B99" s="538"/>
      <c r="C99" s="538"/>
      <c r="D99" s="540"/>
      <c r="E99" s="243"/>
      <c r="F99" s="243"/>
      <c r="G99" s="243"/>
      <c r="H99" s="243"/>
      <c r="I99" s="540"/>
      <c r="J99" s="243"/>
      <c r="K99" s="243"/>
      <c r="L99" s="243"/>
      <c r="M99" s="541"/>
      <c r="N99" s="243"/>
      <c r="O99" s="458" t="s">
        <v>426</v>
      </c>
      <c r="P99" s="459">
        <f>AVERAGE(M2:M494)</f>
        <v>1120.07547169811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538"/>
      <c r="B100" s="538"/>
      <c r="C100" s="538"/>
      <c r="D100" s="540"/>
      <c r="E100" s="243"/>
      <c r="F100" s="243"/>
      <c r="G100" s="243"/>
      <c r="H100" s="243"/>
      <c r="I100" s="540"/>
      <c r="J100" s="243"/>
      <c r="K100" s="243"/>
      <c r="L100" s="243"/>
      <c r="M100" s="541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538"/>
      <c r="B101" s="538"/>
      <c r="C101" s="538"/>
      <c r="D101" s="540"/>
      <c r="E101" s="243"/>
      <c r="F101" s="243"/>
      <c r="G101" s="243"/>
      <c r="H101" s="243"/>
      <c r="I101" s="540"/>
      <c r="J101" s="243"/>
      <c r="K101" s="243"/>
      <c r="L101" s="243"/>
      <c r="M101" s="541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538"/>
      <c r="B102" s="538"/>
      <c r="C102" s="538"/>
      <c r="D102" s="540"/>
      <c r="E102" s="243"/>
      <c r="F102" s="243"/>
      <c r="G102" s="243"/>
      <c r="H102" s="243"/>
      <c r="I102" s="540"/>
      <c r="J102" s="243"/>
      <c r="K102" s="243"/>
      <c r="L102" s="243"/>
      <c r="M102" s="541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538"/>
      <c r="B103" s="538"/>
      <c r="C103" s="538"/>
      <c r="D103" s="540"/>
      <c r="E103" s="243"/>
      <c r="F103" s="243"/>
      <c r="G103" s="243"/>
      <c r="H103" s="243"/>
      <c r="I103" s="540"/>
      <c r="J103" s="243"/>
      <c r="K103" s="243"/>
      <c r="L103" s="243"/>
      <c r="M103" s="541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538"/>
      <c r="B104" s="538"/>
      <c r="C104" s="538"/>
      <c r="D104" s="540"/>
      <c r="E104" s="243"/>
      <c r="F104" s="243"/>
      <c r="G104" s="243"/>
      <c r="H104" s="243"/>
      <c r="I104" s="540"/>
      <c r="J104" s="243"/>
      <c r="K104" s="243"/>
      <c r="L104" s="243"/>
      <c r="M104" s="541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538"/>
      <c r="B105" s="538"/>
      <c r="C105" s="538"/>
      <c r="D105" s="540"/>
      <c r="E105" s="243"/>
      <c r="F105" s="243"/>
      <c r="G105" s="243"/>
      <c r="H105" s="243"/>
      <c r="I105" s="540"/>
      <c r="J105" s="243"/>
      <c r="K105" s="243"/>
      <c r="L105" s="243"/>
      <c r="M105" s="541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538"/>
      <c r="B106" s="538"/>
      <c r="C106" s="538"/>
      <c r="D106" s="540"/>
      <c r="E106" s="243"/>
      <c r="F106" s="243"/>
      <c r="G106" s="243"/>
      <c r="H106" s="243"/>
      <c r="I106" s="540"/>
      <c r="J106" s="243"/>
      <c r="K106" s="243"/>
      <c r="L106" s="243"/>
      <c r="M106" s="541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538"/>
      <c r="B107" s="538"/>
      <c r="C107" s="538"/>
      <c r="D107" s="540"/>
      <c r="E107" s="243"/>
      <c r="F107" s="243"/>
      <c r="G107" s="243"/>
      <c r="H107" s="243"/>
      <c r="I107" s="540"/>
      <c r="J107" s="243"/>
      <c r="K107" s="243"/>
      <c r="L107" s="243"/>
      <c r="M107" s="541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538"/>
      <c r="B108" s="538"/>
      <c r="C108" s="538"/>
      <c r="D108" s="540"/>
      <c r="E108" s="243"/>
      <c r="F108" s="243"/>
      <c r="G108" s="243"/>
      <c r="H108" s="243"/>
      <c r="I108" s="540"/>
      <c r="J108" s="243"/>
      <c r="K108" s="243"/>
      <c r="L108" s="243"/>
      <c r="M108" s="541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538"/>
      <c r="B109" s="538"/>
      <c r="C109" s="538"/>
      <c r="D109" s="540"/>
      <c r="E109" s="243"/>
      <c r="F109" s="243"/>
      <c r="G109" s="243"/>
      <c r="H109" s="243"/>
      <c r="I109" s="540"/>
      <c r="J109" s="243"/>
      <c r="K109" s="243"/>
      <c r="L109" s="243"/>
      <c r="M109" s="541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538"/>
      <c r="B110" s="538"/>
      <c r="C110" s="538"/>
      <c r="D110" s="540"/>
      <c r="E110" s="243"/>
      <c r="F110" s="243"/>
      <c r="G110" s="243"/>
      <c r="H110" s="243"/>
      <c r="I110" s="540"/>
      <c r="J110" s="243"/>
      <c r="K110" s="243"/>
      <c r="L110" s="243"/>
      <c r="M110" s="541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538"/>
      <c r="B111" s="538"/>
      <c r="C111" s="538"/>
      <c r="D111" s="540"/>
      <c r="E111" s="243"/>
      <c r="F111" s="243"/>
      <c r="G111" s="243"/>
      <c r="H111" s="243"/>
      <c r="I111" s="540"/>
      <c r="J111" s="243"/>
      <c r="K111" s="243"/>
      <c r="L111" s="243"/>
      <c r="M111" s="541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538"/>
      <c r="B112" s="538"/>
      <c r="C112" s="538"/>
      <c r="D112" s="540"/>
      <c r="E112" s="243"/>
      <c r="F112" s="243"/>
      <c r="G112" s="243"/>
      <c r="H112" s="243"/>
      <c r="I112" s="540"/>
      <c r="J112" s="243"/>
      <c r="K112" s="243"/>
      <c r="L112" s="243"/>
      <c r="M112" s="541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538"/>
      <c r="B113" s="538"/>
      <c r="C113" s="538"/>
      <c r="D113" s="540"/>
      <c r="E113" s="243"/>
      <c r="F113" s="243"/>
      <c r="G113" s="243"/>
      <c r="H113" s="243"/>
      <c r="I113" s="540"/>
      <c r="J113" s="243"/>
      <c r="K113" s="243"/>
      <c r="L113" s="243"/>
      <c r="M113" s="541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538"/>
      <c r="B114" s="538"/>
      <c r="C114" s="538"/>
      <c r="D114" s="540"/>
      <c r="E114" s="243"/>
      <c r="F114" s="243"/>
      <c r="G114" s="243"/>
      <c r="H114" s="243"/>
      <c r="I114" s="540"/>
      <c r="J114" s="243"/>
      <c r="K114" s="243"/>
      <c r="L114" s="243"/>
      <c r="M114" s="541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538"/>
      <c r="B115" s="538"/>
      <c r="C115" s="538"/>
      <c r="D115" s="540"/>
      <c r="E115" s="243"/>
      <c r="F115" s="243"/>
      <c r="G115" s="243"/>
      <c r="H115" s="243"/>
      <c r="I115" s="540"/>
      <c r="J115" s="243"/>
      <c r="K115" s="243"/>
      <c r="L115" s="243"/>
      <c r="M115" s="541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538"/>
      <c r="B116" s="538"/>
      <c r="C116" s="538"/>
      <c r="D116" s="540"/>
      <c r="E116" s="243"/>
      <c r="F116" s="243"/>
      <c r="G116" s="243"/>
      <c r="H116" s="243"/>
      <c r="I116" s="540"/>
      <c r="J116" s="243"/>
      <c r="K116" s="243"/>
      <c r="L116" s="243"/>
      <c r="M116" s="541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538"/>
      <c r="B117" s="538"/>
      <c r="C117" s="538"/>
      <c r="D117" s="540"/>
      <c r="E117" s="243"/>
      <c r="F117" s="243"/>
      <c r="G117" s="243"/>
      <c r="H117" s="243"/>
      <c r="I117" s="540"/>
      <c r="J117" s="243"/>
      <c r="K117" s="243"/>
      <c r="L117" s="243"/>
      <c r="M117" s="541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538"/>
      <c r="B118" s="538"/>
      <c r="C118" s="538"/>
      <c r="D118" s="540"/>
      <c r="E118" s="243"/>
      <c r="F118" s="243"/>
      <c r="G118" s="243"/>
      <c r="H118" s="243"/>
      <c r="I118" s="540"/>
      <c r="J118" s="243"/>
      <c r="K118" s="243"/>
      <c r="L118" s="243"/>
      <c r="M118" s="541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538"/>
      <c r="B119" s="538"/>
      <c r="C119" s="538"/>
      <c r="D119" s="540"/>
      <c r="E119" s="243"/>
      <c r="F119" s="243"/>
      <c r="G119" s="243"/>
      <c r="H119" s="243"/>
      <c r="I119" s="540"/>
      <c r="J119" s="243"/>
      <c r="K119" s="243"/>
      <c r="L119" s="243"/>
      <c r="M119" s="541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538"/>
      <c r="B120" s="538"/>
      <c r="C120" s="538"/>
      <c r="D120" s="540"/>
      <c r="E120" s="243"/>
      <c r="F120" s="243"/>
      <c r="G120" s="243"/>
      <c r="H120" s="243"/>
      <c r="I120" s="540"/>
      <c r="J120" s="243"/>
      <c r="K120" s="243"/>
      <c r="L120" s="243"/>
      <c r="M120" s="541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538"/>
      <c r="B121" s="538"/>
      <c r="C121" s="538"/>
      <c r="D121" s="540"/>
      <c r="E121" s="243"/>
      <c r="F121" s="243"/>
      <c r="G121" s="243"/>
      <c r="H121" s="243"/>
      <c r="I121" s="540"/>
      <c r="J121" s="243"/>
      <c r="K121" s="243"/>
      <c r="L121" s="243"/>
      <c r="M121" s="541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538"/>
      <c r="B122" s="538"/>
      <c r="C122" s="538"/>
      <c r="D122" s="540"/>
      <c r="E122" s="243"/>
      <c r="F122" s="243"/>
      <c r="G122" s="243"/>
      <c r="H122" s="243"/>
      <c r="I122" s="540"/>
      <c r="J122" s="243"/>
      <c r="K122" s="243"/>
      <c r="L122" s="243"/>
      <c r="M122" s="541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538"/>
      <c r="B123" s="538"/>
      <c r="C123" s="538"/>
      <c r="D123" s="540"/>
      <c r="E123" s="243"/>
      <c r="F123" s="243"/>
      <c r="G123" s="243"/>
      <c r="H123" s="243"/>
      <c r="I123" s="540"/>
      <c r="J123" s="243"/>
      <c r="K123" s="243"/>
      <c r="L123" s="243"/>
      <c r="M123" s="541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538"/>
      <c r="B124" s="538"/>
      <c r="C124" s="538"/>
      <c r="D124" s="540"/>
      <c r="E124" s="243"/>
      <c r="F124" s="243"/>
      <c r="G124" s="243"/>
      <c r="H124" s="243"/>
      <c r="I124" s="540"/>
      <c r="J124" s="243"/>
      <c r="K124" s="243"/>
      <c r="L124" s="243"/>
      <c r="M124" s="541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538"/>
      <c r="B125" s="538"/>
      <c r="C125" s="538"/>
      <c r="D125" s="540"/>
      <c r="E125" s="243"/>
      <c r="F125" s="243"/>
      <c r="G125" s="243"/>
      <c r="H125" s="243"/>
      <c r="I125" s="540"/>
      <c r="J125" s="243"/>
      <c r="K125" s="243"/>
      <c r="L125" s="243"/>
      <c r="M125" s="541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538"/>
      <c r="B126" s="538"/>
      <c r="C126" s="538"/>
      <c r="D126" s="540"/>
      <c r="E126" s="243"/>
      <c r="F126" s="243"/>
      <c r="G126" s="243"/>
      <c r="H126" s="243"/>
      <c r="I126" s="540"/>
      <c r="J126" s="243"/>
      <c r="K126" s="243"/>
      <c r="L126" s="243"/>
      <c r="M126" s="541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538"/>
      <c r="B127" s="538"/>
      <c r="C127" s="538"/>
      <c r="D127" s="540"/>
      <c r="E127" s="243"/>
      <c r="F127" s="243"/>
      <c r="G127" s="243"/>
      <c r="H127" s="243"/>
      <c r="I127" s="540"/>
      <c r="J127" s="243"/>
      <c r="K127" s="243"/>
      <c r="L127" s="243"/>
      <c r="M127" s="541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538"/>
      <c r="B128" s="538"/>
      <c r="C128" s="538"/>
      <c r="D128" s="540"/>
      <c r="E128" s="243"/>
      <c r="F128" s="243"/>
      <c r="G128" s="243"/>
      <c r="H128" s="243"/>
      <c r="I128" s="540"/>
      <c r="J128" s="243"/>
      <c r="K128" s="243"/>
      <c r="L128" s="243"/>
      <c r="M128" s="541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538"/>
      <c r="B129" s="538"/>
      <c r="C129" s="538"/>
      <c r="D129" s="540"/>
      <c r="E129" s="243"/>
      <c r="F129" s="243"/>
      <c r="G129" s="243"/>
      <c r="H129" s="243"/>
      <c r="I129" s="540"/>
      <c r="J129" s="243"/>
      <c r="K129" s="243"/>
      <c r="L129" s="243"/>
      <c r="M129" s="541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538"/>
      <c r="B130" s="538"/>
      <c r="C130" s="538"/>
      <c r="D130" s="540"/>
      <c r="E130" s="243"/>
      <c r="F130" s="243"/>
      <c r="G130" s="243"/>
      <c r="H130" s="243"/>
      <c r="I130" s="540"/>
      <c r="J130" s="243"/>
      <c r="K130" s="243"/>
      <c r="L130" s="243"/>
      <c r="M130" s="541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538"/>
      <c r="B131" s="538"/>
      <c r="C131" s="538"/>
      <c r="D131" s="540"/>
      <c r="E131" s="243"/>
      <c r="F131" s="243"/>
      <c r="G131" s="243"/>
      <c r="H131" s="243"/>
      <c r="I131" s="540"/>
      <c r="J131" s="243"/>
      <c r="K131" s="243"/>
      <c r="L131" s="243"/>
      <c r="M131" s="541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538"/>
      <c r="B132" s="538"/>
      <c r="C132" s="538"/>
      <c r="D132" s="540"/>
      <c r="E132" s="243"/>
      <c r="F132" s="243"/>
      <c r="G132" s="243"/>
      <c r="H132" s="243"/>
      <c r="I132" s="540"/>
      <c r="J132" s="243"/>
      <c r="K132" s="243"/>
      <c r="L132" s="243"/>
      <c r="M132" s="541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538"/>
      <c r="B133" s="538"/>
      <c r="C133" s="538"/>
      <c r="D133" s="540"/>
      <c r="E133" s="243"/>
      <c r="F133" s="243"/>
      <c r="G133" s="243"/>
      <c r="H133" s="243"/>
      <c r="I133" s="540"/>
      <c r="J133" s="243"/>
      <c r="K133" s="243"/>
      <c r="L133" s="243"/>
      <c r="M133" s="541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538"/>
      <c r="B134" s="538"/>
      <c r="C134" s="538"/>
      <c r="D134" s="540"/>
      <c r="E134" s="243"/>
      <c r="F134" s="243"/>
      <c r="G134" s="243"/>
      <c r="H134" s="243"/>
      <c r="I134" s="540"/>
      <c r="J134" s="243"/>
      <c r="K134" s="243"/>
      <c r="L134" s="243"/>
      <c r="M134" s="541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538"/>
      <c r="B135" s="538"/>
      <c r="C135" s="538"/>
      <c r="D135" s="540"/>
      <c r="E135" s="243"/>
      <c r="F135" s="243"/>
      <c r="G135" s="243"/>
      <c r="H135" s="243"/>
      <c r="I135" s="540"/>
      <c r="J135" s="243"/>
      <c r="K135" s="243"/>
      <c r="L135" s="243"/>
      <c r="M135" s="541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538"/>
      <c r="B136" s="538"/>
      <c r="C136" s="538"/>
      <c r="D136" s="540"/>
      <c r="E136" s="243"/>
      <c r="F136" s="243"/>
      <c r="G136" s="243"/>
      <c r="H136" s="243"/>
      <c r="I136" s="540"/>
      <c r="J136" s="243"/>
      <c r="K136" s="243"/>
      <c r="L136" s="243"/>
      <c r="M136" s="541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538"/>
      <c r="B137" s="538"/>
      <c r="C137" s="538"/>
      <c r="D137" s="540"/>
      <c r="E137" s="243"/>
      <c r="F137" s="243"/>
      <c r="G137" s="243"/>
      <c r="H137" s="243"/>
      <c r="I137" s="540"/>
      <c r="J137" s="243"/>
      <c r="K137" s="243"/>
      <c r="L137" s="243"/>
      <c r="M137" s="541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538"/>
      <c r="B138" s="538"/>
      <c r="C138" s="538"/>
      <c r="D138" s="540"/>
      <c r="E138" s="243"/>
      <c r="F138" s="243"/>
      <c r="G138" s="243"/>
      <c r="H138" s="243"/>
      <c r="I138" s="540"/>
      <c r="J138" s="243"/>
      <c r="K138" s="243"/>
      <c r="L138" s="243"/>
      <c r="M138" s="541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538"/>
      <c r="B139" s="538"/>
      <c r="C139" s="538"/>
      <c r="D139" s="540"/>
      <c r="E139" s="243"/>
      <c r="F139" s="243"/>
      <c r="G139" s="243"/>
      <c r="H139" s="243"/>
      <c r="I139" s="540"/>
      <c r="J139" s="243"/>
      <c r="K139" s="243"/>
      <c r="L139" s="243"/>
      <c r="M139" s="541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538"/>
      <c r="B140" s="538"/>
      <c r="C140" s="538"/>
      <c r="D140" s="540"/>
      <c r="E140" s="243"/>
      <c r="F140" s="243"/>
      <c r="G140" s="243"/>
      <c r="H140" s="243"/>
      <c r="I140" s="540"/>
      <c r="J140" s="243"/>
      <c r="K140" s="243"/>
      <c r="L140" s="243"/>
      <c r="M140" s="541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538"/>
      <c r="B141" s="538"/>
      <c r="C141" s="538"/>
      <c r="D141" s="540"/>
      <c r="E141" s="243"/>
      <c r="F141" s="243"/>
      <c r="G141" s="243"/>
      <c r="H141" s="243"/>
      <c r="I141" s="540"/>
      <c r="J141" s="243"/>
      <c r="K141" s="243"/>
      <c r="L141" s="243"/>
      <c r="M141" s="541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538"/>
      <c r="B142" s="538"/>
      <c r="C142" s="538"/>
      <c r="D142" s="540"/>
      <c r="E142" s="243"/>
      <c r="F142" s="243"/>
      <c r="G142" s="243"/>
      <c r="H142" s="243"/>
      <c r="I142" s="540"/>
      <c r="J142" s="243"/>
      <c r="K142" s="243"/>
      <c r="L142" s="243"/>
      <c r="M142" s="541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538"/>
      <c r="B143" s="538"/>
      <c r="C143" s="538"/>
      <c r="D143" s="540"/>
      <c r="E143" s="243"/>
      <c r="F143" s="243"/>
      <c r="G143" s="243"/>
      <c r="H143" s="243"/>
      <c r="I143" s="540"/>
      <c r="J143" s="243"/>
      <c r="K143" s="243"/>
      <c r="L143" s="243"/>
      <c r="M143" s="541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538"/>
      <c r="B144" s="538"/>
      <c r="C144" s="538"/>
      <c r="D144" s="540"/>
      <c r="E144" s="243"/>
      <c r="F144" s="243"/>
      <c r="G144" s="243"/>
      <c r="H144" s="243"/>
      <c r="I144" s="540"/>
      <c r="J144" s="243"/>
      <c r="K144" s="243"/>
      <c r="L144" s="243"/>
      <c r="M144" s="541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538"/>
      <c r="B145" s="538"/>
      <c r="C145" s="538"/>
      <c r="D145" s="540"/>
      <c r="E145" s="243"/>
      <c r="F145" s="243"/>
      <c r="G145" s="243"/>
      <c r="H145" s="243"/>
      <c r="I145" s="540"/>
      <c r="J145" s="243"/>
      <c r="K145" s="243"/>
      <c r="L145" s="243"/>
      <c r="M145" s="541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538"/>
      <c r="B146" s="538"/>
      <c r="C146" s="538"/>
      <c r="D146" s="540"/>
      <c r="E146" s="243"/>
      <c r="F146" s="243"/>
      <c r="G146" s="243"/>
      <c r="H146" s="243"/>
      <c r="I146" s="540"/>
      <c r="J146" s="243"/>
      <c r="K146" s="243"/>
      <c r="L146" s="243"/>
      <c r="M146" s="541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538"/>
      <c r="B147" s="538"/>
      <c r="C147" s="538"/>
      <c r="D147" s="540"/>
      <c r="E147" s="243"/>
      <c r="F147" s="243"/>
      <c r="G147" s="243"/>
      <c r="H147" s="243"/>
      <c r="I147" s="540"/>
      <c r="J147" s="243"/>
      <c r="K147" s="243"/>
      <c r="L147" s="243"/>
      <c r="M147" s="541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538"/>
      <c r="B148" s="538"/>
      <c r="C148" s="538"/>
      <c r="D148" s="540"/>
      <c r="E148" s="243"/>
      <c r="F148" s="243"/>
      <c r="G148" s="243"/>
      <c r="H148" s="243"/>
      <c r="I148" s="540"/>
      <c r="J148" s="243"/>
      <c r="K148" s="243"/>
      <c r="L148" s="243"/>
      <c r="M148" s="541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538"/>
      <c r="B149" s="538"/>
      <c r="C149" s="538"/>
      <c r="D149" s="540"/>
      <c r="E149" s="243"/>
      <c r="F149" s="243"/>
      <c r="G149" s="243"/>
      <c r="H149" s="243"/>
      <c r="I149" s="540"/>
      <c r="J149" s="243"/>
      <c r="K149" s="243"/>
      <c r="L149" s="243"/>
      <c r="M149" s="541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538"/>
      <c r="B150" s="538"/>
      <c r="C150" s="538"/>
      <c r="D150" s="540"/>
      <c r="E150" s="243"/>
      <c r="F150" s="243"/>
      <c r="G150" s="243"/>
      <c r="H150" s="243"/>
      <c r="I150" s="540"/>
      <c r="J150" s="243"/>
      <c r="K150" s="243"/>
      <c r="L150" s="243"/>
      <c r="M150" s="541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538"/>
      <c r="B151" s="538"/>
      <c r="C151" s="538"/>
      <c r="D151" s="540"/>
      <c r="E151" s="243"/>
      <c r="F151" s="243"/>
      <c r="G151" s="243"/>
      <c r="H151" s="243"/>
      <c r="I151" s="540"/>
      <c r="J151" s="243"/>
      <c r="K151" s="243"/>
      <c r="L151" s="243"/>
      <c r="M151" s="541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538"/>
      <c r="B152" s="538"/>
      <c r="C152" s="538"/>
      <c r="D152" s="540"/>
      <c r="E152" s="243"/>
      <c r="F152" s="243"/>
      <c r="G152" s="243"/>
      <c r="H152" s="243"/>
      <c r="I152" s="540"/>
      <c r="J152" s="243"/>
      <c r="K152" s="243"/>
      <c r="L152" s="243"/>
      <c r="M152" s="541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538"/>
      <c r="B153" s="538"/>
      <c r="C153" s="538"/>
      <c r="D153" s="540"/>
      <c r="E153" s="243"/>
      <c r="F153" s="243"/>
      <c r="G153" s="243"/>
      <c r="H153" s="243"/>
      <c r="I153" s="540"/>
      <c r="J153" s="243"/>
      <c r="K153" s="243"/>
      <c r="L153" s="243"/>
      <c r="M153" s="541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538"/>
      <c r="B154" s="538"/>
      <c r="C154" s="538"/>
      <c r="D154" s="540"/>
      <c r="E154" s="243"/>
      <c r="F154" s="243"/>
      <c r="G154" s="243"/>
      <c r="H154" s="243"/>
      <c r="I154" s="540"/>
      <c r="J154" s="243"/>
      <c r="K154" s="243"/>
      <c r="L154" s="243"/>
      <c r="M154" s="541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538"/>
      <c r="B155" s="538"/>
      <c r="C155" s="538"/>
      <c r="D155" s="540"/>
      <c r="E155" s="243"/>
      <c r="F155" s="243"/>
      <c r="G155" s="243"/>
      <c r="H155" s="243"/>
      <c r="I155" s="540"/>
      <c r="J155" s="243"/>
      <c r="K155" s="243"/>
      <c r="L155" s="243"/>
      <c r="M155" s="541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538"/>
      <c r="B156" s="538"/>
      <c r="C156" s="538"/>
      <c r="D156" s="540"/>
      <c r="E156" s="243"/>
      <c r="F156" s="243"/>
      <c r="G156" s="243"/>
      <c r="H156" s="243"/>
      <c r="I156" s="540"/>
      <c r="J156" s="243"/>
      <c r="K156" s="243"/>
      <c r="L156" s="243"/>
      <c r="M156" s="541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538"/>
      <c r="B157" s="538"/>
      <c r="C157" s="538"/>
      <c r="D157" s="540"/>
      <c r="E157" s="243"/>
      <c r="F157" s="243"/>
      <c r="G157" s="243"/>
      <c r="H157" s="243"/>
      <c r="I157" s="540"/>
      <c r="J157" s="243"/>
      <c r="K157" s="243"/>
      <c r="L157" s="243"/>
      <c r="M157" s="541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538"/>
      <c r="B158" s="538"/>
      <c r="C158" s="538"/>
      <c r="D158" s="540"/>
      <c r="E158" s="243"/>
      <c r="F158" s="243"/>
      <c r="G158" s="243"/>
      <c r="H158" s="243"/>
      <c r="I158" s="540"/>
      <c r="J158" s="243"/>
      <c r="K158" s="243"/>
      <c r="L158" s="243"/>
      <c r="M158" s="541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538"/>
      <c r="B159" s="538"/>
      <c r="C159" s="538"/>
      <c r="D159" s="540"/>
      <c r="E159" s="243"/>
      <c r="F159" s="243"/>
      <c r="G159" s="243"/>
      <c r="H159" s="243"/>
      <c r="I159" s="540"/>
      <c r="J159" s="243"/>
      <c r="K159" s="243"/>
      <c r="L159" s="243"/>
      <c r="M159" s="541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538"/>
      <c r="B160" s="538"/>
      <c r="C160" s="538"/>
      <c r="D160" s="540"/>
      <c r="E160" s="243"/>
      <c r="F160" s="243"/>
      <c r="G160" s="243"/>
      <c r="H160" s="243"/>
      <c r="I160" s="540"/>
      <c r="J160" s="243"/>
      <c r="K160" s="243"/>
      <c r="L160" s="243"/>
      <c r="M160" s="541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538"/>
      <c r="B161" s="538"/>
      <c r="C161" s="538"/>
      <c r="D161" s="540"/>
      <c r="E161" s="243"/>
      <c r="F161" s="243"/>
      <c r="G161" s="243"/>
      <c r="H161" s="243"/>
      <c r="I161" s="540"/>
      <c r="J161" s="243"/>
      <c r="K161" s="243"/>
      <c r="L161" s="243"/>
      <c r="M161" s="541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538"/>
      <c r="B162" s="538"/>
      <c r="C162" s="538"/>
      <c r="D162" s="540"/>
      <c r="E162" s="243"/>
      <c r="F162" s="243"/>
      <c r="G162" s="243"/>
      <c r="H162" s="243"/>
      <c r="I162" s="540"/>
      <c r="J162" s="243"/>
      <c r="K162" s="243"/>
      <c r="L162" s="243"/>
      <c r="M162" s="541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538"/>
      <c r="B163" s="538"/>
      <c r="C163" s="538"/>
      <c r="D163" s="540"/>
      <c r="E163" s="243"/>
      <c r="F163" s="243"/>
      <c r="G163" s="243"/>
      <c r="H163" s="243"/>
      <c r="I163" s="540"/>
      <c r="J163" s="243"/>
      <c r="K163" s="243"/>
      <c r="L163" s="243"/>
      <c r="M163" s="541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538"/>
      <c r="B164" s="538"/>
      <c r="C164" s="538"/>
      <c r="D164" s="540"/>
      <c r="E164" s="243"/>
      <c r="F164" s="243"/>
      <c r="G164" s="243"/>
      <c r="H164" s="243"/>
      <c r="I164" s="540"/>
      <c r="J164" s="243"/>
      <c r="K164" s="243"/>
      <c r="L164" s="243"/>
      <c r="M164" s="541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538"/>
      <c r="B165" s="538"/>
      <c r="C165" s="538"/>
      <c r="D165" s="540"/>
      <c r="E165" s="243"/>
      <c r="F165" s="243"/>
      <c r="G165" s="243"/>
      <c r="H165" s="243"/>
      <c r="I165" s="540"/>
      <c r="J165" s="243"/>
      <c r="K165" s="243"/>
      <c r="L165" s="243"/>
      <c r="M165" s="541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538"/>
      <c r="B166" s="538"/>
      <c r="C166" s="538"/>
      <c r="D166" s="540"/>
      <c r="E166" s="243"/>
      <c r="F166" s="243"/>
      <c r="G166" s="243"/>
      <c r="H166" s="243"/>
      <c r="I166" s="540"/>
      <c r="J166" s="243"/>
      <c r="K166" s="243"/>
      <c r="L166" s="243"/>
      <c r="M166" s="541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538"/>
      <c r="B167" s="538"/>
      <c r="C167" s="538"/>
      <c r="D167" s="540"/>
      <c r="E167" s="243"/>
      <c r="F167" s="243"/>
      <c r="G167" s="243"/>
      <c r="H167" s="243"/>
      <c r="I167" s="540"/>
      <c r="J167" s="243"/>
      <c r="K167" s="243"/>
      <c r="L167" s="243"/>
      <c r="M167" s="541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538"/>
      <c r="B168" s="538"/>
      <c r="C168" s="538"/>
      <c r="D168" s="540"/>
      <c r="E168" s="243"/>
      <c r="F168" s="243"/>
      <c r="G168" s="243"/>
      <c r="H168" s="243"/>
      <c r="I168" s="540"/>
      <c r="J168" s="243"/>
      <c r="K168" s="243"/>
      <c r="L168" s="243"/>
      <c r="M168" s="541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538"/>
      <c r="B169" s="538"/>
      <c r="C169" s="538"/>
      <c r="D169" s="540"/>
      <c r="E169" s="243"/>
      <c r="F169" s="243"/>
      <c r="G169" s="243"/>
      <c r="H169" s="243"/>
      <c r="I169" s="540"/>
      <c r="J169" s="243"/>
      <c r="K169" s="243"/>
      <c r="L169" s="243"/>
      <c r="M169" s="541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38"/>
      <c r="B170" s="538"/>
      <c r="C170" s="538"/>
      <c r="D170" s="540"/>
      <c r="E170" s="243"/>
      <c r="F170" s="243"/>
      <c r="G170" s="243"/>
      <c r="H170" s="243"/>
      <c r="I170" s="540"/>
      <c r="J170" s="243"/>
      <c r="K170" s="243"/>
      <c r="L170" s="243"/>
      <c r="M170" s="541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38"/>
      <c r="B171" s="538"/>
      <c r="C171" s="538"/>
      <c r="D171" s="540"/>
      <c r="E171" s="243"/>
      <c r="F171" s="243"/>
      <c r="G171" s="243"/>
      <c r="H171" s="243"/>
      <c r="I171" s="540"/>
      <c r="J171" s="243"/>
      <c r="K171" s="243"/>
      <c r="L171" s="243"/>
      <c r="M171" s="541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38"/>
      <c r="B172" s="538"/>
      <c r="C172" s="538"/>
      <c r="D172" s="540"/>
      <c r="E172" s="243"/>
      <c r="F172" s="243"/>
      <c r="G172" s="243"/>
      <c r="H172" s="243"/>
      <c r="I172" s="540"/>
      <c r="J172" s="243"/>
      <c r="K172" s="243"/>
      <c r="L172" s="243"/>
      <c r="M172" s="541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38"/>
      <c r="B173" s="538"/>
      <c r="C173" s="538"/>
      <c r="D173" s="540"/>
      <c r="E173" s="243"/>
      <c r="F173" s="243"/>
      <c r="G173" s="243"/>
      <c r="H173" s="243"/>
      <c r="I173" s="540"/>
      <c r="J173" s="243"/>
      <c r="K173" s="243"/>
      <c r="L173" s="243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38"/>
      <c r="B174" s="538"/>
      <c r="C174" s="538"/>
      <c r="D174" s="540"/>
      <c r="E174" s="243"/>
      <c r="F174" s="243"/>
      <c r="G174" s="243"/>
      <c r="H174" s="243"/>
      <c r="I174" s="540"/>
      <c r="J174" s="243"/>
      <c r="K174" s="243"/>
      <c r="L174" s="243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38"/>
      <c r="B175" s="538"/>
      <c r="C175" s="538"/>
      <c r="D175" s="540"/>
      <c r="E175" s="243"/>
      <c r="F175" s="243"/>
      <c r="G175" s="243"/>
      <c r="H175" s="243"/>
      <c r="I175" s="540"/>
      <c r="J175" s="243"/>
      <c r="K175" s="243"/>
      <c r="L175" s="243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38"/>
      <c r="B176" s="538"/>
      <c r="C176" s="538"/>
      <c r="D176" s="540"/>
      <c r="E176" s="243"/>
      <c r="F176" s="243"/>
      <c r="G176" s="243"/>
      <c r="H176" s="243"/>
      <c r="I176" s="540"/>
      <c r="J176" s="243"/>
      <c r="K176" s="243"/>
      <c r="L176" s="243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38"/>
      <c r="B177" s="538"/>
      <c r="C177" s="538"/>
      <c r="D177" s="540"/>
      <c r="E177" s="243"/>
      <c r="F177" s="243"/>
      <c r="G177" s="243"/>
      <c r="H177" s="243"/>
      <c r="I177" s="540"/>
      <c r="J177" s="243"/>
      <c r="K177" s="243"/>
      <c r="L177" s="243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38"/>
      <c r="B178" s="538"/>
      <c r="C178" s="538"/>
      <c r="D178" s="540"/>
      <c r="E178" s="243"/>
      <c r="F178" s="243"/>
      <c r="G178" s="243"/>
      <c r="H178" s="243"/>
      <c r="I178" s="540"/>
      <c r="J178" s="243"/>
      <c r="K178" s="243"/>
      <c r="L178" s="243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38"/>
      <c r="B179" s="538"/>
      <c r="C179" s="538"/>
      <c r="D179" s="540"/>
      <c r="E179" s="243"/>
      <c r="F179" s="243"/>
      <c r="G179" s="243"/>
      <c r="H179" s="243"/>
      <c r="I179" s="540"/>
      <c r="J179" s="243"/>
      <c r="K179" s="243"/>
      <c r="L179" s="243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38"/>
      <c r="B180" s="538"/>
      <c r="C180" s="538"/>
      <c r="D180" s="540"/>
      <c r="E180" s="243"/>
      <c r="F180" s="243"/>
      <c r="G180" s="243"/>
      <c r="H180" s="243"/>
      <c r="I180" s="540"/>
      <c r="J180" s="243"/>
      <c r="K180" s="243"/>
      <c r="L180" s="243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38"/>
      <c r="B181" s="538"/>
      <c r="C181" s="538"/>
      <c r="D181" s="540"/>
      <c r="E181" s="243"/>
      <c r="F181" s="243"/>
      <c r="G181" s="243"/>
      <c r="H181" s="243"/>
      <c r="I181" s="540"/>
      <c r="J181" s="243"/>
      <c r="K181" s="243"/>
      <c r="L181" s="243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38"/>
      <c r="B182" s="538"/>
      <c r="C182" s="538"/>
      <c r="D182" s="540"/>
      <c r="E182" s="243"/>
      <c r="F182" s="243"/>
      <c r="G182" s="243"/>
      <c r="H182" s="243"/>
      <c r="I182" s="540"/>
      <c r="J182" s="243"/>
      <c r="K182" s="243"/>
      <c r="L182" s="243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38"/>
      <c r="B183" s="538"/>
      <c r="C183" s="538"/>
      <c r="D183" s="540"/>
      <c r="E183" s="243"/>
      <c r="F183" s="243"/>
      <c r="G183" s="243"/>
      <c r="H183" s="243"/>
      <c r="I183" s="540"/>
      <c r="J183" s="243"/>
      <c r="K183" s="243"/>
      <c r="L183" s="243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38"/>
      <c r="B184" s="538"/>
      <c r="C184" s="538"/>
      <c r="D184" s="540"/>
      <c r="E184" s="243"/>
      <c r="F184" s="243"/>
      <c r="G184" s="243"/>
      <c r="H184" s="243"/>
      <c r="I184" s="540"/>
      <c r="J184" s="243"/>
      <c r="K184" s="243"/>
      <c r="L184" s="243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38"/>
      <c r="B185" s="538"/>
      <c r="C185" s="538"/>
      <c r="D185" s="540"/>
      <c r="E185" s="243"/>
      <c r="F185" s="243"/>
      <c r="G185" s="243"/>
      <c r="H185" s="243"/>
      <c r="I185" s="540"/>
      <c r="J185" s="243"/>
      <c r="K185" s="243"/>
      <c r="L185" s="243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38"/>
      <c r="B186" s="538"/>
      <c r="C186" s="538"/>
      <c r="D186" s="540"/>
      <c r="E186" s="243"/>
      <c r="F186" s="243"/>
      <c r="G186" s="243"/>
      <c r="H186" s="243"/>
      <c r="I186" s="540"/>
      <c r="J186" s="243"/>
      <c r="K186" s="243"/>
      <c r="L186" s="243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38"/>
      <c r="B187" s="538"/>
      <c r="C187" s="538"/>
      <c r="D187" s="540"/>
      <c r="E187" s="243"/>
      <c r="F187" s="243"/>
      <c r="G187" s="243"/>
      <c r="H187" s="243"/>
      <c r="I187" s="540"/>
      <c r="J187" s="243"/>
      <c r="K187" s="243"/>
      <c r="L187" s="243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38"/>
      <c r="B188" s="538"/>
      <c r="C188" s="538"/>
      <c r="D188" s="540"/>
      <c r="E188" s="243"/>
      <c r="F188" s="243"/>
      <c r="G188" s="243"/>
      <c r="H188" s="243"/>
      <c r="I188" s="540"/>
      <c r="J188" s="243"/>
      <c r="K188" s="243"/>
      <c r="L188" s="243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38"/>
      <c r="B189" s="538"/>
      <c r="C189" s="538"/>
      <c r="D189" s="540"/>
      <c r="E189" s="243"/>
      <c r="F189" s="243"/>
      <c r="G189" s="243"/>
      <c r="H189" s="243"/>
      <c r="I189" s="540"/>
      <c r="J189" s="243"/>
      <c r="K189" s="243"/>
      <c r="L189" s="243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38"/>
      <c r="B190" s="538"/>
      <c r="C190" s="538"/>
      <c r="D190" s="540"/>
      <c r="E190" s="243"/>
      <c r="F190" s="243"/>
      <c r="G190" s="243"/>
      <c r="H190" s="243"/>
      <c r="I190" s="540"/>
      <c r="J190" s="243"/>
      <c r="K190" s="243"/>
      <c r="L190" s="243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38"/>
      <c r="B191" s="538"/>
      <c r="C191" s="538"/>
      <c r="D191" s="540"/>
      <c r="E191" s="243"/>
      <c r="F191" s="243"/>
      <c r="G191" s="243"/>
      <c r="H191" s="243"/>
      <c r="I191" s="540"/>
      <c r="J191" s="243"/>
      <c r="K191" s="243"/>
      <c r="L191" s="243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38"/>
      <c r="B192" s="538"/>
      <c r="C192" s="538"/>
      <c r="D192" s="540"/>
      <c r="E192" s="243"/>
      <c r="F192" s="243"/>
      <c r="G192" s="243"/>
      <c r="H192" s="243"/>
      <c r="I192" s="540"/>
      <c r="J192" s="243"/>
      <c r="K192" s="243"/>
      <c r="L192" s="243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38"/>
      <c r="B193" s="538"/>
      <c r="C193" s="538"/>
      <c r="D193" s="540"/>
      <c r="E193" s="243"/>
      <c r="F193" s="243"/>
      <c r="G193" s="243"/>
      <c r="H193" s="243"/>
      <c r="I193" s="540"/>
      <c r="J193" s="243"/>
      <c r="K193" s="243"/>
      <c r="L193" s="243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38"/>
      <c r="B194" s="538"/>
      <c r="C194" s="538"/>
      <c r="D194" s="540"/>
      <c r="E194" s="243"/>
      <c r="F194" s="243"/>
      <c r="G194" s="243"/>
      <c r="H194" s="243"/>
      <c r="I194" s="540"/>
      <c r="J194" s="243"/>
      <c r="K194" s="243"/>
      <c r="L194" s="243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38"/>
      <c r="B195" s="538"/>
      <c r="C195" s="538"/>
      <c r="D195" s="540"/>
      <c r="E195" s="243"/>
      <c r="F195" s="243"/>
      <c r="G195" s="243"/>
      <c r="H195" s="243"/>
      <c r="I195" s="540"/>
      <c r="J195" s="243"/>
      <c r="K195" s="243"/>
      <c r="L195" s="243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38"/>
      <c r="B196" s="538"/>
      <c r="C196" s="538"/>
      <c r="D196" s="540"/>
      <c r="E196" s="243"/>
      <c r="F196" s="243"/>
      <c r="G196" s="243"/>
      <c r="H196" s="243"/>
      <c r="I196" s="540"/>
      <c r="J196" s="243"/>
      <c r="K196" s="243"/>
      <c r="L196" s="243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38"/>
      <c r="B197" s="538"/>
      <c r="C197" s="538"/>
      <c r="D197" s="540"/>
      <c r="E197" s="243"/>
      <c r="F197" s="243"/>
      <c r="G197" s="243"/>
      <c r="H197" s="243"/>
      <c r="I197" s="540"/>
      <c r="J197" s="243"/>
      <c r="K197" s="243"/>
      <c r="L197" s="243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38"/>
      <c r="B198" s="538"/>
      <c r="C198" s="538"/>
      <c r="D198" s="540"/>
      <c r="E198" s="243"/>
      <c r="F198" s="243"/>
      <c r="G198" s="243"/>
      <c r="H198" s="243"/>
      <c r="I198" s="540"/>
      <c r="J198" s="243"/>
      <c r="K198" s="243"/>
      <c r="L198" s="243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38"/>
      <c r="B199" s="538"/>
      <c r="C199" s="538"/>
      <c r="D199" s="540"/>
      <c r="E199" s="243"/>
      <c r="F199" s="243"/>
      <c r="G199" s="243"/>
      <c r="H199" s="243"/>
      <c r="I199" s="540"/>
      <c r="J199" s="243"/>
      <c r="K199" s="243"/>
      <c r="L199" s="243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38"/>
      <c r="B200" s="538"/>
      <c r="C200" s="538"/>
      <c r="D200" s="540"/>
      <c r="E200" s="243"/>
      <c r="F200" s="243"/>
      <c r="G200" s="243"/>
      <c r="H200" s="243"/>
      <c r="I200" s="540"/>
      <c r="J200" s="243"/>
      <c r="K200" s="243"/>
      <c r="L200" s="243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38"/>
      <c r="B201" s="538"/>
      <c r="C201" s="538"/>
      <c r="D201" s="540"/>
      <c r="E201" s="243"/>
      <c r="F201" s="243"/>
      <c r="G201" s="243"/>
      <c r="H201" s="243"/>
      <c r="I201" s="540"/>
      <c r="J201" s="243"/>
      <c r="K201" s="243"/>
      <c r="L201" s="243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38"/>
      <c r="B202" s="538"/>
      <c r="C202" s="538"/>
      <c r="D202" s="540"/>
      <c r="E202" s="243"/>
      <c r="F202" s="243"/>
      <c r="G202" s="243"/>
      <c r="H202" s="243"/>
      <c r="I202" s="540"/>
      <c r="J202" s="243"/>
      <c r="K202" s="243"/>
      <c r="L202" s="243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38"/>
      <c r="B203" s="538"/>
      <c r="C203" s="538"/>
      <c r="D203" s="540"/>
      <c r="E203" s="243"/>
      <c r="F203" s="243"/>
      <c r="G203" s="243"/>
      <c r="H203" s="243"/>
      <c r="I203" s="540"/>
      <c r="J203" s="243"/>
      <c r="K203" s="243"/>
      <c r="L203" s="243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38"/>
      <c r="B204" s="538"/>
      <c r="C204" s="538"/>
      <c r="D204" s="540"/>
      <c r="E204" s="243"/>
      <c r="F204" s="243"/>
      <c r="G204" s="243"/>
      <c r="H204" s="243"/>
      <c r="I204" s="540"/>
      <c r="J204" s="243"/>
      <c r="K204" s="243"/>
      <c r="L204" s="243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540"/>
      <c r="E205" s="243"/>
      <c r="F205" s="243"/>
      <c r="G205" s="243"/>
      <c r="H205" s="243"/>
      <c r="I205" s="540"/>
      <c r="J205" s="243"/>
      <c r="K205" s="243"/>
      <c r="L205" s="243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38"/>
      <c r="B206" s="538"/>
      <c r="C206" s="538"/>
      <c r="D206" s="540"/>
      <c r="E206" s="243"/>
      <c r="F206" s="243"/>
      <c r="G206" s="243"/>
      <c r="H206" s="243"/>
      <c r="I206" s="540"/>
      <c r="J206" s="243"/>
      <c r="K206" s="243"/>
      <c r="L206" s="243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38"/>
      <c r="B207" s="538"/>
      <c r="C207" s="538"/>
      <c r="D207" s="540"/>
      <c r="E207" s="243"/>
      <c r="F207" s="243"/>
      <c r="G207" s="243"/>
      <c r="H207" s="243"/>
      <c r="I207" s="540"/>
      <c r="J207" s="243"/>
      <c r="K207" s="243"/>
      <c r="L207" s="243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38"/>
      <c r="B208" s="538"/>
      <c r="C208" s="538"/>
      <c r="D208" s="540"/>
      <c r="E208" s="243"/>
      <c r="F208" s="243"/>
      <c r="G208" s="243"/>
      <c r="H208" s="243"/>
      <c r="I208" s="540"/>
      <c r="J208" s="243"/>
      <c r="K208" s="243"/>
      <c r="L208" s="243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38"/>
      <c r="B209" s="538"/>
      <c r="C209" s="538"/>
      <c r="D209" s="540"/>
      <c r="E209" s="243"/>
      <c r="F209" s="243"/>
      <c r="G209" s="243"/>
      <c r="H209" s="243"/>
      <c r="I209" s="540"/>
      <c r="J209" s="243"/>
      <c r="K209" s="243"/>
      <c r="L209" s="243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38"/>
      <c r="B210" s="538"/>
      <c r="C210" s="538"/>
      <c r="D210" s="540"/>
      <c r="E210" s="243"/>
      <c r="F210" s="243"/>
      <c r="G210" s="243"/>
      <c r="H210" s="243"/>
      <c r="I210" s="540"/>
      <c r="J210" s="243"/>
      <c r="K210" s="243"/>
      <c r="L210" s="243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38"/>
      <c r="B211" s="538"/>
      <c r="C211" s="538"/>
      <c r="D211" s="540"/>
      <c r="E211" s="243"/>
      <c r="F211" s="243"/>
      <c r="G211" s="243"/>
      <c r="H211" s="243"/>
      <c r="I211" s="540"/>
      <c r="J211" s="243"/>
      <c r="K211" s="243"/>
      <c r="L211" s="243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38"/>
      <c r="B212" s="538"/>
      <c r="C212" s="538"/>
      <c r="D212" s="540"/>
      <c r="E212" s="243"/>
      <c r="F212" s="243"/>
      <c r="G212" s="243"/>
      <c r="H212" s="243"/>
      <c r="I212" s="540"/>
      <c r="J212" s="243"/>
      <c r="K212" s="243"/>
      <c r="L212" s="243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38"/>
      <c r="B213" s="538"/>
      <c r="C213" s="538"/>
      <c r="D213" s="540"/>
      <c r="E213" s="243"/>
      <c r="F213" s="243"/>
      <c r="G213" s="243"/>
      <c r="H213" s="243"/>
      <c r="I213" s="540"/>
      <c r="J213" s="243"/>
      <c r="K213" s="243"/>
      <c r="L213" s="243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38"/>
      <c r="B214" s="538"/>
      <c r="C214" s="538"/>
      <c r="D214" s="540"/>
      <c r="E214" s="243"/>
      <c r="F214" s="243"/>
      <c r="G214" s="243"/>
      <c r="H214" s="243"/>
      <c r="I214" s="540"/>
      <c r="J214" s="243"/>
      <c r="K214" s="243"/>
      <c r="L214" s="243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38"/>
      <c r="B215" s="538"/>
      <c r="C215" s="538"/>
      <c r="D215" s="540"/>
      <c r="E215" s="243"/>
      <c r="F215" s="243"/>
      <c r="G215" s="243"/>
      <c r="H215" s="243"/>
      <c r="I215" s="540"/>
      <c r="J215" s="243"/>
      <c r="K215" s="243"/>
      <c r="L215" s="243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38"/>
      <c r="B216" s="538"/>
      <c r="C216" s="538"/>
      <c r="D216" s="540"/>
      <c r="E216" s="243"/>
      <c r="F216" s="243"/>
      <c r="G216" s="243"/>
      <c r="H216" s="243"/>
      <c r="I216" s="540"/>
      <c r="J216" s="243"/>
      <c r="K216" s="243"/>
      <c r="L216" s="243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38"/>
      <c r="B217" s="538"/>
      <c r="C217" s="538"/>
      <c r="D217" s="540"/>
      <c r="E217" s="243"/>
      <c r="F217" s="243"/>
      <c r="G217" s="243"/>
      <c r="H217" s="243"/>
      <c r="I217" s="540"/>
      <c r="J217" s="243"/>
      <c r="K217" s="243"/>
      <c r="L217" s="243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38"/>
      <c r="B218" s="538"/>
      <c r="C218" s="538"/>
      <c r="D218" s="540"/>
      <c r="E218" s="243"/>
      <c r="F218" s="243"/>
      <c r="G218" s="243"/>
      <c r="H218" s="243"/>
      <c r="I218" s="540"/>
      <c r="J218" s="243"/>
      <c r="K218" s="243"/>
      <c r="L218" s="243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38"/>
      <c r="B219" s="538"/>
      <c r="C219" s="538"/>
      <c r="D219" s="540"/>
      <c r="E219" s="243"/>
      <c r="F219" s="243"/>
      <c r="G219" s="243"/>
      <c r="H219" s="243"/>
      <c r="I219" s="540"/>
      <c r="J219" s="243"/>
      <c r="K219" s="243"/>
      <c r="L219" s="243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540"/>
      <c r="E220" s="243"/>
      <c r="F220" s="243"/>
      <c r="G220" s="243"/>
      <c r="H220" s="243"/>
      <c r="I220" s="540"/>
      <c r="J220" s="243"/>
      <c r="K220" s="243"/>
      <c r="L220" s="243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540"/>
      <c r="E221" s="243"/>
      <c r="F221" s="243"/>
      <c r="G221" s="243"/>
      <c r="H221" s="243"/>
      <c r="I221" s="540"/>
      <c r="J221" s="243"/>
      <c r="K221" s="243"/>
      <c r="L221" s="243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40"/>
      <c r="E222" s="243"/>
      <c r="F222" s="243"/>
      <c r="G222" s="243"/>
      <c r="H222" s="243"/>
      <c r="I222" s="540"/>
      <c r="J222" s="243"/>
      <c r="K222" s="243"/>
      <c r="L222" s="243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40"/>
      <c r="E223" s="243"/>
      <c r="F223" s="243"/>
      <c r="G223" s="243"/>
      <c r="H223" s="243"/>
      <c r="I223" s="540"/>
      <c r="J223" s="243"/>
      <c r="K223" s="243"/>
      <c r="L223" s="243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40"/>
      <c r="E224" s="243"/>
      <c r="F224" s="243"/>
      <c r="G224" s="243"/>
      <c r="H224" s="243"/>
      <c r="I224" s="540"/>
      <c r="J224" s="243"/>
      <c r="K224" s="243"/>
      <c r="L224" s="243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40"/>
      <c r="E225" s="243"/>
      <c r="F225" s="243"/>
      <c r="G225" s="243"/>
      <c r="H225" s="243"/>
      <c r="I225" s="540"/>
      <c r="J225" s="243"/>
      <c r="K225" s="243"/>
      <c r="L225" s="243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40"/>
      <c r="E226" s="243"/>
      <c r="F226" s="243"/>
      <c r="G226" s="243"/>
      <c r="H226" s="243"/>
      <c r="I226" s="540"/>
      <c r="J226" s="243"/>
      <c r="K226" s="243"/>
      <c r="L226" s="243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540"/>
      <c r="J227" s="243"/>
      <c r="K227" s="243"/>
      <c r="L227" s="243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540"/>
      <c r="J228" s="243"/>
      <c r="K228" s="243"/>
      <c r="L228" s="243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540"/>
      <c r="J229" s="243"/>
      <c r="K229" s="243"/>
      <c r="L229" s="243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540"/>
      <c r="J230" s="243"/>
      <c r="K230" s="243"/>
      <c r="L230" s="243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540"/>
      <c r="J231" s="243"/>
      <c r="K231" s="243"/>
      <c r="L231" s="243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540"/>
      <c r="J232" s="243"/>
      <c r="K232" s="243"/>
      <c r="L232" s="243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540"/>
      <c r="J233" s="243"/>
      <c r="K233" s="243"/>
      <c r="L233" s="243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540"/>
      <c r="J234" s="243"/>
      <c r="K234" s="243"/>
      <c r="L234" s="243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540"/>
      <c r="J235" s="243"/>
      <c r="K235" s="243"/>
      <c r="L235" s="243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540"/>
      <c r="J236" s="243"/>
      <c r="K236" s="243"/>
      <c r="L236" s="243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540"/>
      <c r="J237" s="243"/>
      <c r="K237" s="243"/>
      <c r="L237" s="243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540"/>
      <c r="J238" s="243"/>
      <c r="K238" s="243"/>
      <c r="L238" s="243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540"/>
      <c r="J239" s="243"/>
      <c r="K239" s="243"/>
      <c r="L239" s="243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540"/>
      <c r="J240" s="243"/>
      <c r="K240" s="243"/>
      <c r="L240" s="243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540"/>
      <c r="J241" s="243"/>
      <c r="K241" s="243"/>
      <c r="L241" s="243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540"/>
      <c r="J242" s="243"/>
      <c r="K242" s="243"/>
      <c r="L242" s="243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540"/>
      <c r="J243" s="243"/>
      <c r="K243" s="243"/>
      <c r="L243" s="243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540"/>
      <c r="J244" s="243"/>
      <c r="K244" s="243"/>
      <c r="L244" s="243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540"/>
      <c r="J245" s="243"/>
      <c r="K245" s="243"/>
      <c r="L245" s="243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540"/>
      <c r="J246" s="243"/>
      <c r="K246" s="243"/>
      <c r="L246" s="243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540"/>
      <c r="J247" s="243"/>
      <c r="K247" s="243"/>
      <c r="L247" s="243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540"/>
      <c r="J248" s="243"/>
      <c r="K248" s="243"/>
      <c r="L248" s="243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540"/>
      <c r="J249" s="243"/>
      <c r="K249" s="243"/>
      <c r="L249" s="243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540"/>
      <c r="J250" s="243"/>
      <c r="K250" s="243"/>
      <c r="L250" s="243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540"/>
      <c r="J251" s="243"/>
      <c r="K251" s="243"/>
      <c r="L251" s="243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540"/>
      <c r="J252" s="243"/>
      <c r="K252" s="243"/>
      <c r="L252" s="243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540"/>
      <c r="J253" s="243"/>
      <c r="K253" s="243"/>
      <c r="L253" s="243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540"/>
      <c r="J254" s="243"/>
      <c r="K254" s="243"/>
      <c r="L254" s="243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540"/>
      <c r="J255" s="243"/>
      <c r="K255" s="243"/>
      <c r="L255" s="243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540"/>
      <c r="J256" s="243"/>
      <c r="K256" s="243"/>
      <c r="L256" s="243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540"/>
      <c r="J257" s="243"/>
      <c r="K257" s="243"/>
      <c r="L257" s="243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540"/>
      <c r="J258" s="243"/>
      <c r="K258" s="243"/>
      <c r="L258" s="243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540"/>
      <c r="J259" s="243"/>
      <c r="K259" s="243"/>
      <c r="L259" s="243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540"/>
      <c r="J260" s="243"/>
      <c r="K260" s="243"/>
      <c r="L260" s="243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540"/>
      <c r="J261" s="243"/>
      <c r="K261" s="243"/>
      <c r="L261" s="243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540"/>
      <c r="J262" s="243"/>
      <c r="K262" s="243"/>
      <c r="L262" s="243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540"/>
      <c r="J263" s="243"/>
      <c r="K263" s="243"/>
      <c r="L263" s="243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540"/>
      <c r="J264" s="243"/>
      <c r="K264" s="243"/>
      <c r="L264" s="243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540"/>
      <c r="J265" s="243"/>
      <c r="K265" s="243"/>
      <c r="L265" s="243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540"/>
      <c r="J266" s="243"/>
      <c r="K266" s="243"/>
      <c r="L266" s="243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540"/>
      <c r="J267" s="243"/>
      <c r="K267" s="243"/>
      <c r="L267" s="243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540"/>
      <c r="J268" s="243"/>
      <c r="K268" s="243"/>
      <c r="L268" s="243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540"/>
      <c r="J269" s="243"/>
      <c r="K269" s="243"/>
      <c r="L269" s="243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540"/>
      <c r="J270" s="243"/>
      <c r="K270" s="243"/>
      <c r="L270" s="243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540"/>
      <c r="J271" s="243"/>
      <c r="K271" s="243"/>
      <c r="L271" s="243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540"/>
      <c r="J272" s="243"/>
      <c r="K272" s="243"/>
      <c r="L272" s="243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540"/>
      <c r="J273" s="243"/>
      <c r="K273" s="243"/>
      <c r="L273" s="243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540"/>
      <c r="J274" s="243"/>
      <c r="K274" s="243"/>
      <c r="L274" s="243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540"/>
      <c r="J275" s="243"/>
      <c r="K275" s="243"/>
      <c r="L275" s="243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540"/>
      <c r="J276" s="243"/>
      <c r="K276" s="243"/>
      <c r="L276" s="243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540"/>
      <c r="J277" s="243"/>
      <c r="K277" s="243"/>
      <c r="L277" s="243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540"/>
      <c r="J278" s="243"/>
      <c r="K278" s="243"/>
      <c r="L278" s="243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540"/>
      <c r="J279" s="243"/>
      <c r="K279" s="243"/>
      <c r="L279" s="243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540"/>
      <c r="J280" s="243"/>
      <c r="K280" s="243"/>
      <c r="L280" s="243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540"/>
      <c r="J281" s="243"/>
      <c r="K281" s="243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540"/>
      <c r="J282" s="243"/>
      <c r="K282" s="243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540"/>
      <c r="J283" s="243"/>
      <c r="K283" s="243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540"/>
      <c r="J284" s="243"/>
      <c r="K284" s="243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540"/>
      <c r="J285" s="243"/>
      <c r="K285" s="243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540"/>
      <c r="J286" s="243"/>
      <c r="K286" s="243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540"/>
      <c r="J287" s="243"/>
      <c r="K287" s="243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540"/>
      <c r="J288" s="243"/>
      <c r="K288" s="243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540"/>
      <c r="J289" s="243"/>
      <c r="K289" s="243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540"/>
      <c r="J290" s="243"/>
      <c r="K290" s="243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540"/>
      <c r="J291" s="243"/>
      <c r="K291" s="243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540"/>
      <c r="J292" s="243"/>
      <c r="K292" s="243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540"/>
      <c r="J293" s="243"/>
      <c r="K293" s="243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540"/>
      <c r="J294" s="243"/>
      <c r="K294" s="243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540"/>
      <c r="J295" s="243"/>
      <c r="K295" s="243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540"/>
      <c r="J296" s="243"/>
      <c r="K296" s="243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540"/>
      <c r="J297" s="243"/>
      <c r="K297" s="243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540"/>
      <c r="J298" s="243"/>
      <c r="K298" s="243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540"/>
      <c r="J299" s="243"/>
      <c r="K299" s="243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540"/>
      <c r="J300" s="243"/>
      <c r="K300" s="243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540"/>
      <c r="J301" s="243"/>
      <c r="K301" s="243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540"/>
      <c r="J302" s="243"/>
      <c r="K302" s="243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540"/>
      <c r="J303" s="243"/>
      <c r="K303" s="243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540"/>
      <c r="J304" s="243"/>
      <c r="K304" s="243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540"/>
      <c r="J305" s="243"/>
      <c r="K305" s="243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540"/>
      <c r="J306" s="243"/>
      <c r="K306" s="243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540"/>
      <c r="J307" s="243"/>
      <c r="K307" s="243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540"/>
      <c r="J308" s="243"/>
      <c r="K308" s="243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540"/>
      <c r="J309" s="243"/>
      <c r="K309" s="243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540"/>
      <c r="J310" s="243"/>
      <c r="K310" s="243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540"/>
      <c r="J311" s="243"/>
      <c r="K311" s="243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540"/>
      <c r="J312" s="243"/>
      <c r="K312" s="243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540"/>
      <c r="J313" s="243"/>
      <c r="K313" s="243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540"/>
      <c r="J314" s="243"/>
      <c r="K314" s="243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540"/>
      <c r="J315" s="243"/>
      <c r="K315" s="243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540"/>
      <c r="J316" s="243"/>
      <c r="K316" s="243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540"/>
      <c r="J317" s="243"/>
      <c r="K317" s="243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540"/>
      <c r="J318" s="243"/>
      <c r="K318" s="243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540"/>
      <c r="J319" s="243"/>
      <c r="K319" s="243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540"/>
      <c r="J320" s="243"/>
      <c r="K320" s="243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540"/>
      <c r="J321" s="243"/>
      <c r="K321" s="243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540"/>
      <c r="J322" s="243"/>
      <c r="K322" s="243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540"/>
      <c r="J323" s="243"/>
      <c r="K323" s="243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540"/>
      <c r="J324" s="243"/>
      <c r="K324" s="243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540"/>
      <c r="J325" s="243"/>
      <c r="K325" s="243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540"/>
      <c r="J326" s="243"/>
      <c r="K326" s="243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540"/>
      <c r="J327" s="243"/>
      <c r="K327" s="243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540"/>
      <c r="J328" s="243"/>
      <c r="K328" s="243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540"/>
      <c r="J329" s="243"/>
      <c r="K329" s="243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540"/>
      <c r="J330" s="243"/>
      <c r="K330" s="243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540"/>
      <c r="J331" s="243"/>
      <c r="K331" s="243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540"/>
      <c r="J332" s="243"/>
      <c r="K332" s="243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540"/>
      <c r="J333" s="243"/>
      <c r="K333" s="243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540"/>
      <c r="J334" s="243"/>
      <c r="K334" s="243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540"/>
      <c r="J335" s="243"/>
      <c r="K335" s="243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540"/>
      <c r="J336" s="243"/>
      <c r="K336" s="243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540"/>
      <c r="J337" s="243"/>
      <c r="K337" s="243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540"/>
      <c r="J338" s="243"/>
      <c r="K338" s="243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540"/>
      <c r="J339" s="243"/>
      <c r="K339" s="243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540"/>
      <c r="J340" s="243"/>
      <c r="K340" s="243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540"/>
      <c r="J341" s="243"/>
      <c r="K341" s="243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540"/>
      <c r="J342" s="243"/>
      <c r="K342" s="243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540"/>
      <c r="J343" s="243"/>
      <c r="K343" s="243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540"/>
      <c r="J344" s="243"/>
      <c r="K344" s="243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540"/>
      <c r="J345" s="243"/>
      <c r="K345" s="243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540"/>
      <c r="J346" s="243"/>
      <c r="K346" s="243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540"/>
      <c r="J347" s="243"/>
      <c r="K347" s="243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540"/>
      <c r="J348" s="243"/>
      <c r="K348" s="243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540"/>
      <c r="J349" s="243"/>
      <c r="K349" s="243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540"/>
      <c r="J350" s="243"/>
      <c r="K350" s="243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540"/>
      <c r="J351" s="243"/>
      <c r="K351" s="243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540"/>
      <c r="J352" s="243"/>
      <c r="K352" s="243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540"/>
      <c r="J353" s="243"/>
      <c r="K353" s="243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540"/>
      <c r="J354" s="243"/>
      <c r="K354" s="243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540"/>
      <c r="J355" s="243"/>
      <c r="K355" s="243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540"/>
      <c r="J356" s="243"/>
      <c r="K356" s="243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540"/>
      <c r="J357" s="243"/>
      <c r="K357" s="243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540"/>
      <c r="J358" s="243"/>
      <c r="K358" s="243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540"/>
      <c r="J359" s="243"/>
      <c r="K359" s="243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540"/>
      <c r="J360" s="243"/>
      <c r="K360" s="243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540"/>
      <c r="J361" s="243"/>
      <c r="K361" s="243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540"/>
      <c r="J362" s="243"/>
      <c r="K362" s="243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540"/>
      <c r="J363" s="243"/>
      <c r="K363" s="243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540"/>
      <c r="J364" s="243"/>
      <c r="K364" s="243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540"/>
      <c r="J365" s="243"/>
      <c r="K365" s="243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540"/>
      <c r="J366" s="243"/>
      <c r="K366" s="243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540"/>
      <c r="J367" s="243"/>
      <c r="K367" s="243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540"/>
      <c r="J368" s="243"/>
      <c r="K368" s="243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540"/>
      <c r="J369" s="243"/>
      <c r="K369" s="243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540"/>
      <c r="J370" s="243"/>
      <c r="K370" s="243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540"/>
      <c r="J371" s="243"/>
      <c r="K371" s="243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540"/>
      <c r="J372" s="243"/>
      <c r="K372" s="243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540"/>
      <c r="J373" s="243"/>
      <c r="K373" s="243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540"/>
      <c r="J374" s="243"/>
      <c r="K374" s="243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540"/>
      <c r="J375" s="243"/>
      <c r="K375" s="243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540"/>
      <c r="J376" s="243"/>
      <c r="K376" s="243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540"/>
      <c r="J377" s="243"/>
      <c r="K377" s="243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540"/>
      <c r="J378" s="243"/>
      <c r="K378" s="243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540"/>
      <c r="J379" s="243"/>
      <c r="K379" s="243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540"/>
      <c r="J380" s="243"/>
      <c r="K380" s="243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540"/>
      <c r="J381" s="243"/>
      <c r="K381" s="243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540"/>
      <c r="J382" s="243"/>
      <c r="K382" s="243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540"/>
      <c r="J383" s="243"/>
      <c r="K383" s="243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540"/>
      <c r="J384" s="243"/>
      <c r="K384" s="243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540"/>
      <c r="J385" s="243"/>
      <c r="K385" s="243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540"/>
      <c r="J386" s="243"/>
      <c r="K386" s="243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540"/>
      <c r="J387" s="243"/>
      <c r="K387" s="243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540"/>
      <c r="J388" s="243"/>
      <c r="K388" s="243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540"/>
      <c r="J389" s="243"/>
      <c r="K389" s="243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540"/>
      <c r="J390" s="243"/>
      <c r="K390" s="243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540"/>
      <c r="J391" s="243"/>
      <c r="K391" s="243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540"/>
      <c r="J392" s="243"/>
      <c r="K392" s="243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540"/>
      <c r="J393" s="243"/>
      <c r="K393" s="243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540"/>
      <c r="J394" s="243"/>
      <c r="K394" s="243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540"/>
      <c r="J395" s="243"/>
      <c r="K395" s="243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540"/>
      <c r="J396" s="243"/>
      <c r="K396" s="243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540"/>
      <c r="J397" s="243"/>
      <c r="K397" s="243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540"/>
      <c r="J398" s="243"/>
      <c r="K398" s="243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540"/>
      <c r="J399" s="243"/>
      <c r="K399" s="243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540"/>
      <c r="J400" s="243"/>
      <c r="K400" s="243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540"/>
      <c r="J401" s="243"/>
      <c r="K401" s="243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540"/>
      <c r="J402" s="243"/>
      <c r="K402" s="243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540"/>
      <c r="J403" s="243"/>
      <c r="K403" s="243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540"/>
      <c r="J404" s="243"/>
      <c r="K404" s="243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540"/>
      <c r="J405" s="243"/>
      <c r="K405" s="243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540"/>
      <c r="J406" s="243"/>
      <c r="K406" s="243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540"/>
      <c r="J407" s="243"/>
      <c r="K407" s="243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540"/>
      <c r="J408" s="243"/>
      <c r="K408" s="243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540"/>
      <c r="J409" s="243"/>
      <c r="K409" s="243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540"/>
      <c r="J410" s="243"/>
      <c r="K410" s="243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540"/>
      <c r="J411" s="243"/>
      <c r="K411" s="243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540"/>
      <c r="J412" s="243"/>
      <c r="K412" s="243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540"/>
      <c r="J413" s="243"/>
      <c r="K413" s="243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540"/>
      <c r="J414" s="243"/>
      <c r="K414" s="243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540"/>
      <c r="J415" s="243"/>
      <c r="K415" s="243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540"/>
      <c r="J416" s="243"/>
      <c r="K416" s="243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540"/>
      <c r="J417" s="243"/>
      <c r="K417" s="243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540"/>
      <c r="J418" s="243"/>
      <c r="K418" s="243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540"/>
      <c r="J419" s="243"/>
      <c r="K419" s="243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540"/>
      <c r="J420" s="243"/>
      <c r="K420" s="243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540"/>
      <c r="J421" s="243"/>
      <c r="K421" s="243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540"/>
      <c r="J422" s="243"/>
      <c r="K422" s="243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540"/>
      <c r="J423" s="243"/>
      <c r="K423" s="243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540"/>
      <c r="J424" s="243"/>
      <c r="K424" s="243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540"/>
      <c r="J425" s="243"/>
      <c r="K425" s="243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540"/>
      <c r="J426" s="243"/>
      <c r="K426" s="243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540"/>
      <c r="J427" s="243"/>
      <c r="K427" s="243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540"/>
      <c r="J428" s="243"/>
      <c r="K428" s="243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540"/>
      <c r="J429" s="243"/>
      <c r="K429" s="243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540"/>
      <c r="J430" s="243"/>
      <c r="K430" s="243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540"/>
      <c r="J431" s="243"/>
      <c r="K431" s="243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540"/>
      <c r="J432" s="243"/>
      <c r="K432" s="243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540"/>
      <c r="J433" s="243"/>
      <c r="K433" s="243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540"/>
      <c r="J434" s="243"/>
      <c r="K434" s="243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540"/>
      <c r="J435" s="243"/>
      <c r="K435" s="243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540"/>
      <c r="J436" s="243"/>
      <c r="K436" s="243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540"/>
      <c r="J437" s="243"/>
      <c r="K437" s="243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540"/>
      <c r="J438" s="243"/>
      <c r="K438" s="243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540"/>
      <c r="J439" s="243"/>
      <c r="K439" s="243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540"/>
      <c r="J440" s="243"/>
      <c r="K440" s="243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540"/>
      <c r="J441" s="243"/>
      <c r="K441" s="243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540"/>
      <c r="J442" s="243"/>
      <c r="K442" s="243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540"/>
      <c r="J443" s="243"/>
      <c r="K443" s="243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540"/>
      <c r="J444" s="243"/>
      <c r="K444" s="243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540"/>
      <c r="J445" s="243"/>
      <c r="K445" s="243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540"/>
      <c r="J446" s="243"/>
      <c r="K446" s="243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540"/>
      <c r="J447" s="243"/>
      <c r="K447" s="243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540"/>
      <c r="J448" s="243"/>
      <c r="K448" s="243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540"/>
      <c r="J449" s="243"/>
      <c r="K449" s="243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540"/>
      <c r="J450" s="243"/>
      <c r="K450" s="243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540"/>
      <c r="J451" s="243"/>
      <c r="K451" s="243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540"/>
      <c r="J452" s="243"/>
      <c r="K452" s="243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540"/>
      <c r="J453" s="243"/>
      <c r="K453" s="243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540"/>
      <c r="J454" s="243"/>
      <c r="K454" s="243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540"/>
      <c r="J455" s="243"/>
      <c r="K455" s="243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540"/>
      <c r="J456" s="243"/>
      <c r="K456" s="243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540"/>
      <c r="J457" s="243"/>
      <c r="K457" s="243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540"/>
      <c r="J458" s="243"/>
      <c r="K458" s="243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540"/>
      <c r="J459" s="243"/>
      <c r="K459" s="243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540"/>
      <c r="J460" s="243"/>
      <c r="K460" s="243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540"/>
      <c r="J461" s="243"/>
      <c r="K461" s="243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540"/>
      <c r="J462" s="243"/>
      <c r="K462" s="243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540"/>
      <c r="J463" s="243"/>
      <c r="K463" s="243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540"/>
      <c r="J464" s="243"/>
      <c r="K464" s="243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540"/>
      <c r="J465" s="243"/>
      <c r="K465" s="243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540"/>
      <c r="J466" s="243"/>
      <c r="K466" s="243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540"/>
      <c r="J467" s="243"/>
      <c r="K467" s="243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540"/>
      <c r="J468" s="243"/>
      <c r="K468" s="243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540"/>
      <c r="J469" s="243"/>
      <c r="K469" s="243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540"/>
      <c r="J470" s="243"/>
      <c r="K470" s="243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540"/>
      <c r="J471" s="243"/>
      <c r="K471" s="243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540"/>
      <c r="J472" s="243"/>
      <c r="K472" s="243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540"/>
      <c r="J473" s="243"/>
      <c r="K473" s="243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540"/>
      <c r="J474" s="243"/>
      <c r="K474" s="243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540"/>
      <c r="J475" s="243"/>
      <c r="K475" s="243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540"/>
      <c r="J476" s="243"/>
      <c r="K476" s="243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540"/>
      <c r="J477" s="243"/>
      <c r="K477" s="243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540"/>
      <c r="J478" s="243"/>
      <c r="K478" s="243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540"/>
      <c r="J479" s="243"/>
      <c r="K479" s="243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540"/>
      <c r="J480" s="243"/>
      <c r="K480" s="243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540"/>
      <c r="J481" s="243"/>
      <c r="K481" s="243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540"/>
      <c r="J482" s="243"/>
      <c r="K482" s="243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540"/>
      <c r="J483" s="243"/>
      <c r="K483" s="243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540"/>
      <c r="J484" s="243"/>
      <c r="K484" s="243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540"/>
      <c r="J485" s="243"/>
      <c r="K485" s="243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540"/>
      <c r="J486" s="243"/>
      <c r="K486" s="243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540"/>
      <c r="J487" s="243"/>
      <c r="K487" s="243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540"/>
      <c r="J488" s="243"/>
      <c r="K488" s="243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540"/>
      <c r="J489" s="243"/>
      <c r="K489" s="243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540"/>
      <c r="J490" s="243"/>
      <c r="K490" s="243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540"/>
      <c r="J491" s="243"/>
      <c r="K491" s="243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540"/>
      <c r="J492" s="243"/>
      <c r="K492" s="243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540"/>
      <c r="J493" s="243"/>
      <c r="K493" s="243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540"/>
      <c r="J494" s="243"/>
      <c r="K494" s="243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540"/>
      <c r="J495" s="243"/>
      <c r="K495" s="243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540"/>
      <c r="J496" s="243"/>
      <c r="K496" s="243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540"/>
      <c r="J497" s="243"/>
      <c r="K497" s="243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540"/>
      <c r="J498" s="243"/>
      <c r="K498" s="243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540"/>
      <c r="J499" s="243"/>
      <c r="K499" s="243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540"/>
      <c r="J500" s="243"/>
      <c r="K500" s="243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540"/>
      <c r="J501" s="243"/>
      <c r="K501" s="243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540"/>
      <c r="J502" s="243"/>
      <c r="K502" s="243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540"/>
      <c r="J503" s="243"/>
      <c r="K503" s="243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540"/>
      <c r="J504" s="243"/>
      <c r="K504" s="243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540"/>
      <c r="J505" s="243"/>
      <c r="K505" s="243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540"/>
      <c r="J506" s="243"/>
      <c r="K506" s="243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540"/>
      <c r="J507" s="243"/>
      <c r="K507" s="243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540"/>
      <c r="J508" s="243"/>
      <c r="K508" s="243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540"/>
      <c r="J509" s="243"/>
      <c r="K509" s="243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540"/>
      <c r="J510" s="243"/>
      <c r="K510" s="243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540"/>
      <c r="J511" s="243"/>
      <c r="K511" s="243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540"/>
      <c r="J512" s="243"/>
      <c r="K512" s="243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540"/>
      <c r="J513" s="243"/>
      <c r="K513" s="243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540"/>
      <c r="J514" s="243"/>
      <c r="K514" s="243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540"/>
      <c r="J515" s="243"/>
      <c r="K515" s="243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540"/>
      <c r="J516" s="243"/>
      <c r="K516" s="243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540"/>
      <c r="J517" s="243"/>
      <c r="K517" s="243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540"/>
      <c r="J518" s="243"/>
      <c r="K518" s="243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540"/>
      <c r="J519" s="243"/>
      <c r="K519" s="243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540"/>
      <c r="J520" s="243"/>
      <c r="K520" s="243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540"/>
      <c r="J521" s="243"/>
      <c r="K521" s="243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540"/>
      <c r="J522" s="243"/>
      <c r="K522" s="243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540"/>
      <c r="J523" s="243"/>
      <c r="K523" s="243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540"/>
      <c r="J524" s="243"/>
      <c r="K524" s="243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540"/>
      <c r="J525" s="243"/>
      <c r="K525" s="243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540"/>
      <c r="J526" s="243"/>
      <c r="K526" s="243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540"/>
      <c r="J527" s="243"/>
      <c r="K527" s="243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540"/>
      <c r="J528" s="243"/>
      <c r="K528" s="243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540"/>
      <c r="J529" s="243"/>
      <c r="K529" s="243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540"/>
      <c r="J530" s="243"/>
      <c r="K530" s="243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540"/>
      <c r="J531" s="243"/>
      <c r="K531" s="243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540"/>
      <c r="J532" s="243"/>
      <c r="K532" s="243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540"/>
      <c r="J533" s="243"/>
      <c r="K533" s="243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540"/>
      <c r="J534" s="243"/>
      <c r="K534" s="243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540"/>
      <c r="J535" s="243"/>
      <c r="K535" s="243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540"/>
      <c r="J536" s="243"/>
      <c r="K536" s="243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540"/>
      <c r="J537" s="243"/>
      <c r="K537" s="243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540"/>
      <c r="J538" s="243"/>
      <c r="K538" s="243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540"/>
      <c r="J539" s="243"/>
      <c r="K539" s="243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540"/>
      <c r="J540" s="243"/>
      <c r="K540" s="243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540"/>
      <c r="J541" s="243"/>
      <c r="K541" s="243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540"/>
      <c r="J542" s="243"/>
      <c r="K542" s="243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540"/>
      <c r="J543" s="243"/>
      <c r="K543" s="243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540"/>
      <c r="J544" s="243"/>
      <c r="K544" s="243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540"/>
      <c r="J545" s="243"/>
      <c r="K545" s="243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540"/>
      <c r="J546" s="243"/>
      <c r="K546" s="243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540"/>
      <c r="J547" s="243"/>
      <c r="K547" s="243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540"/>
      <c r="J548" s="243"/>
      <c r="K548" s="243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540"/>
      <c r="J549" s="243"/>
      <c r="K549" s="243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540"/>
      <c r="J550" s="243"/>
      <c r="K550" s="243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540"/>
      <c r="J551" s="243"/>
      <c r="K551" s="243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540"/>
      <c r="J552" s="243"/>
      <c r="K552" s="243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540"/>
      <c r="J553" s="243"/>
      <c r="K553" s="243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540"/>
      <c r="J554" s="243"/>
      <c r="K554" s="243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540"/>
      <c r="J555" s="243"/>
      <c r="K555" s="243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540"/>
      <c r="J556" s="243"/>
      <c r="K556" s="243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540"/>
      <c r="J557" s="243"/>
      <c r="K557" s="243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540"/>
      <c r="J558" s="243"/>
      <c r="K558" s="243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540"/>
      <c r="J559" s="243"/>
      <c r="K559" s="243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540"/>
      <c r="J560" s="243"/>
      <c r="K560" s="243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540"/>
      <c r="J561" s="243"/>
      <c r="K561" s="243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540"/>
      <c r="J562" s="243"/>
      <c r="K562" s="243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540"/>
      <c r="J563" s="243"/>
      <c r="K563" s="243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540"/>
      <c r="J564" s="243"/>
      <c r="K564" s="243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540"/>
      <c r="J565" s="243"/>
      <c r="K565" s="243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540"/>
      <c r="J566" s="243"/>
      <c r="K566" s="243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540"/>
      <c r="J567" s="243"/>
      <c r="K567" s="243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540"/>
      <c r="J568" s="243"/>
      <c r="K568" s="243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540"/>
      <c r="J569" s="243"/>
      <c r="K569" s="243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540"/>
      <c r="J570" s="243"/>
      <c r="K570" s="243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540"/>
      <c r="J571" s="243"/>
      <c r="K571" s="243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540"/>
      <c r="J572" s="243"/>
      <c r="K572" s="243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540"/>
      <c r="J573" s="243"/>
      <c r="K573" s="243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540"/>
      <c r="J574" s="243"/>
      <c r="K574" s="243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540"/>
      <c r="J575" s="243"/>
      <c r="K575" s="243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540"/>
      <c r="J576" s="243"/>
      <c r="K576" s="243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540"/>
      <c r="J577" s="243"/>
      <c r="K577" s="243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540"/>
      <c r="J578" s="243"/>
      <c r="K578" s="243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540"/>
      <c r="J579" s="243"/>
      <c r="K579" s="243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540"/>
      <c r="J580" s="243"/>
      <c r="K580" s="243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540"/>
      <c r="J581" s="243"/>
      <c r="K581" s="243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540"/>
      <c r="J582" s="243"/>
      <c r="K582" s="243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540"/>
      <c r="J583" s="243"/>
      <c r="K583" s="243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540"/>
      <c r="J584" s="243"/>
      <c r="K584" s="243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540"/>
      <c r="J585" s="243"/>
      <c r="K585" s="243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540"/>
      <c r="J586" s="243"/>
      <c r="K586" s="243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540"/>
      <c r="J587" s="243"/>
      <c r="K587" s="243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540"/>
      <c r="J588" s="243"/>
      <c r="K588" s="243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540"/>
      <c r="J589" s="243"/>
      <c r="K589" s="243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540"/>
      <c r="J590" s="243"/>
      <c r="K590" s="243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540"/>
      <c r="J591" s="243"/>
      <c r="K591" s="243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540"/>
      <c r="J592" s="243"/>
      <c r="K592" s="243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540"/>
      <c r="J593" s="243"/>
      <c r="K593" s="243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540"/>
      <c r="J594" s="243"/>
      <c r="K594" s="243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540"/>
      <c r="J595" s="243"/>
      <c r="K595" s="243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540"/>
      <c r="J596" s="243"/>
      <c r="K596" s="243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540"/>
      <c r="J597" s="243"/>
      <c r="K597" s="243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540"/>
      <c r="J598" s="243"/>
      <c r="K598" s="243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540"/>
      <c r="J599" s="243"/>
      <c r="K599" s="243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540"/>
      <c r="J600" s="243"/>
      <c r="K600" s="243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540"/>
      <c r="J601" s="243"/>
      <c r="K601" s="243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540"/>
      <c r="J602" s="243"/>
      <c r="K602" s="243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540"/>
      <c r="J603" s="243"/>
      <c r="K603" s="243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540"/>
      <c r="J604" s="243"/>
      <c r="K604" s="243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540"/>
      <c r="J605" s="243"/>
      <c r="K605" s="243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540"/>
      <c r="J606" s="243"/>
      <c r="K606" s="243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540"/>
      <c r="J607" s="243"/>
      <c r="K607" s="243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540"/>
      <c r="J608" s="243"/>
      <c r="K608" s="243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540"/>
      <c r="J609" s="243"/>
      <c r="K609" s="243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540"/>
      <c r="J610" s="243"/>
      <c r="K610" s="243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540"/>
      <c r="J611" s="243"/>
      <c r="K611" s="243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540"/>
      <c r="J612" s="243"/>
      <c r="K612" s="243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540"/>
      <c r="J613" s="243"/>
      <c r="K613" s="243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540"/>
      <c r="J614" s="243"/>
      <c r="K614" s="243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540"/>
      <c r="J615" s="243"/>
      <c r="K615" s="243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540"/>
      <c r="J616" s="243"/>
      <c r="K616" s="243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540"/>
      <c r="J617" s="243"/>
      <c r="K617" s="243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540"/>
      <c r="J618" s="243"/>
      <c r="K618" s="243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540"/>
      <c r="J619" s="243"/>
      <c r="K619" s="243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540"/>
      <c r="J620" s="243"/>
      <c r="K620" s="243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540"/>
      <c r="J621" s="243"/>
      <c r="K621" s="243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540"/>
      <c r="J622" s="243"/>
      <c r="K622" s="243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540"/>
      <c r="J623" s="243"/>
      <c r="K623" s="243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540"/>
      <c r="J624" s="243"/>
      <c r="K624" s="243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540"/>
      <c r="J625" s="243"/>
      <c r="K625" s="243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540"/>
      <c r="J626" s="243"/>
      <c r="K626" s="243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540"/>
      <c r="J627" s="243"/>
      <c r="K627" s="243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540"/>
      <c r="J628" s="243"/>
      <c r="K628" s="243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540"/>
      <c r="J629" s="243"/>
      <c r="K629" s="243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540"/>
      <c r="J630" s="243"/>
      <c r="K630" s="243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540"/>
      <c r="J631" s="243"/>
      <c r="K631" s="243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540"/>
      <c r="J632" s="243"/>
      <c r="K632" s="243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540"/>
      <c r="J633" s="243"/>
      <c r="K633" s="243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540"/>
      <c r="J634" s="243"/>
      <c r="K634" s="243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540"/>
      <c r="J635" s="243"/>
      <c r="K635" s="243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540"/>
      <c r="J636" s="243"/>
      <c r="K636" s="243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540"/>
      <c r="J637" s="243"/>
      <c r="K637" s="243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540"/>
      <c r="J638" s="243"/>
      <c r="K638" s="243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540"/>
      <c r="J639" s="243"/>
      <c r="K639" s="243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540"/>
      <c r="J640" s="243"/>
      <c r="K640" s="243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540"/>
      <c r="J641" s="243"/>
      <c r="K641" s="243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540"/>
      <c r="J642" s="243"/>
      <c r="K642" s="243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540"/>
      <c r="J643" s="243"/>
      <c r="K643" s="243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540"/>
      <c r="J644" s="243"/>
      <c r="K644" s="243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540"/>
      <c r="J645" s="243"/>
      <c r="K645" s="243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540"/>
      <c r="J646" s="243"/>
      <c r="K646" s="243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540"/>
      <c r="J647" s="243"/>
      <c r="K647" s="243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540"/>
      <c r="J648" s="243"/>
      <c r="K648" s="243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540"/>
      <c r="J649" s="243"/>
      <c r="K649" s="243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540"/>
      <c r="J650" s="243"/>
      <c r="K650" s="243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540"/>
      <c r="J651" s="243"/>
      <c r="K651" s="243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540"/>
      <c r="J652" s="243"/>
      <c r="K652" s="243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540"/>
      <c r="J653" s="243"/>
      <c r="K653" s="243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540"/>
      <c r="J654" s="243"/>
      <c r="K654" s="243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540"/>
      <c r="J655" s="243"/>
      <c r="K655" s="243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540"/>
      <c r="J656" s="243"/>
      <c r="K656" s="243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540"/>
      <c r="J657" s="243"/>
      <c r="K657" s="243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540"/>
      <c r="J658" s="243"/>
      <c r="K658" s="243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540"/>
      <c r="J659" s="243"/>
      <c r="K659" s="243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540"/>
      <c r="J660" s="243"/>
      <c r="K660" s="243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540"/>
      <c r="J661" s="243"/>
      <c r="K661" s="243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540"/>
      <c r="J662" s="243"/>
      <c r="K662" s="243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540"/>
      <c r="J663" s="243"/>
      <c r="K663" s="243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540"/>
      <c r="J664" s="243"/>
      <c r="K664" s="243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540"/>
      <c r="J665" s="243"/>
      <c r="K665" s="243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540"/>
      <c r="J666" s="243"/>
      <c r="K666" s="243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540"/>
      <c r="J667" s="243"/>
      <c r="K667" s="243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540"/>
      <c r="J668" s="243"/>
      <c r="K668" s="243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540"/>
      <c r="J669" s="243"/>
      <c r="K669" s="243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540"/>
      <c r="J670" s="243"/>
      <c r="K670" s="243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540"/>
      <c r="J671" s="243"/>
      <c r="K671" s="243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540"/>
      <c r="J672" s="243"/>
      <c r="K672" s="243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540"/>
      <c r="J673" s="243"/>
      <c r="K673" s="243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540"/>
      <c r="J674" s="243"/>
      <c r="K674" s="243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540"/>
      <c r="J675" s="243"/>
      <c r="K675" s="243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540"/>
      <c r="J676" s="243"/>
      <c r="K676" s="243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540"/>
      <c r="J677" s="243"/>
      <c r="K677" s="243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540"/>
      <c r="J678" s="243"/>
      <c r="K678" s="243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540"/>
      <c r="J679" s="243"/>
      <c r="K679" s="243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540"/>
      <c r="J680" s="243"/>
      <c r="K680" s="243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540"/>
      <c r="J681" s="243"/>
      <c r="K681" s="243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540"/>
      <c r="J682" s="243"/>
      <c r="K682" s="243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540"/>
      <c r="J683" s="243"/>
      <c r="K683" s="243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540"/>
      <c r="J684" s="243"/>
      <c r="K684" s="243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540"/>
      <c r="J685" s="243"/>
      <c r="K685" s="243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540"/>
      <c r="J686" s="243"/>
      <c r="K686" s="243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540"/>
      <c r="J687" s="243"/>
      <c r="K687" s="243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540"/>
      <c r="J688" s="243"/>
      <c r="K688" s="243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540"/>
      <c r="J689" s="243"/>
      <c r="K689" s="243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540"/>
      <c r="J690" s="243"/>
      <c r="K690" s="243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540"/>
      <c r="J691" s="243"/>
      <c r="K691" s="243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540"/>
      <c r="J692" s="243"/>
      <c r="K692" s="243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540"/>
      <c r="J693" s="243"/>
      <c r="K693" s="243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540"/>
      <c r="J694" s="243"/>
      <c r="K694" s="243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540"/>
      <c r="J695" s="243"/>
      <c r="K695" s="243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540"/>
      <c r="J696" s="243"/>
      <c r="K696" s="243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540"/>
      <c r="J697" s="243"/>
      <c r="K697" s="243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540"/>
      <c r="J698" s="243"/>
      <c r="K698" s="243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540"/>
      <c r="J699" s="243"/>
      <c r="K699" s="243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540"/>
      <c r="J700" s="243"/>
      <c r="K700" s="243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540"/>
      <c r="J701" s="243"/>
      <c r="K701" s="243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540"/>
      <c r="J702" s="243"/>
      <c r="K702" s="243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540"/>
      <c r="J703" s="243"/>
      <c r="K703" s="243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540"/>
      <c r="J704" s="243"/>
      <c r="K704" s="243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540"/>
      <c r="J705" s="243"/>
      <c r="K705" s="243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540"/>
      <c r="J706" s="243"/>
      <c r="K706" s="243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540"/>
      <c r="J707" s="243"/>
      <c r="K707" s="243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540"/>
      <c r="J708" s="243"/>
      <c r="K708" s="243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540"/>
      <c r="J709" s="243"/>
      <c r="K709" s="243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540"/>
      <c r="J710" s="243"/>
      <c r="K710" s="243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540"/>
      <c r="J711" s="243"/>
      <c r="K711" s="243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540"/>
      <c r="J712" s="243"/>
      <c r="K712" s="243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540"/>
      <c r="J713" s="243"/>
      <c r="K713" s="243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540"/>
      <c r="J714" s="243"/>
      <c r="K714" s="243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540"/>
      <c r="J715" s="243"/>
      <c r="K715" s="243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540"/>
      <c r="J716" s="243"/>
      <c r="K716" s="243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540"/>
      <c r="J717" s="243"/>
      <c r="K717" s="243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540"/>
      <c r="J718" s="243"/>
      <c r="K718" s="243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540"/>
      <c r="J719" s="243"/>
      <c r="K719" s="243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540"/>
      <c r="J720" s="243"/>
      <c r="K720" s="243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540"/>
      <c r="J721" s="243"/>
      <c r="K721" s="243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540"/>
      <c r="J722" s="243"/>
      <c r="K722" s="243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540"/>
      <c r="J723" s="243"/>
      <c r="K723" s="243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540"/>
      <c r="J724" s="243"/>
      <c r="K724" s="243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540"/>
      <c r="J725" s="243"/>
      <c r="K725" s="243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540"/>
      <c r="J726" s="243"/>
      <c r="K726" s="243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540"/>
      <c r="J727" s="243"/>
      <c r="K727" s="243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540"/>
      <c r="J728" s="243"/>
      <c r="K728" s="243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540"/>
      <c r="J729" s="243"/>
      <c r="K729" s="243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540"/>
      <c r="J730" s="243"/>
      <c r="K730" s="243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540"/>
      <c r="J731" s="243"/>
      <c r="K731" s="243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540"/>
      <c r="J732" s="243"/>
      <c r="K732" s="243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540"/>
      <c r="J733" s="243"/>
      <c r="K733" s="243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540"/>
      <c r="J734" s="243"/>
      <c r="K734" s="243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540"/>
      <c r="J735" s="243"/>
      <c r="K735" s="243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540"/>
      <c r="J736" s="243"/>
      <c r="K736" s="243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540"/>
      <c r="J737" s="243"/>
      <c r="K737" s="243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540"/>
      <c r="J738" s="243"/>
      <c r="K738" s="243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540"/>
      <c r="J739" s="243"/>
      <c r="K739" s="243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540"/>
      <c r="J740" s="243"/>
      <c r="K740" s="243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540"/>
      <c r="J741" s="243"/>
      <c r="K741" s="243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540"/>
      <c r="J742" s="243"/>
      <c r="K742" s="243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540"/>
      <c r="J743" s="243"/>
      <c r="K743" s="243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540"/>
      <c r="J744" s="243"/>
      <c r="K744" s="243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540"/>
      <c r="J745" s="243"/>
      <c r="K745" s="243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540"/>
      <c r="J746" s="243"/>
      <c r="K746" s="243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540"/>
      <c r="J747" s="243"/>
      <c r="K747" s="243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540"/>
      <c r="J748" s="243"/>
      <c r="K748" s="243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540"/>
      <c r="J749" s="243"/>
      <c r="K749" s="243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540"/>
      <c r="J750" s="243"/>
      <c r="K750" s="243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540"/>
      <c r="J751" s="243"/>
      <c r="K751" s="243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540"/>
      <c r="J752" s="243"/>
      <c r="K752" s="243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540"/>
      <c r="J753" s="243"/>
      <c r="K753" s="243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540"/>
      <c r="J754" s="243"/>
      <c r="K754" s="243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540"/>
      <c r="J755" s="243"/>
      <c r="K755" s="243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540"/>
      <c r="J756" s="243"/>
      <c r="K756" s="243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540"/>
      <c r="J757" s="243"/>
      <c r="K757" s="243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540"/>
      <c r="J758" s="243"/>
      <c r="K758" s="243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540"/>
      <c r="J759" s="243"/>
      <c r="K759" s="243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540"/>
      <c r="J760" s="243"/>
      <c r="K760" s="243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540"/>
      <c r="J761" s="243"/>
      <c r="K761" s="243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540"/>
      <c r="J762" s="243"/>
      <c r="K762" s="243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540"/>
      <c r="J763" s="243"/>
      <c r="K763" s="243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540"/>
      <c r="J764" s="243"/>
      <c r="K764" s="243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540"/>
      <c r="J765" s="243"/>
      <c r="K765" s="243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540"/>
      <c r="J766" s="243"/>
      <c r="K766" s="243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540"/>
      <c r="J767" s="243"/>
      <c r="K767" s="243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540"/>
      <c r="J768" s="243"/>
      <c r="K768" s="243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540"/>
      <c r="J769" s="243"/>
      <c r="K769" s="243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540"/>
      <c r="J770" s="243"/>
      <c r="K770" s="243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540"/>
      <c r="J771" s="243"/>
      <c r="K771" s="243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540"/>
      <c r="J772" s="243"/>
      <c r="K772" s="243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540"/>
      <c r="J773" s="243"/>
      <c r="K773" s="243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540"/>
      <c r="J774" s="243"/>
      <c r="K774" s="243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540"/>
      <c r="J775" s="243"/>
      <c r="K775" s="243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540"/>
      <c r="J776" s="243"/>
      <c r="K776" s="243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540"/>
      <c r="J777" s="243"/>
      <c r="K777" s="243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540"/>
      <c r="J778" s="243"/>
      <c r="K778" s="243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540"/>
      <c r="J779" s="243"/>
      <c r="K779" s="243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540"/>
      <c r="J780" s="243"/>
      <c r="K780" s="243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540"/>
      <c r="J781" s="243"/>
      <c r="K781" s="243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540"/>
      <c r="J782" s="243"/>
      <c r="K782" s="243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540"/>
      <c r="J783" s="243"/>
      <c r="K783" s="243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540"/>
      <c r="J784" s="243"/>
      <c r="K784" s="243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540"/>
      <c r="J785" s="243"/>
      <c r="K785" s="243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540"/>
      <c r="J786" s="243"/>
      <c r="K786" s="243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540"/>
      <c r="J787" s="243"/>
      <c r="K787" s="243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540"/>
      <c r="J788" s="243"/>
      <c r="K788" s="243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540"/>
      <c r="J789" s="243"/>
      <c r="K789" s="243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540"/>
      <c r="J790" s="243"/>
      <c r="K790" s="243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540"/>
      <c r="J791" s="243"/>
      <c r="K791" s="243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540"/>
      <c r="J792" s="243"/>
      <c r="K792" s="243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540"/>
      <c r="J793" s="243"/>
      <c r="K793" s="243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540"/>
      <c r="J794" s="243"/>
      <c r="K794" s="243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540"/>
      <c r="J795" s="243"/>
      <c r="K795" s="243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540"/>
      <c r="J796" s="243"/>
      <c r="K796" s="243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540"/>
      <c r="J797" s="243"/>
      <c r="K797" s="243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540"/>
      <c r="J798" s="243"/>
      <c r="K798" s="243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540"/>
      <c r="J799" s="243"/>
      <c r="K799" s="243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540"/>
      <c r="J800" s="243"/>
      <c r="K800" s="243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540"/>
      <c r="J801" s="243"/>
      <c r="K801" s="243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540"/>
      <c r="J802" s="243"/>
      <c r="K802" s="243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540"/>
      <c r="J803" s="243"/>
      <c r="K803" s="243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540"/>
      <c r="J804" s="243"/>
      <c r="K804" s="243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540"/>
      <c r="J805" s="243"/>
      <c r="K805" s="243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540"/>
      <c r="J806" s="243"/>
      <c r="K806" s="243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540"/>
      <c r="J807" s="243"/>
      <c r="K807" s="243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540"/>
      <c r="J808" s="243"/>
      <c r="K808" s="243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540"/>
      <c r="J809" s="243"/>
      <c r="K809" s="243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540"/>
      <c r="J810" s="243"/>
      <c r="K810" s="243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540"/>
      <c r="J811" s="243"/>
      <c r="K811" s="243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540"/>
      <c r="J812" s="243"/>
      <c r="K812" s="243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540"/>
      <c r="J813" s="243"/>
      <c r="K813" s="243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540"/>
      <c r="J814" s="243"/>
      <c r="K814" s="243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540"/>
      <c r="J815" s="243"/>
      <c r="K815" s="243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540"/>
      <c r="J816" s="243"/>
      <c r="K816" s="243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540"/>
      <c r="J817" s="243"/>
      <c r="K817" s="243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540"/>
      <c r="J818" s="243"/>
      <c r="K818" s="243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540"/>
      <c r="J819" s="243"/>
      <c r="K819" s="243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540"/>
      <c r="J820" s="243"/>
      <c r="K820" s="243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540"/>
      <c r="J821" s="243"/>
      <c r="K821" s="243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540"/>
      <c r="J822" s="243"/>
      <c r="K822" s="243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540"/>
      <c r="J823" s="243"/>
      <c r="K823" s="243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540"/>
      <c r="J824" s="243"/>
      <c r="K824" s="243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540"/>
      <c r="J825" s="243"/>
      <c r="K825" s="243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540"/>
      <c r="J826" s="243"/>
      <c r="K826" s="243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540"/>
      <c r="J827" s="243"/>
      <c r="K827" s="243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540"/>
      <c r="J828" s="243"/>
      <c r="K828" s="243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540"/>
      <c r="J829" s="243"/>
      <c r="K829" s="243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540"/>
      <c r="J830" s="243"/>
      <c r="K830" s="243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540"/>
      <c r="J831" s="243"/>
      <c r="K831" s="243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540"/>
      <c r="J832" s="243"/>
      <c r="K832" s="243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540"/>
      <c r="J833" s="243"/>
      <c r="K833" s="243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540"/>
      <c r="J834" s="243"/>
      <c r="K834" s="243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540"/>
      <c r="J835" s="243"/>
      <c r="K835" s="243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540"/>
      <c r="J836" s="243"/>
      <c r="K836" s="243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540"/>
      <c r="J837" s="243"/>
      <c r="K837" s="243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540"/>
      <c r="J838" s="243"/>
      <c r="K838" s="243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540"/>
      <c r="J839" s="243"/>
      <c r="K839" s="243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540"/>
      <c r="J840" s="243"/>
      <c r="K840" s="243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540"/>
      <c r="J841" s="243"/>
      <c r="K841" s="243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540"/>
      <c r="J842" s="243"/>
      <c r="K842" s="243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540"/>
      <c r="J843" s="243"/>
      <c r="K843" s="243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540"/>
      <c r="J844" s="243"/>
      <c r="K844" s="243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540"/>
      <c r="J845" s="243"/>
      <c r="K845" s="243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540"/>
      <c r="J846" s="243"/>
      <c r="K846" s="243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540"/>
      <c r="J847" s="243"/>
      <c r="K847" s="243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540"/>
      <c r="J848" s="243"/>
      <c r="K848" s="243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540"/>
      <c r="J849" s="243"/>
      <c r="K849" s="243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540"/>
      <c r="J850" s="243"/>
      <c r="K850" s="243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540"/>
      <c r="J851" s="243"/>
      <c r="K851" s="243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540"/>
      <c r="J852" s="243"/>
      <c r="K852" s="243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540"/>
      <c r="J853" s="243"/>
      <c r="K853" s="243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540"/>
      <c r="J854" s="243"/>
      <c r="K854" s="243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540"/>
      <c r="J855" s="243"/>
      <c r="K855" s="243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540"/>
      <c r="J856" s="243"/>
      <c r="K856" s="243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540"/>
      <c r="J857" s="243"/>
      <c r="K857" s="243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540"/>
      <c r="J858" s="243"/>
      <c r="K858" s="243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540"/>
      <c r="J859" s="243"/>
      <c r="K859" s="243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540"/>
      <c r="J860" s="243"/>
      <c r="K860" s="243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540"/>
      <c r="J861" s="243"/>
      <c r="K861" s="243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540"/>
      <c r="J862" s="243"/>
      <c r="K862" s="243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540"/>
      <c r="J863" s="243"/>
      <c r="K863" s="243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540"/>
      <c r="J864" s="243"/>
      <c r="K864" s="243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540"/>
      <c r="J865" s="243"/>
      <c r="K865" s="243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540"/>
      <c r="J866" s="243"/>
      <c r="K866" s="243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540"/>
      <c r="J867" s="243"/>
      <c r="K867" s="243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540"/>
      <c r="J868" s="243"/>
      <c r="K868" s="243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540"/>
      <c r="J869" s="243"/>
      <c r="K869" s="243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540"/>
      <c r="J870" s="243"/>
      <c r="K870" s="243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540"/>
      <c r="J871" s="243"/>
      <c r="K871" s="243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540"/>
      <c r="J872" s="243"/>
      <c r="K872" s="243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540"/>
      <c r="J873" s="243"/>
      <c r="K873" s="243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540"/>
      <c r="J874" s="243"/>
      <c r="K874" s="243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540"/>
      <c r="J875" s="243"/>
      <c r="K875" s="243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540"/>
      <c r="J876" s="243"/>
      <c r="K876" s="243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540"/>
      <c r="J877" s="243"/>
      <c r="K877" s="243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540"/>
      <c r="J878" s="243"/>
      <c r="K878" s="243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540"/>
      <c r="J879" s="243"/>
      <c r="K879" s="243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540"/>
      <c r="J880" s="243"/>
      <c r="K880" s="243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540"/>
      <c r="J881" s="243"/>
      <c r="K881" s="243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540"/>
      <c r="J882" s="243"/>
      <c r="K882" s="243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540"/>
      <c r="J883" s="243"/>
      <c r="K883" s="243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540"/>
      <c r="J884" s="243"/>
      <c r="K884" s="243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540"/>
      <c r="J885" s="243"/>
      <c r="K885" s="243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540"/>
      <c r="J886" s="243"/>
      <c r="K886" s="243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540"/>
      <c r="J887" s="243"/>
      <c r="K887" s="243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540"/>
      <c r="J888" s="243"/>
      <c r="K888" s="243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540"/>
      <c r="J889" s="243"/>
      <c r="K889" s="243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540"/>
      <c r="J890" s="243"/>
      <c r="K890" s="243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540"/>
      <c r="J891" s="243"/>
      <c r="K891" s="243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540"/>
      <c r="J892" s="243"/>
      <c r="K892" s="243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540"/>
      <c r="J893" s="243"/>
      <c r="K893" s="243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540"/>
      <c r="J894" s="243"/>
      <c r="K894" s="243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540"/>
      <c r="J895" s="243"/>
      <c r="K895" s="243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540"/>
      <c r="J896" s="243"/>
      <c r="K896" s="243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540"/>
      <c r="J897" s="243"/>
      <c r="K897" s="243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540"/>
      <c r="J898" s="243"/>
      <c r="K898" s="243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540"/>
      <c r="J899" s="243"/>
      <c r="K899" s="243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540"/>
      <c r="J900" s="243"/>
      <c r="K900" s="243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540"/>
      <c r="J901" s="243"/>
      <c r="K901" s="243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540"/>
      <c r="J902" s="243"/>
      <c r="K902" s="243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540"/>
      <c r="J903" s="243"/>
      <c r="K903" s="243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540"/>
      <c r="J904" s="243"/>
      <c r="K904" s="243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540"/>
      <c r="J905" s="243"/>
      <c r="K905" s="243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540"/>
      <c r="J906" s="243"/>
      <c r="K906" s="243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540"/>
      <c r="J907" s="243"/>
      <c r="K907" s="243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540"/>
      <c r="J908" s="243"/>
      <c r="K908" s="243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540"/>
      <c r="J909" s="243"/>
      <c r="K909" s="243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540"/>
      <c r="J910" s="243"/>
      <c r="K910" s="243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540"/>
      <c r="J911" s="243"/>
      <c r="K911" s="243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540"/>
      <c r="J912" s="243"/>
      <c r="K912" s="243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540"/>
      <c r="J913" s="243"/>
      <c r="K913" s="243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540"/>
      <c r="J914" s="243"/>
      <c r="K914" s="243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540"/>
      <c r="J915" s="243"/>
      <c r="K915" s="243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540"/>
      <c r="J916" s="243"/>
      <c r="K916" s="243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540"/>
      <c r="J917" s="243"/>
      <c r="K917" s="243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540"/>
      <c r="J918" s="243"/>
      <c r="K918" s="243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540"/>
      <c r="J919" s="243"/>
      <c r="K919" s="243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540"/>
      <c r="J920" s="243"/>
      <c r="K920" s="243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540"/>
      <c r="J921" s="243"/>
      <c r="K921" s="243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540"/>
      <c r="J922" s="243"/>
      <c r="K922" s="243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540"/>
      <c r="J923" s="243"/>
      <c r="K923" s="243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540"/>
      <c r="J924" s="243"/>
      <c r="K924" s="243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540"/>
      <c r="J925" s="243"/>
      <c r="K925" s="243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540"/>
      <c r="J926" s="243"/>
      <c r="K926" s="243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540"/>
      <c r="J927" s="243"/>
      <c r="K927" s="243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540"/>
      <c r="J928" s="243"/>
      <c r="K928" s="243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540"/>
      <c r="J929" s="243"/>
      <c r="K929" s="243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540"/>
      <c r="J930" s="243"/>
      <c r="K930" s="243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540"/>
      <c r="J931" s="243"/>
      <c r="K931" s="243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540"/>
      <c r="J932" s="243"/>
      <c r="K932" s="243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540"/>
      <c r="J933" s="243"/>
      <c r="K933" s="243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540"/>
      <c r="J934" s="243"/>
      <c r="K934" s="243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540"/>
      <c r="J935" s="243"/>
      <c r="K935" s="243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540"/>
      <c r="J936" s="243"/>
      <c r="K936" s="243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540"/>
      <c r="J937" s="243"/>
      <c r="K937" s="243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540"/>
      <c r="J938" s="243"/>
      <c r="K938" s="243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540"/>
      <c r="J939" s="243"/>
      <c r="K939" s="243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540"/>
      <c r="J940" s="243"/>
      <c r="K940" s="243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540"/>
      <c r="J941" s="243"/>
      <c r="K941" s="243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540"/>
      <c r="J942" s="243"/>
      <c r="K942" s="243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540"/>
      <c r="J943" s="243"/>
      <c r="K943" s="243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540"/>
      <c r="J944" s="243"/>
      <c r="K944" s="243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540"/>
      <c r="J945" s="243"/>
      <c r="K945" s="243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540"/>
      <c r="J946" s="243"/>
      <c r="K946" s="243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540"/>
      <c r="J947" s="243"/>
      <c r="K947" s="243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540"/>
      <c r="J948" s="243"/>
      <c r="K948" s="243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540"/>
      <c r="J949" s="243"/>
      <c r="K949" s="243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540"/>
      <c r="J950" s="243"/>
      <c r="K950" s="243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540"/>
      <c r="J951" s="243"/>
      <c r="K951" s="243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540"/>
      <c r="J952" s="243"/>
      <c r="K952" s="243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540"/>
      <c r="J953" s="243"/>
      <c r="K953" s="243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540"/>
      <c r="J954" s="243"/>
      <c r="K954" s="243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540"/>
      <c r="J955" s="243"/>
      <c r="K955" s="243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540"/>
      <c r="J956" s="243"/>
      <c r="K956" s="243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540"/>
      <c r="J957" s="243"/>
      <c r="K957" s="243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540"/>
      <c r="J958" s="243"/>
      <c r="K958" s="243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540"/>
      <c r="J959" s="243"/>
      <c r="K959" s="243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540"/>
      <c r="J960" s="243"/>
      <c r="K960" s="243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540"/>
      <c r="J961" s="243"/>
      <c r="K961" s="243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540"/>
      <c r="J962" s="243"/>
      <c r="K962" s="243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540"/>
      <c r="J963" s="243"/>
      <c r="K963" s="243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540"/>
      <c r="J964" s="243"/>
      <c r="K964" s="243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540"/>
      <c r="J965" s="243"/>
      <c r="K965" s="243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540"/>
      <c r="J966" s="243"/>
      <c r="K966" s="243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540"/>
      <c r="J967" s="243"/>
      <c r="K967" s="243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540"/>
      <c r="J968" s="243"/>
      <c r="K968" s="243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540"/>
      <c r="J969" s="243"/>
      <c r="K969" s="243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540"/>
      <c r="J970" s="243"/>
      <c r="K970" s="243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540"/>
      <c r="J971" s="243"/>
      <c r="K971" s="243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540"/>
      <c r="J972" s="243"/>
      <c r="K972" s="243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540"/>
      <c r="J973" s="243"/>
      <c r="K973" s="243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540"/>
      <c r="J974" s="243"/>
      <c r="K974" s="243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540"/>
      <c r="J975" s="243"/>
      <c r="K975" s="243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540"/>
      <c r="J976" s="243"/>
      <c r="K976" s="243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540"/>
      <c r="J977" s="243"/>
      <c r="K977" s="243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540"/>
      <c r="J978" s="243"/>
      <c r="K978" s="243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540"/>
      <c r="J979" s="243"/>
      <c r="K979" s="243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540"/>
      <c r="J980" s="243"/>
      <c r="K980" s="243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540"/>
      <c r="J981" s="243"/>
      <c r="K981" s="243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540"/>
      <c r="J982" s="243"/>
      <c r="K982" s="243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540"/>
      <c r="J983" s="243"/>
      <c r="K983" s="243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540"/>
      <c r="J984" s="243"/>
      <c r="K984" s="243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540"/>
      <c r="J985" s="243"/>
      <c r="K985" s="243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540"/>
      <c r="J986" s="243"/>
      <c r="K986" s="243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540"/>
      <c r="J987" s="243"/>
      <c r="K987" s="243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540"/>
      <c r="J988" s="243"/>
      <c r="K988" s="243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540"/>
      <c r="J989" s="243"/>
      <c r="K989" s="243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540"/>
      <c r="J990" s="243"/>
      <c r="K990" s="243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540"/>
      <c r="J991" s="243"/>
      <c r="K991" s="243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540"/>
      <c r="J992" s="243"/>
      <c r="K992" s="243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540"/>
      <c r="J993" s="243"/>
      <c r="K993" s="243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540"/>
      <c r="J994" s="243"/>
      <c r="K994" s="243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540"/>
      <c r="J995" s="243"/>
      <c r="K995" s="243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540"/>
      <c r="J996" s="243"/>
      <c r="K996" s="243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540"/>
      <c r="J997" s="243"/>
      <c r="K997" s="243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540"/>
      <c r="J998" s="243"/>
      <c r="K998" s="243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540"/>
      <c r="J999" s="243"/>
      <c r="K999" s="243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540"/>
      <c r="J1000" s="243"/>
      <c r="K1000" s="243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7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2.86" customWidth="1"/>
    <col min="2" max="2" width="28.57" customWidth="1"/>
    <col min="3" max="3" width="19.43" customWidth="1"/>
    <col min="4" max="4" width="26.14" customWidth="1"/>
    <col min="5" max="5" width="40.57" customWidth="1"/>
    <col min="6" max="6" width="71.43" customWidth="1"/>
    <col min="7" max="7" width="15.43" customWidth="1"/>
    <col min="8" max="8" width="31.29" customWidth="1"/>
    <col min="9" max="9" width="33.29" customWidth="1"/>
    <col min="10" max="10" width="35.14" customWidth="1"/>
    <col min="11" max="11" width="57.14" customWidth="1"/>
    <col min="12" max="12" width="76.43" customWidth="1"/>
    <col min="13" max="13" width="53.43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4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510">
        <v>101</v>
      </c>
      <c r="B2" s="17" t="s">
        <v>12059</v>
      </c>
      <c r="C2" s="17">
        <v>1998</v>
      </c>
      <c r="D2" s="392">
        <v>35818</v>
      </c>
      <c r="E2" s="17" t="s">
        <v>12060</v>
      </c>
      <c r="F2" s="614" t="s">
        <v>2863</v>
      </c>
      <c r="G2" s="17" t="s">
        <v>850</v>
      </c>
      <c r="H2" s="17" t="s">
        <v>12061</v>
      </c>
      <c r="I2" s="392">
        <v>36915</v>
      </c>
      <c r="J2" s="19">
        <v>1</v>
      </c>
      <c r="K2" s="560" t="s">
        <v>278</v>
      </c>
      <c r="L2" s="19" t="s">
        <v>365</v>
      </c>
      <c r="M2" s="21">
        <f>I2-D2</f>
        <v>1097</v>
      </c>
      <c r="N2" s="243"/>
      <c r="O2" s="390" t="s">
        <v>11312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503">
        <v>201</v>
      </c>
      <c r="B3" s="9" t="s">
        <v>12062</v>
      </c>
      <c r="C3" s="9">
        <v>1998</v>
      </c>
      <c r="D3" s="388">
        <v>36041</v>
      </c>
      <c r="E3" s="9" t="s">
        <v>12063</v>
      </c>
      <c r="F3" s="615" t="s">
        <v>12064</v>
      </c>
      <c r="G3" s="9" t="s">
        <v>850</v>
      </c>
      <c r="H3" s="9" t="s">
        <v>12065</v>
      </c>
      <c r="I3" s="388">
        <v>36915</v>
      </c>
      <c r="J3" s="12">
        <v>1</v>
      </c>
      <c r="K3" s="560" t="s">
        <v>278</v>
      </c>
      <c r="L3" s="9" t="s">
        <v>371</v>
      </c>
      <c r="M3" s="13">
        <f>I3-D3</f>
        <v>874</v>
      </c>
      <c r="N3" s="243"/>
      <c r="O3" s="394" t="s">
        <v>26</v>
      </c>
      <c r="P3" s="394">
        <f>COUNTIF($G$2:$G$476,"PT")</f>
        <v>23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510">
        <v>301</v>
      </c>
      <c r="B4" s="17" t="s">
        <v>12066</v>
      </c>
      <c r="C4" s="17">
        <v>1998</v>
      </c>
      <c r="D4" s="392">
        <v>35920</v>
      </c>
      <c r="E4" s="17" t="s">
        <v>12067</v>
      </c>
      <c r="F4" s="614" t="s">
        <v>12068</v>
      </c>
      <c r="G4" s="17" t="s">
        <v>865</v>
      </c>
      <c r="H4" s="17" t="s">
        <v>1028</v>
      </c>
      <c r="I4" s="392">
        <v>36916</v>
      </c>
      <c r="J4" s="19">
        <v>1</v>
      </c>
      <c r="K4" s="560" t="s">
        <v>278</v>
      </c>
      <c r="L4" s="19" t="s">
        <v>380</v>
      </c>
      <c r="M4" s="21">
        <f>I4-D4</f>
        <v>996</v>
      </c>
      <c r="N4" s="243"/>
      <c r="O4" s="23" t="s">
        <v>30</v>
      </c>
      <c r="P4" s="23">
        <f>COUNTIF($G$2:$G$476,"PTN")</f>
        <v>11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503">
        <v>401</v>
      </c>
      <c r="B5" s="9" t="s">
        <v>12069</v>
      </c>
      <c r="C5" s="9">
        <v>1999</v>
      </c>
      <c r="D5" s="388">
        <v>36372</v>
      </c>
      <c r="E5" s="9" t="s">
        <v>12070</v>
      </c>
      <c r="F5" s="615" t="s">
        <v>12071</v>
      </c>
      <c r="G5" s="9" t="s">
        <v>30</v>
      </c>
      <c r="H5" s="9" t="s">
        <v>11926</v>
      </c>
      <c r="I5" s="388">
        <v>36917</v>
      </c>
      <c r="J5" s="12">
        <v>1</v>
      </c>
      <c r="K5" s="560" t="s">
        <v>278</v>
      </c>
      <c r="L5" s="9" t="s">
        <v>376</v>
      </c>
      <c r="M5" s="13">
        <f>I5-D5</f>
        <v>545</v>
      </c>
      <c r="N5" s="243"/>
      <c r="O5" s="24" t="s">
        <v>35</v>
      </c>
      <c r="P5" s="24">
        <f>COUNTIF($G$2:$G$476,"PTE")</f>
        <v>0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510">
        <v>501</v>
      </c>
      <c r="B6" s="17" t="s">
        <v>12072</v>
      </c>
      <c r="C6" s="17">
        <v>1999</v>
      </c>
      <c r="D6" s="392">
        <v>36521</v>
      </c>
      <c r="E6" s="17" t="s">
        <v>12073</v>
      </c>
      <c r="F6" s="614" t="s">
        <v>154</v>
      </c>
      <c r="G6" s="17" t="s">
        <v>40</v>
      </c>
      <c r="H6" s="17" t="s">
        <v>12074</v>
      </c>
      <c r="I6" s="392">
        <v>36920</v>
      </c>
      <c r="J6" s="19">
        <v>1</v>
      </c>
      <c r="K6" s="562" t="s">
        <v>308</v>
      </c>
      <c r="L6" s="19" t="s">
        <v>376</v>
      </c>
      <c r="M6" s="21">
        <f>I6-D6</f>
        <v>399</v>
      </c>
      <c r="N6" s="243"/>
      <c r="O6" s="23" t="s">
        <v>40</v>
      </c>
      <c r="P6" s="23">
        <f>COUNTIF($G$2:$G$476,"Pré-Mistura")</f>
        <v>2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503">
        <v>601</v>
      </c>
      <c r="B7" s="9" t="s">
        <v>12075</v>
      </c>
      <c r="C7" s="9">
        <v>1999</v>
      </c>
      <c r="D7" s="388">
        <v>36513</v>
      </c>
      <c r="E7" s="9" t="s">
        <v>12076</v>
      </c>
      <c r="F7" s="615" t="s">
        <v>12077</v>
      </c>
      <c r="G7" s="9" t="s">
        <v>30</v>
      </c>
      <c r="H7" s="9" t="s">
        <v>11814</v>
      </c>
      <c r="I7" s="388">
        <v>36921</v>
      </c>
      <c r="J7" s="12">
        <v>1</v>
      </c>
      <c r="K7" s="562" t="s">
        <v>308</v>
      </c>
      <c r="L7" s="9" t="s">
        <v>371</v>
      </c>
      <c r="M7" s="13">
        <f>I7-D7</f>
        <v>408</v>
      </c>
      <c r="N7" s="243"/>
      <c r="O7" s="24" t="s">
        <v>852</v>
      </c>
      <c r="P7" s="24">
        <f>COUNTIF($G$2:$G$476,"PF")</f>
        <v>54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510">
        <v>701</v>
      </c>
      <c r="B8" s="17" t="s">
        <v>12078</v>
      </c>
      <c r="C8" s="17">
        <v>1999</v>
      </c>
      <c r="D8" s="392">
        <v>36525</v>
      </c>
      <c r="E8" s="17" t="s">
        <v>12079</v>
      </c>
      <c r="F8" s="614" t="s">
        <v>3855</v>
      </c>
      <c r="G8" s="17" t="s">
        <v>407</v>
      </c>
      <c r="H8" s="17" t="s">
        <v>8323</v>
      </c>
      <c r="I8" s="392">
        <v>36922</v>
      </c>
      <c r="J8" s="19">
        <v>1</v>
      </c>
      <c r="K8" s="562" t="s">
        <v>308</v>
      </c>
      <c r="L8" s="19" t="s">
        <v>371</v>
      </c>
      <c r="M8" s="21">
        <f>I8-D8</f>
        <v>397</v>
      </c>
      <c r="N8" s="243"/>
      <c r="O8" s="23" t="s">
        <v>844</v>
      </c>
      <c r="P8" s="23">
        <f>COUNTIF($G$2:$G$476,"PFN")</f>
        <v>14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503">
        <v>801</v>
      </c>
      <c r="B9" s="9" t="s">
        <v>12080</v>
      </c>
      <c r="C9" s="9">
        <v>1999</v>
      </c>
      <c r="D9" s="388">
        <v>36484</v>
      </c>
      <c r="E9" s="9" t="s">
        <v>12081</v>
      </c>
      <c r="F9" s="615" t="s">
        <v>12082</v>
      </c>
      <c r="G9" s="9" t="s">
        <v>850</v>
      </c>
      <c r="H9" s="9" t="s">
        <v>866</v>
      </c>
      <c r="I9" s="388">
        <v>36922</v>
      </c>
      <c r="J9" s="12">
        <v>1</v>
      </c>
      <c r="K9" s="562" t="s">
        <v>308</v>
      </c>
      <c r="L9" s="9" t="s">
        <v>376</v>
      </c>
      <c r="M9" s="13">
        <f>I9-D9</f>
        <v>438</v>
      </c>
      <c r="N9" s="243"/>
      <c r="O9" s="24" t="s">
        <v>861</v>
      </c>
      <c r="P9" s="24">
        <f>COUNTIF($G$2:$G$476,"PF/PTE")</f>
        <v>0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510">
        <v>901</v>
      </c>
      <c r="B10" s="17" t="s">
        <v>12083</v>
      </c>
      <c r="C10" s="17">
        <v>1997</v>
      </c>
      <c r="D10" s="392">
        <v>35728</v>
      </c>
      <c r="E10" s="17" t="s">
        <v>12084</v>
      </c>
      <c r="F10" s="614" t="s">
        <v>12085</v>
      </c>
      <c r="G10" s="17" t="s">
        <v>850</v>
      </c>
      <c r="H10" s="17" t="s">
        <v>965</v>
      </c>
      <c r="I10" s="392">
        <v>36923</v>
      </c>
      <c r="J10" s="19">
        <v>2</v>
      </c>
      <c r="K10" s="563" t="s">
        <v>295</v>
      </c>
      <c r="L10" s="19" t="s">
        <v>380</v>
      </c>
      <c r="M10" s="21">
        <f>I10-D10</f>
        <v>1195</v>
      </c>
      <c r="N10" s="243"/>
      <c r="O10" s="23" t="s">
        <v>865</v>
      </c>
      <c r="P10" s="23">
        <f>COUNTIF($G$2:$G$476,"Bio")</f>
        <v>11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503">
        <v>1001</v>
      </c>
      <c r="B11" s="9" t="s">
        <v>12086</v>
      </c>
      <c r="C11" s="9">
        <v>1999</v>
      </c>
      <c r="D11" s="388">
        <v>36426</v>
      </c>
      <c r="E11" s="9" t="s">
        <v>12087</v>
      </c>
      <c r="F11" s="615" t="s">
        <v>2116</v>
      </c>
      <c r="G11" s="9" t="s">
        <v>407</v>
      </c>
      <c r="H11" s="9" t="s">
        <v>25</v>
      </c>
      <c r="I11" s="388">
        <v>36930</v>
      </c>
      <c r="J11" s="12">
        <v>2</v>
      </c>
      <c r="K11" s="560" t="s">
        <v>278</v>
      </c>
      <c r="L11" s="9" t="s">
        <v>376</v>
      </c>
      <c r="M11" s="13">
        <f>I11-D11</f>
        <v>504</v>
      </c>
      <c r="N11" s="243"/>
      <c r="O11" s="395" t="s">
        <v>871</v>
      </c>
      <c r="P11" s="395">
        <f>COUNTIF($G$2:$G$476,"Bio/Org")</f>
        <v>0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510">
        <v>1101</v>
      </c>
      <c r="B12" s="17" t="s">
        <v>12088</v>
      </c>
      <c r="C12" s="17">
        <v>1999</v>
      </c>
      <c r="D12" s="392">
        <v>36392</v>
      </c>
      <c r="E12" s="17" t="s">
        <v>12089</v>
      </c>
      <c r="F12" s="614" t="s">
        <v>2004</v>
      </c>
      <c r="G12" s="17" t="s">
        <v>407</v>
      </c>
      <c r="H12" s="17" t="s">
        <v>25</v>
      </c>
      <c r="I12" s="392">
        <v>36931</v>
      </c>
      <c r="J12" s="19">
        <v>2</v>
      </c>
      <c r="K12" s="563" t="s">
        <v>295</v>
      </c>
      <c r="L12" s="19" t="s">
        <v>371</v>
      </c>
      <c r="M12" s="21">
        <f>I12-D12</f>
        <v>539</v>
      </c>
      <c r="N12" s="243"/>
      <c r="O12" s="396" t="s">
        <v>45</v>
      </c>
      <c r="P12" s="397">
        <f>SUM(P3:P11)</f>
        <v>115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503">
        <v>1201</v>
      </c>
      <c r="B13" s="9" t="s">
        <v>12090</v>
      </c>
      <c r="C13" s="9">
        <v>1999</v>
      </c>
      <c r="D13" s="388">
        <v>36401</v>
      </c>
      <c r="E13" s="9" t="s">
        <v>12091</v>
      </c>
      <c r="F13" s="615" t="s">
        <v>1430</v>
      </c>
      <c r="G13" s="9" t="s">
        <v>850</v>
      </c>
      <c r="H13" s="9" t="s">
        <v>10782</v>
      </c>
      <c r="I13" s="388">
        <v>36934</v>
      </c>
      <c r="J13" s="12">
        <v>2</v>
      </c>
      <c r="K13" s="563" t="s">
        <v>295</v>
      </c>
      <c r="L13" s="9" t="s">
        <v>371</v>
      </c>
      <c r="M13" s="13">
        <f>I13-D13</f>
        <v>533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510">
        <v>1301</v>
      </c>
      <c r="B14" s="17" t="s">
        <v>12092</v>
      </c>
      <c r="C14" s="17">
        <v>1995</v>
      </c>
      <c r="D14" s="392">
        <v>35014</v>
      </c>
      <c r="E14" s="17" t="s">
        <v>12093</v>
      </c>
      <c r="F14" s="614" t="s">
        <v>11065</v>
      </c>
      <c r="G14" s="17" t="s">
        <v>407</v>
      </c>
      <c r="H14" s="17" t="s">
        <v>10782</v>
      </c>
      <c r="I14" s="392">
        <v>36935</v>
      </c>
      <c r="J14" s="19">
        <v>2</v>
      </c>
      <c r="K14" s="562" t="s">
        <v>308</v>
      </c>
      <c r="L14" s="19" t="s">
        <v>371</v>
      </c>
      <c r="M14" s="21">
        <f>I14-D14</f>
        <v>1921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503">
        <v>1401</v>
      </c>
      <c r="B15" s="9" t="s">
        <v>12094</v>
      </c>
      <c r="C15" s="9">
        <v>1998</v>
      </c>
      <c r="D15" s="388">
        <v>36119</v>
      </c>
      <c r="E15" s="9" t="s">
        <v>12095</v>
      </c>
      <c r="F15" s="615" t="s">
        <v>154</v>
      </c>
      <c r="G15" s="9" t="s">
        <v>850</v>
      </c>
      <c r="H15" s="9" t="s">
        <v>3286</v>
      </c>
      <c r="I15" s="388">
        <v>36936</v>
      </c>
      <c r="J15" s="12">
        <v>2</v>
      </c>
      <c r="K15" s="561" t="s">
        <v>324</v>
      </c>
      <c r="L15" s="9" t="s">
        <v>376</v>
      </c>
      <c r="M15" s="13">
        <f>I15-D15</f>
        <v>817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510">
        <v>1501</v>
      </c>
      <c r="B16" s="17" t="s">
        <v>12096</v>
      </c>
      <c r="C16" s="17">
        <v>1998</v>
      </c>
      <c r="D16" s="392">
        <v>36119</v>
      </c>
      <c r="E16" s="17" t="s">
        <v>12097</v>
      </c>
      <c r="F16" s="614" t="s">
        <v>12098</v>
      </c>
      <c r="G16" s="17" t="s">
        <v>850</v>
      </c>
      <c r="H16" s="17" t="s">
        <v>6047</v>
      </c>
      <c r="I16" s="392">
        <v>36937</v>
      </c>
      <c r="J16" s="19">
        <v>2</v>
      </c>
      <c r="K16" s="563" t="s">
        <v>295</v>
      </c>
      <c r="L16" s="19" t="s">
        <v>371</v>
      </c>
      <c r="M16" s="21">
        <f>I16-D16</f>
        <v>818</v>
      </c>
      <c r="N16" s="243"/>
      <c r="O16" s="400" t="s">
        <v>12099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503">
        <v>1601</v>
      </c>
      <c r="B17" s="9" t="s">
        <v>12100</v>
      </c>
      <c r="C17" s="9">
        <v>1998</v>
      </c>
      <c r="D17" s="388">
        <v>36124</v>
      </c>
      <c r="E17" s="9" t="s">
        <v>12101</v>
      </c>
      <c r="F17" s="615" t="s">
        <v>11444</v>
      </c>
      <c r="G17" s="9" t="s">
        <v>844</v>
      </c>
      <c r="H17" s="9" t="s">
        <v>1358</v>
      </c>
      <c r="I17" s="388">
        <v>36943</v>
      </c>
      <c r="J17" s="12">
        <v>2</v>
      </c>
      <c r="K17" s="562" t="s">
        <v>308</v>
      </c>
      <c r="L17" s="9" t="s">
        <v>371</v>
      </c>
      <c r="M17" s="13">
        <f>I17-D17</f>
        <v>819</v>
      </c>
      <c r="N17" s="243"/>
      <c r="O17" s="37" t="s">
        <v>12102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510">
        <v>1701</v>
      </c>
      <c r="B18" s="17" t="s">
        <v>12103</v>
      </c>
      <c r="C18" s="17">
        <v>1995</v>
      </c>
      <c r="D18" s="392">
        <v>34735</v>
      </c>
      <c r="E18" s="17" t="s">
        <v>12104</v>
      </c>
      <c r="F18" s="614" t="s">
        <v>12105</v>
      </c>
      <c r="G18" s="17" t="s">
        <v>407</v>
      </c>
      <c r="H18" s="17" t="s">
        <v>10782</v>
      </c>
      <c r="I18" s="392">
        <v>36945</v>
      </c>
      <c r="J18" s="19">
        <v>2</v>
      </c>
      <c r="K18" s="562" t="s">
        <v>308</v>
      </c>
      <c r="L18" s="19" t="s">
        <v>371</v>
      </c>
      <c r="M18" s="21">
        <f>I18-D18</f>
        <v>2210</v>
      </c>
      <c r="N18" s="243"/>
      <c r="O18" s="33" t="s">
        <v>12106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503">
        <v>1801</v>
      </c>
      <c r="B19" s="9" t="s">
        <v>12107</v>
      </c>
      <c r="C19" s="9">
        <v>1998</v>
      </c>
      <c r="D19" s="388">
        <v>36116</v>
      </c>
      <c r="E19" s="9" t="s">
        <v>12108</v>
      </c>
      <c r="F19" s="615" t="s">
        <v>11444</v>
      </c>
      <c r="G19" s="9" t="s">
        <v>30</v>
      </c>
      <c r="H19" s="9" t="s">
        <v>1358</v>
      </c>
      <c r="I19" s="388">
        <v>36952</v>
      </c>
      <c r="J19" s="12">
        <v>3</v>
      </c>
      <c r="K19" s="562" t="s">
        <v>308</v>
      </c>
      <c r="L19" s="9" t="s">
        <v>371</v>
      </c>
      <c r="M19" s="13">
        <f>I19-D19</f>
        <v>836</v>
      </c>
      <c r="N19" s="243"/>
      <c r="O19" s="37" t="s">
        <v>12109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510">
        <v>1901</v>
      </c>
      <c r="B20" s="510" t="s">
        <v>1368</v>
      </c>
      <c r="C20" s="510" t="s">
        <v>1368</v>
      </c>
      <c r="D20" s="468" t="s">
        <v>1368</v>
      </c>
      <c r="E20" s="510" t="s">
        <v>1368</v>
      </c>
      <c r="F20" s="616" t="s">
        <v>1368</v>
      </c>
      <c r="G20" s="510" t="s">
        <v>1368</v>
      </c>
      <c r="H20" s="510" t="s">
        <v>1368</v>
      </c>
      <c r="I20" s="468" t="s">
        <v>1368</v>
      </c>
      <c r="J20" s="23" t="s">
        <v>1368</v>
      </c>
      <c r="K20" s="510" t="s">
        <v>1368</v>
      </c>
      <c r="L20" s="23" t="s">
        <v>1368</v>
      </c>
      <c r="M20" s="23" t="s">
        <v>1368</v>
      </c>
      <c r="N20" s="243"/>
      <c r="O20" s="33" t="s">
        <v>12110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503">
        <v>2001</v>
      </c>
      <c r="B21" s="9" t="s">
        <v>12111</v>
      </c>
      <c r="C21" s="9">
        <v>2000</v>
      </c>
      <c r="D21" s="388">
        <v>36538</v>
      </c>
      <c r="E21" s="9" t="s">
        <v>12112</v>
      </c>
      <c r="F21" s="615" t="s">
        <v>3855</v>
      </c>
      <c r="G21" s="9" t="s">
        <v>850</v>
      </c>
      <c r="H21" s="9" t="s">
        <v>8323</v>
      </c>
      <c r="I21" s="388">
        <v>36952</v>
      </c>
      <c r="J21" s="12">
        <v>3</v>
      </c>
      <c r="K21" s="563" t="s">
        <v>295</v>
      </c>
      <c r="L21" s="9" t="s">
        <v>371</v>
      </c>
      <c r="M21" s="13">
        <f>I21-D21</f>
        <v>414</v>
      </c>
      <c r="N21" s="243"/>
      <c r="O21" s="37" t="s">
        <v>12113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510">
        <v>2101</v>
      </c>
      <c r="B22" s="17" t="s">
        <v>12114</v>
      </c>
      <c r="C22" s="17">
        <v>1998</v>
      </c>
      <c r="D22" s="392">
        <v>35986</v>
      </c>
      <c r="E22" s="17" t="s">
        <v>12115</v>
      </c>
      <c r="F22" s="614" t="s">
        <v>456</v>
      </c>
      <c r="G22" s="17" t="s">
        <v>850</v>
      </c>
      <c r="H22" s="17" t="s">
        <v>2387</v>
      </c>
      <c r="I22" s="392">
        <v>36954</v>
      </c>
      <c r="J22" s="19">
        <v>3</v>
      </c>
      <c r="K22" s="562" t="s">
        <v>308</v>
      </c>
      <c r="L22" s="19" t="s">
        <v>376</v>
      </c>
      <c r="M22" s="21">
        <f>I22-D22</f>
        <v>968</v>
      </c>
      <c r="N22" s="243"/>
      <c r="O22" s="33" t="s">
        <v>12116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503">
        <v>2201</v>
      </c>
      <c r="B23" s="9" t="s">
        <v>12117</v>
      </c>
      <c r="C23" s="9">
        <v>1999</v>
      </c>
      <c r="D23" s="388">
        <v>36454</v>
      </c>
      <c r="E23" s="9" t="s">
        <v>12118</v>
      </c>
      <c r="F23" s="615" t="s">
        <v>12119</v>
      </c>
      <c r="G23" s="9" t="s">
        <v>850</v>
      </c>
      <c r="H23" s="9" t="s">
        <v>1358</v>
      </c>
      <c r="I23" s="388">
        <v>36956</v>
      </c>
      <c r="J23" s="12">
        <v>3</v>
      </c>
      <c r="K23" s="562" t="s">
        <v>308</v>
      </c>
      <c r="L23" s="9" t="s">
        <v>376</v>
      </c>
      <c r="M23" s="13">
        <f>I23-D23</f>
        <v>502</v>
      </c>
      <c r="N23" s="243"/>
      <c r="O23" s="37" t="s">
        <v>12120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510">
        <v>2301</v>
      </c>
      <c r="B24" s="17" t="s">
        <v>12121</v>
      </c>
      <c r="C24" s="17">
        <v>1999</v>
      </c>
      <c r="D24" s="392">
        <v>36513</v>
      </c>
      <c r="E24" s="17" t="s">
        <v>12122</v>
      </c>
      <c r="F24" s="614" t="s">
        <v>12077</v>
      </c>
      <c r="G24" s="17" t="s">
        <v>844</v>
      </c>
      <c r="H24" s="17" t="s">
        <v>11814</v>
      </c>
      <c r="I24" s="392">
        <v>36959</v>
      </c>
      <c r="J24" s="19">
        <v>3</v>
      </c>
      <c r="K24" s="563" t="s">
        <v>295</v>
      </c>
      <c r="L24" s="19" t="s">
        <v>376</v>
      </c>
      <c r="M24" s="21">
        <f>I24-D24</f>
        <v>446</v>
      </c>
      <c r="N24" s="243"/>
      <c r="O24" s="401" t="s">
        <v>12123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503">
        <v>2401</v>
      </c>
      <c r="B25" s="9" t="s">
        <v>12124</v>
      </c>
      <c r="C25" s="9">
        <v>1998</v>
      </c>
      <c r="D25" s="388">
        <v>36139</v>
      </c>
      <c r="E25" s="9" t="s">
        <v>12125</v>
      </c>
      <c r="F25" s="615" t="s">
        <v>12126</v>
      </c>
      <c r="G25" s="9" t="s">
        <v>844</v>
      </c>
      <c r="H25" s="9" t="s">
        <v>3804</v>
      </c>
      <c r="I25" s="388">
        <v>36962</v>
      </c>
      <c r="J25" s="12">
        <v>3</v>
      </c>
      <c r="K25" s="562" t="s">
        <v>308</v>
      </c>
      <c r="L25" s="9" t="s">
        <v>376</v>
      </c>
      <c r="M25" s="13">
        <f>I25-D25</f>
        <v>823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510">
        <v>2501</v>
      </c>
      <c r="B26" s="17" t="s">
        <v>12127</v>
      </c>
      <c r="C26" s="17">
        <v>1998</v>
      </c>
      <c r="D26" s="392">
        <v>35903</v>
      </c>
      <c r="E26" s="17" t="s">
        <v>12128</v>
      </c>
      <c r="F26" s="614" t="s">
        <v>8480</v>
      </c>
      <c r="G26" s="17" t="s">
        <v>850</v>
      </c>
      <c r="H26" s="17" t="s">
        <v>8323</v>
      </c>
      <c r="I26" s="392">
        <v>36963</v>
      </c>
      <c r="J26" s="19">
        <v>3</v>
      </c>
      <c r="K26" s="562" t="s">
        <v>308</v>
      </c>
      <c r="L26" s="19" t="s">
        <v>376</v>
      </c>
      <c r="M26" s="21">
        <f>I26-D26</f>
        <v>1060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503">
        <v>2601</v>
      </c>
      <c r="B27" s="9" t="s">
        <v>12129</v>
      </c>
      <c r="C27" s="9">
        <v>1999</v>
      </c>
      <c r="D27" s="388">
        <v>36247</v>
      </c>
      <c r="E27" s="9" t="s">
        <v>12130</v>
      </c>
      <c r="F27" s="615" t="s">
        <v>1767</v>
      </c>
      <c r="G27" s="9" t="s">
        <v>850</v>
      </c>
      <c r="H27" s="9" t="s">
        <v>2462</v>
      </c>
      <c r="I27" s="388">
        <v>36965</v>
      </c>
      <c r="J27" s="12">
        <v>3</v>
      </c>
      <c r="K27" s="563" t="s">
        <v>295</v>
      </c>
      <c r="L27" s="9" t="s">
        <v>376</v>
      </c>
      <c r="M27" s="13">
        <f>I27-D27</f>
        <v>718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510">
        <v>2701</v>
      </c>
      <c r="B28" s="17" t="s">
        <v>12131</v>
      </c>
      <c r="C28" s="17">
        <v>1995</v>
      </c>
      <c r="D28" s="392">
        <v>35051</v>
      </c>
      <c r="E28" s="17" t="s">
        <v>12132</v>
      </c>
      <c r="F28" s="614" t="s">
        <v>12133</v>
      </c>
      <c r="G28" s="17" t="s">
        <v>850</v>
      </c>
      <c r="H28" s="17" t="s">
        <v>104</v>
      </c>
      <c r="I28" s="392">
        <v>36966</v>
      </c>
      <c r="J28" s="19">
        <v>3</v>
      </c>
      <c r="K28" s="563" t="s">
        <v>295</v>
      </c>
      <c r="L28" s="19" t="s">
        <v>371</v>
      </c>
      <c r="M28" s="21">
        <f>I28-D28</f>
        <v>1915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503">
        <v>2801</v>
      </c>
      <c r="B29" s="9" t="s">
        <v>12134</v>
      </c>
      <c r="C29" s="9">
        <v>1996</v>
      </c>
      <c r="D29" s="388">
        <v>35135</v>
      </c>
      <c r="E29" s="9" t="s">
        <v>12135</v>
      </c>
      <c r="F29" s="615" t="s">
        <v>1678</v>
      </c>
      <c r="G29" s="9" t="s">
        <v>850</v>
      </c>
      <c r="H29" s="9" t="s">
        <v>11841</v>
      </c>
      <c r="I29" s="388">
        <v>36966</v>
      </c>
      <c r="J29" s="12">
        <v>3</v>
      </c>
      <c r="K29" s="560" t="s">
        <v>278</v>
      </c>
      <c r="L29" s="9" t="s">
        <v>376</v>
      </c>
      <c r="M29" s="13">
        <f>I29-D29</f>
        <v>1831</v>
      </c>
      <c r="N29" s="243"/>
      <c r="O29" s="24">
        <v>1989</v>
      </c>
      <c r="P29" s="62">
        <f>COUNTIF($C$2:$C$503,"1989")</f>
        <v>0</v>
      </c>
      <c r="Q29" s="34"/>
      <c r="R29" s="35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510">
        <v>2901</v>
      </c>
      <c r="B30" s="17" t="s">
        <v>12136</v>
      </c>
      <c r="C30" s="17">
        <v>1993</v>
      </c>
      <c r="D30" s="392">
        <v>34209</v>
      </c>
      <c r="E30" s="17" t="s">
        <v>12137</v>
      </c>
      <c r="F30" s="614" t="s">
        <v>497</v>
      </c>
      <c r="G30" s="17" t="s">
        <v>850</v>
      </c>
      <c r="H30" s="17" t="s">
        <v>11841</v>
      </c>
      <c r="I30" s="392">
        <v>36966</v>
      </c>
      <c r="J30" s="19">
        <v>3</v>
      </c>
      <c r="K30" s="562" t="s">
        <v>308</v>
      </c>
      <c r="L30" s="19" t="s">
        <v>371</v>
      </c>
      <c r="M30" s="21">
        <f>I30-D30</f>
        <v>2757</v>
      </c>
      <c r="N30" s="243"/>
      <c r="O30" s="23">
        <v>1990</v>
      </c>
      <c r="P30" s="64">
        <f>COUNTIF($C$2:$C$503,"1990")</f>
        <v>0</v>
      </c>
      <c r="Q30" s="34"/>
      <c r="R30" s="35"/>
      <c r="S30" s="61">
        <f>P30/P42</f>
        <v>0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503">
        <v>3001</v>
      </c>
      <c r="B31" s="9" t="s">
        <v>12138</v>
      </c>
      <c r="C31" s="9">
        <v>1996</v>
      </c>
      <c r="D31" s="388">
        <v>35310</v>
      </c>
      <c r="E31" s="9" t="s">
        <v>12139</v>
      </c>
      <c r="F31" s="615" t="s">
        <v>12064</v>
      </c>
      <c r="G31" s="9" t="s">
        <v>850</v>
      </c>
      <c r="H31" s="9" t="s">
        <v>12065</v>
      </c>
      <c r="I31" s="388">
        <v>36966</v>
      </c>
      <c r="J31" s="12">
        <v>3</v>
      </c>
      <c r="K31" s="562" t="s">
        <v>308</v>
      </c>
      <c r="L31" s="9" t="s">
        <v>376</v>
      </c>
      <c r="M31" s="13">
        <f>I31-D31</f>
        <v>1656</v>
      </c>
      <c r="N31" s="243"/>
      <c r="O31" s="24">
        <v>1991</v>
      </c>
      <c r="P31" s="62">
        <f>COUNTIF($C$2:$C$503,"1991")</f>
        <v>1</v>
      </c>
      <c r="Q31" s="34"/>
      <c r="R31" s="35"/>
      <c r="S31" s="63">
        <f>P31/P42</f>
        <v>0.0087719298245614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510">
        <v>3101</v>
      </c>
      <c r="B32" s="17" t="s">
        <v>12140</v>
      </c>
      <c r="C32" s="17">
        <v>1999</v>
      </c>
      <c r="D32" s="392">
        <v>36392</v>
      </c>
      <c r="E32" s="17" t="s">
        <v>12141</v>
      </c>
      <c r="F32" s="614" t="s">
        <v>2004</v>
      </c>
      <c r="G32" s="17" t="s">
        <v>850</v>
      </c>
      <c r="H32" s="17" t="s">
        <v>25</v>
      </c>
      <c r="I32" s="392">
        <v>36978</v>
      </c>
      <c r="J32" s="19">
        <v>3</v>
      </c>
      <c r="K32" s="560" t="s">
        <v>278</v>
      </c>
      <c r="L32" s="19" t="s">
        <v>371</v>
      </c>
      <c r="M32" s="21">
        <f>I32-D32</f>
        <v>586</v>
      </c>
      <c r="N32" s="243"/>
      <c r="O32" s="23">
        <v>1992</v>
      </c>
      <c r="P32" s="64">
        <f>COUNTIF($C$2:$C$503,"1992")</f>
        <v>0</v>
      </c>
      <c r="Q32" s="34"/>
      <c r="R32" s="35"/>
      <c r="S32" s="61">
        <f>P32/P42</f>
        <v>0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503">
        <v>3201</v>
      </c>
      <c r="B33" s="9" t="s">
        <v>12142</v>
      </c>
      <c r="C33" s="9">
        <v>1999</v>
      </c>
      <c r="D33" s="388">
        <v>36411</v>
      </c>
      <c r="E33" s="9" t="s">
        <v>12143</v>
      </c>
      <c r="F33" s="615" t="s">
        <v>12144</v>
      </c>
      <c r="G33" s="9" t="s">
        <v>865</v>
      </c>
      <c r="H33" s="9" t="s">
        <v>6201</v>
      </c>
      <c r="I33" s="388">
        <v>36978</v>
      </c>
      <c r="J33" s="12">
        <v>3</v>
      </c>
      <c r="K33" s="561" t="s">
        <v>324</v>
      </c>
      <c r="L33" s="9" t="s">
        <v>380</v>
      </c>
      <c r="M33" s="13">
        <f>I33-D33</f>
        <v>567</v>
      </c>
      <c r="N33" s="243"/>
      <c r="O33" s="24">
        <v>1993</v>
      </c>
      <c r="P33" s="62">
        <f>COUNTIF($C$2:$C$503,"1993")</f>
        <v>3</v>
      </c>
      <c r="Q33" s="34"/>
      <c r="R33" s="35"/>
      <c r="S33" s="63">
        <f>P33/P42</f>
        <v>0.0263157894736842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510">
        <v>3301</v>
      </c>
      <c r="B34" s="17" t="s">
        <v>12145</v>
      </c>
      <c r="C34" s="17">
        <v>1999</v>
      </c>
      <c r="D34" s="392">
        <v>36411</v>
      </c>
      <c r="E34" s="17" t="s">
        <v>12146</v>
      </c>
      <c r="F34" s="614" t="s">
        <v>12147</v>
      </c>
      <c r="G34" s="17" t="s">
        <v>865</v>
      </c>
      <c r="H34" s="17" t="s">
        <v>6201</v>
      </c>
      <c r="I34" s="392">
        <v>36978</v>
      </c>
      <c r="J34" s="19">
        <v>3</v>
      </c>
      <c r="K34" s="561" t="s">
        <v>324</v>
      </c>
      <c r="L34" s="19" t="s">
        <v>380</v>
      </c>
      <c r="M34" s="21">
        <f>I34-D34</f>
        <v>567</v>
      </c>
      <c r="N34" s="243"/>
      <c r="O34" s="23">
        <v>1994</v>
      </c>
      <c r="P34" s="64">
        <f>COUNTIF($C$2:$C$503,"1994")</f>
        <v>0</v>
      </c>
      <c r="Q34" s="34"/>
      <c r="R34" s="35"/>
      <c r="S34" s="61">
        <f>P34/P42</f>
        <v>0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503">
        <v>3401</v>
      </c>
      <c r="B35" s="9" t="s">
        <v>12148</v>
      </c>
      <c r="C35" s="9">
        <v>1999</v>
      </c>
      <c r="D35" s="388">
        <v>36263</v>
      </c>
      <c r="E35" s="9" t="s">
        <v>12149</v>
      </c>
      <c r="F35" s="615" t="s">
        <v>12150</v>
      </c>
      <c r="G35" s="9" t="s">
        <v>865</v>
      </c>
      <c r="H35" s="9" t="s">
        <v>5174</v>
      </c>
      <c r="I35" s="388">
        <v>36980</v>
      </c>
      <c r="J35" s="12">
        <v>3</v>
      </c>
      <c r="K35" s="561" t="s">
        <v>324</v>
      </c>
      <c r="L35" s="9" t="s">
        <v>380</v>
      </c>
      <c r="M35" s="13">
        <f>I35-D35</f>
        <v>717</v>
      </c>
      <c r="N35" s="243"/>
      <c r="O35" s="24">
        <v>1995</v>
      </c>
      <c r="P35" s="62">
        <f>COUNTIF($C$2:$C$503,"1995")</f>
        <v>9</v>
      </c>
      <c r="Q35" s="34"/>
      <c r="R35" s="35"/>
      <c r="S35" s="63">
        <f>P35/P42</f>
        <v>0.0789473684210526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510">
        <v>3501</v>
      </c>
      <c r="B36" s="17" t="s">
        <v>12151</v>
      </c>
      <c r="C36" s="17">
        <v>1995</v>
      </c>
      <c r="D36" s="392">
        <v>34821</v>
      </c>
      <c r="E36" s="17" t="s">
        <v>12152</v>
      </c>
      <c r="F36" s="614" t="s">
        <v>8623</v>
      </c>
      <c r="G36" s="17" t="s">
        <v>850</v>
      </c>
      <c r="H36" s="17" t="s">
        <v>10782</v>
      </c>
      <c r="I36" s="392">
        <v>36984</v>
      </c>
      <c r="J36" s="19">
        <v>4</v>
      </c>
      <c r="K36" s="562" t="s">
        <v>308</v>
      </c>
      <c r="L36" s="19" t="s">
        <v>371</v>
      </c>
      <c r="M36" s="21">
        <f>I36-D36</f>
        <v>2163</v>
      </c>
      <c r="N36" s="243"/>
      <c r="O36" s="23">
        <v>1996</v>
      </c>
      <c r="P36" s="64">
        <f>COUNTIF($C$2:$C$503,"1996")</f>
        <v>5</v>
      </c>
      <c r="Q36" s="34"/>
      <c r="R36" s="35"/>
      <c r="S36" s="61">
        <f>P36/P42</f>
        <v>0.043859649122807</v>
      </c>
      <c r="T36" s="22"/>
      <c r="U36" s="243"/>
      <c r="V36" s="243"/>
      <c r="W36" s="243"/>
      <c r="X36" s="243"/>
      <c r="Y36" s="243"/>
      <c r="Z36" s="243"/>
    </row>
    <row ht="15" customHeight="1" r="37">
      <c r="A37" s="503">
        <v>3601</v>
      </c>
      <c r="B37" s="9" t="s">
        <v>12153</v>
      </c>
      <c r="C37" s="9">
        <v>1998</v>
      </c>
      <c r="D37" s="388">
        <v>35797</v>
      </c>
      <c r="E37" s="9" t="s">
        <v>12154</v>
      </c>
      <c r="F37" s="615" t="s">
        <v>2221</v>
      </c>
      <c r="G37" s="9" t="s">
        <v>865</v>
      </c>
      <c r="H37" s="9" t="s">
        <v>1028</v>
      </c>
      <c r="I37" s="388">
        <v>36986</v>
      </c>
      <c r="J37" s="12">
        <v>4</v>
      </c>
      <c r="K37" s="563" t="s">
        <v>295</v>
      </c>
      <c r="L37" s="9" t="s">
        <v>380</v>
      </c>
      <c r="M37" s="13">
        <f>I37-D37</f>
        <v>1189</v>
      </c>
      <c r="N37" s="243"/>
      <c r="O37" s="24">
        <v>1997</v>
      </c>
      <c r="P37" s="62">
        <f>COUNTIF($C$2:$C$503,"1997")</f>
        <v>2</v>
      </c>
      <c r="Q37" s="34"/>
      <c r="R37" s="35"/>
      <c r="S37" s="63">
        <f>P37/P42</f>
        <v>0.0175438596491228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510">
        <v>3701</v>
      </c>
      <c r="B38" s="17" t="s">
        <v>12155</v>
      </c>
      <c r="C38" s="17">
        <v>1995</v>
      </c>
      <c r="D38" s="392">
        <v>34881</v>
      </c>
      <c r="E38" s="17" t="s">
        <v>12156</v>
      </c>
      <c r="F38" s="614" t="s">
        <v>916</v>
      </c>
      <c r="G38" s="17" t="s">
        <v>407</v>
      </c>
      <c r="H38" s="17" t="s">
        <v>12038</v>
      </c>
      <c r="I38" s="392">
        <v>36990</v>
      </c>
      <c r="J38" s="19">
        <v>4</v>
      </c>
      <c r="K38" s="562" t="s">
        <v>308</v>
      </c>
      <c r="L38" s="19" t="s">
        <v>371</v>
      </c>
      <c r="M38" s="21">
        <f>I38-D38</f>
        <v>2109</v>
      </c>
      <c r="N38" s="243"/>
      <c r="O38" s="23">
        <v>1998</v>
      </c>
      <c r="P38" s="64">
        <f>COUNTIF($C$2:$C$503,"1998")</f>
        <v>21</v>
      </c>
      <c r="Q38" s="34"/>
      <c r="R38" s="35"/>
      <c r="S38" s="61">
        <f>P38/P42</f>
        <v>0.184210526315789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503">
        <v>3801</v>
      </c>
      <c r="B39" s="9"/>
      <c r="C39" s="9">
        <v>1999</v>
      </c>
      <c r="D39" s="388"/>
      <c r="E39" s="9" t="s">
        <v>12157</v>
      </c>
      <c r="F39" s="615" t="s">
        <v>2116</v>
      </c>
      <c r="G39" s="9" t="s">
        <v>850</v>
      </c>
      <c r="H39" s="9" t="s">
        <v>12061</v>
      </c>
      <c r="I39" s="388">
        <v>36999</v>
      </c>
      <c r="J39" s="12">
        <v>4</v>
      </c>
      <c r="K39" s="560" t="s">
        <v>278</v>
      </c>
      <c r="L39" s="9" t="s">
        <v>376</v>
      </c>
      <c r="M39" s="13"/>
      <c r="N39" s="243"/>
      <c r="O39" s="24">
        <v>1999</v>
      </c>
      <c r="P39" s="62">
        <f>COUNTIF($C$2:$C$503,"1999")</f>
        <v>47</v>
      </c>
      <c r="Q39" s="34"/>
      <c r="R39" s="35"/>
      <c r="S39" s="63">
        <f>P39/P42</f>
        <v>0.412280701754386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510">
        <v>3901</v>
      </c>
      <c r="B40" s="17" t="s">
        <v>12158</v>
      </c>
      <c r="C40" s="17">
        <v>1999</v>
      </c>
      <c r="D40" s="392">
        <v>36230</v>
      </c>
      <c r="E40" s="17" t="s">
        <v>12159</v>
      </c>
      <c r="F40" s="614" t="s">
        <v>11504</v>
      </c>
      <c r="G40" s="17" t="s">
        <v>865</v>
      </c>
      <c r="H40" s="17" t="s">
        <v>5174</v>
      </c>
      <c r="I40" s="392">
        <v>37007</v>
      </c>
      <c r="J40" s="19">
        <v>4</v>
      </c>
      <c r="K40" s="561" t="s">
        <v>324</v>
      </c>
      <c r="L40" s="19" t="s">
        <v>380</v>
      </c>
      <c r="M40" s="21">
        <f>I40-D40</f>
        <v>777</v>
      </c>
      <c r="N40" s="243"/>
      <c r="O40" s="23">
        <v>2000</v>
      </c>
      <c r="P40" s="64">
        <f>COUNTIF($C$2:$C$503,"2000")</f>
        <v>24</v>
      </c>
      <c r="Q40" s="34"/>
      <c r="R40" s="35"/>
      <c r="S40" s="61">
        <f>P40/P42</f>
        <v>0.210526315789474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503">
        <v>4001</v>
      </c>
      <c r="B41" s="9" t="s">
        <v>12160</v>
      </c>
      <c r="C41" s="9">
        <v>1995</v>
      </c>
      <c r="D41" s="388">
        <v>35051</v>
      </c>
      <c r="E41" s="9" t="s">
        <v>12161</v>
      </c>
      <c r="F41" s="615" t="s">
        <v>2966</v>
      </c>
      <c r="G41" s="9" t="s">
        <v>850</v>
      </c>
      <c r="H41" s="9" t="s">
        <v>104</v>
      </c>
      <c r="I41" s="388">
        <v>37015</v>
      </c>
      <c r="J41" s="12">
        <v>5</v>
      </c>
      <c r="K41" s="563" t="s">
        <v>295</v>
      </c>
      <c r="L41" s="9" t="s">
        <v>371</v>
      </c>
      <c r="M41" s="13">
        <f>I41-D41</f>
        <v>1964</v>
      </c>
      <c r="N41" s="243"/>
      <c r="O41" s="24">
        <v>2001</v>
      </c>
      <c r="P41" s="62">
        <f>COUNTIF($C$2:$C$503,"2001")</f>
        <v>2</v>
      </c>
      <c r="Q41" s="34"/>
      <c r="R41" s="35"/>
      <c r="S41" s="63">
        <f>P41/P42</f>
        <v>0.0175438596491228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510">
        <v>4101</v>
      </c>
      <c r="B42" s="17" t="s">
        <v>12162</v>
      </c>
      <c r="C42" s="17">
        <v>1999</v>
      </c>
      <c r="D42" s="392">
        <v>36480</v>
      </c>
      <c r="E42" s="17" t="s">
        <v>12163</v>
      </c>
      <c r="F42" s="614" t="s">
        <v>564</v>
      </c>
      <c r="G42" s="17" t="s">
        <v>407</v>
      </c>
      <c r="H42" s="17" t="s">
        <v>2387</v>
      </c>
      <c r="I42" s="392">
        <v>37015</v>
      </c>
      <c r="J42" s="19">
        <v>5</v>
      </c>
      <c r="K42" s="562" t="s">
        <v>308</v>
      </c>
      <c r="L42" s="19" t="s">
        <v>371</v>
      </c>
      <c r="M42" s="21">
        <f>I42-D42</f>
        <v>535</v>
      </c>
      <c r="N42" s="243"/>
      <c r="O42" s="407" t="s">
        <v>166</v>
      </c>
      <c r="P42" s="408">
        <f>SUM(P29:R41)</f>
        <v>114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5" customHeight="1" r="43">
      <c r="A43" s="503">
        <v>4201</v>
      </c>
      <c r="B43" s="9" t="s">
        <v>12164</v>
      </c>
      <c r="C43" s="9">
        <v>1999</v>
      </c>
      <c r="D43" s="388">
        <v>36521</v>
      </c>
      <c r="E43" s="9" t="s">
        <v>12165</v>
      </c>
      <c r="F43" s="615" t="s">
        <v>154</v>
      </c>
      <c r="G43" s="9" t="s">
        <v>850</v>
      </c>
      <c r="H43" s="9" t="s">
        <v>12166</v>
      </c>
      <c r="I43" s="388">
        <v>37015</v>
      </c>
      <c r="J43" s="12">
        <v>5</v>
      </c>
      <c r="K43" s="561" t="s">
        <v>324</v>
      </c>
      <c r="L43" s="9" t="s">
        <v>376</v>
      </c>
      <c r="M43" s="13">
        <f>I43-D43</f>
        <v>494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5" customHeight="1" r="44">
      <c r="A44" s="510">
        <v>4301</v>
      </c>
      <c r="B44" s="17" t="s">
        <v>12167</v>
      </c>
      <c r="C44" s="17">
        <v>1996</v>
      </c>
      <c r="D44" s="392">
        <v>35186</v>
      </c>
      <c r="E44" s="17" t="s">
        <v>6782</v>
      </c>
      <c r="F44" s="614" t="s">
        <v>3996</v>
      </c>
      <c r="G44" s="17" t="s">
        <v>850</v>
      </c>
      <c r="H44" s="17" t="s">
        <v>3804</v>
      </c>
      <c r="I44" s="392">
        <v>37019</v>
      </c>
      <c r="J44" s="19">
        <v>5</v>
      </c>
      <c r="K44" s="561" t="s">
        <v>324</v>
      </c>
      <c r="L44" s="19" t="s">
        <v>380</v>
      </c>
      <c r="M44" s="21">
        <f>I44-D44</f>
        <v>1833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503">
        <v>4401</v>
      </c>
      <c r="B45" s="9" t="s">
        <v>12168</v>
      </c>
      <c r="C45" s="9">
        <v>2000</v>
      </c>
      <c r="D45" s="388">
        <v>36645</v>
      </c>
      <c r="E45" s="9" t="s">
        <v>12169</v>
      </c>
      <c r="F45" s="615" t="s">
        <v>12170</v>
      </c>
      <c r="G45" s="9" t="s">
        <v>30</v>
      </c>
      <c r="H45" s="9" t="s">
        <v>965</v>
      </c>
      <c r="I45" s="388">
        <v>37019</v>
      </c>
      <c r="J45" s="12">
        <v>5</v>
      </c>
      <c r="K45" s="562" t="s">
        <v>308</v>
      </c>
      <c r="L45" s="9" t="s">
        <v>376</v>
      </c>
      <c r="M45" s="13">
        <f>I45-D45</f>
        <v>374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510">
        <v>4501</v>
      </c>
      <c r="B46" s="17" t="s">
        <v>12171</v>
      </c>
      <c r="C46" s="17">
        <v>2000</v>
      </c>
      <c r="D46" s="392">
        <v>36556</v>
      </c>
      <c r="E46" s="17" t="s">
        <v>12172</v>
      </c>
      <c r="F46" s="614" t="s">
        <v>49</v>
      </c>
      <c r="G46" s="17" t="s">
        <v>850</v>
      </c>
      <c r="H46" s="17" t="s">
        <v>12061</v>
      </c>
      <c r="I46" s="392">
        <v>37019</v>
      </c>
      <c r="J46" s="19">
        <v>5</v>
      </c>
      <c r="K46" s="562" t="s">
        <v>308</v>
      </c>
      <c r="L46" s="19" t="s">
        <v>371</v>
      </c>
      <c r="M46" s="21">
        <f>I46-D46</f>
        <v>463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503">
        <v>4601</v>
      </c>
      <c r="B47" s="9" t="s">
        <v>12173</v>
      </c>
      <c r="C47" s="9">
        <v>1997</v>
      </c>
      <c r="D47" s="388">
        <v>35784</v>
      </c>
      <c r="E47" s="9" t="s">
        <v>12174</v>
      </c>
      <c r="F47" s="615" t="s">
        <v>12175</v>
      </c>
      <c r="G47" s="9" t="s">
        <v>844</v>
      </c>
      <c r="H47" s="9" t="s">
        <v>1487</v>
      </c>
      <c r="I47" s="388">
        <v>37021</v>
      </c>
      <c r="J47" s="12">
        <v>5</v>
      </c>
      <c r="K47" s="563" t="s">
        <v>295</v>
      </c>
      <c r="L47" s="9" t="s">
        <v>371</v>
      </c>
      <c r="M47" s="13">
        <f>I47-D47</f>
        <v>1237</v>
      </c>
      <c r="N47" s="243"/>
      <c r="O47" s="410" t="s">
        <v>188</v>
      </c>
      <c r="P47" s="303">
        <f>COUNTIF($J$2:$J$476,"1")</f>
        <v>8</v>
      </c>
      <c r="Q47" s="59"/>
      <c r="R47" s="60"/>
      <c r="S47" s="411">
        <f>(P47/P59)</f>
        <v>0.0695652173913043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510">
        <v>4701</v>
      </c>
      <c r="B48" s="17" t="s">
        <v>12176</v>
      </c>
      <c r="C48" s="17">
        <v>1999</v>
      </c>
      <c r="D48" s="392">
        <v>36398</v>
      </c>
      <c r="E48" s="17" t="s">
        <v>12177</v>
      </c>
      <c r="F48" s="614" t="s">
        <v>2121</v>
      </c>
      <c r="G48" s="17" t="s">
        <v>850</v>
      </c>
      <c r="H48" s="17" t="s">
        <v>11874</v>
      </c>
      <c r="I48" s="392">
        <v>37025</v>
      </c>
      <c r="J48" s="19">
        <v>5</v>
      </c>
      <c r="K48" s="562" t="s">
        <v>308</v>
      </c>
      <c r="L48" s="19" t="s">
        <v>371</v>
      </c>
      <c r="M48" s="21">
        <f>I48-D48</f>
        <v>627</v>
      </c>
      <c r="N48" s="243"/>
      <c r="O48" s="23" t="s">
        <v>193</v>
      </c>
      <c r="P48" s="64">
        <f>COUNTIF($J$2:$J$476,"2")</f>
        <v>9</v>
      </c>
      <c r="Q48" s="34"/>
      <c r="R48" s="35"/>
      <c r="S48" s="61">
        <f>(P48/P59)</f>
        <v>0.0782608695652174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503">
        <v>4801</v>
      </c>
      <c r="B49" s="9" t="s">
        <v>12178</v>
      </c>
      <c r="C49" s="9">
        <v>1999</v>
      </c>
      <c r="D49" s="388">
        <v>36277</v>
      </c>
      <c r="E49" s="9" t="s">
        <v>12179</v>
      </c>
      <c r="F49" s="615" t="s">
        <v>10177</v>
      </c>
      <c r="G49" s="9" t="s">
        <v>850</v>
      </c>
      <c r="H49" s="9" t="s">
        <v>12180</v>
      </c>
      <c r="I49" s="388">
        <v>37027</v>
      </c>
      <c r="J49" s="12">
        <v>5</v>
      </c>
      <c r="K49" s="561" t="s">
        <v>324</v>
      </c>
      <c r="L49" s="9" t="s">
        <v>380</v>
      </c>
      <c r="M49" s="13">
        <f>I49-D49</f>
        <v>750</v>
      </c>
      <c r="N49" s="243"/>
      <c r="O49" s="24" t="s">
        <v>197</v>
      </c>
      <c r="P49" s="62">
        <f>COUNTIF($J$2:$J$476,"3")</f>
        <v>16</v>
      </c>
      <c r="Q49" s="34"/>
      <c r="R49" s="35"/>
      <c r="S49" s="63">
        <f>(P49/P59)</f>
        <v>0.139130434782609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510">
        <v>4901</v>
      </c>
      <c r="B50" s="17" t="s">
        <v>12181</v>
      </c>
      <c r="C50" s="17">
        <v>1999</v>
      </c>
      <c r="D50" s="392">
        <v>36510</v>
      </c>
      <c r="E50" s="17" t="s">
        <v>12182</v>
      </c>
      <c r="F50" s="614" t="s">
        <v>1678</v>
      </c>
      <c r="G50" s="17" t="s">
        <v>407</v>
      </c>
      <c r="H50" s="17" t="s">
        <v>3637</v>
      </c>
      <c r="I50" s="392">
        <v>37027</v>
      </c>
      <c r="J50" s="19">
        <v>5</v>
      </c>
      <c r="K50" s="563" t="s">
        <v>295</v>
      </c>
      <c r="L50" s="19" t="s">
        <v>376</v>
      </c>
      <c r="M50" s="21">
        <f>I50-D50</f>
        <v>517</v>
      </c>
      <c r="N50" s="243"/>
      <c r="O50" s="23" t="s">
        <v>204</v>
      </c>
      <c r="P50" s="64">
        <f>COUNTIF($J$2:$J$476,"4")</f>
        <v>5</v>
      </c>
      <c r="Q50" s="34"/>
      <c r="R50" s="35"/>
      <c r="S50" s="61">
        <f>(P50/P59)</f>
        <v>0.0434782608695652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503">
        <v>5001</v>
      </c>
      <c r="B51" s="9" t="s">
        <v>12183</v>
      </c>
      <c r="C51" s="9">
        <v>1996</v>
      </c>
      <c r="D51" s="388">
        <v>35096</v>
      </c>
      <c r="E51" s="9" t="s">
        <v>12184</v>
      </c>
      <c r="F51" s="615" t="s">
        <v>12185</v>
      </c>
      <c r="G51" s="9" t="s">
        <v>407</v>
      </c>
      <c r="H51" s="9" t="s">
        <v>104</v>
      </c>
      <c r="I51" s="388">
        <v>37032</v>
      </c>
      <c r="J51" s="12">
        <v>5</v>
      </c>
      <c r="K51" s="563" t="s">
        <v>295</v>
      </c>
      <c r="L51" s="9" t="s">
        <v>371</v>
      </c>
      <c r="M51" s="13">
        <f>I51-D51</f>
        <v>1936</v>
      </c>
      <c r="N51" s="243"/>
      <c r="O51" s="24" t="s">
        <v>211</v>
      </c>
      <c r="P51" s="62">
        <f>COUNTIF($J$2:$J$476,"5")</f>
        <v>15</v>
      </c>
      <c r="Q51" s="34"/>
      <c r="R51" s="35"/>
      <c r="S51" s="63">
        <f>(P51/P59)</f>
        <v>0.130434782608696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510">
        <v>5101</v>
      </c>
      <c r="B52" s="510" t="s">
        <v>1368</v>
      </c>
      <c r="C52" s="510" t="s">
        <v>1368</v>
      </c>
      <c r="D52" s="468" t="s">
        <v>1368</v>
      </c>
      <c r="E52" s="510" t="s">
        <v>1368</v>
      </c>
      <c r="F52" s="616" t="s">
        <v>1368</v>
      </c>
      <c r="G52" s="510" t="s">
        <v>1368</v>
      </c>
      <c r="H52" s="510" t="s">
        <v>1368</v>
      </c>
      <c r="I52" s="468" t="s">
        <v>1368</v>
      </c>
      <c r="J52" s="23" t="s">
        <v>1368</v>
      </c>
      <c r="K52" s="510" t="s">
        <v>1368</v>
      </c>
      <c r="L52" s="23" t="s">
        <v>1368</v>
      </c>
      <c r="M52" s="23" t="s">
        <v>1368</v>
      </c>
      <c r="N52" s="243"/>
      <c r="O52" s="23" t="s">
        <v>216</v>
      </c>
      <c r="P52" s="64">
        <f>COUNTIF($J$2:$J$476,"6")</f>
        <v>4</v>
      </c>
      <c r="Q52" s="34"/>
      <c r="R52" s="35"/>
      <c r="S52" s="61">
        <f>(P52/P59)</f>
        <v>0.0347826086956522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503">
        <v>5201</v>
      </c>
      <c r="B53" s="9" t="s">
        <v>12186</v>
      </c>
      <c r="C53" s="9">
        <v>1998</v>
      </c>
      <c r="D53" s="388">
        <v>36119</v>
      </c>
      <c r="E53" s="9" t="s">
        <v>12187</v>
      </c>
      <c r="F53" s="615" t="s">
        <v>154</v>
      </c>
      <c r="G53" s="9" t="s">
        <v>850</v>
      </c>
      <c r="H53" s="9" t="s">
        <v>3286</v>
      </c>
      <c r="I53" s="388">
        <v>37039</v>
      </c>
      <c r="J53" s="12">
        <v>5</v>
      </c>
      <c r="K53" s="561" t="s">
        <v>324</v>
      </c>
      <c r="L53" s="9" t="s">
        <v>376</v>
      </c>
      <c r="M53" s="13">
        <f>I53-D53</f>
        <v>920</v>
      </c>
      <c r="N53" s="243"/>
      <c r="O53" s="24" t="s">
        <v>221</v>
      </c>
      <c r="P53" s="62">
        <f>COUNTIF($J$2:$J$476,"7")</f>
        <v>3</v>
      </c>
      <c r="Q53" s="34"/>
      <c r="R53" s="35"/>
      <c r="S53" s="63">
        <f>(P53/P59)</f>
        <v>0.0260869565217391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510">
        <v>5301</v>
      </c>
      <c r="B54" s="17" t="s">
        <v>12188</v>
      </c>
      <c r="C54" s="17">
        <v>1998</v>
      </c>
      <c r="D54" s="392">
        <v>36119</v>
      </c>
      <c r="E54" s="17" t="s">
        <v>12189</v>
      </c>
      <c r="F54" s="614" t="s">
        <v>154</v>
      </c>
      <c r="G54" s="17" t="s">
        <v>850</v>
      </c>
      <c r="H54" s="17" t="s">
        <v>3286</v>
      </c>
      <c r="I54" s="392">
        <v>37039</v>
      </c>
      <c r="J54" s="19">
        <v>5</v>
      </c>
      <c r="K54" s="561" t="s">
        <v>324</v>
      </c>
      <c r="L54" s="19" t="s">
        <v>376</v>
      </c>
      <c r="M54" s="21">
        <f>I54-D54</f>
        <v>920</v>
      </c>
      <c r="N54" s="243"/>
      <c r="O54" s="23" t="s">
        <v>226</v>
      </c>
      <c r="P54" s="64">
        <f>COUNTIF($J$2:$J$476,"8")</f>
        <v>12</v>
      </c>
      <c r="Q54" s="34"/>
      <c r="R54" s="35"/>
      <c r="S54" s="61">
        <f>(P54/P59)</f>
        <v>0.104347826086957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503">
        <v>5401</v>
      </c>
      <c r="B55" s="9" t="s">
        <v>12190</v>
      </c>
      <c r="C55" s="9">
        <v>1998</v>
      </c>
      <c r="D55" s="388">
        <v>36119</v>
      </c>
      <c r="E55" s="9" t="s">
        <v>12191</v>
      </c>
      <c r="F55" s="615" t="s">
        <v>154</v>
      </c>
      <c r="G55" s="9" t="s">
        <v>850</v>
      </c>
      <c r="H55" s="9" t="s">
        <v>3286</v>
      </c>
      <c r="I55" s="388">
        <v>37039</v>
      </c>
      <c r="J55" s="12">
        <v>5</v>
      </c>
      <c r="K55" s="561" t="s">
        <v>324</v>
      </c>
      <c r="L55" s="9" t="s">
        <v>376</v>
      </c>
      <c r="M55" s="13">
        <f>I55-D55</f>
        <v>920</v>
      </c>
      <c r="N55" s="243"/>
      <c r="O55" s="24" t="s">
        <v>231</v>
      </c>
      <c r="P55" s="62">
        <f>COUNTIF($J$2:$J$476,"9")</f>
        <v>14</v>
      </c>
      <c r="Q55" s="34"/>
      <c r="R55" s="35"/>
      <c r="S55" s="63">
        <f>(P55/P59)</f>
        <v>0.121739130434783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510">
        <v>5501</v>
      </c>
      <c r="B56" s="17" t="s">
        <v>12192</v>
      </c>
      <c r="C56" s="17">
        <v>1999</v>
      </c>
      <c r="D56" s="392">
        <v>36426</v>
      </c>
      <c r="E56" s="17" t="s">
        <v>12193</v>
      </c>
      <c r="F56" s="614" t="s">
        <v>2116</v>
      </c>
      <c r="G56" s="17" t="s">
        <v>850</v>
      </c>
      <c r="H56" s="17" t="s">
        <v>25</v>
      </c>
      <c r="I56" s="392">
        <v>37041</v>
      </c>
      <c r="J56" s="19">
        <v>5</v>
      </c>
      <c r="K56" s="562" t="s">
        <v>308</v>
      </c>
      <c r="L56" s="19" t="s">
        <v>376</v>
      </c>
      <c r="M56" s="21">
        <f>I56-D56</f>
        <v>615</v>
      </c>
      <c r="N56" s="243"/>
      <c r="O56" s="23" t="s">
        <v>237</v>
      </c>
      <c r="P56" s="64">
        <f>COUNTIF($J$2:$J$476,"10")</f>
        <v>6</v>
      </c>
      <c r="Q56" s="34"/>
      <c r="R56" s="35"/>
      <c r="S56" s="61">
        <f>(P56/P59)</f>
        <v>0.0521739130434783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503">
        <v>5601</v>
      </c>
      <c r="B57" s="9" t="s">
        <v>12194</v>
      </c>
      <c r="C57" s="9">
        <v>1993</v>
      </c>
      <c r="D57" s="388">
        <v>34217</v>
      </c>
      <c r="E57" s="9" t="s">
        <v>12195</v>
      </c>
      <c r="F57" s="615" t="s">
        <v>911</v>
      </c>
      <c r="G57" s="9" t="s">
        <v>850</v>
      </c>
      <c r="H57" s="9" t="s">
        <v>11814</v>
      </c>
      <c r="I57" s="388">
        <v>37046</v>
      </c>
      <c r="J57" s="12">
        <v>6</v>
      </c>
      <c r="K57" s="562" t="s">
        <v>308</v>
      </c>
      <c r="L57" s="9" t="s">
        <v>376</v>
      </c>
      <c r="M57" s="13">
        <f>I57-D57</f>
        <v>2829</v>
      </c>
      <c r="N57" s="243"/>
      <c r="O57" s="24" t="s">
        <v>243</v>
      </c>
      <c r="P57" s="62">
        <f>COUNTIF($J$2:$J$476,"11")</f>
        <v>9</v>
      </c>
      <c r="Q57" s="34"/>
      <c r="R57" s="35"/>
      <c r="S57" s="63">
        <f>(P57/P59)</f>
        <v>0.0782608695652174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510">
        <v>5701</v>
      </c>
      <c r="B58" s="17" t="s">
        <v>12196</v>
      </c>
      <c r="C58" s="17">
        <v>1999</v>
      </c>
      <c r="D58" s="392">
        <v>36457</v>
      </c>
      <c r="E58" s="17" t="s">
        <v>12197</v>
      </c>
      <c r="F58" s="614" t="s">
        <v>12198</v>
      </c>
      <c r="G58" s="17" t="s">
        <v>30</v>
      </c>
      <c r="H58" s="17" t="s">
        <v>965</v>
      </c>
      <c r="I58" s="392">
        <v>37060</v>
      </c>
      <c r="J58" s="19">
        <v>6</v>
      </c>
      <c r="K58" s="562" t="s">
        <v>308</v>
      </c>
      <c r="L58" s="19" t="s">
        <v>376</v>
      </c>
      <c r="M58" s="21">
        <f>I58-D58</f>
        <v>603</v>
      </c>
      <c r="N58" s="243"/>
      <c r="O58" s="413" t="s">
        <v>248</v>
      </c>
      <c r="P58" s="64">
        <f>COUNTIF($J$2:$J$476,"12")</f>
        <v>14</v>
      </c>
      <c r="Q58" s="34"/>
      <c r="R58" s="35"/>
      <c r="S58" s="414">
        <f>(P58/P59)</f>
        <v>0.121739130434783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503">
        <v>5801</v>
      </c>
      <c r="B59" s="9" t="s">
        <v>12199</v>
      </c>
      <c r="C59" s="9">
        <v>1999</v>
      </c>
      <c r="D59" s="388">
        <v>36516</v>
      </c>
      <c r="E59" s="9" t="s">
        <v>12200</v>
      </c>
      <c r="F59" s="615" t="s">
        <v>12201</v>
      </c>
      <c r="G59" s="9" t="s">
        <v>844</v>
      </c>
      <c r="H59" s="9" t="s">
        <v>12202</v>
      </c>
      <c r="I59" s="388">
        <v>37068</v>
      </c>
      <c r="J59" s="12">
        <v>6</v>
      </c>
      <c r="K59" s="562" t="s">
        <v>308</v>
      </c>
      <c r="L59" s="9" t="s">
        <v>376</v>
      </c>
      <c r="M59" s="13">
        <f>I59-D59</f>
        <v>552</v>
      </c>
      <c r="N59" s="243"/>
      <c r="O59" s="407" t="s">
        <v>253</v>
      </c>
      <c r="P59" s="408">
        <f>SUM(P47:R58)</f>
        <v>115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510">
        <v>5901</v>
      </c>
      <c r="B60" s="17" t="s">
        <v>12203</v>
      </c>
      <c r="C60" s="17">
        <v>1999</v>
      </c>
      <c r="D60" s="392">
        <v>36517</v>
      </c>
      <c r="E60" s="17" t="s">
        <v>12204</v>
      </c>
      <c r="F60" s="614" t="s">
        <v>12201</v>
      </c>
      <c r="G60" s="17" t="s">
        <v>30</v>
      </c>
      <c r="H60" s="17" t="s">
        <v>12202</v>
      </c>
      <c r="I60" s="392">
        <v>37068</v>
      </c>
      <c r="J60" s="19">
        <v>6</v>
      </c>
      <c r="K60" s="561" t="s">
        <v>324</v>
      </c>
      <c r="L60" s="19" t="s">
        <v>376</v>
      </c>
      <c r="M60" s="21">
        <f>I60-D60</f>
        <v>551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503">
        <v>6001</v>
      </c>
      <c r="B61" s="9" t="s">
        <v>12205</v>
      </c>
      <c r="C61" s="9">
        <v>2000</v>
      </c>
      <c r="D61" s="388">
        <v>36790</v>
      </c>
      <c r="E61" s="9" t="s">
        <v>12206</v>
      </c>
      <c r="F61" s="615" t="s">
        <v>2286</v>
      </c>
      <c r="G61" s="9" t="s">
        <v>865</v>
      </c>
      <c r="H61" s="9" t="s">
        <v>5174</v>
      </c>
      <c r="I61" s="388">
        <v>37090</v>
      </c>
      <c r="J61" s="12">
        <v>7</v>
      </c>
      <c r="K61" s="561" t="s">
        <v>324</v>
      </c>
      <c r="L61" s="9" t="s">
        <v>380</v>
      </c>
      <c r="M61" s="13">
        <f>I61-D61</f>
        <v>300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510">
        <v>6101</v>
      </c>
      <c r="B62" s="17" t="s">
        <v>12207</v>
      </c>
      <c r="C62" s="17">
        <v>1999</v>
      </c>
      <c r="D62" s="392">
        <v>36414</v>
      </c>
      <c r="E62" s="17" t="s">
        <v>12208</v>
      </c>
      <c r="F62" s="614" t="s">
        <v>1313</v>
      </c>
      <c r="G62" s="17" t="s">
        <v>407</v>
      </c>
      <c r="H62" s="17" t="s">
        <v>10782</v>
      </c>
      <c r="I62" s="392">
        <v>37103</v>
      </c>
      <c r="J62" s="19">
        <v>7</v>
      </c>
      <c r="K62" s="562" t="s">
        <v>308</v>
      </c>
      <c r="L62" s="19" t="s">
        <v>376</v>
      </c>
      <c r="M62" s="21">
        <f>I62-D62</f>
        <v>689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503">
        <v>6201</v>
      </c>
      <c r="B63" s="9" t="s">
        <v>12209</v>
      </c>
      <c r="C63" s="9">
        <v>2000</v>
      </c>
      <c r="D63" s="388">
        <v>36850</v>
      </c>
      <c r="E63" s="9" t="s">
        <v>12210</v>
      </c>
      <c r="F63" s="615" t="s">
        <v>1678</v>
      </c>
      <c r="G63" s="9" t="s">
        <v>407</v>
      </c>
      <c r="H63" s="9" t="s">
        <v>8323</v>
      </c>
      <c r="I63" s="388">
        <v>37103</v>
      </c>
      <c r="J63" s="12">
        <v>7</v>
      </c>
      <c r="K63" s="563" t="s">
        <v>295</v>
      </c>
      <c r="L63" s="9" t="s">
        <v>376</v>
      </c>
      <c r="M63" s="13">
        <f>I63-D63</f>
        <v>253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510">
        <v>6301</v>
      </c>
      <c r="B64" s="17" t="s">
        <v>12211</v>
      </c>
      <c r="C64" s="17">
        <v>1999</v>
      </c>
      <c r="D64" s="392">
        <v>36280</v>
      </c>
      <c r="E64" s="17" t="s">
        <v>12212</v>
      </c>
      <c r="F64" s="614" t="s">
        <v>236</v>
      </c>
      <c r="G64" s="17" t="s">
        <v>850</v>
      </c>
      <c r="H64" s="17" t="s">
        <v>965</v>
      </c>
      <c r="I64" s="392">
        <v>37112</v>
      </c>
      <c r="J64" s="19">
        <v>8</v>
      </c>
      <c r="K64" s="560" t="s">
        <v>278</v>
      </c>
      <c r="L64" s="19" t="s">
        <v>371</v>
      </c>
      <c r="M64" s="21">
        <f>I64-D64</f>
        <v>832</v>
      </c>
      <c r="N64" s="243"/>
      <c r="O64" s="418" t="s">
        <v>278</v>
      </c>
      <c r="P64" s="419"/>
      <c r="Q64" s="419"/>
      <c r="R64" s="420"/>
      <c r="S64" s="421">
        <f>COUNTIF($K$1:$K$494,"I - Extremamente tóxico")</f>
        <v>17</v>
      </c>
      <c r="T64" s="422">
        <f>(S64/S76)</f>
        <v>0.147826086956522</v>
      </c>
      <c r="U64" s="243"/>
      <c r="V64" s="243"/>
      <c r="W64" s="243"/>
      <c r="X64" s="243"/>
      <c r="Y64" s="243"/>
      <c r="Z64" s="243"/>
    </row>
    <row ht="12.75" customHeight="1" r="65">
      <c r="A65" s="503">
        <v>6401</v>
      </c>
      <c r="B65" s="9" t="s">
        <v>12213</v>
      </c>
      <c r="C65" s="9">
        <v>1995</v>
      </c>
      <c r="D65" s="388">
        <v>35015</v>
      </c>
      <c r="E65" s="9" t="s">
        <v>12214</v>
      </c>
      <c r="F65" s="615" t="s">
        <v>11065</v>
      </c>
      <c r="G65" s="9" t="s">
        <v>850</v>
      </c>
      <c r="H65" s="9" t="s">
        <v>10782</v>
      </c>
      <c r="I65" s="388">
        <v>37112</v>
      </c>
      <c r="J65" s="12">
        <v>8</v>
      </c>
      <c r="K65" s="562" t="s">
        <v>308</v>
      </c>
      <c r="L65" s="9" t="s">
        <v>371</v>
      </c>
      <c r="M65" s="13">
        <f>I65-D65</f>
        <v>2097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510">
        <v>6501</v>
      </c>
      <c r="B66" s="17" t="s">
        <v>12215</v>
      </c>
      <c r="C66" s="17">
        <v>1995</v>
      </c>
      <c r="D66" s="392">
        <v>34852</v>
      </c>
      <c r="E66" s="17" t="s">
        <v>12216</v>
      </c>
      <c r="F66" s="614" t="s">
        <v>12217</v>
      </c>
      <c r="G66" s="17" t="s">
        <v>850</v>
      </c>
      <c r="H66" s="17" t="s">
        <v>10782</v>
      </c>
      <c r="I66" s="392">
        <v>37112</v>
      </c>
      <c r="J66" s="19">
        <v>8</v>
      </c>
      <c r="K66" s="563" t="s">
        <v>295</v>
      </c>
      <c r="L66" s="19" t="s">
        <v>376</v>
      </c>
      <c r="M66" s="21">
        <f>I66-D66</f>
        <v>2260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503">
        <v>6601</v>
      </c>
      <c r="B67" s="9" t="s">
        <v>12218</v>
      </c>
      <c r="C67" s="9">
        <v>1999</v>
      </c>
      <c r="D67" s="388">
        <v>36416</v>
      </c>
      <c r="E67" s="9" t="s">
        <v>12219</v>
      </c>
      <c r="F67" s="615" t="s">
        <v>9624</v>
      </c>
      <c r="G67" s="9" t="s">
        <v>850</v>
      </c>
      <c r="H67" s="9" t="s">
        <v>965</v>
      </c>
      <c r="I67" s="388">
        <v>37113</v>
      </c>
      <c r="J67" s="12">
        <v>8</v>
      </c>
      <c r="K67" s="563" t="s">
        <v>295</v>
      </c>
      <c r="L67" s="9" t="s">
        <v>376</v>
      </c>
      <c r="M67" s="13">
        <f>I67-D67</f>
        <v>697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26</v>
      </c>
      <c r="T67" s="428">
        <f>(S67/S76)</f>
        <v>0.226086956521739</v>
      </c>
      <c r="U67" s="243"/>
      <c r="V67" s="243"/>
      <c r="W67" s="243"/>
      <c r="X67" s="243"/>
      <c r="Y67" s="243"/>
      <c r="Z67" s="243"/>
    </row>
    <row ht="12.75" customHeight="1" r="68">
      <c r="A68" s="510">
        <v>6701</v>
      </c>
      <c r="B68" s="17" t="s">
        <v>12220</v>
      </c>
      <c r="C68" s="17">
        <v>1993</v>
      </c>
      <c r="D68" s="392">
        <v>33989</v>
      </c>
      <c r="E68" s="17" t="s">
        <v>12221</v>
      </c>
      <c r="F68" s="614" t="s">
        <v>12222</v>
      </c>
      <c r="G68" s="17" t="s">
        <v>850</v>
      </c>
      <c r="H68" s="17" t="s">
        <v>10782</v>
      </c>
      <c r="I68" s="392">
        <v>37113</v>
      </c>
      <c r="J68" s="19">
        <v>8</v>
      </c>
      <c r="K68" s="562" t="s">
        <v>308</v>
      </c>
      <c r="L68" s="19" t="s">
        <v>371</v>
      </c>
      <c r="M68" s="21">
        <f>I68-D68</f>
        <v>3124</v>
      </c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503">
        <v>6801</v>
      </c>
      <c r="B69" s="9" t="s">
        <v>12223</v>
      </c>
      <c r="C69" s="9">
        <v>1998</v>
      </c>
      <c r="D69" s="388">
        <v>36126</v>
      </c>
      <c r="E69" s="9" t="s">
        <v>12224</v>
      </c>
      <c r="F69" s="615" t="s">
        <v>10312</v>
      </c>
      <c r="G69" s="9" t="s">
        <v>407</v>
      </c>
      <c r="H69" s="9" t="s">
        <v>866</v>
      </c>
      <c r="I69" s="388">
        <v>37116</v>
      </c>
      <c r="J69" s="12">
        <v>8</v>
      </c>
      <c r="K69" s="560" t="s">
        <v>278</v>
      </c>
      <c r="L69" s="9" t="s">
        <v>371</v>
      </c>
      <c r="M69" s="13">
        <f>I69-D69</f>
        <v>990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49</v>
      </c>
      <c r="T69" s="431">
        <f>(S69/S76)</f>
        <v>0.426086956521739</v>
      </c>
      <c r="U69" s="243"/>
      <c r="V69" s="243"/>
      <c r="W69" s="243"/>
      <c r="X69" s="243"/>
      <c r="Y69" s="243"/>
      <c r="Z69" s="243"/>
    </row>
    <row ht="12.75" customHeight="1" r="70">
      <c r="A70" s="510">
        <v>6901</v>
      </c>
      <c r="B70" s="17" t="s">
        <v>12225</v>
      </c>
      <c r="C70" s="17">
        <v>2000</v>
      </c>
      <c r="D70" s="392">
        <v>36736</v>
      </c>
      <c r="E70" s="17" t="s">
        <v>12226</v>
      </c>
      <c r="F70" s="614" t="s">
        <v>12227</v>
      </c>
      <c r="G70" s="17" t="s">
        <v>30</v>
      </c>
      <c r="H70" s="17" t="s">
        <v>870</v>
      </c>
      <c r="I70" s="392">
        <v>37120</v>
      </c>
      <c r="J70" s="19">
        <v>8</v>
      </c>
      <c r="K70" s="562" t="s">
        <v>308</v>
      </c>
      <c r="L70" s="19" t="s">
        <v>376</v>
      </c>
      <c r="M70" s="21">
        <f>I70-D70</f>
        <v>384</v>
      </c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503">
        <v>7001</v>
      </c>
      <c r="B71" s="9" t="s">
        <v>12228</v>
      </c>
      <c r="C71" s="9">
        <v>2000</v>
      </c>
      <c r="D71" s="388">
        <v>36768</v>
      </c>
      <c r="E71" s="9" t="s">
        <v>12229</v>
      </c>
      <c r="F71" s="615" t="s">
        <v>12227</v>
      </c>
      <c r="G71" s="9" t="s">
        <v>844</v>
      </c>
      <c r="H71" s="9" t="s">
        <v>870</v>
      </c>
      <c r="I71" s="388">
        <v>37123</v>
      </c>
      <c r="J71" s="12">
        <v>8</v>
      </c>
      <c r="K71" s="562" t="s">
        <v>308</v>
      </c>
      <c r="L71" s="9" t="s">
        <v>376</v>
      </c>
      <c r="M71" s="13">
        <f>I71-D71</f>
        <v>355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510">
        <v>7101</v>
      </c>
      <c r="B72" s="17" t="s">
        <v>12230</v>
      </c>
      <c r="C72" s="17">
        <v>2000</v>
      </c>
      <c r="D72" s="392">
        <v>36754</v>
      </c>
      <c r="E72" s="17" t="s">
        <v>12231</v>
      </c>
      <c r="F72" s="614" t="s">
        <v>12232</v>
      </c>
      <c r="G72" s="17" t="s">
        <v>844</v>
      </c>
      <c r="H72" s="17" t="s">
        <v>870</v>
      </c>
      <c r="I72" s="392">
        <v>37123</v>
      </c>
      <c r="J72" s="19">
        <v>8</v>
      </c>
      <c r="K72" s="563" t="s">
        <v>295</v>
      </c>
      <c r="L72" s="19" t="s">
        <v>371</v>
      </c>
      <c r="M72" s="21">
        <f>I72-D72</f>
        <v>369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23</v>
      </c>
      <c r="T72" s="434">
        <f>(S72/S76)</f>
        <v>0.2</v>
      </c>
      <c r="U72" s="243"/>
      <c r="V72" s="243"/>
      <c r="W72" s="243"/>
      <c r="X72" s="243"/>
      <c r="Y72" s="243"/>
      <c r="Z72" s="243"/>
    </row>
    <row ht="12.75" customHeight="1" r="73">
      <c r="A73" s="503">
        <v>7201</v>
      </c>
      <c r="B73" s="9" t="s">
        <v>12233</v>
      </c>
      <c r="C73" s="9">
        <v>2000</v>
      </c>
      <c r="D73" s="388">
        <v>36774</v>
      </c>
      <c r="E73" s="9" t="s">
        <v>12234</v>
      </c>
      <c r="F73" s="615" t="s">
        <v>12235</v>
      </c>
      <c r="G73" s="9" t="s">
        <v>865</v>
      </c>
      <c r="H73" s="9" t="s">
        <v>12236</v>
      </c>
      <c r="I73" s="388">
        <v>37124</v>
      </c>
      <c r="J73" s="12">
        <v>8</v>
      </c>
      <c r="K73" s="561" t="s">
        <v>324</v>
      </c>
      <c r="L73" s="9" t="s">
        <v>380</v>
      </c>
      <c r="M73" s="13">
        <f>I73-D73</f>
        <v>350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510">
        <v>7301</v>
      </c>
      <c r="B74" s="17" t="s">
        <v>12237</v>
      </c>
      <c r="C74" s="17">
        <v>2000</v>
      </c>
      <c r="D74" s="392">
        <v>36850</v>
      </c>
      <c r="E74" s="17" t="s">
        <v>12238</v>
      </c>
      <c r="F74" s="614" t="s">
        <v>154</v>
      </c>
      <c r="G74" s="17" t="s">
        <v>407</v>
      </c>
      <c r="H74" s="17" t="s">
        <v>8323</v>
      </c>
      <c r="I74" s="392">
        <v>37131</v>
      </c>
      <c r="J74" s="19">
        <v>8</v>
      </c>
      <c r="K74" s="561" t="s">
        <v>324</v>
      </c>
      <c r="L74" s="19" t="s">
        <v>376</v>
      </c>
      <c r="M74" s="21">
        <f>I74-D74</f>
        <v>281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0</v>
      </c>
      <c r="T74" s="434">
        <f>(S74/S76)</f>
        <v>0</v>
      </c>
      <c r="U74" s="243"/>
      <c r="V74" s="243"/>
      <c r="W74" s="243"/>
      <c r="X74" s="243"/>
      <c r="Y74" s="243"/>
      <c r="Z74" s="243"/>
    </row>
    <row ht="12.75" customHeight="1" r="75">
      <c r="A75" s="503">
        <v>7401</v>
      </c>
      <c r="B75" s="9" t="s">
        <v>12239</v>
      </c>
      <c r="C75" s="9">
        <v>1999</v>
      </c>
      <c r="D75" s="388">
        <v>36228</v>
      </c>
      <c r="E75" s="9" t="s">
        <v>12240</v>
      </c>
      <c r="F75" s="615" t="s">
        <v>11456</v>
      </c>
      <c r="G75" s="9" t="s">
        <v>850</v>
      </c>
      <c r="H75" s="9" t="s">
        <v>6047</v>
      </c>
      <c r="I75" s="388">
        <v>37131</v>
      </c>
      <c r="J75" s="12">
        <v>8</v>
      </c>
      <c r="K75" s="562" t="s">
        <v>308</v>
      </c>
      <c r="L75" s="9" t="s">
        <v>376</v>
      </c>
      <c r="M75" s="13">
        <f>I75-D75</f>
        <v>903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5" customHeight="1" r="76">
      <c r="A76" s="510">
        <v>7501</v>
      </c>
      <c r="B76" s="17" t="s">
        <v>12241</v>
      </c>
      <c r="C76" s="17">
        <v>1999</v>
      </c>
      <c r="D76" s="392">
        <v>36246</v>
      </c>
      <c r="E76" s="17" t="s">
        <v>12242</v>
      </c>
      <c r="F76" s="614" t="s">
        <v>11456</v>
      </c>
      <c r="G76" s="17" t="s">
        <v>850</v>
      </c>
      <c r="H76" s="17" t="s">
        <v>965</v>
      </c>
      <c r="I76" s="392">
        <v>37137</v>
      </c>
      <c r="J76" s="19">
        <v>9</v>
      </c>
      <c r="K76" s="562" t="s">
        <v>308</v>
      </c>
      <c r="L76" s="19" t="s">
        <v>376</v>
      </c>
      <c r="M76" s="21">
        <f>I76-D76</f>
        <v>891</v>
      </c>
      <c r="N76" s="243"/>
      <c r="O76" s="310" t="s">
        <v>253</v>
      </c>
      <c r="P76" s="59"/>
      <c r="Q76" s="59"/>
      <c r="R76" s="117"/>
      <c r="S76" s="440">
        <f>SUM(S64:S75)</f>
        <v>115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503">
        <v>7601</v>
      </c>
      <c r="B77" s="9" t="s">
        <v>12243</v>
      </c>
      <c r="C77" s="9">
        <v>1999</v>
      </c>
      <c r="D77" s="388">
        <v>36489</v>
      </c>
      <c r="E77" s="9" t="s">
        <v>12244</v>
      </c>
      <c r="F77" s="615" t="s">
        <v>12245</v>
      </c>
      <c r="G77" s="9" t="s">
        <v>850</v>
      </c>
      <c r="H77" s="9" t="s">
        <v>12246</v>
      </c>
      <c r="I77" s="388">
        <v>37140</v>
      </c>
      <c r="J77" s="12">
        <v>9</v>
      </c>
      <c r="K77" s="560" t="s">
        <v>278</v>
      </c>
      <c r="L77" s="9" t="s">
        <v>371</v>
      </c>
      <c r="M77" s="13">
        <f>I77-D77</f>
        <v>651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510">
        <v>7701</v>
      </c>
      <c r="B78" s="17" t="s">
        <v>12247</v>
      </c>
      <c r="C78" s="17">
        <v>2000</v>
      </c>
      <c r="D78" s="392">
        <v>36850</v>
      </c>
      <c r="E78" s="17" t="s">
        <v>12248</v>
      </c>
      <c r="F78" s="614" t="s">
        <v>154</v>
      </c>
      <c r="G78" s="17" t="s">
        <v>850</v>
      </c>
      <c r="H78" s="17" t="s">
        <v>8323</v>
      </c>
      <c r="I78" s="392">
        <v>37147</v>
      </c>
      <c r="J78" s="19">
        <v>9</v>
      </c>
      <c r="K78" s="561" t="s">
        <v>324</v>
      </c>
      <c r="L78" s="19" t="s">
        <v>376</v>
      </c>
      <c r="M78" s="21">
        <f>I78-D78</f>
        <v>297</v>
      </c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503">
        <v>7801</v>
      </c>
      <c r="B79" s="9" t="s">
        <v>12249</v>
      </c>
      <c r="C79" s="9">
        <v>1999</v>
      </c>
      <c r="D79" s="388">
        <v>36340</v>
      </c>
      <c r="E79" s="9" t="s">
        <v>12250</v>
      </c>
      <c r="F79" s="615" t="s">
        <v>12251</v>
      </c>
      <c r="G79" s="9" t="s">
        <v>850</v>
      </c>
      <c r="H79" s="9" t="s">
        <v>11814</v>
      </c>
      <c r="I79" s="388">
        <v>37152</v>
      </c>
      <c r="J79" s="12">
        <v>9</v>
      </c>
      <c r="K79" s="560" t="s">
        <v>278</v>
      </c>
      <c r="L79" s="9" t="s">
        <v>365</v>
      </c>
      <c r="M79" s="13">
        <f>I79-D79</f>
        <v>812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510">
        <v>7901</v>
      </c>
      <c r="B80" s="17" t="s">
        <v>12252</v>
      </c>
      <c r="C80" s="17">
        <v>1991</v>
      </c>
      <c r="D80" s="392">
        <v>33453</v>
      </c>
      <c r="E80" s="17" t="s">
        <v>12253</v>
      </c>
      <c r="F80" s="614" t="s">
        <v>11995</v>
      </c>
      <c r="G80" s="17" t="s">
        <v>30</v>
      </c>
      <c r="H80" s="17" t="s">
        <v>11723</v>
      </c>
      <c r="I80" s="392">
        <v>37152</v>
      </c>
      <c r="J80" s="19">
        <v>9</v>
      </c>
      <c r="K80" s="561" t="s">
        <v>324</v>
      </c>
      <c r="L80" s="19" t="s">
        <v>376</v>
      </c>
      <c r="M80" s="21">
        <f>I80-D80</f>
        <v>3699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503">
        <v>8001</v>
      </c>
      <c r="B81" s="9" t="s">
        <v>12254</v>
      </c>
      <c r="C81" s="9">
        <v>1999</v>
      </c>
      <c r="D81" s="388">
        <v>36250</v>
      </c>
      <c r="E81" s="9" t="s">
        <v>12255</v>
      </c>
      <c r="F81" s="615" t="s">
        <v>12256</v>
      </c>
      <c r="G81" s="9" t="s">
        <v>865</v>
      </c>
      <c r="H81" s="9" t="s">
        <v>5174</v>
      </c>
      <c r="I81" s="388">
        <v>37155</v>
      </c>
      <c r="J81" s="12">
        <v>9</v>
      </c>
      <c r="K81" s="617" t="s">
        <v>324</v>
      </c>
      <c r="L81" s="9" t="s">
        <v>380</v>
      </c>
      <c r="M81" s="13">
        <f>I81-D81</f>
        <v>905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2</v>
      </c>
      <c r="T81" s="121">
        <f>(S81/S85)</f>
        <v>0.0173913043478261</v>
      </c>
      <c r="U81" s="243"/>
      <c r="V81" s="243"/>
      <c r="W81" s="243"/>
      <c r="X81" s="243"/>
      <c r="Y81" s="243"/>
      <c r="Z81" s="243"/>
    </row>
    <row ht="13.5" customHeight="1" r="82">
      <c r="A82" s="510">
        <v>8101</v>
      </c>
      <c r="B82" s="17" t="s">
        <v>12257</v>
      </c>
      <c r="C82" s="17">
        <v>1998</v>
      </c>
      <c r="D82" s="392">
        <v>36078</v>
      </c>
      <c r="E82" s="17" t="s">
        <v>12258</v>
      </c>
      <c r="F82" s="614" t="s">
        <v>12259</v>
      </c>
      <c r="G82" s="17" t="s">
        <v>850</v>
      </c>
      <c r="H82" s="17" t="s">
        <v>965</v>
      </c>
      <c r="I82" s="392">
        <v>37155</v>
      </c>
      <c r="J82" s="19">
        <v>9</v>
      </c>
      <c r="K82" s="560" t="s">
        <v>278</v>
      </c>
      <c r="L82" s="19" t="s">
        <v>371</v>
      </c>
      <c r="M82" s="21">
        <f>I82-D82</f>
        <v>1077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48</v>
      </c>
      <c r="T82" s="123">
        <f>(S82/S85)</f>
        <v>0.417391304347826</v>
      </c>
      <c r="U82" s="243"/>
      <c r="V82" s="243"/>
      <c r="W82" s="243"/>
      <c r="X82" s="243"/>
      <c r="Y82" s="243"/>
      <c r="Z82" s="243"/>
    </row>
    <row ht="13.5" customHeight="1" r="83">
      <c r="A83" s="503">
        <v>8201</v>
      </c>
      <c r="B83" s="9" t="s">
        <v>12260</v>
      </c>
      <c r="C83" s="9">
        <v>1998</v>
      </c>
      <c r="D83" s="388">
        <v>36125</v>
      </c>
      <c r="E83" s="9" t="s">
        <v>12261</v>
      </c>
      <c r="F83" s="615" t="s">
        <v>12262</v>
      </c>
      <c r="G83" s="9" t="s">
        <v>850</v>
      </c>
      <c r="H83" s="9" t="s">
        <v>1358</v>
      </c>
      <c r="I83" s="388">
        <v>37155</v>
      </c>
      <c r="J83" s="12">
        <v>9</v>
      </c>
      <c r="K83" s="561" t="s">
        <v>324</v>
      </c>
      <c r="L83" s="9" t="s">
        <v>376</v>
      </c>
      <c r="M83" s="13">
        <f>I83-D83</f>
        <v>1030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51</v>
      </c>
      <c r="T83" s="121">
        <f>(S83/S85)</f>
        <v>0.443478260869565</v>
      </c>
      <c r="U83" s="243"/>
      <c r="V83" s="243"/>
      <c r="W83" s="243"/>
      <c r="X83" s="243"/>
      <c r="Y83" s="243"/>
      <c r="Z83" s="243"/>
    </row>
    <row ht="14.25" customHeight="1" r="84">
      <c r="A84" s="510">
        <v>8301</v>
      </c>
      <c r="B84" s="17" t="s">
        <v>12263</v>
      </c>
      <c r="C84" s="17">
        <v>1999</v>
      </c>
      <c r="D84" s="392">
        <v>36180</v>
      </c>
      <c r="E84" s="17" t="s">
        <v>12264</v>
      </c>
      <c r="F84" s="614" t="s">
        <v>12265</v>
      </c>
      <c r="G84" s="17" t="s">
        <v>850</v>
      </c>
      <c r="H84" s="17" t="s">
        <v>1358</v>
      </c>
      <c r="I84" s="392">
        <v>37155</v>
      </c>
      <c r="J84" s="19">
        <v>9</v>
      </c>
      <c r="K84" s="560" t="s">
        <v>278</v>
      </c>
      <c r="L84" s="19" t="s">
        <v>376</v>
      </c>
      <c r="M84" s="21">
        <f>I84-D84</f>
        <v>975</v>
      </c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14</v>
      </c>
      <c r="T84" s="123">
        <f>(S84/S85)</f>
        <v>0.121739130434783</v>
      </c>
      <c r="U84" s="243"/>
      <c r="V84" s="243"/>
      <c r="W84" s="243"/>
      <c r="X84" s="243"/>
      <c r="Y84" s="243"/>
      <c r="Z84" s="243"/>
    </row>
    <row ht="12.75" customHeight="1" r="85">
      <c r="A85" s="503">
        <v>8401</v>
      </c>
      <c r="B85" s="9" t="s">
        <v>12266</v>
      </c>
      <c r="C85" s="9">
        <v>2000</v>
      </c>
      <c r="D85" s="388">
        <v>36531</v>
      </c>
      <c r="E85" s="9" t="s">
        <v>12267</v>
      </c>
      <c r="F85" s="615" t="s">
        <v>3742</v>
      </c>
      <c r="G85" s="9" t="s">
        <v>407</v>
      </c>
      <c r="H85" s="9" t="s">
        <v>2387</v>
      </c>
      <c r="I85" s="388">
        <v>37155</v>
      </c>
      <c r="J85" s="12">
        <v>9</v>
      </c>
      <c r="K85" s="562" t="s">
        <v>308</v>
      </c>
      <c r="L85" s="9" t="s">
        <v>376</v>
      </c>
      <c r="M85" s="13">
        <f>I85-D85</f>
        <v>624</v>
      </c>
      <c r="N85" s="243"/>
      <c r="O85" s="344" t="s">
        <v>253</v>
      </c>
      <c r="P85" s="345"/>
      <c r="Q85" s="345"/>
      <c r="R85" s="346"/>
      <c r="S85" s="440">
        <f>SUM(S81:S84)</f>
        <v>115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510">
        <v>8501</v>
      </c>
      <c r="B86" s="17" t="s">
        <v>12268</v>
      </c>
      <c r="C86" s="17">
        <v>2000</v>
      </c>
      <c r="D86" s="392">
        <v>36800</v>
      </c>
      <c r="E86" s="17" t="s">
        <v>12269</v>
      </c>
      <c r="F86" s="614" t="s">
        <v>70</v>
      </c>
      <c r="G86" s="17" t="s">
        <v>30</v>
      </c>
      <c r="H86" s="17" t="s">
        <v>1358</v>
      </c>
      <c r="I86" s="392">
        <v>37161</v>
      </c>
      <c r="J86" s="19">
        <v>9</v>
      </c>
      <c r="K86" s="563" t="s">
        <v>295</v>
      </c>
      <c r="L86" s="19" t="s">
        <v>371</v>
      </c>
      <c r="M86" s="21">
        <f>I86-D86</f>
        <v>361</v>
      </c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503">
        <v>8601</v>
      </c>
      <c r="B87" s="9" t="s">
        <v>12270</v>
      </c>
      <c r="C87" s="9">
        <v>2000</v>
      </c>
      <c r="D87" s="388">
        <v>36800</v>
      </c>
      <c r="E87" s="9" t="s">
        <v>12271</v>
      </c>
      <c r="F87" s="615" t="s">
        <v>9905</v>
      </c>
      <c r="G87" s="9" t="s">
        <v>844</v>
      </c>
      <c r="H87" s="9" t="s">
        <v>1358</v>
      </c>
      <c r="I87" s="388">
        <v>37161</v>
      </c>
      <c r="J87" s="12">
        <v>9</v>
      </c>
      <c r="K87" s="563" t="s">
        <v>295</v>
      </c>
      <c r="L87" s="9" t="s">
        <v>371</v>
      </c>
      <c r="M87" s="13">
        <f>I87-D87</f>
        <v>361</v>
      </c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510">
        <v>8701</v>
      </c>
      <c r="B88" s="17" t="s">
        <v>12272</v>
      </c>
      <c r="C88" s="17">
        <v>1999</v>
      </c>
      <c r="D88" s="392">
        <v>36234</v>
      </c>
      <c r="E88" s="17" t="s">
        <v>12273</v>
      </c>
      <c r="F88" s="614" t="s">
        <v>370</v>
      </c>
      <c r="G88" s="17" t="s">
        <v>407</v>
      </c>
      <c r="H88" s="17" t="s">
        <v>6552</v>
      </c>
      <c r="I88" s="392">
        <v>37162</v>
      </c>
      <c r="J88" s="19">
        <v>9</v>
      </c>
      <c r="K88" s="562" t="s">
        <v>308</v>
      </c>
      <c r="L88" s="19" t="s">
        <v>376</v>
      </c>
      <c r="M88" s="21">
        <f>I88-D88</f>
        <v>928</v>
      </c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503">
        <v>8801</v>
      </c>
      <c r="B89" s="9" t="s">
        <v>12274</v>
      </c>
      <c r="C89" s="9">
        <v>2000</v>
      </c>
      <c r="D89" s="388">
        <v>36800</v>
      </c>
      <c r="E89" s="9" t="s">
        <v>12275</v>
      </c>
      <c r="F89" s="615" t="s">
        <v>70</v>
      </c>
      <c r="G89" s="9" t="s">
        <v>844</v>
      </c>
      <c r="H89" s="9" t="s">
        <v>1358</v>
      </c>
      <c r="I89" s="388">
        <v>37162</v>
      </c>
      <c r="J89" s="12">
        <v>9</v>
      </c>
      <c r="K89" s="563" t="s">
        <v>295</v>
      </c>
      <c r="L89" s="9" t="s">
        <v>371</v>
      </c>
      <c r="M89" s="13">
        <f>I89-D89</f>
        <v>362</v>
      </c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510">
        <v>8901</v>
      </c>
      <c r="B90" s="17" t="s">
        <v>12276</v>
      </c>
      <c r="C90" s="17">
        <v>1999</v>
      </c>
      <c r="D90" s="392">
        <v>36513</v>
      </c>
      <c r="E90" s="17" t="s">
        <v>12277</v>
      </c>
      <c r="F90" s="614" t="s">
        <v>12278</v>
      </c>
      <c r="G90" s="17" t="s">
        <v>844</v>
      </c>
      <c r="H90" s="17" t="s">
        <v>965</v>
      </c>
      <c r="I90" s="392">
        <v>37166</v>
      </c>
      <c r="J90" s="19">
        <v>10</v>
      </c>
      <c r="K90" s="562" t="s">
        <v>308</v>
      </c>
      <c r="L90" s="19" t="s">
        <v>371</v>
      </c>
      <c r="M90" s="21">
        <f>I90-D90</f>
        <v>653</v>
      </c>
      <c r="N90" s="243"/>
      <c r="O90" s="454" t="s">
        <v>407</v>
      </c>
      <c r="P90" s="455">
        <f>AVERAGEIF(G2:G476,"PT",M2:M476)</f>
        <v>951.652173913043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503">
        <v>9001</v>
      </c>
      <c r="B91" s="9" t="s">
        <v>12279</v>
      </c>
      <c r="C91" s="9">
        <v>1999</v>
      </c>
      <c r="D91" s="388">
        <v>36338</v>
      </c>
      <c r="E91" s="9" t="s">
        <v>12280</v>
      </c>
      <c r="F91" s="615" t="s">
        <v>12281</v>
      </c>
      <c r="G91" s="9" t="s">
        <v>407</v>
      </c>
      <c r="H91" s="9" t="s">
        <v>870</v>
      </c>
      <c r="I91" s="388">
        <v>37168</v>
      </c>
      <c r="J91" s="12">
        <v>10</v>
      </c>
      <c r="K91" s="562" t="s">
        <v>308</v>
      </c>
      <c r="L91" s="9" t="s">
        <v>376</v>
      </c>
      <c r="M91" s="13">
        <f>I91-D91</f>
        <v>830</v>
      </c>
      <c r="N91" s="243"/>
      <c r="O91" s="456" t="s">
        <v>30</v>
      </c>
      <c r="P91" s="457">
        <f>AVERAGEIF(G2:G477,"PTN",M2:M477)</f>
        <v>825.272727272727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510">
        <v>9101</v>
      </c>
      <c r="B92" s="17" t="s">
        <v>12282</v>
      </c>
      <c r="C92" s="17">
        <v>1996</v>
      </c>
      <c r="D92" s="392">
        <v>35247</v>
      </c>
      <c r="E92" s="17" t="s">
        <v>12283</v>
      </c>
      <c r="F92" s="614" t="s">
        <v>12284</v>
      </c>
      <c r="G92" s="17" t="s">
        <v>865</v>
      </c>
      <c r="H92" s="17" t="s">
        <v>12285</v>
      </c>
      <c r="I92" s="392">
        <v>37173</v>
      </c>
      <c r="J92" s="19">
        <v>10</v>
      </c>
      <c r="K92" s="562" t="s">
        <v>308</v>
      </c>
      <c r="L92" s="19" t="s">
        <v>380</v>
      </c>
      <c r="M92" s="21">
        <f>I92-D92</f>
        <v>1926</v>
      </c>
      <c r="N92" s="243"/>
      <c r="O92" s="454" t="s">
        <v>17</v>
      </c>
      <c r="P92" s="455" t="e">
        <f>AVERAGEIF(G2:G476,"PTE",M2:M476)</f>
        <v>#DIV/0!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503">
        <v>9201</v>
      </c>
      <c r="B93" s="9" t="s">
        <v>12286</v>
      </c>
      <c r="C93" s="9">
        <v>1999</v>
      </c>
      <c r="D93" s="388">
        <v>36415</v>
      </c>
      <c r="E93" s="9" t="s">
        <v>12287</v>
      </c>
      <c r="F93" s="615" t="s">
        <v>1313</v>
      </c>
      <c r="G93" s="9" t="s">
        <v>850</v>
      </c>
      <c r="H93" s="9" t="s">
        <v>10782</v>
      </c>
      <c r="I93" s="388">
        <v>37175</v>
      </c>
      <c r="J93" s="12">
        <v>10</v>
      </c>
      <c r="K93" s="560" t="s">
        <v>278</v>
      </c>
      <c r="L93" s="9" t="s">
        <v>371</v>
      </c>
      <c r="M93" s="13">
        <f>I93-D93</f>
        <v>760</v>
      </c>
      <c r="N93" s="243"/>
      <c r="O93" s="456" t="s">
        <v>40</v>
      </c>
      <c r="P93" s="457">
        <f>AVERAGEIF(G2:G476,"Pré-Mistura",M2:M476)</f>
        <v>762.5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510">
        <v>9301</v>
      </c>
      <c r="B94" s="17" t="s">
        <v>12288</v>
      </c>
      <c r="C94" s="17">
        <v>2001</v>
      </c>
      <c r="D94" s="392">
        <v>36980</v>
      </c>
      <c r="E94" s="17" t="s">
        <v>12289</v>
      </c>
      <c r="F94" s="614" t="s">
        <v>1767</v>
      </c>
      <c r="G94" s="17" t="s">
        <v>850</v>
      </c>
      <c r="H94" s="17" t="s">
        <v>2462</v>
      </c>
      <c r="I94" s="392">
        <v>37181</v>
      </c>
      <c r="J94" s="19">
        <v>10</v>
      </c>
      <c r="K94" s="562" t="s">
        <v>308</v>
      </c>
      <c r="L94" s="19" t="s">
        <v>371</v>
      </c>
      <c r="M94" s="21">
        <f>I94-D94</f>
        <v>201</v>
      </c>
      <c r="N94" s="243"/>
      <c r="O94" s="454" t="s">
        <v>850</v>
      </c>
      <c r="P94" s="455">
        <f>AVERAGEIF(G2:G476,"PF",M2:M476)</f>
        <v>1072.64705882353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503">
        <v>9401</v>
      </c>
      <c r="B95" s="9" t="s">
        <v>12290</v>
      </c>
      <c r="C95" s="9">
        <v>1999</v>
      </c>
      <c r="D95" s="388">
        <v>36520</v>
      </c>
      <c r="E95" s="9" t="s">
        <v>12291</v>
      </c>
      <c r="F95" s="615" t="s">
        <v>11648</v>
      </c>
      <c r="G95" s="9" t="s">
        <v>865</v>
      </c>
      <c r="H95" s="9" t="s">
        <v>5174</v>
      </c>
      <c r="I95" s="388">
        <v>37181</v>
      </c>
      <c r="J95" s="12">
        <v>10</v>
      </c>
      <c r="K95" s="617" t="s">
        <v>324</v>
      </c>
      <c r="L95" s="9" t="s">
        <v>380</v>
      </c>
      <c r="M95" s="13">
        <f>I95-D95</f>
        <v>661</v>
      </c>
      <c r="N95" s="243"/>
      <c r="O95" s="456" t="s">
        <v>844</v>
      </c>
      <c r="P95" s="457">
        <f>AVERAGEIF(G2:G476,"PFN",M2:M476)</f>
        <v>612.857142857143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510">
        <v>9501</v>
      </c>
      <c r="B96" s="17" t="s">
        <v>12292</v>
      </c>
      <c r="C96" s="17">
        <v>1998</v>
      </c>
      <c r="D96" s="392">
        <v>35933</v>
      </c>
      <c r="E96" s="17" t="s">
        <v>12293</v>
      </c>
      <c r="F96" s="614" t="s">
        <v>12294</v>
      </c>
      <c r="G96" s="17" t="s">
        <v>407</v>
      </c>
      <c r="H96" s="17" t="s">
        <v>12295</v>
      </c>
      <c r="I96" s="392">
        <v>37201</v>
      </c>
      <c r="J96" s="19">
        <v>11</v>
      </c>
      <c r="K96" s="562" t="s">
        <v>308</v>
      </c>
      <c r="L96" s="19" t="s">
        <v>376</v>
      </c>
      <c r="M96" s="21">
        <f>I96-D96</f>
        <v>1268</v>
      </c>
      <c r="N96" s="243"/>
      <c r="O96" s="454" t="s">
        <v>860</v>
      </c>
      <c r="P96" s="455" t="e">
        <f>AVERAGEIF(G2:G476,"PF/PTE",M2:M476)</f>
        <v>#DIV/0!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503">
        <v>9601</v>
      </c>
      <c r="B97" s="9" t="s">
        <v>12296</v>
      </c>
      <c r="C97" s="9">
        <v>2001</v>
      </c>
      <c r="D97" s="388">
        <v>36969</v>
      </c>
      <c r="E97" s="9" t="s">
        <v>12297</v>
      </c>
      <c r="F97" s="615" t="s">
        <v>12298</v>
      </c>
      <c r="G97" s="9" t="s">
        <v>850</v>
      </c>
      <c r="H97" s="9" t="s">
        <v>965</v>
      </c>
      <c r="I97" s="388">
        <v>37203</v>
      </c>
      <c r="J97" s="12">
        <v>11</v>
      </c>
      <c r="K97" s="562" t="s">
        <v>308</v>
      </c>
      <c r="L97" s="9" t="s">
        <v>376</v>
      </c>
      <c r="M97" s="13">
        <f>I97-D97</f>
        <v>234</v>
      </c>
      <c r="N97" s="243"/>
      <c r="O97" s="456" t="s">
        <v>865</v>
      </c>
      <c r="P97" s="457">
        <f>AVERAGEIF(G2:G476,"Bio",M2:M476)</f>
        <v>814.090909090909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510">
        <v>9701</v>
      </c>
      <c r="B98" s="17" t="s">
        <v>12299</v>
      </c>
      <c r="C98" s="17">
        <v>2000</v>
      </c>
      <c r="D98" s="392">
        <v>36596</v>
      </c>
      <c r="E98" s="17" t="s">
        <v>7640</v>
      </c>
      <c r="F98" s="614" t="s">
        <v>64</v>
      </c>
      <c r="G98" s="17" t="s">
        <v>850</v>
      </c>
      <c r="H98" s="17" t="s">
        <v>1358</v>
      </c>
      <c r="I98" s="392">
        <v>37207</v>
      </c>
      <c r="J98" s="19">
        <v>11</v>
      </c>
      <c r="K98" s="560" t="s">
        <v>278</v>
      </c>
      <c r="L98" s="19" t="s">
        <v>371</v>
      </c>
      <c r="M98" s="21">
        <f>I98-D98</f>
        <v>611</v>
      </c>
      <c r="N98" s="243"/>
      <c r="O98" s="454" t="s">
        <v>871</v>
      </c>
      <c r="P98" s="455" t="e">
        <f>AVERAGEIF(G2:G476,"Bio/Org",M2:M476)</f>
        <v>#DIV/0!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503">
        <v>9801</v>
      </c>
      <c r="B99" s="9" t="s">
        <v>12300</v>
      </c>
      <c r="C99" s="9">
        <v>1999</v>
      </c>
      <c r="D99" s="388">
        <v>36493</v>
      </c>
      <c r="E99" s="9" t="s">
        <v>12301</v>
      </c>
      <c r="F99" s="615" t="s">
        <v>120</v>
      </c>
      <c r="G99" s="9" t="s">
        <v>30</v>
      </c>
      <c r="H99" s="9" t="s">
        <v>965</v>
      </c>
      <c r="I99" s="388">
        <v>37209</v>
      </c>
      <c r="J99" s="12">
        <v>11</v>
      </c>
      <c r="K99" s="563" t="s">
        <v>295</v>
      </c>
      <c r="L99" s="9" t="s">
        <v>371</v>
      </c>
      <c r="M99" s="13">
        <f>I99-D99</f>
        <v>716</v>
      </c>
      <c r="N99" s="243"/>
      <c r="O99" s="458" t="s">
        <v>426</v>
      </c>
      <c r="P99" s="459">
        <f>AVERAGE(M2:M494)</f>
        <v>935.098214285714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510">
        <v>9901</v>
      </c>
      <c r="B100" s="17" t="s">
        <v>12302</v>
      </c>
      <c r="C100" s="17">
        <v>1998</v>
      </c>
      <c r="D100" s="392">
        <v>36128</v>
      </c>
      <c r="E100" s="17" t="s">
        <v>12303</v>
      </c>
      <c r="F100" s="614" t="s">
        <v>154</v>
      </c>
      <c r="G100" s="17" t="s">
        <v>407</v>
      </c>
      <c r="H100" s="17" t="s">
        <v>6552</v>
      </c>
      <c r="I100" s="392">
        <v>37217</v>
      </c>
      <c r="J100" s="19">
        <v>11</v>
      </c>
      <c r="K100" s="617" t="s">
        <v>324</v>
      </c>
      <c r="L100" s="19" t="s">
        <v>376</v>
      </c>
      <c r="M100" s="21">
        <f>I100-D100</f>
        <v>1089</v>
      </c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503">
        <v>10001</v>
      </c>
      <c r="B101" s="9" t="s">
        <v>12304</v>
      </c>
      <c r="C101" s="9">
        <v>2000</v>
      </c>
      <c r="D101" s="388">
        <v>36663</v>
      </c>
      <c r="E101" s="9" t="s">
        <v>12305</v>
      </c>
      <c r="F101" s="615" t="s">
        <v>451</v>
      </c>
      <c r="G101" s="9" t="s">
        <v>407</v>
      </c>
      <c r="H101" s="9" t="s">
        <v>25</v>
      </c>
      <c r="I101" s="388">
        <v>37223</v>
      </c>
      <c r="J101" s="12">
        <v>11</v>
      </c>
      <c r="K101" s="562" t="s">
        <v>308</v>
      </c>
      <c r="L101" s="9" t="s">
        <v>376</v>
      </c>
      <c r="M101" s="13">
        <f>I101-D101</f>
        <v>560</v>
      </c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510">
        <v>10101</v>
      </c>
      <c r="B102" s="17" t="s">
        <v>12306</v>
      </c>
      <c r="C102" s="17">
        <v>1999</v>
      </c>
      <c r="D102" s="392">
        <v>36241</v>
      </c>
      <c r="E102" s="17" t="s">
        <v>12307</v>
      </c>
      <c r="F102" s="614" t="s">
        <v>9373</v>
      </c>
      <c r="G102" s="17" t="s">
        <v>850</v>
      </c>
      <c r="H102" s="17" t="s">
        <v>1358</v>
      </c>
      <c r="I102" s="392">
        <v>37223</v>
      </c>
      <c r="J102" s="19">
        <v>11</v>
      </c>
      <c r="K102" s="562" t="s">
        <v>308</v>
      </c>
      <c r="L102" s="19" t="s">
        <v>371</v>
      </c>
      <c r="M102" s="21">
        <f>I102-D102</f>
        <v>982</v>
      </c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503">
        <v>10201</v>
      </c>
      <c r="B103" s="9" t="s">
        <v>12308</v>
      </c>
      <c r="C103" s="9">
        <v>2000</v>
      </c>
      <c r="D103" s="388">
        <v>36663</v>
      </c>
      <c r="E103" s="9" t="s">
        <v>12309</v>
      </c>
      <c r="F103" s="615" t="s">
        <v>8480</v>
      </c>
      <c r="G103" s="9" t="s">
        <v>407</v>
      </c>
      <c r="H103" s="9" t="s">
        <v>25</v>
      </c>
      <c r="I103" s="388">
        <v>37223</v>
      </c>
      <c r="J103" s="12">
        <v>11</v>
      </c>
      <c r="K103" s="562" t="s">
        <v>308</v>
      </c>
      <c r="L103" s="9" t="s">
        <v>376</v>
      </c>
      <c r="M103" s="13">
        <f>I103-D103</f>
        <v>560</v>
      </c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510">
        <v>10301</v>
      </c>
      <c r="B104" s="17" t="s">
        <v>12310</v>
      </c>
      <c r="C104" s="17">
        <v>2000</v>
      </c>
      <c r="D104" s="392">
        <v>36663</v>
      </c>
      <c r="E104" s="17" t="s">
        <v>12311</v>
      </c>
      <c r="F104" s="614" t="s">
        <v>11410</v>
      </c>
      <c r="G104" s="17" t="s">
        <v>407</v>
      </c>
      <c r="H104" s="17" t="s">
        <v>25</v>
      </c>
      <c r="I104" s="392">
        <v>37223</v>
      </c>
      <c r="J104" s="19">
        <v>11</v>
      </c>
      <c r="K104" s="562" t="s">
        <v>308</v>
      </c>
      <c r="L104" s="19" t="s">
        <v>376</v>
      </c>
      <c r="M104" s="21">
        <f>I104-D104</f>
        <v>560</v>
      </c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503">
        <v>10401</v>
      </c>
      <c r="B105" s="9" t="s">
        <v>12312</v>
      </c>
      <c r="C105" s="9">
        <v>1999</v>
      </c>
      <c r="D105" s="388">
        <v>36456</v>
      </c>
      <c r="E105" s="9" t="s">
        <v>12313</v>
      </c>
      <c r="F105" s="615" t="s">
        <v>10312</v>
      </c>
      <c r="G105" s="9" t="s">
        <v>850</v>
      </c>
      <c r="H105" s="9" t="s">
        <v>866</v>
      </c>
      <c r="I105" s="388">
        <v>37228</v>
      </c>
      <c r="J105" s="12">
        <v>12</v>
      </c>
      <c r="K105" s="563" t="s">
        <v>295</v>
      </c>
      <c r="L105" s="9" t="s">
        <v>371</v>
      </c>
      <c r="M105" s="13">
        <f>I105-D105</f>
        <v>772</v>
      </c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510">
        <v>10501</v>
      </c>
      <c r="B106" s="17" t="s">
        <v>12314</v>
      </c>
      <c r="C106" s="17">
        <v>2000</v>
      </c>
      <c r="D106" s="392">
        <v>36629</v>
      </c>
      <c r="E106" s="17" t="s">
        <v>12315</v>
      </c>
      <c r="F106" s="614" t="s">
        <v>276</v>
      </c>
      <c r="G106" s="17" t="s">
        <v>30</v>
      </c>
      <c r="H106" s="17" t="s">
        <v>965</v>
      </c>
      <c r="I106" s="392">
        <v>37230</v>
      </c>
      <c r="J106" s="19">
        <v>12</v>
      </c>
      <c r="K106" s="562" t="s">
        <v>308</v>
      </c>
      <c r="L106" s="19" t="s">
        <v>371</v>
      </c>
      <c r="M106" s="21">
        <f>I106-D106</f>
        <v>601</v>
      </c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503">
        <v>10601</v>
      </c>
      <c r="B107" s="9" t="s">
        <v>12316</v>
      </c>
      <c r="C107" s="9">
        <v>2000</v>
      </c>
      <c r="D107" s="388">
        <v>36682</v>
      </c>
      <c r="E107" s="9" t="s">
        <v>12317</v>
      </c>
      <c r="F107" s="615" t="s">
        <v>276</v>
      </c>
      <c r="G107" s="9" t="s">
        <v>844</v>
      </c>
      <c r="H107" s="9" t="s">
        <v>965</v>
      </c>
      <c r="I107" s="388">
        <v>37231</v>
      </c>
      <c r="J107" s="12">
        <v>12</v>
      </c>
      <c r="K107" s="563" t="s">
        <v>295</v>
      </c>
      <c r="L107" s="9" t="s">
        <v>371</v>
      </c>
      <c r="M107" s="13">
        <f>I107-D107</f>
        <v>549</v>
      </c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510">
        <v>10701</v>
      </c>
      <c r="B108" s="17"/>
      <c r="C108" s="17"/>
      <c r="D108" s="392"/>
      <c r="E108" s="17" t="s">
        <v>12318</v>
      </c>
      <c r="F108" s="614" t="s">
        <v>1313</v>
      </c>
      <c r="G108" s="17" t="s">
        <v>850</v>
      </c>
      <c r="H108" s="17" t="s">
        <v>12319</v>
      </c>
      <c r="I108" s="392">
        <v>37235</v>
      </c>
      <c r="J108" s="19">
        <v>12</v>
      </c>
      <c r="K108" s="563" t="s">
        <v>295</v>
      </c>
      <c r="L108" s="19" t="s">
        <v>371</v>
      </c>
      <c r="M108" s="21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503">
        <v>10801</v>
      </c>
      <c r="B109" s="9" t="s">
        <v>12320</v>
      </c>
      <c r="C109" s="9">
        <v>2000</v>
      </c>
      <c r="D109" s="388">
        <v>36624</v>
      </c>
      <c r="E109" s="9" t="s">
        <v>12321</v>
      </c>
      <c r="F109" s="615" t="s">
        <v>12322</v>
      </c>
      <c r="G109" s="9" t="s">
        <v>850</v>
      </c>
      <c r="H109" s="9" t="s">
        <v>3286</v>
      </c>
      <c r="I109" s="388">
        <v>37236</v>
      </c>
      <c r="J109" s="12">
        <v>12</v>
      </c>
      <c r="K109" s="563" t="s">
        <v>295</v>
      </c>
      <c r="L109" s="9" t="s">
        <v>371</v>
      </c>
      <c r="M109" s="13">
        <f>I109-D109</f>
        <v>612</v>
      </c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510">
        <v>10901</v>
      </c>
      <c r="B110" s="17" t="s">
        <v>12323</v>
      </c>
      <c r="C110" s="17">
        <v>1998</v>
      </c>
      <c r="D110" s="392">
        <v>36112</v>
      </c>
      <c r="E110" s="17" t="s">
        <v>12324</v>
      </c>
      <c r="F110" s="614" t="s">
        <v>154</v>
      </c>
      <c r="G110" s="17" t="s">
        <v>40</v>
      </c>
      <c r="H110" s="17" t="s">
        <v>3286</v>
      </c>
      <c r="I110" s="392">
        <v>37238</v>
      </c>
      <c r="J110" s="19">
        <v>12</v>
      </c>
      <c r="K110" s="562" t="s">
        <v>308</v>
      </c>
      <c r="L110" s="19" t="s">
        <v>376</v>
      </c>
      <c r="M110" s="21">
        <f>I110-D110</f>
        <v>1126</v>
      </c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503">
        <v>11001</v>
      </c>
      <c r="B111" s="9" t="s">
        <v>12325</v>
      </c>
      <c r="C111" s="9">
        <v>2000</v>
      </c>
      <c r="D111" s="388">
        <v>36886</v>
      </c>
      <c r="E111" s="9" t="s">
        <v>12326</v>
      </c>
      <c r="F111" s="615" t="s">
        <v>154</v>
      </c>
      <c r="G111" s="9" t="s">
        <v>407</v>
      </c>
      <c r="H111" s="9" t="s">
        <v>870</v>
      </c>
      <c r="I111" s="388">
        <v>37239</v>
      </c>
      <c r="J111" s="12">
        <v>12</v>
      </c>
      <c r="K111" s="617" t="s">
        <v>324</v>
      </c>
      <c r="L111" s="9" t="s">
        <v>376</v>
      </c>
      <c r="M111" s="13">
        <f>I111-D111</f>
        <v>353</v>
      </c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510">
        <v>11101</v>
      </c>
      <c r="B112" s="17"/>
      <c r="C112" s="17">
        <v>1999</v>
      </c>
      <c r="D112" s="392"/>
      <c r="E112" s="17" t="s">
        <v>12327</v>
      </c>
      <c r="F112" s="614" t="s">
        <v>180</v>
      </c>
      <c r="G112" s="17" t="s">
        <v>850</v>
      </c>
      <c r="H112" s="17" t="s">
        <v>965</v>
      </c>
      <c r="I112" s="392">
        <v>37242</v>
      </c>
      <c r="J112" s="19">
        <v>12</v>
      </c>
      <c r="K112" s="617" t="s">
        <v>324</v>
      </c>
      <c r="L112" s="19" t="s">
        <v>376</v>
      </c>
      <c r="M112" s="21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503">
        <v>11201</v>
      </c>
      <c r="B113" s="9" t="s">
        <v>12328</v>
      </c>
      <c r="C113" s="9">
        <v>1999</v>
      </c>
      <c r="D113" s="388">
        <v>36467</v>
      </c>
      <c r="E113" s="9" t="s">
        <v>12329</v>
      </c>
      <c r="F113" s="615" t="s">
        <v>430</v>
      </c>
      <c r="G113" s="9" t="s">
        <v>850</v>
      </c>
      <c r="H113" s="9" t="s">
        <v>3804</v>
      </c>
      <c r="I113" s="388">
        <v>37245</v>
      </c>
      <c r="J113" s="12">
        <v>12</v>
      </c>
      <c r="K113" s="563" t="s">
        <v>295</v>
      </c>
      <c r="L113" s="9" t="s">
        <v>371</v>
      </c>
      <c r="M113" s="13">
        <f>I113-D113</f>
        <v>778</v>
      </c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510">
        <v>11301</v>
      </c>
      <c r="B114" s="17" t="s">
        <v>12330</v>
      </c>
      <c r="C114" s="17">
        <v>1999</v>
      </c>
      <c r="D114" s="392">
        <v>36494</v>
      </c>
      <c r="E114" s="17" t="s">
        <v>12331</v>
      </c>
      <c r="F114" s="614" t="s">
        <v>120</v>
      </c>
      <c r="G114" s="17" t="s">
        <v>844</v>
      </c>
      <c r="H114" s="17" t="s">
        <v>965</v>
      </c>
      <c r="I114" s="392">
        <v>37246</v>
      </c>
      <c r="J114" s="19">
        <v>12</v>
      </c>
      <c r="K114" s="562" t="s">
        <v>308</v>
      </c>
      <c r="L114" s="19" t="s">
        <v>371</v>
      </c>
      <c r="M114" s="21">
        <f>I114-D114</f>
        <v>752</v>
      </c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503">
        <v>11401</v>
      </c>
      <c r="B115" s="9" t="s">
        <v>12332</v>
      </c>
      <c r="C115" s="9">
        <v>2000</v>
      </c>
      <c r="D115" s="388">
        <v>36823</v>
      </c>
      <c r="E115" s="9" t="s">
        <v>12333</v>
      </c>
      <c r="F115" s="615" t="s">
        <v>12334</v>
      </c>
      <c r="G115" s="9" t="s">
        <v>844</v>
      </c>
      <c r="H115" s="9" t="s">
        <v>11926</v>
      </c>
      <c r="I115" s="388">
        <v>37249</v>
      </c>
      <c r="J115" s="12">
        <v>12</v>
      </c>
      <c r="K115" s="562" t="s">
        <v>308</v>
      </c>
      <c r="L115" s="9" t="s">
        <v>376</v>
      </c>
      <c r="M115" s="13">
        <f>I115-D115</f>
        <v>426</v>
      </c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510">
        <v>11501</v>
      </c>
      <c r="B116" s="17" t="s">
        <v>12335</v>
      </c>
      <c r="C116" s="17">
        <v>1999</v>
      </c>
      <c r="D116" s="392">
        <v>36375</v>
      </c>
      <c r="E116" s="17" t="s">
        <v>12336</v>
      </c>
      <c r="F116" s="614" t="s">
        <v>11538</v>
      </c>
      <c r="G116" s="17" t="s">
        <v>844</v>
      </c>
      <c r="H116" s="17" t="s">
        <v>11814</v>
      </c>
      <c r="I116" s="392">
        <v>37251</v>
      </c>
      <c r="J116" s="19">
        <v>12</v>
      </c>
      <c r="K116" s="562" t="s">
        <v>308</v>
      </c>
      <c r="L116" s="19" t="s">
        <v>371</v>
      </c>
      <c r="M116" s="21">
        <f>I116-D116</f>
        <v>876</v>
      </c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503">
        <v>11601</v>
      </c>
      <c r="B117" s="9" t="s">
        <v>12337</v>
      </c>
      <c r="C117" s="9">
        <v>1998</v>
      </c>
      <c r="D117" s="388">
        <v>35820</v>
      </c>
      <c r="E117" s="9" t="s">
        <v>12338</v>
      </c>
      <c r="F117" s="615" t="s">
        <v>12339</v>
      </c>
      <c r="G117" s="9" t="s">
        <v>850</v>
      </c>
      <c r="H117" s="9" t="s">
        <v>25</v>
      </c>
      <c r="I117" s="388">
        <v>37252</v>
      </c>
      <c r="J117" s="12">
        <v>12</v>
      </c>
      <c r="K117" s="560" t="s">
        <v>278</v>
      </c>
      <c r="L117" s="9" t="s">
        <v>371</v>
      </c>
      <c r="M117" s="13">
        <f>I117-D117</f>
        <v>1432</v>
      </c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510">
        <v>11701</v>
      </c>
      <c r="B118" s="17" t="s">
        <v>12340</v>
      </c>
      <c r="C118" s="17">
        <v>1995</v>
      </c>
      <c r="D118" s="392">
        <v>35018</v>
      </c>
      <c r="E118" s="17" t="s">
        <v>12341</v>
      </c>
      <c r="F118" s="614" t="s">
        <v>136</v>
      </c>
      <c r="G118" s="17" t="s">
        <v>407</v>
      </c>
      <c r="H118" s="17" t="s">
        <v>8323</v>
      </c>
      <c r="I118" s="392">
        <v>37253</v>
      </c>
      <c r="J118" s="19">
        <v>12</v>
      </c>
      <c r="K118" s="562" t="s">
        <v>308</v>
      </c>
      <c r="L118" s="19" t="s">
        <v>371</v>
      </c>
      <c r="M118" s="21">
        <f>I118-D118</f>
        <v>2235</v>
      </c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538"/>
      <c r="B119" s="538"/>
      <c r="C119" s="538"/>
      <c r="D119" s="540"/>
      <c r="E119" s="243"/>
      <c r="F119" s="243"/>
      <c r="G119" s="243"/>
      <c r="H119" s="243"/>
      <c r="I119" s="540"/>
      <c r="J119" s="243"/>
      <c r="K119" s="243"/>
      <c r="L119" s="243"/>
      <c r="M119" s="541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538"/>
      <c r="B120" s="538"/>
      <c r="C120" s="538"/>
      <c r="D120" s="540"/>
      <c r="E120" s="243"/>
      <c r="F120" s="243"/>
      <c r="G120" s="243"/>
      <c r="H120" s="243"/>
      <c r="I120" s="540"/>
      <c r="J120" s="243"/>
      <c r="K120" s="243"/>
      <c r="L120" s="243"/>
      <c r="M120" s="541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538"/>
      <c r="B121" s="538"/>
      <c r="C121" s="538"/>
      <c r="D121" s="540"/>
      <c r="E121" s="243"/>
      <c r="F121" s="243"/>
      <c r="G121" s="243"/>
      <c r="H121" s="243"/>
      <c r="I121" s="540"/>
      <c r="J121" s="243"/>
      <c r="K121" s="243"/>
      <c r="L121" s="243"/>
      <c r="M121" s="541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538"/>
      <c r="B122" s="538"/>
      <c r="C122" s="538"/>
      <c r="D122" s="540"/>
      <c r="E122" s="243"/>
      <c r="F122" s="243"/>
      <c r="G122" s="243"/>
      <c r="H122" s="243"/>
      <c r="I122" s="540"/>
      <c r="J122" s="243"/>
      <c r="K122" s="243"/>
      <c r="L122" s="243"/>
      <c r="M122" s="541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538"/>
      <c r="B123" s="538"/>
      <c r="C123" s="538"/>
      <c r="D123" s="540"/>
      <c r="E123" s="243"/>
      <c r="F123" s="243"/>
      <c r="G123" s="243"/>
      <c r="H123" s="243"/>
      <c r="I123" s="540"/>
      <c r="J123" s="243"/>
      <c r="K123" s="243"/>
      <c r="L123" s="243"/>
      <c r="M123" s="541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538"/>
      <c r="B124" s="538"/>
      <c r="C124" s="538"/>
      <c r="D124" s="540"/>
      <c r="E124" s="243"/>
      <c r="F124" s="243"/>
      <c r="G124" s="243"/>
      <c r="H124" s="243"/>
      <c r="I124" s="540"/>
      <c r="J124" s="243"/>
      <c r="K124" s="243"/>
      <c r="L124" s="243"/>
      <c r="M124" s="541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538"/>
      <c r="B125" s="538"/>
      <c r="C125" s="538"/>
      <c r="D125" s="540"/>
      <c r="E125" s="243"/>
      <c r="F125" s="243"/>
      <c r="G125" s="243"/>
      <c r="H125" s="243"/>
      <c r="I125" s="540"/>
      <c r="J125" s="243"/>
      <c r="K125" s="243"/>
      <c r="L125" s="243"/>
      <c r="M125" s="541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538"/>
      <c r="B126" s="538"/>
      <c r="C126" s="538"/>
      <c r="D126" s="540"/>
      <c r="E126" s="243"/>
      <c r="F126" s="243"/>
      <c r="G126" s="243"/>
      <c r="H126" s="243"/>
      <c r="I126" s="540"/>
      <c r="J126" s="243"/>
      <c r="K126" s="243"/>
      <c r="L126" s="243"/>
      <c r="M126" s="541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538"/>
      <c r="B127" s="538"/>
      <c r="C127" s="538"/>
      <c r="D127" s="540"/>
      <c r="E127" s="243"/>
      <c r="F127" s="243"/>
      <c r="G127" s="243"/>
      <c r="H127" s="243"/>
      <c r="I127" s="540"/>
      <c r="J127" s="243"/>
      <c r="K127" s="243"/>
      <c r="L127" s="243"/>
      <c r="M127" s="541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538"/>
      <c r="B128" s="538"/>
      <c r="C128" s="538"/>
      <c r="D128" s="540"/>
      <c r="E128" s="243"/>
      <c r="F128" s="243"/>
      <c r="G128" s="243"/>
      <c r="H128" s="243"/>
      <c r="I128" s="540"/>
      <c r="J128" s="243"/>
      <c r="K128" s="243"/>
      <c r="L128" s="243"/>
      <c r="M128" s="541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538"/>
      <c r="B129" s="538"/>
      <c r="C129" s="538"/>
      <c r="D129" s="540"/>
      <c r="E129" s="243"/>
      <c r="F129" s="243"/>
      <c r="G129" s="243"/>
      <c r="H129" s="243"/>
      <c r="I129" s="540"/>
      <c r="J129" s="243"/>
      <c r="K129" s="243"/>
      <c r="L129" s="243"/>
      <c r="M129" s="541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538"/>
      <c r="B130" s="538"/>
      <c r="C130" s="538"/>
      <c r="D130" s="540"/>
      <c r="E130" s="243"/>
      <c r="F130" s="243"/>
      <c r="G130" s="243"/>
      <c r="H130" s="243"/>
      <c r="I130" s="540"/>
      <c r="J130" s="243"/>
      <c r="K130" s="243"/>
      <c r="L130" s="243"/>
      <c r="M130" s="541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538"/>
      <c r="B131" s="538"/>
      <c r="C131" s="538"/>
      <c r="D131" s="540"/>
      <c r="E131" s="243"/>
      <c r="F131" s="243"/>
      <c r="G131" s="243"/>
      <c r="H131" s="243"/>
      <c r="I131" s="540"/>
      <c r="J131" s="243"/>
      <c r="K131" s="243"/>
      <c r="L131" s="243"/>
      <c r="M131" s="541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538"/>
      <c r="B132" s="538"/>
      <c r="C132" s="538"/>
      <c r="D132" s="540"/>
      <c r="E132" s="243"/>
      <c r="F132" s="243"/>
      <c r="G132" s="243"/>
      <c r="H132" s="243"/>
      <c r="I132" s="540"/>
      <c r="J132" s="243"/>
      <c r="K132" s="243"/>
      <c r="L132" s="243"/>
      <c r="M132" s="541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538"/>
      <c r="B133" s="538"/>
      <c r="C133" s="538"/>
      <c r="D133" s="540"/>
      <c r="E133" s="243"/>
      <c r="F133" s="243"/>
      <c r="G133" s="243"/>
      <c r="H133" s="243"/>
      <c r="I133" s="540"/>
      <c r="J133" s="243"/>
      <c r="K133" s="243"/>
      <c r="L133" s="243"/>
      <c r="M133" s="541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538"/>
      <c r="B134" s="538"/>
      <c r="C134" s="538"/>
      <c r="D134" s="540"/>
      <c r="E134" s="243"/>
      <c r="F134" s="243"/>
      <c r="G134" s="243"/>
      <c r="H134" s="243"/>
      <c r="I134" s="540"/>
      <c r="J134" s="243"/>
      <c r="K134" s="243"/>
      <c r="L134" s="243"/>
      <c r="M134" s="541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538"/>
      <c r="B135" s="538"/>
      <c r="C135" s="538"/>
      <c r="D135" s="540"/>
      <c r="E135" s="243"/>
      <c r="F135" s="243"/>
      <c r="G135" s="243"/>
      <c r="H135" s="243"/>
      <c r="I135" s="540"/>
      <c r="J135" s="243"/>
      <c r="K135" s="243"/>
      <c r="L135" s="243"/>
      <c r="M135" s="541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538"/>
      <c r="B136" s="538"/>
      <c r="C136" s="538"/>
      <c r="D136" s="540"/>
      <c r="E136" s="243"/>
      <c r="F136" s="243"/>
      <c r="G136" s="243"/>
      <c r="H136" s="243"/>
      <c r="I136" s="540"/>
      <c r="J136" s="243"/>
      <c r="K136" s="243"/>
      <c r="L136" s="243"/>
      <c r="M136" s="541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538"/>
      <c r="B137" s="538"/>
      <c r="C137" s="538"/>
      <c r="D137" s="540"/>
      <c r="E137" s="243"/>
      <c r="F137" s="243"/>
      <c r="G137" s="243"/>
      <c r="H137" s="243"/>
      <c r="I137" s="540"/>
      <c r="J137" s="243"/>
      <c r="K137" s="243"/>
      <c r="L137" s="243"/>
      <c r="M137" s="541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538"/>
      <c r="B138" s="538"/>
      <c r="C138" s="538"/>
      <c r="D138" s="540"/>
      <c r="E138" s="243"/>
      <c r="F138" s="243"/>
      <c r="G138" s="243"/>
      <c r="H138" s="243"/>
      <c r="I138" s="540"/>
      <c r="J138" s="243"/>
      <c r="K138" s="243"/>
      <c r="L138" s="243"/>
      <c r="M138" s="541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538"/>
      <c r="B139" s="538"/>
      <c r="C139" s="538"/>
      <c r="D139" s="540"/>
      <c r="E139" s="243"/>
      <c r="F139" s="243"/>
      <c r="G139" s="243"/>
      <c r="H139" s="243"/>
      <c r="I139" s="540"/>
      <c r="J139" s="243"/>
      <c r="K139" s="243"/>
      <c r="L139" s="243"/>
      <c r="M139" s="541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538"/>
      <c r="B140" s="538"/>
      <c r="C140" s="538"/>
      <c r="D140" s="540"/>
      <c r="E140" s="243"/>
      <c r="F140" s="243"/>
      <c r="G140" s="243"/>
      <c r="H140" s="243"/>
      <c r="I140" s="540"/>
      <c r="J140" s="243"/>
      <c r="K140" s="243"/>
      <c r="L140" s="243"/>
      <c r="M140" s="541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538"/>
      <c r="B141" s="538"/>
      <c r="C141" s="538"/>
      <c r="D141" s="540"/>
      <c r="E141" s="243"/>
      <c r="F141" s="243"/>
      <c r="G141" s="243"/>
      <c r="H141" s="243"/>
      <c r="I141" s="540"/>
      <c r="J141" s="243"/>
      <c r="K141" s="243"/>
      <c r="L141" s="243"/>
      <c r="M141" s="541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538"/>
      <c r="B142" s="538"/>
      <c r="C142" s="538"/>
      <c r="D142" s="540"/>
      <c r="E142" s="243"/>
      <c r="F142" s="243"/>
      <c r="G142" s="243"/>
      <c r="H142" s="243"/>
      <c r="I142" s="540"/>
      <c r="J142" s="243"/>
      <c r="K142" s="243"/>
      <c r="L142" s="243"/>
      <c r="M142" s="541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538"/>
      <c r="B143" s="538"/>
      <c r="C143" s="538"/>
      <c r="D143" s="540"/>
      <c r="E143" s="243"/>
      <c r="F143" s="243"/>
      <c r="G143" s="243"/>
      <c r="H143" s="243"/>
      <c r="I143" s="540"/>
      <c r="J143" s="243"/>
      <c r="K143" s="243"/>
      <c r="L143" s="243"/>
      <c r="M143" s="541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538"/>
      <c r="B144" s="538"/>
      <c r="C144" s="538"/>
      <c r="D144" s="540"/>
      <c r="E144" s="243"/>
      <c r="F144" s="243"/>
      <c r="G144" s="243"/>
      <c r="H144" s="243"/>
      <c r="I144" s="540"/>
      <c r="J144" s="243"/>
      <c r="K144" s="243"/>
      <c r="L144" s="243"/>
      <c r="M144" s="541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538"/>
      <c r="B145" s="538"/>
      <c r="C145" s="538"/>
      <c r="D145" s="540"/>
      <c r="E145" s="243"/>
      <c r="F145" s="243"/>
      <c r="G145" s="243"/>
      <c r="H145" s="243"/>
      <c r="I145" s="540"/>
      <c r="J145" s="243"/>
      <c r="K145" s="243"/>
      <c r="L145" s="243"/>
      <c r="M145" s="541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538"/>
      <c r="B146" s="538"/>
      <c r="C146" s="538"/>
      <c r="D146" s="540"/>
      <c r="E146" s="243"/>
      <c r="F146" s="243"/>
      <c r="G146" s="243"/>
      <c r="H146" s="243"/>
      <c r="I146" s="540"/>
      <c r="J146" s="243"/>
      <c r="K146" s="243"/>
      <c r="L146" s="243"/>
      <c r="M146" s="541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538"/>
      <c r="B147" s="538"/>
      <c r="C147" s="538"/>
      <c r="D147" s="540"/>
      <c r="E147" s="243"/>
      <c r="F147" s="243"/>
      <c r="G147" s="243"/>
      <c r="H147" s="243"/>
      <c r="I147" s="540"/>
      <c r="J147" s="243"/>
      <c r="K147" s="243"/>
      <c r="L147" s="243"/>
      <c r="M147" s="541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538"/>
      <c r="B148" s="538"/>
      <c r="C148" s="538"/>
      <c r="D148" s="540"/>
      <c r="E148" s="243"/>
      <c r="F148" s="243"/>
      <c r="G148" s="243"/>
      <c r="H148" s="243"/>
      <c r="I148" s="540"/>
      <c r="J148" s="243"/>
      <c r="K148" s="243"/>
      <c r="L148" s="243"/>
      <c r="M148" s="541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538"/>
      <c r="B149" s="538"/>
      <c r="C149" s="538"/>
      <c r="D149" s="540"/>
      <c r="E149" s="243"/>
      <c r="F149" s="243"/>
      <c r="G149" s="243"/>
      <c r="H149" s="243"/>
      <c r="I149" s="540"/>
      <c r="J149" s="243"/>
      <c r="K149" s="243"/>
      <c r="L149" s="243"/>
      <c r="M149" s="541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538"/>
      <c r="B150" s="538"/>
      <c r="C150" s="538"/>
      <c r="D150" s="540"/>
      <c r="E150" s="243"/>
      <c r="F150" s="243"/>
      <c r="G150" s="243"/>
      <c r="H150" s="243"/>
      <c r="I150" s="540"/>
      <c r="J150" s="243"/>
      <c r="K150" s="243"/>
      <c r="L150" s="243"/>
      <c r="M150" s="541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538"/>
      <c r="B151" s="538"/>
      <c r="C151" s="538"/>
      <c r="D151" s="540"/>
      <c r="E151" s="243"/>
      <c r="F151" s="243"/>
      <c r="G151" s="243"/>
      <c r="H151" s="243"/>
      <c r="I151" s="540"/>
      <c r="J151" s="243"/>
      <c r="K151" s="243"/>
      <c r="L151" s="243"/>
      <c r="M151" s="541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538"/>
      <c r="B152" s="538"/>
      <c r="C152" s="538"/>
      <c r="D152" s="540"/>
      <c r="E152" s="243"/>
      <c r="F152" s="243"/>
      <c r="G152" s="243"/>
      <c r="H152" s="243"/>
      <c r="I152" s="540"/>
      <c r="J152" s="243"/>
      <c r="K152" s="243"/>
      <c r="L152" s="243"/>
      <c r="M152" s="541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538"/>
      <c r="B153" s="538"/>
      <c r="C153" s="538"/>
      <c r="D153" s="540"/>
      <c r="E153" s="243"/>
      <c r="F153" s="243"/>
      <c r="G153" s="243"/>
      <c r="H153" s="243"/>
      <c r="I153" s="540"/>
      <c r="J153" s="243"/>
      <c r="K153" s="243"/>
      <c r="L153" s="243"/>
      <c r="M153" s="541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538"/>
      <c r="B154" s="538"/>
      <c r="C154" s="538"/>
      <c r="D154" s="540"/>
      <c r="E154" s="243"/>
      <c r="F154" s="243"/>
      <c r="G154" s="243"/>
      <c r="H154" s="243"/>
      <c r="I154" s="540"/>
      <c r="J154" s="243"/>
      <c r="K154" s="243"/>
      <c r="L154" s="243"/>
      <c r="M154" s="541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538"/>
      <c r="B155" s="538"/>
      <c r="C155" s="538"/>
      <c r="D155" s="540"/>
      <c r="E155" s="243"/>
      <c r="F155" s="243"/>
      <c r="G155" s="243"/>
      <c r="H155" s="243"/>
      <c r="I155" s="540"/>
      <c r="J155" s="243"/>
      <c r="K155" s="243"/>
      <c r="L155" s="243"/>
      <c r="M155" s="541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538"/>
      <c r="B156" s="538"/>
      <c r="C156" s="538"/>
      <c r="D156" s="540"/>
      <c r="E156" s="243"/>
      <c r="F156" s="243"/>
      <c r="G156" s="243"/>
      <c r="H156" s="243"/>
      <c r="I156" s="540"/>
      <c r="J156" s="243"/>
      <c r="K156" s="243"/>
      <c r="L156" s="243"/>
      <c r="M156" s="541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538"/>
      <c r="B157" s="538"/>
      <c r="C157" s="538"/>
      <c r="D157" s="540"/>
      <c r="E157" s="243"/>
      <c r="F157" s="243"/>
      <c r="G157" s="243"/>
      <c r="H157" s="243"/>
      <c r="I157" s="540"/>
      <c r="J157" s="243"/>
      <c r="K157" s="243"/>
      <c r="L157" s="243"/>
      <c r="M157" s="541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538"/>
      <c r="B158" s="538"/>
      <c r="C158" s="538"/>
      <c r="D158" s="540"/>
      <c r="E158" s="243"/>
      <c r="F158" s="243"/>
      <c r="G158" s="243"/>
      <c r="H158" s="243"/>
      <c r="I158" s="540"/>
      <c r="J158" s="243"/>
      <c r="K158" s="243"/>
      <c r="L158" s="243"/>
      <c r="M158" s="541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538"/>
      <c r="B159" s="538"/>
      <c r="C159" s="538"/>
      <c r="D159" s="540"/>
      <c r="E159" s="243"/>
      <c r="F159" s="243"/>
      <c r="G159" s="243"/>
      <c r="H159" s="243"/>
      <c r="I159" s="540"/>
      <c r="J159" s="243"/>
      <c r="K159" s="243"/>
      <c r="L159" s="243"/>
      <c r="M159" s="541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538"/>
      <c r="B160" s="538"/>
      <c r="C160" s="538"/>
      <c r="D160" s="540"/>
      <c r="E160" s="243"/>
      <c r="F160" s="243"/>
      <c r="G160" s="243"/>
      <c r="H160" s="243"/>
      <c r="I160" s="540"/>
      <c r="J160" s="243"/>
      <c r="K160" s="243"/>
      <c r="L160" s="243"/>
      <c r="M160" s="541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538"/>
      <c r="B161" s="538"/>
      <c r="C161" s="538"/>
      <c r="D161" s="540"/>
      <c r="E161" s="243"/>
      <c r="F161" s="243"/>
      <c r="G161" s="243"/>
      <c r="H161" s="243"/>
      <c r="I161" s="540"/>
      <c r="J161" s="243"/>
      <c r="K161" s="243"/>
      <c r="L161" s="243"/>
      <c r="M161" s="541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538"/>
      <c r="B162" s="538"/>
      <c r="C162" s="538"/>
      <c r="D162" s="540"/>
      <c r="E162" s="243"/>
      <c r="F162" s="243"/>
      <c r="G162" s="243"/>
      <c r="H162" s="243"/>
      <c r="I162" s="540"/>
      <c r="J162" s="243"/>
      <c r="K162" s="243"/>
      <c r="L162" s="243"/>
      <c r="M162" s="541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538"/>
      <c r="B163" s="538"/>
      <c r="C163" s="538"/>
      <c r="D163" s="540"/>
      <c r="E163" s="243"/>
      <c r="F163" s="243"/>
      <c r="G163" s="243"/>
      <c r="H163" s="243"/>
      <c r="I163" s="540"/>
      <c r="J163" s="243"/>
      <c r="K163" s="243"/>
      <c r="L163" s="243"/>
      <c r="M163" s="541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538"/>
      <c r="B164" s="538"/>
      <c r="C164" s="538"/>
      <c r="D164" s="540"/>
      <c r="E164" s="243"/>
      <c r="F164" s="243"/>
      <c r="G164" s="243"/>
      <c r="H164" s="243"/>
      <c r="I164" s="540"/>
      <c r="J164" s="243"/>
      <c r="K164" s="243"/>
      <c r="L164" s="243"/>
      <c r="M164" s="541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538"/>
      <c r="B165" s="538"/>
      <c r="C165" s="538"/>
      <c r="D165" s="540"/>
      <c r="E165" s="243"/>
      <c r="F165" s="243"/>
      <c r="G165" s="243"/>
      <c r="H165" s="243"/>
      <c r="I165" s="540"/>
      <c r="J165" s="243"/>
      <c r="K165" s="243"/>
      <c r="L165" s="243"/>
      <c r="M165" s="541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538"/>
      <c r="B166" s="538"/>
      <c r="C166" s="538"/>
      <c r="D166" s="540"/>
      <c r="E166" s="243"/>
      <c r="F166" s="243"/>
      <c r="G166" s="243"/>
      <c r="H166" s="243"/>
      <c r="I166" s="540"/>
      <c r="J166" s="243"/>
      <c r="K166" s="243"/>
      <c r="L166" s="243"/>
      <c r="M166" s="541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538"/>
      <c r="B167" s="538"/>
      <c r="C167" s="538"/>
      <c r="D167" s="540"/>
      <c r="E167" s="243"/>
      <c r="F167" s="243"/>
      <c r="G167" s="243"/>
      <c r="H167" s="243"/>
      <c r="I167" s="540"/>
      <c r="J167" s="243"/>
      <c r="K167" s="243"/>
      <c r="L167" s="243"/>
      <c r="M167" s="541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538"/>
      <c r="B168" s="538"/>
      <c r="C168" s="538"/>
      <c r="D168" s="540"/>
      <c r="E168" s="243"/>
      <c r="F168" s="243"/>
      <c r="G168" s="243"/>
      <c r="H168" s="243"/>
      <c r="I168" s="540"/>
      <c r="J168" s="243"/>
      <c r="K168" s="243"/>
      <c r="L168" s="243"/>
      <c r="M168" s="541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538"/>
      <c r="B169" s="538"/>
      <c r="C169" s="538"/>
      <c r="D169" s="540"/>
      <c r="E169" s="243"/>
      <c r="F169" s="243"/>
      <c r="G169" s="243"/>
      <c r="H169" s="243"/>
      <c r="I169" s="540"/>
      <c r="J169" s="243"/>
      <c r="K169" s="243"/>
      <c r="L169" s="243"/>
      <c r="M169" s="541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38"/>
      <c r="B170" s="538"/>
      <c r="C170" s="538"/>
      <c r="D170" s="540"/>
      <c r="E170" s="243"/>
      <c r="F170" s="243"/>
      <c r="G170" s="243"/>
      <c r="H170" s="243"/>
      <c r="I170" s="540"/>
      <c r="J170" s="243"/>
      <c r="K170" s="243"/>
      <c r="L170" s="243"/>
      <c r="M170" s="541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38"/>
      <c r="B171" s="538"/>
      <c r="C171" s="538"/>
      <c r="D171" s="540"/>
      <c r="E171" s="243"/>
      <c r="F171" s="243"/>
      <c r="G171" s="243"/>
      <c r="H171" s="243"/>
      <c r="I171" s="540"/>
      <c r="J171" s="243"/>
      <c r="K171" s="243"/>
      <c r="L171" s="243"/>
      <c r="M171" s="541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38"/>
      <c r="B172" s="538"/>
      <c r="C172" s="538"/>
      <c r="D172" s="540"/>
      <c r="E172" s="243"/>
      <c r="F172" s="243"/>
      <c r="G172" s="243"/>
      <c r="H172" s="243"/>
      <c r="I172" s="540"/>
      <c r="J172" s="243"/>
      <c r="K172" s="243"/>
      <c r="L172" s="243"/>
      <c r="M172" s="541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38"/>
      <c r="B173" s="538"/>
      <c r="C173" s="538"/>
      <c r="D173" s="540"/>
      <c r="E173" s="243"/>
      <c r="F173" s="243"/>
      <c r="G173" s="243"/>
      <c r="H173" s="243"/>
      <c r="I173" s="540"/>
      <c r="J173" s="243"/>
      <c r="K173" s="243"/>
      <c r="L173" s="243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38"/>
      <c r="B174" s="538"/>
      <c r="C174" s="538"/>
      <c r="D174" s="540"/>
      <c r="E174" s="243"/>
      <c r="F174" s="243"/>
      <c r="G174" s="243"/>
      <c r="H174" s="243"/>
      <c r="I174" s="540"/>
      <c r="J174" s="243"/>
      <c r="K174" s="243"/>
      <c r="L174" s="243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38"/>
      <c r="B175" s="538"/>
      <c r="C175" s="538"/>
      <c r="D175" s="540"/>
      <c r="E175" s="243"/>
      <c r="F175" s="243"/>
      <c r="G175" s="243"/>
      <c r="H175" s="243"/>
      <c r="I175" s="540"/>
      <c r="J175" s="243"/>
      <c r="K175" s="243"/>
      <c r="L175" s="243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38"/>
      <c r="B176" s="538"/>
      <c r="C176" s="538"/>
      <c r="D176" s="540"/>
      <c r="E176" s="243"/>
      <c r="F176" s="243"/>
      <c r="G176" s="243"/>
      <c r="H176" s="243"/>
      <c r="I176" s="540"/>
      <c r="J176" s="243"/>
      <c r="K176" s="243"/>
      <c r="L176" s="243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38"/>
      <c r="B177" s="538"/>
      <c r="C177" s="538"/>
      <c r="D177" s="540"/>
      <c r="E177" s="243"/>
      <c r="F177" s="243"/>
      <c r="G177" s="243"/>
      <c r="H177" s="243"/>
      <c r="I177" s="540"/>
      <c r="J177" s="243"/>
      <c r="K177" s="243"/>
      <c r="L177" s="243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38"/>
      <c r="B178" s="538"/>
      <c r="C178" s="538"/>
      <c r="D178" s="540"/>
      <c r="E178" s="243"/>
      <c r="F178" s="243"/>
      <c r="G178" s="243"/>
      <c r="H178" s="243"/>
      <c r="I178" s="540"/>
      <c r="J178" s="243"/>
      <c r="K178" s="243"/>
      <c r="L178" s="243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38"/>
      <c r="B179" s="538"/>
      <c r="C179" s="538"/>
      <c r="D179" s="540"/>
      <c r="E179" s="243"/>
      <c r="F179" s="243"/>
      <c r="G179" s="243"/>
      <c r="H179" s="243"/>
      <c r="I179" s="540"/>
      <c r="J179" s="243"/>
      <c r="K179" s="243"/>
      <c r="L179" s="243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38"/>
      <c r="B180" s="538"/>
      <c r="C180" s="538"/>
      <c r="D180" s="540"/>
      <c r="E180" s="243"/>
      <c r="F180" s="243"/>
      <c r="G180" s="243"/>
      <c r="H180" s="243"/>
      <c r="I180" s="540"/>
      <c r="J180" s="243"/>
      <c r="K180" s="243"/>
      <c r="L180" s="243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38"/>
      <c r="B181" s="538"/>
      <c r="C181" s="538"/>
      <c r="D181" s="540"/>
      <c r="E181" s="243"/>
      <c r="F181" s="243"/>
      <c r="G181" s="243"/>
      <c r="H181" s="243"/>
      <c r="I181" s="540"/>
      <c r="J181" s="243"/>
      <c r="K181" s="243"/>
      <c r="L181" s="243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38"/>
      <c r="B182" s="538"/>
      <c r="C182" s="538"/>
      <c r="D182" s="540"/>
      <c r="E182" s="243"/>
      <c r="F182" s="243"/>
      <c r="G182" s="243"/>
      <c r="H182" s="243"/>
      <c r="I182" s="540"/>
      <c r="J182" s="243"/>
      <c r="K182" s="243"/>
      <c r="L182" s="243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38"/>
      <c r="B183" s="538"/>
      <c r="C183" s="538"/>
      <c r="D183" s="540"/>
      <c r="E183" s="243"/>
      <c r="F183" s="243"/>
      <c r="G183" s="243"/>
      <c r="H183" s="243"/>
      <c r="I183" s="540"/>
      <c r="J183" s="243"/>
      <c r="K183" s="243"/>
      <c r="L183" s="243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38"/>
      <c r="B184" s="538"/>
      <c r="C184" s="538"/>
      <c r="D184" s="540"/>
      <c r="E184" s="243"/>
      <c r="F184" s="243"/>
      <c r="G184" s="243"/>
      <c r="H184" s="243"/>
      <c r="I184" s="540"/>
      <c r="J184" s="243"/>
      <c r="K184" s="243"/>
      <c r="L184" s="243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38"/>
      <c r="B185" s="538"/>
      <c r="C185" s="538"/>
      <c r="D185" s="540"/>
      <c r="E185" s="243"/>
      <c r="F185" s="243"/>
      <c r="G185" s="243"/>
      <c r="H185" s="243"/>
      <c r="I185" s="540"/>
      <c r="J185" s="243"/>
      <c r="K185" s="243"/>
      <c r="L185" s="243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38"/>
      <c r="B186" s="538"/>
      <c r="C186" s="538"/>
      <c r="D186" s="540"/>
      <c r="E186" s="243"/>
      <c r="F186" s="243"/>
      <c r="G186" s="243"/>
      <c r="H186" s="243"/>
      <c r="I186" s="540"/>
      <c r="J186" s="243"/>
      <c r="K186" s="243"/>
      <c r="L186" s="243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38"/>
      <c r="B187" s="538"/>
      <c r="C187" s="538"/>
      <c r="D187" s="540"/>
      <c r="E187" s="243"/>
      <c r="F187" s="243"/>
      <c r="G187" s="243"/>
      <c r="H187" s="243"/>
      <c r="I187" s="540"/>
      <c r="J187" s="243"/>
      <c r="K187" s="243"/>
      <c r="L187" s="243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38"/>
      <c r="B188" s="538"/>
      <c r="C188" s="538"/>
      <c r="D188" s="540"/>
      <c r="E188" s="243"/>
      <c r="F188" s="243"/>
      <c r="G188" s="243"/>
      <c r="H188" s="243"/>
      <c r="I188" s="540"/>
      <c r="J188" s="243"/>
      <c r="K188" s="243"/>
      <c r="L188" s="243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38"/>
      <c r="B189" s="538"/>
      <c r="C189" s="538"/>
      <c r="D189" s="540"/>
      <c r="E189" s="243"/>
      <c r="F189" s="243"/>
      <c r="G189" s="243"/>
      <c r="H189" s="243"/>
      <c r="I189" s="540"/>
      <c r="J189" s="243"/>
      <c r="K189" s="243"/>
      <c r="L189" s="243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38"/>
      <c r="B190" s="538"/>
      <c r="C190" s="538"/>
      <c r="D190" s="540"/>
      <c r="E190" s="243"/>
      <c r="F190" s="243"/>
      <c r="G190" s="243"/>
      <c r="H190" s="243"/>
      <c r="I190" s="540"/>
      <c r="J190" s="243"/>
      <c r="K190" s="243"/>
      <c r="L190" s="243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38"/>
      <c r="B191" s="538"/>
      <c r="C191" s="538"/>
      <c r="D191" s="540"/>
      <c r="E191" s="243"/>
      <c r="F191" s="243"/>
      <c r="G191" s="243"/>
      <c r="H191" s="243"/>
      <c r="I191" s="540"/>
      <c r="J191" s="243"/>
      <c r="K191" s="243"/>
      <c r="L191" s="243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38"/>
      <c r="B192" s="538"/>
      <c r="C192" s="538"/>
      <c r="D192" s="540"/>
      <c r="E192" s="243"/>
      <c r="F192" s="243"/>
      <c r="G192" s="243"/>
      <c r="H192" s="243"/>
      <c r="I192" s="540"/>
      <c r="J192" s="243"/>
      <c r="K192" s="243"/>
      <c r="L192" s="243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38"/>
      <c r="B193" s="538"/>
      <c r="C193" s="538"/>
      <c r="D193" s="540"/>
      <c r="E193" s="243"/>
      <c r="F193" s="243"/>
      <c r="G193" s="243"/>
      <c r="H193" s="243"/>
      <c r="I193" s="540"/>
      <c r="J193" s="243"/>
      <c r="K193" s="243"/>
      <c r="L193" s="243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38"/>
      <c r="B194" s="538"/>
      <c r="C194" s="538"/>
      <c r="D194" s="540"/>
      <c r="E194" s="243"/>
      <c r="F194" s="243"/>
      <c r="G194" s="243"/>
      <c r="H194" s="243"/>
      <c r="I194" s="540"/>
      <c r="J194" s="243"/>
      <c r="K194" s="243"/>
      <c r="L194" s="243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38"/>
      <c r="B195" s="538"/>
      <c r="C195" s="538"/>
      <c r="D195" s="540"/>
      <c r="E195" s="243"/>
      <c r="F195" s="243"/>
      <c r="G195" s="243"/>
      <c r="H195" s="243"/>
      <c r="I195" s="540"/>
      <c r="J195" s="243"/>
      <c r="K195" s="243"/>
      <c r="L195" s="243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38"/>
      <c r="B196" s="538"/>
      <c r="C196" s="538"/>
      <c r="D196" s="540"/>
      <c r="E196" s="243"/>
      <c r="F196" s="243"/>
      <c r="G196" s="243"/>
      <c r="H196" s="243"/>
      <c r="I196" s="540"/>
      <c r="J196" s="243"/>
      <c r="K196" s="243"/>
      <c r="L196" s="243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38"/>
      <c r="B197" s="538"/>
      <c r="C197" s="538"/>
      <c r="D197" s="540"/>
      <c r="E197" s="243"/>
      <c r="F197" s="243"/>
      <c r="G197" s="243"/>
      <c r="H197" s="243"/>
      <c r="I197" s="540"/>
      <c r="J197" s="243"/>
      <c r="K197" s="243"/>
      <c r="L197" s="243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38"/>
      <c r="B198" s="538"/>
      <c r="C198" s="538"/>
      <c r="D198" s="540"/>
      <c r="E198" s="243"/>
      <c r="F198" s="243"/>
      <c r="G198" s="243"/>
      <c r="H198" s="243"/>
      <c r="I198" s="540"/>
      <c r="J198" s="243"/>
      <c r="K198" s="243"/>
      <c r="L198" s="243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38"/>
      <c r="B199" s="538"/>
      <c r="C199" s="538"/>
      <c r="D199" s="540"/>
      <c r="E199" s="243"/>
      <c r="F199" s="243"/>
      <c r="G199" s="243"/>
      <c r="H199" s="243"/>
      <c r="I199" s="540"/>
      <c r="J199" s="243"/>
      <c r="K199" s="243"/>
      <c r="L199" s="243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38"/>
      <c r="B200" s="538"/>
      <c r="C200" s="538"/>
      <c r="D200" s="540"/>
      <c r="E200" s="243"/>
      <c r="F200" s="243"/>
      <c r="G200" s="243"/>
      <c r="H200" s="243"/>
      <c r="I200" s="540"/>
      <c r="J200" s="243"/>
      <c r="K200" s="243"/>
      <c r="L200" s="243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38"/>
      <c r="B201" s="538"/>
      <c r="C201" s="538"/>
      <c r="D201" s="540"/>
      <c r="E201" s="243"/>
      <c r="F201" s="243"/>
      <c r="G201" s="243"/>
      <c r="H201" s="243"/>
      <c r="I201" s="540"/>
      <c r="J201" s="243"/>
      <c r="K201" s="243"/>
      <c r="L201" s="243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38"/>
      <c r="B202" s="538"/>
      <c r="C202" s="538"/>
      <c r="D202" s="540"/>
      <c r="E202" s="243"/>
      <c r="F202" s="243"/>
      <c r="G202" s="243"/>
      <c r="H202" s="243"/>
      <c r="I202" s="540"/>
      <c r="J202" s="243"/>
      <c r="K202" s="243"/>
      <c r="L202" s="243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38"/>
      <c r="B203" s="538"/>
      <c r="C203" s="538"/>
      <c r="D203" s="540"/>
      <c r="E203" s="243"/>
      <c r="F203" s="243"/>
      <c r="G203" s="243"/>
      <c r="H203" s="243"/>
      <c r="I203" s="540"/>
      <c r="J203" s="243"/>
      <c r="K203" s="243"/>
      <c r="L203" s="243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38"/>
      <c r="B204" s="538"/>
      <c r="C204" s="538"/>
      <c r="D204" s="540"/>
      <c r="E204" s="243"/>
      <c r="F204" s="243"/>
      <c r="G204" s="243"/>
      <c r="H204" s="243"/>
      <c r="I204" s="540"/>
      <c r="J204" s="243"/>
      <c r="K204" s="243"/>
      <c r="L204" s="243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540"/>
      <c r="E205" s="243"/>
      <c r="F205" s="243"/>
      <c r="G205" s="243"/>
      <c r="H205" s="243"/>
      <c r="I205" s="540"/>
      <c r="J205" s="243"/>
      <c r="K205" s="243"/>
      <c r="L205" s="243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38"/>
      <c r="B206" s="538"/>
      <c r="C206" s="538"/>
      <c r="D206" s="540"/>
      <c r="E206" s="243"/>
      <c r="F206" s="243"/>
      <c r="G206" s="243"/>
      <c r="H206" s="243"/>
      <c r="I206" s="540"/>
      <c r="J206" s="243"/>
      <c r="K206" s="243"/>
      <c r="L206" s="243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38"/>
      <c r="B207" s="538"/>
      <c r="C207" s="538"/>
      <c r="D207" s="540"/>
      <c r="E207" s="243"/>
      <c r="F207" s="243"/>
      <c r="G207" s="243"/>
      <c r="H207" s="243"/>
      <c r="I207" s="540"/>
      <c r="J207" s="243"/>
      <c r="K207" s="243"/>
      <c r="L207" s="243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38"/>
      <c r="B208" s="538"/>
      <c r="C208" s="538"/>
      <c r="D208" s="540"/>
      <c r="E208" s="243"/>
      <c r="F208" s="243"/>
      <c r="G208" s="243"/>
      <c r="H208" s="243"/>
      <c r="I208" s="540"/>
      <c r="J208" s="243"/>
      <c r="K208" s="243"/>
      <c r="L208" s="243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38"/>
      <c r="B209" s="538"/>
      <c r="C209" s="538"/>
      <c r="D209" s="540"/>
      <c r="E209" s="243"/>
      <c r="F209" s="243"/>
      <c r="G209" s="243"/>
      <c r="H209" s="243"/>
      <c r="I209" s="540"/>
      <c r="J209" s="243"/>
      <c r="K209" s="243"/>
      <c r="L209" s="243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38"/>
      <c r="B210" s="538"/>
      <c r="C210" s="538"/>
      <c r="D210" s="540"/>
      <c r="E210" s="243"/>
      <c r="F210" s="243"/>
      <c r="G210" s="243"/>
      <c r="H210" s="243"/>
      <c r="I210" s="540"/>
      <c r="J210" s="243"/>
      <c r="K210" s="243"/>
      <c r="L210" s="243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38"/>
      <c r="B211" s="538"/>
      <c r="C211" s="538"/>
      <c r="D211" s="540"/>
      <c r="E211" s="243"/>
      <c r="F211" s="243"/>
      <c r="G211" s="243"/>
      <c r="H211" s="243"/>
      <c r="I211" s="540"/>
      <c r="J211" s="243"/>
      <c r="K211" s="243"/>
      <c r="L211" s="243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38"/>
      <c r="B212" s="538"/>
      <c r="C212" s="538"/>
      <c r="D212" s="540"/>
      <c r="E212" s="243"/>
      <c r="F212" s="243"/>
      <c r="G212" s="243"/>
      <c r="H212" s="243"/>
      <c r="I212" s="540"/>
      <c r="J212" s="243"/>
      <c r="K212" s="243"/>
      <c r="L212" s="243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38"/>
      <c r="B213" s="538"/>
      <c r="C213" s="538"/>
      <c r="D213" s="540"/>
      <c r="E213" s="243"/>
      <c r="F213" s="243"/>
      <c r="G213" s="243"/>
      <c r="H213" s="243"/>
      <c r="I213" s="540"/>
      <c r="J213" s="243"/>
      <c r="K213" s="243"/>
      <c r="L213" s="243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38"/>
      <c r="B214" s="538"/>
      <c r="C214" s="538"/>
      <c r="D214" s="540"/>
      <c r="E214" s="243"/>
      <c r="F214" s="243"/>
      <c r="G214" s="243"/>
      <c r="H214" s="243"/>
      <c r="I214" s="540"/>
      <c r="J214" s="243"/>
      <c r="K214" s="243"/>
      <c r="L214" s="243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38"/>
      <c r="B215" s="538"/>
      <c r="C215" s="538"/>
      <c r="D215" s="540"/>
      <c r="E215" s="243"/>
      <c r="F215" s="243"/>
      <c r="G215" s="243"/>
      <c r="H215" s="243"/>
      <c r="I215" s="540"/>
      <c r="J215" s="243"/>
      <c r="K215" s="243"/>
      <c r="L215" s="243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38"/>
      <c r="B216" s="538"/>
      <c r="C216" s="538"/>
      <c r="D216" s="540"/>
      <c r="E216" s="243"/>
      <c r="F216" s="243"/>
      <c r="G216" s="243"/>
      <c r="H216" s="243"/>
      <c r="I216" s="540"/>
      <c r="J216" s="243"/>
      <c r="K216" s="243"/>
      <c r="L216" s="243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38"/>
      <c r="B217" s="538"/>
      <c r="C217" s="538"/>
      <c r="D217" s="540"/>
      <c r="E217" s="243"/>
      <c r="F217" s="243"/>
      <c r="G217" s="243"/>
      <c r="H217" s="243"/>
      <c r="I217" s="540"/>
      <c r="J217" s="243"/>
      <c r="K217" s="243"/>
      <c r="L217" s="243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38"/>
      <c r="B218" s="538"/>
      <c r="C218" s="538"/>
      <c r="D218" s="540"/>
      <c r="E218" s="243"/>
      <c r="F218" s="243"/>
      <c r="G218" s="243"/>
      <c r="H218" s="243"/>
      <c r="I218" s="540"/>
      <c r="J218" s="243"/>
      <c r="K218" s="243"/>
      <c r="L218" s="243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38"/>
      <c r="B219" s="538"/>
      <c r="C219" s="538"/>
      <c r="D219" s="540"/>
      <c r="E219" s="243"/>
      <c r="F219" s="243"/>
      <c r="G219" s="243"/>
      <c r="H219" s="243"/>
      <c r="I219" s="540"/>
      <c r="J219" s="243"/>
      <c r="K219" s="243"/>
      <c r="L219" s="243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540"/>
      <c r="E220" s="243"/>
      <c r="F220" s="243"/>
      <c r="G220" s="243"/>
      <c r="H220" s="243"/>
      <c r="I220" s="540"/>
      <c r="J220" s="243"/>
      <c r="K220" s="243"/>
      <c r="L220" s="243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540"/>
      <c r="E221" s="243"/>
      <c r="F221" s="243"/>
      <c r="G221" s="243"/>
      <c r="H221" s="243"/>
      <c r="I221" s="540"/>
      <c r="J221" s="243"/>
      <c r="K221" s="243"/>
      <c r="L221" s="243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40"/>
      <c r="E222" s="243"/>
      <c r="F222" s="243"/>
      <c r="G222" s="243"/>
      <c r="H222" s="243"/>
      <c r="I222" s="540"/>
      <c r="J222" s="243"/>
      <c r="K222" s="243"/>
      <c r="L222" s="243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40"/>
      <c r="E223" s="243"/>
      <c r="F223" s="243"/>
      <c r="G223" s="243"/>
      <c r="H223" s="243"/>
      <c r="I223" s="540"/>
      <c r="J223" s="243"/>
      <c r="K223" s="243"/>
      <c r="L223" s="243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40"/>
      <c r="E224" s="243"/>
      <c r="F224" s="243"/>
      <c r="G224" s="243"/>
      <c r="H224" s="243"/>
      <c r="I224" s="540"/>
      <c r="J224" s="243"/>
      <c r="K224" s="243"/>
      <c r="L224" s="243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40"/>
      <c r="E225" s="243"/>
      <c r="F225" s="243"/>
      <c r="G225" s="243"/>
      <c r="H225" s="243"/>
      <c r="I225" s="540"/>
      <c r="J225" s="243"/>
      <c r="K225" s="243"/>
      <c r="L225" s="243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40"/>
      <c r="E226" s="243"/>
      <c r="F226" s="243"/>
      <c r="G226" s="243"/>
      <c r="H226" s="243"/>
      <c r="I226" s="540"/>
      <c r="J226" s="243"/>
      <c r="K226" s="243"/>
      <c r="L226" s="243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540"/>
      <c r="J227" s="243"/>
      <c r="K227" s="243"/>
      <c r="L227" s="243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540"/>
      <c r="J228" s="243"/>
      <c r="K228" s="243"/>
      <c r="L228" s="243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540"/>
      <c r="J229" s="243"/>
      <c r="K229" s="243"/>
      <c r="L229" s="243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540"/>
      <c r="J230" s="243"/>
      <c r="K230" s="243"/>
      <c r="L230" s="243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540"/>
      <c r="J231" s="243"/>
      <c r="K231" s="243"/>
      <c r="L231" s="243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540"/>
      <c r="J232" s="243"/>
      <c r="K232" s="243"/>
      <c r="L232" s="243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540"/>
      <c r="J233" s="243"/>
      <c r="K233" s="243"/>
      <c r="L233" s="243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540"/>
      <c r="J234" s="243"/>
      <c r="K234" s="243"/>
      <c r="L234" s="243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540"/>
      <c r="J235" s="243"/>
      <c r="K235" s="243"/>
      <c r="L235" s="243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540"/>
      <c r="J236" s="243"/>
      <c r="K236" s="243"/>
      <c r="L236" s="243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540"/>
      <c r="J237" s="243"/>
      <c r="K237" s="243"/>
      <c r="L237" s="243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540"/>
      <c r="J238" s="243"/>
      <c r="K238" s="243"/>
      <c r="L238" s="243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540"/>
      <c r="J239" s="243"/>
      <c r="K239" s="243"/>
      <c r="L239" s="243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540"/>
      <c r="J240" s="243"/>
      <c r="K240" s="243"/>
      <c r="L240" s="243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540"/>
      <c r="J241" s="243"/>
      <c r="K241" s="243"/>
      <c r="L241" s="243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540"/>
      <c r="J242" s="243"/>
      <c r="K242" s="243"/>
      <c r="L242" s="243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540"/>
      <c r="J243" s="243"/>
      <c r="K243" s="243"/>
      <c r="L243" s="243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540"/>
      <c r="J244" s="243"/>
      <c r="K244" s="243"/>
      <c r="L244" s="243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540"/>
      <c r="J245" s="243"/>
      <c r="K245" s="243"/>
      <c r="L245" s="243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540"/>
      <c r="J246" s="243"/>
      <c r="K246" s="243"/>
      <c r="L246" s="243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540"/>
      <c r="J247" s="243"/>
      <c r="K247" s="243"/>
      <c r="L247" s="243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540"/>
      <c r="J248" s="243"/>
      <c r="K248" s="243"/>
      <c r="L248" s="243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540"/>
      <c r="J249" s="243"/>
      <c r="K249" s="243"/>
      <c r="L249" s="243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540"/>
      <c r="J250" s="243"/>
      <c r="K250" s="243"/>
      <c r="L250" s="243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540"/>
      <c r="J251" s="243"/>
      <c r="K251" s="243"/>
      <c r="L251" s="243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540"/>
      <c r="J252" s="243"/>
      <c r="K252" s="243"/>
      <c r="L252" s="243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540"/>
      <c r="J253" s="243"/>
      <c r="K253" s="243"/>
      <c r="L253" s="243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540"/>
      <c r="J254" s="243"/>
      <c r="K254" s="243"/>
      <c r="L254" s="243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540"/>
      <c r="J255" s="243"/>
      <c r="K255" s="243"/>
      <c r="L255" s="243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540"/>
      <c r="J256" s="243"/>
      <c r="K256" s="243"/>
      <c r="L256" s="243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540"/>
      <c r="J257" s="243"/>
      <c r="K257" s="243"/>
      <c r="L257" s="243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540"/>
      <c r="J258" s="243"/>
      <c r="K258" s="243"/>
      <c r="L258" s="243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540"/>
      <c r="J259" s="243"/>
      <c r="K259" s="243"/>
      <c r="L259" s="243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540"/>
      <c r="J260" s="243"/>
      <c r="K260" s="243"/>
      <c r="L260" s="243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540"/>
      <c r="J261" s="243"/>
      <c r="K261" s="243"/>
      <c r="L261" s="243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540"/>
      <c r="J262" s="243"/>
      <c r="K262" s="243"/>
      <c r="L262" s="243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540"/>
      <c r="J263" s="243"/>
      <c r="K263" s="243"/>
      <c r="L263" s="243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540"/>
      <c r="J264" s="243"/>
      <c r="K264" s="243"/>
      <c r="L264" s="243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540"/>
      <c r="J265" s="243"/>
      <c r="K265" s="243"/>
      <c r="L265" s="243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540"/>
      <c r="J266" s="243"/>
      <c r="K266" s="243"/>
      <c r="L266" s="243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540"/>
      <c r="J267" s="243"/>
      <c r="K267" s="243"/>
      <c r="L267" s="243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540"/>
      <c r="J268" s="243"/>
      <c r="K268" s="243"/>
      <c r="L268" s="243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540"/>
      <c r="J269" s="243"/>
      <c r="K269" s="243"/>
      <c r="L269" s="243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540"/>
      <c r="J270" s="243"/>
      <c r="K270" s="243"/>
      <c r="L270" s="243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540"/>
      <c r="J271" s="243"/>
      <c r="K271" s="243"/>
      <c r="L271" s="243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540"/>
      <c r="J272" s="243"/>
      <c r="K272" s="243"/>
      <c r="L272" s="243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540"/>
      <c r="J273" s="243"/>
      <c r="K273" s="243"/>
      <c r="L273" s="243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540"/>
      <c r="J274" s="243"/>
      <c r="K274" s="243"/>
      <c r="L274" s="243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540"/>
      <c r="J275" s="243"/>
      <c r="K275" s="243"/>
      <c r="L275" s="243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540"/>
      <c r="J276" s="243"/>
      <c r="K276" s="243"/>
      <c r="L276" s="243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540"/>
      <c r="J277" s="243"/>
      <c r="K277" s="243"/>
      <c r="L277" s="243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540"/>
      <c r="J278" s="243"/>
      <c r="K278" s="243"/>
      <c r="L278" s="243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540"/>
      <c r="J279" s="243"/>
      <c r="K279" s="243"/>
      <c r="L279" s="243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540"/>
      <c r="J280" s="243"/>
      <c r="K280" s="243"/>
      <c r="L280" s="243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540"/>
      <c r="J281" s="243"/>
      <c r="K281" s="243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540"/>
      <c r="J282" s="243"/>
      <c r="K282" s="243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540"/>
      <c r="J283" s="243"/>
      <c r="K283" s="243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540"/>
      <c r="J284" s="243"/>
      <c r="K284" s="243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540"/>
      <c r="J285" s="243"/>
      <c r="K285" s="243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540"/>
      <c r="J286" s="243"/>
      <c r="K286" s="243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540"/>
      <c r="J287" s="243"/>
      <c r="K287" s="243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540"/>
      <c r="J288" s="243"/>
      <c r="K288" s="243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540"/>
      <c r="J289" s="243"/>
      <c r="K289" s="243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540"/>
      <c r="J290" s="243"/>
      <c r="K290" s="243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540"/>
      <c r="J291" s="243"/>
      <c r="K291" s="243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540"/>
      <c r="J292" s="243"/>
      <c r="K292" s="243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540"/>
      <c r="J293" s="243"/>
      <c r="K293" s="243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540"/>
      <c r="J294" s="243"/>
      <c r="K294" s="243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540"/>
      <c r="J295" s="243"/>
      <c r="K295" s="243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540"/>
      <c r="J296" s="243"/>
      <c r="K296" s="243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540"/>
      <c r="J297" s="243"/>
      <c r="K297" s="243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540"/>
      <c r="J298" s="243"/>
      <c r="K298" s="243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540"/>
      <c r="J299" s="243"/>
      <c r="K299" s="243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540"/>
      <c r="J300" s="243"/>
      <c r="K300" s="243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540"/>
      <c r="J301" s="243"/>
      <c r="K301" s="243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540"/>
      <c r="J302" s="243"/>
      <c r="K302" s="243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540"/>
      <c r="J303" s="243"/>
      <c r="K303" s="243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540"/>
      <c r="J304" s="243"/>
      <c r="K304" s="243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540"/>
      <c r="J305" s="243"/>
      <c r="K305" s="243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540"/>
      <c r="J306" s="243"/>
      <c r="K306" s="243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540"/>
      <c r="J307" s="243"/>
      <c r="K307" s="243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540"/>
      <c r="J308" s="243"/>
      <c r="K308" s="243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540"/>
      <c r="J309" s="243"/>
      <c r="K309" s="243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540"/>
      <c r="J310" s="243"/>
      <c r="K310" s="243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540"/>
      <c r="J311" s="243"/>
      <c r="K311" s="243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540"/>
      <c r="J312" s="243"/>
      <c r="K312" s="243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540"/>
      <c r="J313" s="243"/>
      <c r="K313" s="243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540"/>
      <c r="J314" s="243"/>
      <c r="K314" s="243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540"/>
      <c r="J315" s="243"/>
      <c r="K315" s="243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540"/>
      <c r="J316" s="243"/>
      <c r="K316" s="243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540"/>
      <c r="J317" s="243"/>
      <c r="K317" s="243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540"/>
      <c r="J318" s="243"/>
      <c r="K318" s="243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540"/>
      <c r="J319" s="243"/>
      <c r="K319" s="243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540"/>
      <c r="J320" s="243"/>
      <c r="K320" s="243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540"/>
      <c r="J321" s="243"/>
      <c r="K321" s="243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540"/>
      <c r="J322" s="243"/>
      <c r="K322" s="243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540"/>
      <c r="J323" s="243"/>
      <c r="K323" s="243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540"/>
      <c r="J324" s="243"/>
      <c r="K324" s="243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540"/>
      <c r="J325" s="243"/>
      <c r="K325" s="243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540"/>
      <c r="J326" s="243"/>
      <c r="K326" s="243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540"/>
      <c r="J327" s="243"/>
      <c r="K327" s="243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540"/>
      <c r="J328" s="243"/>
      <c r="K328" s="243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540"/>
      <c r="J329" s="243"/>
      <c r="K329" s="243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540"/>
      <c r="J330" s="243"/>
      <c r="K330" s="243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540"/>
      <c r="J331" s="243"/>
      <c r="K331" s="243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540"/>
      <c r="J332" s="243"/>
      <c r="K332" s="243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540"/>
      <c r="J333" s="243"/>
      <c r="K333" s="243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540"/>
      <c r="J334" s="243"/>
      <c r="K334" s="243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540"/>
      <c r="J335" s="243"/>
      <c r="K335" s="243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540"/>
      <c r="J336" s="243"/>
      <c r="K336" s="243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540"/>
      <c r="J337" s="243"/>
      <c r="K337" s="243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540"/>
      <c r="J338" s="243"/>
      <c r="K338" s="243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540"/>
      <c r="J339" s="243"/>
      <c r="K339" s="243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540"/>
      <c r="J340" s="243"/>
      <c r="K340" s="243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540"/>
      <c r="J341" s="243"/>
      <c r="K341" s="243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540"/>
      <c r="J342" s="243"/>
      <c r="K342" s="243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540"/>
      <c r="J343" s="243"/>
      <c r="K343" s="243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540"/>
      <c r="J344" s="243"/>
      <c r="K344" s="243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540"/>
      <c r="J345" s="243"/>
      <c r="K345" s="243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540"/>
      <c r="J346" s="243"/>
      <c r="K346" s="243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540"/>
      <c r="J347" s="243"/>
      <c r="K347" s="243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540"/>
      <c r="J348" s="243"/>
      <c r="K348" s="243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540"/>
      <c r="J349" s="243"/>
      <c r="K349" s="243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540"/>
      <c r="J350" s="243"/>
      <c r="K350" s="243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540"/>
      <c r="J351" s="243"/>
      <c r="K351" s="243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540"/>
      <c r="J352" s="243"/>
      <c r="K352" s="243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540"/>
      <c r="J353" s="243"/>
      <c r="K353" s="243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540"/>
      <c r="J354" s="243"/>
      <c r="K354" s="243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540"/>
      <c r="J355" s="243"/>
      <c r="K355" s="243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540"/>
      <c r="J356" s="243"/>
      <c r="K356" s="243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540"/>
      <c r="J357" s="243"/>
      <c r="K357" s="243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540"/>
      <c r="J358" s="243"/>
      <c r="K358" s="243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540"/>
      <c r="J359" s="243"/>
      <c r="K359" s="243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540"/>
      <c r="J360" s="243"/>
      <c r="K360" s="243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540"/>
      <c r="J361" s="243"/>
      <c r="K361" s="243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540"/>
      <c r="J362" s="243"/>
      <c r="K362" s="243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540"/>
      <c r="J363" s="243"/>
      <c r="K363" s="243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540"/>
      <c r="J364" s="243"/>
      <c r="K364" s="243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540"/>
      <c r="J365" s="243"/>
      <c r="K365" s="243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540"/>
      <c r="J366" s="243"/>
      <c r="K366" s="243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540"/>
      <c r="J367" s="243"/>
      <c r="K367" s="243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540"/>
      <c r="J368" s="243"/>
      <c r="K368" s="243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540"/>
      <c r="J369" s="243"/>
      <c r="K369" s="243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540"/>
      <c r="J370" s="243"/>
      <c r="K370" s="243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540"/>
      <c r="J371" s="243"/>
      <c r="K371" s="243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540"/>
      <c r="J372" s="243"/>
      <c r="K372" s="243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540"/>
      <c r="J373" s="243"/>
      <c r="K373" s="243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540"/>
      <c r="J374" s="243"/>
      <c r="K374" s="243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540"/>
      <c r="J375" s="243"/>
      <c r="K375" s="243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540"/>
      <c r="J376" s="243"/>
      <c r="K376" s="243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540"/>
      <c r="J377" s="243"/>
      <c r="K377" s="243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540"/>
      <c r="J378" s="243"/>
      <c r="K378" s="243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540"/>
      <c r="J379" s="243"/>
      <c r="K379" s="243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540"/>
      <c r="J380" s="243"/>
      <c r="K380" s="243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540"/>
      <c r="J381" s="243"/>
      <c r="K381" s="243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540"/>
      <c r="J382" s="243"/>
      <c r="K382" s="243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540"/>
      <c r="J383" s="243"/>
      <c r="K383" s="243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540"/>
      <c r="J384" s="243"/>
      <c r="K384" s="243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540"/>
      <c r="J385" s="243"/>
      <c r="K385" s="243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540"/>
      <c r="J386" s="243"/>
      <c r="K386" s="243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540"/>
      <c r="J387" s="243"/>
      <c r="K387" s="243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540"/>
      <c r="J388" s="243"/>
      <c r="K388" s="243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540"/>
      <c r="J389" s="243"/>
      <c r="K389" s="243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540"/>
      <c r="J390" s="243"/>
      <c r="K390" s="243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540"/>
      <c r="J391" s="243"/>
      <c r="K391" s="243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540"/>
      <c r="J392" s="243"/>
      <c r="K392" s="243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540"/>
      <c r="J393" s="243"/>
      <c r="K393" s="243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540"/>
      <c r="J394" s="243"/>
      <c r="K394" s="243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540"/>
      <c r="J395" s="243"/>
      <c r="K395" s="243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540"/>
      <c r="J396" s="243"/>
      <c r="K396" s="243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540"/>
      <c r="J397" s="243"/>
      <c r="K397" s="243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540"/>
      <c r="J398" s="243"/>
      <c r="K398" s="243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540"/>
      <c r="J399" s="243"/>
      <c r="K399" s="243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540"/>
      <c r="J400" s="243"/>
      <c r="K400" s="243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540"/>
      <c r="J401" s="243"/>
      <c r="K401" s="243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540"/>
      <c r="J402" s="243"/>
      <c r="K402" s="243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540"/>
      <c r="J403" s="243"/>
      <c r="K403" s="243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540"/>
      <c r="J404" s="243"/>
      <c r="K404" s="243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540"/>
      <c r="J405" s="243"/>
      <c r="K405" s="243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540"/>
      <c r="J406" s="243"/>
      <c r="K406" s="243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540"/>
      <c r="J407" s="243"/>
      <c r="K407" s="243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540"/>
      <c r="J408" s="243"/>
      <c r="K408" s="243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540"/>
      <c r="J409" s="243"/>
      <c r="K409" s="243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540"/>
      <c r="J410" s="243"/>
      <c r="K410" s="243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540"/>
      <c r="J411" s="243"/>
      <c r="K411" s="243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540"/>
      <c r="J412" s="243"/>
      <c r="K412" s="243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540"/>
      <c r="J413" s="243"/>
      <c r="K413" s="243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540"/>
      <c r="J414" s="243"/>
      <c r="K414" s="243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540"/>
      <c r="J415" s="243"/>
      <c r="K415" s="243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540"/>
      <c r="J416" s="243"/>
      <c r="K416" s="243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540"/>
      <c r="J417" s="243"/>
      <c r="K417" s="243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540"/>
      <c r="J418" s="243"/>
      <c r="K418" s="243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540"/>
      <c r="J419" s="243"/>
      <c r="K419" s="243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540"/>
      <c r="J420" s="243"/>
      <c r="K420" s="243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540"/>
      <c r="J421" s="243"/>
      <c r="K421" s="243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540"/>
      <c r="J422" s="243"/>
      <c r="K422" s="243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540"/>
      <c r="J423" s="243"/>
      <c r="K423" s="243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540"/>
      <c r="J424" s="243"/>
      <c r="K424" s="243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540"/>
      <c r="J425" s="243"/>
      <c r="K425" s="243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540"/>
      <c r="J426" s="243"/>
      <c r="K426" s="243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540"/>
      <c r="J427" s="243"/>
      <c r="K427" s="243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540"/>
      <c r="J428" s="243"/>
      <c r="K428" s="243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540"/>
      <c r="J429" s="243"/>
      <c r="K429" s="243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540"/>
      <c r="J430" s="243"/>
      <c r="K430" s="243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540"/>
      <c r="J431" s="243"/>
      <c r="K431" s="243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540"/>
      <c r="J432" s="243"/>
      <c r="K432" s="243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540"/>
      <c r="J433" s="243"/>
      <c r="K433" s="243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540"/>
      <c r="J434" s="243"/>
      <c r="K434" s="243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540"/>
      <c r="J435" s="243"/>
      <c r="K435" s="243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540"/>
      <c r="J436" s="243"/>
      <c r="K436" s="243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540"/>
      <c r="J437" s="243"/>
      <c r="K437" s="243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540"/>
      <c r="J438" s="243"/>
      <c r="K438" s="243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540"/>
      <c r="J439" s="243"/>
      <c r="K439" s="243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540"/>
      <c r="J440" s="243"/>
      <c r="K440" s="243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540"/>
      <c r="J441" s="243"/>
      <c r="K441" s="243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540"/>
      <c r="J442" s="243"/>
      <c r="K442" s="243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540"/>
      <c r="J443" s="243"/>
      <c r="K443" s="243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540"/>
      <c r="J444" s="243"/>
      <c r="K444" s="243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540"/>
      <c r="J445" s="243"/>
      <c r="K445" s="243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540"/>
      <c r="J446" s="243"/>
      <c r="K446" s="243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540"/>
      <c r="J447" s="243"/>
      <c r="K447" s="243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540"/>
      <c r="J448" s="243"/>
      <c r="K448" s="243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540"/>
      <c r="J449" s="243"/>
      <c r="K449" s="243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540"/>
      <c r="J450" s="243"/>
      <c r="K450" s="243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540"/>
      <c r="J451" s="243"/>
      <c r="K451" s="243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540"/>
      <c r="J452" s="243"/>
      <c r="K452" s="243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540"/>
      <c r="J453" s="243"/>
      <c r="K453" s="243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540"/>
      <c r="J454" s="243"/>
      <c r="K454" s="243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540"/>
      <c r="J455" s="243"/>
      <c r="K455" s="243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540"/>
      <c r="J456" s="243"/>
      <c r="K456" s="243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540"/>
      <c r="J457" s="243"/>
      <c r="K457" s="243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540"/>
      <c r="J458" s="243"/>
      <c r="K458" s="243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540"/>
      <c r="J459" s="243"/>
      <c r="K459" s="243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540"/>
      <c r="J460" s="243"/>
      <c r="K460" s="243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540"/>
      <c r="J461" s="243"/>
      <c r="K461" s="243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540"/>
      <c r="J462" s="243"/>
      <c r="K462" s="243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540"/>
      <c r="J463" s="243"/>
      <c r="K463" s="243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540"/>
      <c r="J464" s="243"/>
      <c r="K464" s="243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540"/>
      <c r="J465" s="243"/>
      <c r="K465" s="243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540"/>
      <c r="J466" s="243"/>
      <c r="K466" s="243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540"/>
      <c r="J467" s="243"/>
      <c r="K467" s="243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540"/>
      <c r="J468" s="243"/>
      <c r="K468" s="243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540"/>
      <c r="J469" s="243"/>
      <c r="K469" s="243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540"/>
      <c r="J470" s="243"/>
      <c r="K470" s="243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540"/>
      <c r="J471" s="243"/>
      <c r="K471" s="243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540"/>
      <c r="J472" s="243"/>
      <c r="K472" s="243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540"/>
      <c r="J473" s="243"/>
      <c r="K473" s="243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540"/>
      <c r="J474" s="243"/>
      <c r="K474" s="243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540"/>
      <c r="J475" s="243"/>
      <c r="K475" s="243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540"/>
      <c r="J476" s="243"/>
      <c r="K476" s="243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540"/>
      <c r="J477" s="243"/>
      <c r="K477" s="243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540"/>
      <c r="J478" s="243"/>
      <c r="K478" s="243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540"/>
      <c r="J479" s="243"/>
      <c r="K479" s="243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540"/>
      <c r="J480" s="243"/>
      <c r="K480" s="243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540"/>
      <c r="J481" s="243"/>
      <c r="K481" s="243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540"/>
      <c r="J482" s="243"/>
      <c r="K482" s="243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540"/>
      <c r="J483" s="243"/>
      <c r="K483" s="243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540"/>
      <c r="J484" s="243"/>
      <c r="K484" s="243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540"/>
      <c r="J485" s="243"/>
      <c r="K485" s="243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540"/>
      <c r="J486" s="243"/>
      <c r="K486" s="243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540"/>
      <c r="J487" s="243"/>
      <c r="K487" s="243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540"/>
      <c r="J488" s="243"/>
      <c r="K488" s="243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540"/>
      <c r="J489" s="243"/>
      <c r="K489" s="243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540"/>
      <c r="J490" s="243"/>
      <c r="K490" s="243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540"/>
      <c r="J491" s="243"/>
      <c r="K491" s="243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540"/>
      <c r="J492" s="243"/>
      <c r="K492" s="243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540"/>
      <c r="J493" s="243"/>
      <c r="K493" s="243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540"/>
      <c r="J494" s="243"/>
      <c r="K494" s="243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540"/>
      <c r="J495" s="243"/>
      <c r="K495" s="243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540"/>
      <c r="J496" s="243"/>
      <c r="K496" s="243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540"/>
      <c r="J497" s="243"/>
      <c r="K497" s="243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540"/>
      <c r="J498" s="243"/>
      <c r="K498" s="243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540"/>
      <c r="J499" s="243"/>
      <c r="K499" s="243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540"/>
      <c r="J500" s="243"/>
      <c r="K500" s="243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540"/>
      <c r="J501" s="243"/>
      <c r="K501" s="243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540"/>
      <c r="J502" s="243"/>
      <c r="K502" s="243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540"/>
      <c r="J503" s="243"/>
      <c r="K503" s="243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540"/>
      <c r="J504" s="243"/>
      <c r="K504" s="243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540"/>
      <c r="J505" s="243"/>
      <c r="K505" s="243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540"/>
      <c r="J506" s="243"/>
      <c r="K506" s="243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540"/>
      <c r="J507" s="243"/>
      <c r="K507" s="243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540"/>
      <c r="J508" s="243"/>
      <c r="K508" s="243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540"/>
      <c r="J509" s="243"/>
      <c r="K509" s="243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540"/>
      <c r="J510" s="243"/>
      <c r="K510" s="243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540"/>
      <c r="J511" s="243"/>
      <c r="K511" s="243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540"/>
      <c r="J512" s="243"/>
      <c r="K512" s="243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540"/>
      <c r="J513" s="243"/>
      <c r="K513" s="243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540"/>
      <c r="J514" s="243"/>
      <c r="K514" s="243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540"/>
      <c r="J515" s="243"/>
      <c r="K515" s="243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540"/>
      <c r="J516" s="243"/>
      <c r="K516" s="243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540"/>
      <c r="J517" s="243"/>
      <c r="K517" s="243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540"/>
      <c r="J518" s="243"/>
      <c r="K518" s="243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540"/>
      <c r="J519" s="243"/>
      <c r="K519" s="243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540"/>
      <c r="J520" s="243"/>
      <c r="K520" s="243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540"/>
      <c r="J521" s="243"/>
      <c r="K521" s="243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540"/>
      <c r="J522" s="243"/>
      <c r="K522" s="243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540"/>
      <c r="J523" s="243"/>
      <c r="K523" s="243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540"/>
      <c r="J524" s="243"/>
      <c r="K524" s="243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540"/>
      <c r="J525" s="243"/>
      <c r="K525" s="243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540"/>
      <c r="J526" s="243"/>
      <c r="K526" s="243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540"/>
      <c r="J527" s="243"/>
      <c r="K527" s="243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540"/>
      <c r="J528" s="243"/>
      <c r="K528" s="243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540"/>
      <c r="J529" s="243"/>
      <c r="K529" s="243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540"/>
      <c r="J530" s="243"/>
      <c r="K530" s="243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540"/>
      <c r="J531" s="243"/>
      <c r="K531" s="243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540"/>
      <c r="J532" s="243"/>
      <c r="K532" s="243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540"/>
      <c r="J533" s="243"/>
      <c r="K533" s="243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540"/>
      <c r="J534" s="243"/>
      <c r="K534" s="243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540"/>
      <c r="J535" s="243"/>
      <c r="K535" s="243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540"/>
      <c r="J536" s="243"/>
      <c r="K536" s="243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540"/>
      <c r="J537" s="243"/>
      <c r="K537" s="243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540"/>
      <c r="J538" s="243"/>
      <c r="K538" s="243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540"/>
      <c r="J539" s="243"/>
      <c r="K539" s="243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540"/>
      <c r="J540" s="243"/>
      <c r="K540" s="243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540"/>
      <c r="J541" s="243"/>
      <c r="K541" s="243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540"/>
      <c r="J542" s="243"/>
      <c r="K542" s="243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540"/>
      <c r="J543" s="243"/>
      <c r="K543" s="243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540"/>
      <c r="J544" s="243"/>
      <c r="K544" s="243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540"/>
      <c r="J545" s="243"/>
      <c r="K545" s="243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540"/>
      <c r="J546" s="243"/>
      <c r="K546" s="243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540"/>
      <c r="J547" s="243"/>
      <c r="K547" s="243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540"/>
      <c r="J548" s="243"/>
      <c r="K548" s="243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540"/>
      <c r="J549" s="243"/>
      <c r="K549" s="243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540"/>
      <c r="J550" s="243"/>
      <c r="K550" s="243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540"/>
      <c r="J551" s="243"/>
      <c r="K551" s="243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540"/>
      <c r="J552" s="243"/>
      <c r="K552" s="243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540"/>
      <c r="J553" s="243"/>
      <c r="K553" s="243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540"/>
      <c r="J554" s="243"/>
      <c r="K554" s="243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540"/>
      <c r="J555" s="243"/>
      <c r="K555" s="243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540"/>
      <c r="J556" s="243"/>
      <c r="K556" s="243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540"/>
      <c r="J557" s="243"/>
      <c r="K557" s="243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540"/>
      <c r="J558" s="243"/>
      <c r="K558" s="243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540"/>
      <c r="J559" s="243"/>
      <c r="K559" s="243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540"/>
      <c r="J560" s="243"/>
      <c r="K560" s="243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540"/>
      <c r="J561" s="243"/>
      <c r="K561" s="243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540"/>
      <c r="J562" s="243"/>
      <c r="K562" s="243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540"/>
      <c r="J563" s="243"/>
      <c r="K563" s="243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540"/>
      <c r="J564" s="243"/>
      <c r="K564" s="243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540"/>
      <c r="J565" s="243"/>
      <c r="K565" s="243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540"/>
      <c r="J566" s="243"/>
      <c r="K566" s="243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540"/>
      <c r="J567" s="243"/>
      <c r="K567" s="243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540"/>
      <c r="J568" s="243"/>
      <c r="K568" s="243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540"/>
      <c r="J569" s="243"/>
      <c r="K569" s="243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540"/>
      <c r="J570" s="243"/>
      <c r="K570" s="243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540"/>
      <c r="J571" s="243"/>
      <c r="K571" s="243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540"/>
      <c r="J572" s="243"/>
      <c r="K572" s="243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540"/>
      <c r="J573" s="243"/>
      <c r="K573" s="243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540"/>
      <c r="J574" s="243"/>
      <c r="K574" s="243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540"/>
      <c r="J575" s="243"/>
      <c r="K575" s="243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540"/>
      <c r="J576" s="243"/>
      <c r="K576" s="243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540"/>
      <c r="J577" s="243"/>
      <c r="K577" s="243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540"/>
      <c r="J578" s="243"/>
      <c r="K578" s="243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540"/>
      <c r="J579" s="243"/>
      <c r="K579" s="243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540"/>
      <c r="J580" s="243"/>
      <c r="K580" s="243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540"/>
      <c r="J581" s="243"/>
      <c r="K581" s="243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540"/>
      <c r="J582" s="243"/>
      <c r="K582" s="243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540"/>
      <c r="J583" s="243"/>
      <c r="K583" s="243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540"/>
      <c r="J584" s="243"/>
      <c r="K584" s="243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540"/>
      <c r="J585" s="243"/>
      <c r="K585" s="243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540"/>
      <c r="J586" s="243"/>
      <c r="K586" s="243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540"/>
      <c r="J587" s="243"/>
      <c r="K587" s="243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540"/>
      <c r="J588" s="243"/>
      <c r="K588" s="243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540"/>
      <c r="J589" s="243"/>
      <c r="K589" s="243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540"/>
      <c r="J590" s="243"/>
      <c r="K590" s="243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540"/>
      <c r="J591" s="243"/>
      <c r="K591" s="243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540"/>
      <c r="J592" s="243"/>
      <c r="K592" s="243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540"/>
      <c r="J593" s="243"/>
      <c r="K593" s="243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540"/>
      <c r="J594" s="243"/>
      <c r="K594" s="243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540"/>
      <c r="J595" s="243"/>
      <c r="K595" s="243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540"/>
      <c r="J596" s="243"/>
      <c r="K596" s="243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540"/>
      <c r="J597" s="243"/>
      <c r="K597" s="243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540"/>
      <c r="J598" s="243"/>
      <c r="K598" s="243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540"/>
      <c r="J599" s="243"/>
      <c r="K599" s="243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540"/>
      <c r="J600" s="243"/>
      <c r="K600" s="243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540"/>
      <c r="J601" s="243"/>
      <c r="K601" s="243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540"/>
      <c r="J602" s="243"/>
      <c r="K602" s="243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540"/>
      <c r="J603" s="243"/>
      <c r="K603" s="243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540"/>
      <c r="J604" s="243"/>
      <c r="K604" s="243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540"/>
      <c r="J605" s="243"/>
      <c r="K605" s="243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540"/>
      <c r="J606" s="243"/>
      <c r="K606" s="243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540"/>
      <c r="J607" s="243"/>
      <c r="K607" s="243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540"/>
      <c r="J608" s="243"/>
      <c r="K608" s="243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540"/>
      <c r="J609" s="243"/>
      <c r="K609" s="243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540"/>
      <c r="J610" s="243"/>
      <c r="K610" s="243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540"/>
      <c r="J611" s="243"/>
      <c r="K611" s="243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540"/>
      <c r="J612" s="243"/>
      <c r="K612" s="243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540"/>
      <c r="J613" s="243"/>
      <c r="K613" s="243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540"/>
      <c r="J614" s="243"/>
      <c r="K614" s="243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540"/>
      <c r="J615" s="243"/>
      <c r="K615" s="243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540"/>
      <c r="J616" s="243"/>
      <c r="K616" s="243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540"/>
      <c r="J617" s="243"/>
      <c r="K617" s="243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540"/>
      <c r="J618" s="243"/>
      <c r="K618" s="243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540"/>
      <c r="J619" s="243"/>
      <c r="K619" s="243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540"/>
      <c r="J620" s="243"/>
      <c r="K620" s="243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540"/>
      <c r="J621" s="243"/>
      <c r="K621" s="243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540"/>
      <c r="J622" s="243"/>
      <c r="K622" s="243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540"/>
      <c r="J623" s="243"/>
      <c r="K623" s="243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540"/>
      <c r="J624" s="243"/>
      <c r="K624" s="243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540"/>
      <c r="J625" s="243"/>
      <c r="K625" s="243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540"/>
      <c r="J626" s="243"/>
      <c r="K626" s="243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540"/>
      <c r="J627" s="243"/>
      <c r="K627" s="243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540"/>
      <c r="J628" s="243"/>
      <c r="K628" s="243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540"/>
      <c r="J629" s="243"/>
      <c r="K629" s="243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540"/>
      <c r="J630" s="243"/>
      <c r="K630" s="243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540"/>
      <c r="J631" s="243"/>
      <c r="K631" s="243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540"/>
      <c r="J632" s="243"/>
      <c r="K632" s="243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540"/>
      <c r="J633" s="243"/>
      <c r="K633" s="243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540"/>
      <c r="J634" s="243"/>
      <c r="K634" s="243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540"/>
      <c r="J635" s="243"/>
      <c r="K635" s="243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540"/>
      <c r="J636" s="243"/>
      <c r="K636" s="243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540"/>
      <c r="J637" s="243"/>
      <c r="K637" s="243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540"/>
      <c r="J638" s="243"/>
      <c r="K638" s="243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540"/>
      <c r="J639" s="243"/>
      <c r="K639" s="243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540"/>
      <c r="J640" s="243"/>
      <c r="K640" s="243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540"/>
      <c r="J641" s="243"/>
      <c r="K641" s="243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540"/>
      <c r="J642" s="243"/>
      <c r="K642" s="243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540"/>
      <c r="J643" s="243"/>
      <c r="K643" s="243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540"/>
      <c r="J644" s="243"/>
      <c r="K644" s="243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540"/>
      <c r="J645" s="243"/>
      <c r="K645" s="243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540"/>
      <c r="J646" s="243"/>
      <c r="K646" s="243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540"/>
      <c r="J647" s="243"/>
      <c r="K647" s="243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540"/>
      <c r="J648" s="243"/>
      <c r="K648" s="243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540"/>
      <c r="J649" s="243"/>
      <c r="K649" s="243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540"/>
      <c r="J650" s="243"/>
      <c r="K650" s="243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540"/>
      <c r="J651" s="243"/>
      <c r="K651" s="243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540"/>
      <c r="J652" s="243"/>
      <c r="K652" s="243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540"/>
      <c r="J653" s="243"/>
      <c r="K653" s="243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540"/>
      <c r="J654" s="243"/>
      <c r="K654" s="243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540"/>
      <c r="J655" s="243"/>
      <c r="K655" s="243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540"/>
      <c r="J656" s="243"/>
      <c r="K656" s="243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540"/>
      <c r="J657" s="243"/>
      <c r="K657" s="243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540"/>
      <c r="J658" s="243"/>
      <c r="K658" s="243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540"/>
      <c r="J659" s="243"/>
      <c r="K659" s="243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540"/>
      <c r="J660" s="243"/>
      <c r="K660" s="243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540"/>
      <c r="J661" s="243"/>
      <c r="K661" s="243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540"/>
      <c r="J662" s="243"/>
      <c r="K662" s="243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540"/>
      <c r="J663" s="243"/>
      <c r="K663" s="243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540"/>
      <c r="J664" s="243"/>
      <c r="K664" s="243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540"/>
      <c r="J665" s="243"/>
      <c r="K665" s="243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540"/>
      <c r="J666" s="243"/>
      <c r="K666" s="243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540"/>
      <c r="J667" s="243"/>
      <c r="K667" s="243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540"/>
      <c r="J668" s="243"/>
      <c r="K668" s="243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540"/>
      <c r="J669" s="243"/>
      <c r="K669" s="243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540"/>
      <c r="J670" s="243"/>
      <c r="K670" s="243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540"/>
      <c r="J671" s="243"/>
      <c r="K671" s="243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540"/>
      <c r="J672" s="243"/>
      <c r="K672" s="243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540"/>
      <c r="J673" s="243"/>
      <c r="K673" s="243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540"/>
      <c r="J674" s="243"/>
      <c r="K674" s="243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540"/>
      <c r="J675" s="243"/>
      <c r="K675" s="243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540"/>
      <c r="J676" s="243"/>
      <c r="K676" s="243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540"/>
      <c r="J677" s="243"/>
      <c r="K677" s="243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540"/>
      <c r="J678" s="243"/>
      <c r="K678" s="243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540"/>
      <c r="J679" s="243"/>
      <c r="K679" s="243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540"/>
      <c r="J680" s="243"/>
      <c r="K680" s="243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540"/>
      <c r="J681" s="243"/>
      <c r="K681" s="243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540"/>
      <c r="J682" s="243"/>
      <c r="K682" s="243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540"/>
      <c r="J683" s="243"/>
      <c r="K683" s="243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540"/>
      <c r="J684" s="243"/>
      <c r="K684" s="243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540"/>
      <c r="J685" s="243"/>
      <c r="K685" s="243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540"/>
      <c r="J686" s="243"/>
      <c r="K686" s="243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540"/>
      <c r="J687" s="243"/>
      <c r="K687" s="243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540"/>
      <c r="J688" s="243"/>
      <c r="K688" s="243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540"/>
      <c r="J689" s="243"/>
      <c r="K689" s="243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540"/>
      <c r="J690" s="243"/>
      <c r="K690" s="243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540"/>
      <c r="J691" s="243"/>
      <c r="K691" s="243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540"/>
      <c r="J692" s="243"/>
      <c r="K692" s="243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540"/>
      <c r="J693" s="243"/>
      <c r="K693" s="243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540"/>
      <c r="J694" s="243"/>
      <c r="K694" s="243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540"/>
      <c r="J695" s="243"/>
      <c r="K695" s="243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540"/>
      <c r="J696" s="243"/>
      <c r="K696" s="243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540"/>
      <c r="J697" s="243"/>
      <c r="K697" s="243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540"/>
      <c r="J698" s="243"/>
      <c r="K698" s="243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540"/>
      <c r="J699" s="243"/>
      <c r="K699" s="243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540"/>
      <c r="J700" s="243"/>
      <c r="K700" s="243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540"/>
      <c r="J701" s="243"/>
      <c r="K701" s="243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540"/>
      <c r="J702" s="243"/>
      <c r="K702" s="243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540"/>
      <c r="J703" s="243"/>
      <c r="K703" s="243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540"/>
      <c r="J704" s="243"/>
      <c r="K704" s="243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540"/>
      <c r="J705" s="243"/>
      <c r="K705" s="243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540"/>
      <c r="J706" s="243"/>
      <c r="K706" s="243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540"/>
      <c r="J707" s="243"/>
      <c r="K707" s="243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540"/>
      <c r="J708" s="243"/>
      <c r="K708" s="243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540"/>
      <c r="J709" s="243"/>
      <c r="K709" s="243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540"/>
      <c r="J710" s="243"/>
      <c r="K710" s="243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540"/>
      <c r="J711" s="243"/>
      <c r="K711" s="243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540"/>
      <c r="J712" s="243"/>
      <c r="K712" s="243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540"/>
      <c r="J713" s="243"/>
      <c r="K713" s="243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540"/>
      <c r="J714" s="243"/>
      <c r="K714" s="243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540"/>
      <c r="J715" s="243"/>
      <c r="K715" s="243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540"/>
      <c r="J716" s="243"/>
      <c r="K716" s="243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540"/>
      <c r="J717" s="243"/>
      <c r="K717" s="243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540"/>
      <c r="J718" s="243"/>
      <c r="K718" s="243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540"/>
      <c r="J719" s="243"/>
      <c r="K719" s="243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540"/>
      <c r="J720" s="243"/>
      <c r="K720" s="243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540"/>
      <c r="J721" s="243"/>
      <c r="K721" s="243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540"/>
      <c r="J722" s="243"/>
      <c r="K722" s="243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540"/>
      <c r="J723" s="243"/>
      <c r="K723" s="243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540"/>
      <c r="J724" s="243"/>
      <c r="K724" s="243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540"/>
      <c r="J725" s="243"/>
      <c r="K725" s="243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540"/>
      <c r="J726" s="243"/>
      <c r="K726" s="243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540"/>
      <c r="J727" s="243"/>
      <c r="K727" s="243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540"/>
      <c r="J728" s="243"/>
      <c r="K728" s="243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540"/>
      <c r="J729" s="243"/>
      <c r="K729" s="243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540"/>
      <c r="J730" s="243"/>
      <c r="K730" s="243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540"/>
      <c r="J731" s="243"/>
      <c r="K731" s="243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540"/>
      <c r="J732" s="243"/>
      <c r="K732" s="243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540"/>
      <c r="J733" s="243"/>
      <c r="K733" s="243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540"/>
      <c r="J734" s="243"/>
      <c r="K734" s="243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540"/>
      <c r="J735" s="243"/>
      <c r="K735" s="243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540"/>
      <c r="J736" s="243"/>
      <c r="K736" s="243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540"/>
      <c r="J737" s="243"/>
      <c r="K737" s="243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540"/>
      <c r="J738" s="243"/>
      <c r="K738" s="243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540"/>
      <c r="J739" s="243"/>
      <c r="K739" s="243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540"/>
      <c r="J740" s="243"/>
      <c r="K740" s="243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540"/>
      <c r="J741" s="243"/>
      <c r="K741" s="243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540"/>
      <c r="J742" s="243"/>
      <c r="K742" s="243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540"/>
      <c r="J743" s="243"/>
      <c r="K743" s="243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540"/>
      <c r="J744" s="243"/>
      <c r="K744" s="243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540"/>
      <c r="J745" s="243"/>
      <c r="K745" s="243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540"/>
      <c r="J746" s="243"/>
      <c r="K746" s="243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540"/>
      <c r="J747" s="243"/>
      <c r="K747" s="243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540"/>
      <c r="J748" s="243"/>
      <c r="K748" s="243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540"/>
      <c r="J749" s="243"/>
      <c r="K749" s="243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540"/>
      <c r="J750" s="243"/>
      <c r="K750" s="243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540"/>
      <c r="J751" s="243"/>
      <c r="K751" s="243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540"/>
      <c r="J752" s="243"/>
      <c r="K752" s="243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540"/>
      <c r="J753" s="243"/>
      <c r="K753" s="243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540"/>
      <c r="J754" s="243"/>
      <c r="K754" s="243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540"/>
      <c r="J755" s="243"/>
      <c r="K755" s="243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540"/>
      <c r="J756" s="243"/>
      <c r="K756" s="243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540"/>
      <c r="J757" s="243"/>
      <c r="K757" s="243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540"/>
      <c r="J758" s="243"/>
      <c r="K758" s="243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540"/>
      <c r="J759" s="243"/>
      <c r="K759" s="243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540"/>
      <c r="J760" s="243"/>
      <c r="K760" s="243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540"/>
      <c r="J761" s="243"/>
      <c r="K761" s="243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540"/>
      <c r="J762" s="243"/>
      <c r="K762" s="243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540"/>
      <c r="J763" s="243"/>
      <c r="K763" s="243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540"/>
      <c r="J764" s="243"/>
      <c r="K764" s="243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540"/>
      <c r="J765" s="243"/>
      <c r="K765" s="243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540"/>
      <c r="J766" s="243"/>
      <c r="K766" s="243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540"/>
      <c r="J767" s="243"/>
      <c r="K767" s="243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540"/>
      <c r="J768" s="243"/>
      <c r="K768" s="243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540"/>
      <c r="J769" s="243"/>
      <c r="K769" s="243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540"/>
      <c r="J770" s="243"/>
      <c r="K770" s="243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540"/>
      <c r="J771" s="243"/>
      <c r="K771" s="243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540"/>
      <c r="J772" s="243"/>
      <c r="K772" s="243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540"/>
      <c r="J773" s="243"/>
      <c r="K773" s="243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540"/>
      <c r="J774" s="243"/>
      <c r="K774" s="243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540"/>
      <c r="J775" s="243"/>
      <c r="K775" s="243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540"/>
      <c r="J776" s="243"/>
      <c r="K776" s="243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540"/>
      <c r="J777" s="243"/>
      <c r="K777" s="243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540"/>
      <c r="J778" s="243"/>
      <c r="K778" s="243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540"/>
      <c r="J779" s="243"/>
      <c r="K779" s="243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540"/>
      <c r="J780" s="243"/>
      <c r="K780" s="243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540"/>
      <c r="J781" s="243"/>
      <c r="K781" s="243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540"/>
      <c r="J782" s="243"/>
      <c r="K782" s="243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540"/>
      <c r="J783" s="243"/>
      <c r="K783" s="243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540"/>
      <c r="J784" s="243"/>
      <c r="K784" s="243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540"/>
      <c r="J785" s="243"/>
      <c r="K785" s="243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540"/>
      <c r="J786" s="243"/>
      <c r="K786" s="243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540"/>
      <c r="J787" s="243"/>
      <c r="K787" s="243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540"/>
      <c r="J788" s="243"/>
      <c r="K788" s="243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540"/>
      <c r="J789" s="243"/>
      <c r="K789" s="243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540"/>
      <c r="J790" s="243"/>
      <c r="K790" s="243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540"/>
      <c r="J791" s="243"/>
      <c r="K791" s="243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540"/>
      <c r="J792" s="243"/>
      <c r="K792" s="243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540"/>
      <c r="J793" s="243"/>
      <c r="K793" s="243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540"/>
      <c r="J794" s="243"/>
      <c r="K794" s="243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540"/>
      <c r="J795" s="243"/>
      <c r="K795" s="243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540"/>
      <c r="J796" s="243"/>
      <c r="K796" s="243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540"/>
      <c r="J797" s="243"/>
      <c r="K797" s="243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540"/>
      <c r="J798" s="243"/>
      <c r="K798" s="243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540"/>
      <c r="J799" s="243"/>
      <c r="K799" s="243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540"/>
      <c r="J800" s="243"/>
      <c r="K800" s="243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540"/>
      <c r="J801" s="243"/>
      <c r="K801" s="243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540"/>
      <c r="J802" s="243"/>
      <c r="K802" s="243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540"/>
      <c r="J803" s="243"/>
      <c r="K803" s="243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540"/>
      <c r="J804" s="243"/>
      <c r="K804" s="243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540"/>
      <c r="J805" s="243"/>
      <c r="K805" s="243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540"/>
      <c r="J806" s="243"/>
      <c r="K806" s="243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540"/>
      <c r="J807" s="243"/>
      <c r="K807" s="243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540"/>
      <c r="J808" s="243"/>
      <c r="K808" s="243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540"/>
      <c r="J809" s="243"/>
      <c r="K809" s="243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540"/>
      <c r="J810" s="243"/>
      <c r="K810" s="243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540"/>
      <c r="J811" s="243"/>
      <c r="K811" s="243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540"/>
      <c r="J812" s="243"/>
      <c r="K812" s="243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540"/>
      <c r="J813" s="243"/>
      <c r="K813" s="243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540"/>
      <c r="J814" s="243"/>
      <c r="K814" s="243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540"/>
      <c r="J815" s="243"/>
      <c r="K815" s="243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540"/>
      <c r="J816" s="243"/>
      <c r="K816" s="243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540"/>
      <c r="J817" s="243"/>
      <c r="K817" s="243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540"/>
      <c r="J818" s="243"/>
      <c r="K818" s="243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540"/>
      <c r="J819" s="243"/>
      <c r="K819" s="243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540"/>
      <c r="J820" s="243"/>
      <c r="K820" s="243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540"/>
      <c r="J821" s="243"/>
      <c r="K821" s="243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540"/>
      <c r="J822" s="243"/>
      <c r="K822" s="243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540"/>
      <c r="J823" s="243"/>
      <c r="K823" s="243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540"/>
      <c r="J824" s="243"/>
      <c r="K824" s="243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540"/>
      <c r="J825" s="243"/>
      <c r="K825" s="243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540"/>
      <c r="J826" s="243"/>
      <c r="K826" s="243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540"/>
      <c r="J827" s="243"/>
      <c r="K827" s="243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540"/>
      <c r="J828" s="243"/>
      <c r="K828" s="243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540"/>
      <c r="J829" s="243"/>
      <c r="K829" s="243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540"/>
      <c r="J830" s="243"/>
      <c r="K830" s="243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540"/>
      <c r="J831" s="243"/>
      <c r="K831" s="243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540"/>
      <c r="J832" s="243"/>
      <c r="K832" s="243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540"/>
      <c r="J833" s="243"/>
      <c r="K833" s="243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540"/>
      <c r="J834" s="243"/>
      <c r="K834" s="243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540"/>
      <c r="J835" s="243"/>
      <c r="K835" s="243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540"/>
      <c r="J836" s="243"/>
      <c r="K836" s="243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540"/>
      <c r="J837" s="243"/>
      <c r="K837" s="243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540"/>
      <c r="J838" s="243"/>
      <c r="K838" s="243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540"/>
      <c r="J839" s="243"/>
      <c r="K839" s="243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540"/>
      <c r="J840" s="243"/>
      <c r="K840" s="243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540"/>
      <c r="J841" s="243"/>
      <c r="K841" s="243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540"/>
      <c r="J842" s="243"/>
      <c r="K842" s="243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540"/>
      <c r="J843" s="243"/>
      <c r="K843" s="243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540"/>
      <c r="J844" s="243"/>
      <c r="K844" s="243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540"/>
      <c r="J845" s="243"/>
      <c r="K845" s="243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540"/>
      <c r="J846" s="243"/>
      <c r="K846" s="243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540"/>
      <c r="J847" s="243"/>
      <c r="K847" s="243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540"/>
      <c r="J848" s="243"/>
      <c r="K848" s="243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540"/>
      <c r="J849" s="243"/>
      <c r="K849" s="243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540"/>
      <c r="J850" s="243"/>
      <c r="K850" s="243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540"/>
      <c r="J851" s="243"/>
      <c r="K851" s="243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540"/>
      <c r="J852" s="243"/>
      <c r="K852" s="243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540"/>
      <c r="J853" s="243"/>
      <c r="K853" s="243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540"/>
      <c r="J854" s="243"/>
      <c r="K854" s="243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540"/>
      <c r="J855" s="243"/>
      <c r="K855" s="243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540"/>
      <c r="J856" s="243"/>
      <c r="K856" s="243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540"/>
      <c r="J857" s="243"/>
      <c r="K857" s="243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540"/>
      <c r="J858" s="243"/>
      <c r="K858" s="243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540"/>
      <c r="J859" s="243"/>
      <c r="K859" s="243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540"/>
      <c r="J860" s="243"/>
      <c r="K860" s="243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540"/>
      <c r="J861" s="243"/>
      <c r="K861" s="243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540"/>
      <c r="J862" s="243"/>
      <c r="K862" s="243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540"/>
      <c r="J863" s="243"/>
      <c r="K863" s="243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540"/>
      <c r="J864" s="243"/>
      <c r="K864" s="243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540"/>
      <c r="J865" s="243"/>
      <c r="K865" s="243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540"/>
      <c r="J866" s="243"/>
      <c r="K866" s="243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540"/>
      <c r="J867" s="243"/>
      <c r="K867" s="243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540"/>
      <c r="J868" s="243"/>
      <c r="K868" s="243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540"/>
      <c r="J869" s="243"/>
      <c r="K869" s="243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540"/>
      <c r="J870" s="243"/>
      <c r="K870" s="243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540"/>
      <c r="J871" s="243"/>
      <c r="K871" s="243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540"/>
      <c r="J872" s="243"/>
      <c r="K872" s="243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540"/>
      <c r="J873" s="243"/>
      <c r="K873" s="243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540"/>
      <c r="J874" s="243"/>
      <c r="K874" s="243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540"/>
      <c r="J875" s="243"/>
      <c r="K875" s="243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540"/>
      <c r="J876" s="243"/>
      <c r="K876" s="243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540"/>
      <c r="J877" s="243"/>
      <c r="K877" s="243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540"/>
      <c r="J878" s="243"/>
      <c r="K878" s="243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540"/>
      <c r="J879" s="243"/>
      <c r="K879" s="243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540"/>
      <c r="J880" s="243"/>
      <c r="K880" s="243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540"/>
      <c r="J881" s="243"/>
      <c r="K881" s="243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540"/>
      <c r="J882" s="243"/>
      <c r="K882" s="243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540"/>
      <c r="J883" s="243"/>
      <c r="K883" s="243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540"/>
      <c r="J884" s="243"/>
      <c r="K884" s="243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540"/>
      <c r="J885" s="243"/>
      <c r="K885" s="243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540"/>
      <c r="J886" s="243"/>
      <c r="K886" s="243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540"/>
      <c r="J887" s="243"/>
      <c r="K887" s="243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540"/>
      <c r="J888" s="243"/>
      <c r="K888" s="243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540"/>
      <c r="J889" s="243"/>
      <c r="K889" s="243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540"/>
      <c r="J890" s="243"/>
      <c r="K890" s="243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540"/>
      <c r="J891" s="243"/>
      <c r="K891" s="243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540"/>
      <c r="J892" s="243"/>
      <c r="K892" s="243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540"/>
      <c r="J893" s="243"/>
      <c r="K893" s="243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540"/>
      <c r="J894" s="243"/>
      <c r="K894" s="243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540"/>
      <c r="J895" s="243"/>
      <c r="K895" s="243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540"/>
      <c r="J896" s="243"/>
      <c r="K896" s="243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540"/>
      <c r="J897" s="243"/>
      <c r="K897" s="243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540"/>
      <c r="J898" s="243"/>
      <c r="K898" s="243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540"/>
      <c r="J899" s="243"/>
      <c r="K899" s="243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540"/>
      <c r="J900" s="243"/>
      <c r="K900" s="243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540"/>
      <c r="J901" s="243"/>
      <c r="K901" s="243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540"/>
      <c r="J902" s="243"/>
      <c r="K902" s="243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540"/>
      <c r="J903" s="243"/>
      <c r="K903" s="243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540"/>
      <c r="J904" s="243"/>
      <c r="K904" s="243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540"/>
      <c r="J905" s="243"/>
      <c r="K905" s="243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540"/>
      <c r="J906" s="243"/>
      <c r="K906" s="243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540"/>
      <c r="J907" s="243"/>
      <c r="K907" s="243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540"/>
      <c r="J908" s="243"/>
      <c r="K908" s="243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540"/>
      <c r="J909" s="243"/>
      <c r="K909" s="243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540"/>
      <c r="J910" s="243"/>
      <c r="K910" s="243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540"/>
      <c r="J911" s="243"/>
      <c r="K911" s="243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540"/>
      <c r="J912" s="243"/>
      <c r="K912" s="243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540"/>
      <c r="J913" s="243"/>
      <c r="K913" s="243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540"/>
      <c r="J914" s="243"/>
      <c r="K914" s="243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540"/>
      <c r="J915" s="243"/>
      <c r="K915" s="243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540"/>
      <c r="J916" s="243"/>
      <c r="K916" s="243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540"/>
      <c r="J917" s="243"/>
      <c r="K917" s="243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540"/>
      <c r="J918" s="243"/>
      <c r="K918" s="243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540"/>
      <c r="J919" s="243"/>
      <c r="K919" s="243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540"/>
      <c r="J920" s="243"/>
      <c r="K920" s="243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540"/>
      <c r="J921" s="243"/>
      <c r="K921" s="243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540"/>
      <c r="J922" s="243"/>
      <c r="K922" s="243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540"/>
      <c r="J923" s="243"/>
      <c r="K923" s="243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540"/>
      <c r="J924" s="243"/>
      <c r="K924" s="243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540"/>
      <c r="J925" s="243"/>
      <c r="K925" s="243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540"/>
      <c r="J926" s="243"/>
      <c r="K926" s="243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540"/>
      <c r="J927" s="243"/>
      <c r="K927" s="243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540"/>
      <c r="J928" s="243"/>
      <c r="K928" s="243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540"/>
      <c r="J929" s="243"/>
      <c r="K929" s="243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540"/>
      <c r="J930" s="243"/>
      <c r="K930" s="243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540"/>
      <c r="J931" s="243"/>
      <c r="K931" s="243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540"/>
      <c r="J932" s="243"/>
      <c r="K932" s="243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540"/>
      <c r="J933" s="243"/>
      <c r="K933" s="243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540"/>
      <c r="J934" s="243"/>
      <c r="K934" s="243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540"/>
      <c r="J935" s="243"/>
      <c r="K935" s="243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540"/>
      <c r="J936" s="243"/>
      <c r="K936" s="243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540"/>
      <c r="J937" s="243"/>
      <c r="K937" s="243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540"/>
      <c r="J938" s="243"/>
      <c r="K938" s="243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540"/>
      <c r="J939" s="243"/>
      <c r="K939" s="243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540"/>
      <c r="J940" s="243"/>
      <c r="K940" s="243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540"/>
      <c r="J941" s="243"/>
      <c r="K941" s="243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540"/>
      <c r="J942" s="243"/>
      <c r="K942" s="243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540"/>
      <c r="J943" s="243"/>
      <c r="K943" s="243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540"/>
      <c r="J944" s="243"/>
      <c r="K944" s="243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540"/>
      <c r="J945" s="243"/>
      <c r="K945" s="243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540"/>
      <c r="J946" s="243"/>
      <c r="K946" s="243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540"/>
      <c r="J947" s="243"/>
      <c r="K947" s="243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540"/>
      <c r="J948" s="243"/>
      <c r="K948" s="243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540"/>
      <c r="J949" s="243"/>
      <c r="K949" s="243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540"/>
      <c r="J950" s="243"/>
      <c r="K950" s="243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540"/>
      <c r="J951" s="243"/>
      <c r="K951" s="243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540"/>
      <c r="J952" s="243"/>
      <c r="K952" s="243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540"/>
      <c r="J953" s="243"/>
      <c r="K953" s="243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540"/>
      <c r="J954" s="243"/>
      <c r="K954" s="243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540"/>
      <c r="J955" s="243"/>
      <c r="K955" s="243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540"/>
      <c r="J956" s="243"/>
      <c r="K956" s="243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540"/>
      <c r="J957" s="243"/>
      <c r="K957" s="243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540"/>
      <c r="J958" s="243"/>
      <c r="K958" s="243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540"/>
      <c r="J959" s="243"/>
      <c r="K959" s="243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540"/>
      <c r="J960" s="243"/>
      <c r="K960" s="243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540"/>
      <c r="J961" s="243"/>
      <c r="K961" s="243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540"/>
      <c r="J962" s="243"/>
      <c r="K962" s="243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540"/>
      <c r="J963" s="243"/>
      <c r="K963" s="243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540"/>
      <c r="J964" s="243"/>
      <c r="K964" s="243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540"/>
      <c r="J965" s="243"/>
      <c r="K965" s="243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540"/>
      <c r="J966" s="243"/>
      <c r="K966" s="243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540"/>
      <c r="J967" s="243"/>
      <c r="K967" s="243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540"/>
      <c r="J968" s="243"/>
      <c r="K968" s="243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540"/>
      <c r="J969" s="243"/>
      <c r="K969" s="243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540"/>
      <c r="J970" s="243"/>
      <c r="K970" s="243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540"/>
      <c r="J971" s="243"/>
      <c r="K971" s="243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540"/>
      <c r="J972" s="243"/>
      <c r="K972" s="243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540"/>
      <c r="J973" s="243"/>
      <c r="K973" s="243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540"/>
      <c r="J974" s="243"/>
      <c r="K974" s="243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540"/>
      <c r="J975" s="243"/>
      <c r="K975" s="243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540"/>
      <c r="J976" s="243"/>
      <c r="K976" s="243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540"/>
      <c r="J977" s="243"/>
      <c r="K977" s="243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540"/>
      <c r="J978" s="243"/>
      <c r="K978" s="243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540"/>
      <c r="J979" s="243"/>
      <c r="K979" s="243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540"/>
      <c r="J980" s="243"/>
      <c r="K980" s="243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540"/>
      <c r="J981" s="243"/>
      <c r="K981" s="243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540"/>
      <c r="J982" s="243"/>
      <c r="K982" s="243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540"/>
      <c r="J983" s="243"/>
      <c r="K983" s="243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540"/>
      <c r="J984" s="243"/>
      <c r="K984" s="243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540"/>
      <c r="J985" s="243"/>
      <c r="K985" s="243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540"/>
      <c r="J986" s="243"/>
      <c r="K986" s="243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540"/>
      <c r="J987" s="243"/>
      <c r="K987" s="243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540"/>
      <c r="J988" s="243"/>
      <c r="K988" s="243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540"/>
      <c r="J989" s="243"/>
      <c r="K989" s="243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540"/>
      <c r="J990" s="243"/>
      <c r="K990" s="243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540"/>
      <c r="J991" s="243"/>
      <c r="K991" s="243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540"/>
      <c r="J992" s="243"/>
      <c r="K992" s="243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540"/>
      <c r="J993" s="243"/>
      <c r="K993" s="243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540"/>
      <c r="J994" s="243"/>
      <c r="K994" s="243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540"/>
      <c r="J995" s="243"/>
      <c r="K995" s="243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540"/>
      <c r="J996" s="243"/>
      <c r="K996" s="243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540"/>
      <c r="J997" s="243"/>
      <c r="K997" s="243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540"/>
      <c r="J998" s="243"/>
      <c r="K998" s="243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540"/>
      <c r="J999" s="243"/>
      <c r="K999" s="243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540"/>
      <c r="J1000" s="243"/>
      <c r="K1000" s="243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28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12.86" customWidth="1"/>
    <col min="2" max="2" width="28.57" customWidth="1"/>
    <col min="3" max="3" width="19.43" customWidth="1"/>
    <col min="4" max="4" width="26.14" customWidth="1"/>
    <col min="5" max="5" width="40.57" customWidth="1"/>
    <col min="6" max="6" width="71.43" customWidth="1"/>
    <col min="7" max="7" width="15.43" customWidth="1"/>
    <col min="8" max="8" width="31.29" customWidth="1"/>
    <col min="9" max="9" width="33.29" customWidth="1"/>
    <col min="10" max="10" width="35.14" customWidth="1"/>
    <col min="11" max="11" width="57.14" customWidth="1"/>
    <col min="12" max="12" width="76.43" customWidth="1"/>
    <col min="13" max="13" width="53.43" customWidth="1"/>
    <col min="14" max="14" width="9.14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4" t="s">
        <v>0</v>
      </c>
      <c r="B1" s="4" t="s">
        <v>1</v>
      </c>
      <c r="C1" s="4" t="s">
        <v>2</v>
      </c>
      <c r="D1" s="49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94" t="s">
        <v>8</v>
      </c>
      <c r="J1" s="4" t="s">
        <v>182</v>
      </c>
      <c r="K1" s="496" t="s">
        <v>10</v>
      </c>
      <c r="L1" s="496" t="s">
        <v>11</v>
      </c>
      <c r="M1" s="387" t="s">
        <v>12</v>
      </c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</row>
    <row ht="12.75" customHeight="1" r="2">
      <c r="A2" s="510">
        <v>100</v>
      </c>
      <c r="B2" s="19"/>
      <c r="C2" s="19">
        <v>1998</v>
      </c>
      <c r="D2" s="392"/>
      <c r="E2" s="17" t="s">
        <v>12342</v>
      </c>
      <c r="F2" s="17" t="s">
        <v>1430</v>
      </c>
      <c r="G2" s="17" t="s">
        <v>850</v>
      </c>
      <c r="H2" s="135" t="s">
        <v>6047</v>
      </c>
      <c r="I2" s="392">
        <v>36551</v>
      </c>
      <c r="J2" s="19">
        <v>1</v>
      </c>
      <c r="K2" s="560" t="s">
        <v>278</v>
      </c>
      <c r="L2" s="19" t="s">
        <v>371</v>
      </c>
      <c r="M2" s="21"/>
      <c r="N2" s="243"/>
      <c r="O2" s="390" t="s">
        <v>11312</v>
      </c>
      <c r="P2" s="391"/>
      <c r="Q2" s="7"/>
      <c r="R2" s="7"/>
      <c r="S2" s="7"/>
      <c r="T2" s="7"/>
      <c r="U2" s="243"/>
      <c r="V2" s="243"/>
      <c r="W2" s="243"/>
      <c r="X2" s="243"/>
      <c r="Y2" s="243"/>
      <c r="Z2" s="243"/>
    </row>
    <row ht="12.75" customHeight="1" r="3">
      <c r="A3" s="503">
        <v>200</v>
      </c>
      <c r="B3" s="12" t="s">
        <v>12343</v>
      </c>
      <c r="C3" s="12">
        <v>1998</v>
      </c>
      <c r="D3" s="388">
        <v>36129</v>
      </c>
      <c r="E3" s="9" t="s">
        <v>12344</v>
      </c>
      <c r="F3" s="9" t="s">
        <v>12345</v>
      </c>
      <c r="G3" s="9" t="s">
        <v>850</v>
      </c>
      <c r="H3" s="134" t="s">
        <v>12202</v>
      </c>
      <c r="I3" s="388">
        <v>36560</v>
      </c>
      <c r="J3" s="12">
        <v>2</v>
      </c>
      <c r="K3" s="560" t="s">
        <v>278</v>
      </c>
      <c r="L3" s="9" t="s">
        <v>371</v>
      </c>
      <c r="M3" s="13">
        <f>I3-D3</f>
        <v>431</v>
      </c>
      <c r="N3" s="243"/>
      <c r="O3" s="394" t="s">
        <v>26</v>
      </c>
      <c r="P3" s="394">
        <f>COUNTIF($G$2:$G$476,"PT")</f>
        <v>20</v>
      </c>
      <c r="Q3" s="7"/>
      <c r="R3" s="7"/>
      <c r="S3" s="7"/>
      <c r="T3" s="7"/>
      <c r="U3" s="243"/>
      <c r="V3" s="243"/>
      <c r="W3" s="243"/>
      <c r="X3" s="243"/>
      <c r="Y3" s="243"/>
      <c r="Z3" s="243"/>
    </row>
    <row ht="12.75" customHeight="1" r="4">
      <c r="A4" s="510">
        <v>300</v>
      </c>
      <c r="B4" s="19" t="s">
        <v>12346</v>
      </c>
      <c r="C4" s="19">
        <v>1997</v>
      </c>
      <c r="D4" s="392">
        <v>35792</v>
      </c>
      <c r="E4" s="17" t="s">
        <v>12347</v>
      </c>
      <c r="F4" s="17" t="s">
        <v>12348</v>
      </c>
      <c r="G4" s="17" t="s">
        <v>407</v>
      </c>
      <c r="H4" s="135" t="s">
        <v>3804</v>
      </c>
      <c r="I4" s="392">
        <v>36565</v>
      </c>
      <c r="J4" s="19">
        <v>2</v>
      </c>
      <c r="K4" s="562" t="s">
        <v>308</v>
      </c>
      <c r="L4" s="19" t="s">
        <v>376</v>
      </c>
      <c r="M4" s="21">
        <f>I4-D4</f>
        <v>773</v>
      </c>
      <c r="N4" s="243"/>
      <c r="O4" s="23" t="s">
        <v>30</v>
      </c>
      <c r="P4" s="23">
        <f>COUNTIF($G$2:$G$476,"PTN")</f>
        <v>9</v>
      </c>
      <c r="Q4" s="22"/>
      <c r="R4" s="22"/>
      <c r="S4" s="22"/>
      <c r="T4" s="22"/>
      <c r="U4" s="243"/>
      <c r="V4" s="243"/>
      <c r="W4" s="243"/>
      <c r="X4" s="243"/>
      <c r="Y4" s="243"/>
      <c r="Z4" s="243"/>
    </row>
    <row ht="12.75" customHeight="1" r="5">
      <c r="A5" s="503">
        <v>400</v>
      </c>
      <c r="B5" s="12" t="s">
        <v>12349</v>
      </c>
      <c r="C5" s="12">
        <v>1998</v>
      </c>
      <c r="D5" s="388">
        <v>36071</v>
      </c>
      <c r="E5" s="9" t="s">
        <v>12350</v>
      </c>
      <c r="F5" s="9" t="s">
        <v>451</v>
      </c>
      <c r="G5" s="9" t="s">
        <v>850</v>
      </c>
      <c r="H5" s="134" t="s">
        <v>6047</v>
      </c>
      <c r="I5" s="388">
        <v>36571</v>
      </c>
      <c r="J5" s="12">
        <v>2</v>
      </c>
      <c r="K5" s="562" t="s">
        <v>308</v>
      </c>
      <c r="L5" s="9" t="s">
        <v>376</v>
      </c>
      <c r="M5" s="13">
        <f>I5-D5</f>
        <v>500</v>
      </c>
      <c r="N5" s="243"/>
      <c r="O5" s="24" t="s">
        <v>35</v>
      </c>
      <c r="P5" s="24">
        <f>COUNTIF($G$2:$G$476,"PTE")</f>
        <v>0</v>
      </c>
      <c r="Q5" s="22"/>
      <c r="R5" s="22"/>
      <c r="S5" s="22"/>
      <c r="T5" s="22"/>
      <c r="U5" s="243"/>
      <c r="V5" s="243"/>
      <c r="W5" s="243"/>
      <c r="X5" s="243"/>
      <c r="Y5" s="243"/>
      <c r="Z5" s="243"/>
    </row>
    <row ht="12.75" customHeight="1" r="6">
      <c r="A6" s="510">
        <v>500</v>
      </c>
      <c r="B6" s="19" t="s">
        <v>12351</v>
      </c>
      <c r="C6" s="19">
        <v>1998</v>
      </c>
      <c r="D6" s="392">
        <v>35905</v>
      </c>
      <c r="E6" s="17" t="s">
        <v>12352</v>
      </c>
      <c r="F6" s="17" t="s">
        <v>1430</v>
      </c>
      <c r="G6" s="17" t="s">
        <v>407</v>
      </c>
      <c r="H6" s="135" t="s">
        <v>6047</v>
      </c>
      <c r="I6" s="392">
        <v>36574</v>
      </c>
      <c r="J6" s="19">
        <v>2</v>
      </c>
      <c r="K6" s="563" t="s">
        <v>295</v>
      </c>
      <c r="L6" s="19" t="s">
        <v>371</v>
      </c>
      <c r="M6" s="21">
        <f>I6-D6</f>
        <v>669</v>
      </c>
      <c r="N6" s="243"/>
      <c r="O6" s="23" t="s">
        <v>40</v>
      </c>
      <c r="P6" s="23">
        <f>COUNTIF($G$2:$G$476,"Pré-Mistura")</f>
        <v>0</v>
      </c>
      <c r="Q6" s="22"/>
      <c r="R6" s="22"/>
      <c r="S6" s="22"/>
      <c r="T6" s="22"/>
      <c r="U6" s="243"/>
      <c r="V6" s="243"/>
      <c r="W6" s="243"/>
      <c r="X6" s="243"/>
      <c r="Y6" s="243"/>
      <c r="Z6" s="243"/>
    </row>
    <row ht="12.75" customHeight="1" r="7">
      <c r="A7" s="503">
        <v>600</v>
      </c>
      <c r="B7" s="12" t="s">
        <v>12353</v>
      </c>
      <c r="C7" s="12">
        <v>1999</v>
      </c>
      <c r="D7" s="388">
        <v>36194</v>
      </c>
      <c r="E7" s="9" t="s">
        <v>12354</v>
      </c>
      <c r="F7" s="9" t="s">
        <v>12355</v>
      </c>
      <c r="G7" s="9" t="s">
        <v>850</v>
      </c>
      <c r="H7" s="134" t="s">
        <v>12356</v>
      </c>
      <c r="I7" s="388">
        <v>36578</v>
      </c>
      <c r="J7" s="12">
        <v>2</v>
      </c>
      <c r="K7" s="617" t="s">
        <v>324</v>
      </c>
      <c r="L7" s="9" t="s">
        <v>380</v>
      </c>
      <c r="M7" s="13">
        <f>I7-D7</f>
        <v>384</v>
      </c>
      <c r="N7" s="243"/>
      <c r="O7" s="24" t="s">
        <v>852</v>
      </c>
      <c r="P7" s="24">
        <f>COUNTIF($G$2:$G$476,"PF")</f>
        <v>38</v>
      </c>
      <c r="Q7" s="22"/>
      <c r="R7" s="22"/>
      <c r="S7" s="22"/>
      <c r="T7" s="22"/>
      <c r="U7" s="243"/>
      <c r="V7" s="243"/>
      <c r="W7" s="243"/>
      <c r="X7" s="243"/>
      <c r="Y7" s="243"/>
      <c r="Z7" s="243"/>
    </row>
    <row ht="12.75" customHeight="1" r="8">
      <c r="A8" s="510">
        <v>700</v>
      </c>
      <c r="B8" s="19" t="s">
        <v>12357</v>
      </c>
      <c r="C8" s="19">
        <v>1999</v>
      </c>
      <c r="D8" s="392">
        <v>36255</v>
      </c>
      <c r="E8" s="17" t="s">
        <v>12358</v>
      </c>
      <c r="F8" s="17" t="s">
        <v>12359</v>
      </c>
      <c r="G8" s="17" t="s">
        <v>850</v>
      </c>
      <c r="H8" s="135" t="s">
        <v>12202</v>
      </c>
      <c r="I8" s="392">
        <v>36578</v>
      </c>
      <c r="J8" s="19">
        <v>2</v>
      </c>
      <c r="K8" s="560" t="s">
        <v>278</v>
      </c>
      <c r="L8" s="19" t="s">
        <v>371</v>
      </c>
      <c r="M8" s="21">
        <f>I8-D8</f>
        <v>323</v>
      </c>
      <c r="N8" s="243"/>
      <c r="O8" s="23" t="s">
        <v>844</v>
      </c>
      <c r="P8" s="23">
        <f>COUNTIF($G$2:$G$476,"PFN")</f>
        <v>13</v>
      </c>
      <c r="Q8" s="22"/>
      <c r="R8" s="22"/>
      <c r="S8" s="22"/>
      <c r="T8" s="22"/>
      <c r="U8" s="243"/>
      <c r="V8" s="243"/>
      <c r="W8" s="243"/>
      <c r="X8" s="243"/>
      <c r="Y8" s="243"/>
      <c r="Z8" s="243"/>
    </row>
    <row ht="12.75" customHeight="1" r="9">
      <c r="A9" s="503">
        <v>800</v>
      </c>
      <c r="B9" s="12" t="s">
        <v>12360</v>
      </c>
      <c r="C9" s="12">
        <v>1998</v>
      </c>
      <c r="D9" s="388">
        <v>36129</v>
      </c>
      <c r="E9" s="9" t="s">
        <v>12361</v>
      </c>
      <c r="F9" s="9" t="s">
        <v>12359</v>
      </c>
      <c r="G9" s="9" t="s">
        <v>850</v>
      </c>
      <c r="H9" s="134" t="s">
        <v>12202</v>
      </c>
      <c r="I9" s="388">
        <v>36578</v>
      </c>
      <c r="J9" s="12">
        <v>2</v>
      </c>
      <c r="K9" s="560" t="s">
        <v>278</v>
      </c>
      <c r="L9" s="9" t="s">
        <v>371</v>
      </c>
      <c r="M9" s="13">
        <f>I9-D9</f>
        <v>449</v>
      </c>
      <c r="N9" s="243"/>
      <c r="O9" s="24" t="s">
        <v>861</v>
      </c>
      <c r="P9" s="24">
        <f>COUNTIF($G$2:$G$476,"PF/PTE")</f>
        <v>0</v>
      </c>
      <c r="Q9" s="22"/>
      <c r="R9" s="22"/>
      <c r="S9" s="22"/>
      <c r="T9" s="22"/>
      <c r="U9" s="243"/>
      <c r="V9" s="243"/>
      <c r="W9" s="243"/>
      <c r="X9" s="243"/>
      <c r="Y9" s="243"/>
      <c r="Z9" s="243"/>
    </row>
    <row ht="12.75" customHeight="1" r="10">
      <c r="A10" s="510">
        <v>900</v>
      </c>
      <c r="B10" s="19" t="s">
        <v>12362</v>
      </c>
      <c r="C10" s="19">
        <v>1996</v>
      </c>
      <c r="D10" s="392">
        <v>35376</v>
      </c>
      <c r="E10" s="17" t="s">
        <v>12363</v>
      </c>
      <c r="F10" s="17" t="s">
        <v>154</v>
      </c>
      <c r="G10" s="17" t="s">
        <v>407</v>
      </c>
      <c r="H10" s="135" t="s">
        <v>125</v>
      </c>
      <c r="I10" s="392">
        <v>36578</v>
      </c>
      <c r="J10" s="19">
        <v>2</v>
      </c>
      <c r="K10" s="617" t="s">
        <v>324</v>
      </c>
      <c r="L10" s="19" t="s">
        <v>376</v>
      </c>
      <c r="M10" s="21">
        <f>I10-D10</f>
        <v>1202</v>
      </c>
      <c r="N10" s="243"/>
      <c r="O10" s="23" t="s">
        <v>865</v>
      </c>
      <c r="P10" s="23">
        <f>COUNTIF($G$2:$G$476,"Bio")</f>
        <v>2</v>
      </c>
      <c r="Q10" s="22"/>
      <c r="R10" s="22"/>
      <c r="S10" s="22"/>
      <c r="T10" s="22"/>
      <c r="U10" s="243"/>
      <c r="V10" s="243"/>
      <c r="W10" s="243"/>
      <c r="X10" s="243"/>
      <c r="Y10" s="243"/>
      <c r="Z10" s="243"/>
    </row>
    <row ht="12.75" customHeight="1" r="11">
      <c r="A11" s="503">
        <v>1000</v>
      </c>
      <c r="B11" s="12" t="s">
        <v>12364</v>
      </c>
      <c r="C11" s="12">
        <v>1992</v>
      </c>
      <c r="D11" s="388">
        <v>33765</v>
      </c>
      <c r="E11" s="9" t="s">
        <v>12365</v>
      </c>
      <c r="F11" s="9" t="s">
        <v>3177</v>
      </c>
      <c r="G11" s="9" t="s">
        <v>407</v>
      </c>
      <c r="H11" s="134" t="s">
        <v>1487</v>
      </c>
      <c r="I11" s="388">
        <v>36579</v>
      </c>
      <c r="J11" s="12">
        <v>2</v>
      </c>
      <c r="K11" s="562" t="s">
        <v>308</v>
      </c>
      <c r="L11" s="9" t="s">
        <v>371</v>
      </c>
      <c r="M11" s="13">
        <f>I11-D11</f>
        <v>2814</v>
      </c>
      <c r="N11" s="243"/>
      <c r="O11" s="395" t="s">
        <v>871</v>
      </c>
      <c r="P11" s="395">
        <f>COUNTIF($G$2:$G$476,"Bio/Org")</f>
        <v>0</v>
      </c>
      <c r="Q11" s="22"/>
      <c r="R11" s="22"/>
      <c r="S11" s="22"/>
      <c r="T11" s="22"/>
      <c r="U11" s="243"/>
      <c r="V11" s="243"/>
      <c r="W11" s="243"/>
      <c r="X11" s="243"/>
      <c r="Y11" s="243"/>
      <c r="Z11" s="243"/>
    </row>
    <row ht="12.75" customHeight="1" r="12">
      <c r="A12" s="510">
        <v>1100</v>
      </c>
      <c r="B12" s="19" t="s">
        <v>12366</v>
      </c>
      <c r="C12" s="19">
        <v>1997</v>
      </c>
      <c r="D12" s="392">
        <v>35792</v>
      </c>
      <c r="E12" s="17" t="s">
        <v>12367</v>
      </c>
      <c r="F12" s="17" t="s">
        <v>1439</v>
      </c>
      <c r="G12" s="17" t="s">
        <v>850</v>
      </c>
      <c r="H12" s="135" t="s">
        <v>3804</v>
      </c>
      <c r="I12" s="392">
        <v>36599</v>
      </c>
      <c r="J12" s="19">
        <v>3</v>
      </c>
      <c r="K12" s="560" t="s">
        <v>278</v>
      </c>
      <c r="L12" s="19" t="s">
        <v>376</v>
      </c>
      <c r="M12" s="21">
        <f>I12-D12</f>
        <v>807</v>
      </c>
      <c r="N12" s="243"/>
      <c r="O12" s="396" t="s">
        <v>45</v>
      </c>
      <c r="P12" s="397">
        <f>SUM(P3:P11)</f>
        <v>82</v>
      </c>
      <c r="Q12" s="22"/>
      <c r="R12" s="22"/>
      <c r="S12" s="22"/>
      <c r="T12" s="22"/>
      <c r="U12" s="243"/>
      <c r="V12" s="243"/>
      <c r="W12" s="243"/>
      <c r="X12" s="243"/>
      <c r="Y12" s="243"/>
      <c r="Z12" s="243"/>
    </row>
    <row ht="12.75" customHeight="1" r="13">
      <c r="A13" s="503">
        <v>1200</v>
      </c>
      <c r="B13" s="12" t="s">
        <v>12368</v>
      </c>
      <c r="C13" s="12">
        <v>1992</v>
      </c>
      <c r="D13" s="388">
        <v>33938</v>
      </c>
      <c r="E13" s="9" t="s">
        <v>12369</v>
      </c>
      <c r="F13" s="9" t="s">
        <v>12370</v>
      </c>
      <c r="G13" s="9" t="s">
        <v>407</v>
      </c>
      <c r="H13" s="134" t="s">
        <v>12371</v>
      </c>
      <c r="I13" s="388">
        <v>36640</v>
      </c>
      <c r="J13" s="12">
        <v>4</v>
      </c>
      <c r="K13" s="563" t="s">
        <v>295</v>
      </c>
      <c r="L13" s="9" t="s">
        <v>380</v>
      </c>
      <c r="M13" s="13">
        <f>I13-D13</f>
        <v>2702</v>
      </c>
      <c r="N13" s="243"/>
      <c r="O13" s="22"/>
      <c r="P13" s="22"/>
      <c r="Q13" s="22"/>
      <c r="R13" s="398"/>
      <c r="S13" s="398"/>
      <c r="T13" s="22"/>
      <c r="U13" s="243"/>
      <c r="V13" s="243"/>
      <c r="W13" s="243"/>
      <c r="X13" s="243"/>
      <c r="Y13" s="243"/>
      <c r="Z13" s="243"/>
    </row>
    <row ht="13.5" customHeight="1" r="14">
      <c r="A14" s="510">
        <v>1300</v>
      </c>
      <c r="B14" s="19" t="s">
        <v>12372</v>
      </c>
      <c r="C14" s="19">
        <v>1996</v>
      </c>
      <c r="D14" s="392">
        <v>35190</v>
      </c>
      <c r="E14" s="17" t="s">
        <v>12373</v>
      </c>
      <c r="F14" s="17" t="s">
        <v>12370</v>
      </c>
      <c r="G14" s="17" t="s">
        <v>407</v>
      </c>
      <c r="H14" s="135" t="s">
        <v>12371</v>
      </c>
      <c r="I14" s="392">
        <v>36640</v>
      </c>
      <c r="J14" s="19">
        <v>4</v>
      </c>
      <c r="K14" s="563" t="s">
        <v>295</v>
      </c>
      <c r="L14" s="19" t="s">
        <v>380</v>
      </c>
      <c r="M14" s="21">
        <f>I14-D14</f>
        <v>1450</v>
      </c>
      <c r="N14" s="243"/>
      <c r="O14" s="399" t="s">
        <v>56</v>
      </c>
      <c r="P14" s="28"/>
      <c r="Q14" s="28"/>
      <c r="R14" s="28"/>
      <c r="S14" s="29"/>
      <c r="T14" s="22"/>
      <c r="U14" s="243"/>
      <c r="V14" s="243"/>
      <c r="W14" s="243"/>
      <c r="X14" s="243"/>
      <c r="Y14" s="243"/>
      <c r="Z14" s="243"/>
    </row>
    <row ht="14.25" customHeight="1" r="15">
      <c r="A15" s="503">
        <v>1400</v>
      </c>
      <c r="B15" s="12" t="s">
        <v>12374</v>
      </c>
      <c r="C15" s="12">
        <v>1998</v>
      </c>
      <c r="D15" s="388">
        <v>36043</v>
      </c>
      <c r="E15" s="9" t="s">
        <v>12375</v>
      </c>
      <c r="F15" s="9" t="s">
        <v>2064</v>
      </c>
      <c r="G15" s="9" t="s">
        <v>407</v>
      </c>
      <c r="H15" s="134" t="s">
        <v>1487</v>
      </c>
      <c r="I15" s="388">
        <v>36641</v>
      </c>
      <c r="J15" s="12">
        <v>4</v>
      </c>
      <c r="K15" s="562" t="s">
        <v>308</v>
      </c>
      <c r="L15" s="9" t="s">
        <v>376</v>
      </c>
      <c r="M15" s="13">
        <f>I15-D15</f>
        <v>598</v>
      </c>
      <c r="N15" s="243"/>
      <c r="O15" s="30"/>
      <c r="P15" s="31"/>
      <c r="Q15" s="31"/>
      <c r="R15" s="31"/>
      <c r="S15" s="32"/>
      <c r="T15" s="22"/>
      <c r="U15" s="243"/>
      <c r="V15" s="243"/>
      <c r="W15" s="243"/>
      <c r="X15" s="243"/>
      <c r="Y15" s="243"/>
      <c r="Z15" s="243"/>
    </row>
    <row ht="12.75" customHeight="1" r="16">
      <c r="A16" s="510">
        <v>1500</v>
      </c>
      <c r="B16" s="19" t="s">
        <v>12376</v>
      </c>
      <c r="C16" s="19">
        <v>1998</v>
      </c>
      <c r="D16" s="392">
        <v>36044</v>
      </c>
      <c r="E16" s="17" t="s">
        <v>12377</v>
      </c>
      <c r="F16" s="17" t="s">
        <v>584</v>
      </c>
      <c r="G16" s="17" t="s">
        <v>407</v>
      </c>
      <c r="H16" s="135" t="s">
        <v>1487</v>
      </c>
      <c r="I16" s="392">
        <v>36641</v>
      </c>
      <c r="J16" s="19">
        <v>4</v>
      </c>
      <c r="K16" s="562" t="s">
        <v>308</v>
      </c>
      <c r="L16" s="19" t="s">
        <v>376</v>
      </c>
      <c r="M16" s="21">
        <f>I16-D16</f>
        <v>597</v>
      </c>
      <c r="N16" s="243"/>
      <c r="O16" s="400" t="s">
        <v>12378</v>
      </c>
      <c r="P16" s="59"/>
      <c r="Q16" s="59"/>
      <c r="R16" s="59"/>
      <c r="S16" s="60"/>
      <c r="T16" s="22"/>
      <c r="U16" s="243"/>
      <c r="V16" s="243"/>
      <c r="W16" s="243"/>
      <c r="X16" s="243"/>
      <c r="Y16" s="243"/>
      <c r="Z16" s="243"/>
    </row>
    <row ht="12.75" customHeight="1" r="17">
      <c r="A17" s="503">
        <v>1600</v>
      </c>
      <c r="B17" s="12" t="s">
        <v>12379</v>
      </c>
      <c r="C17" s="12">
        <v>1998</v>
      </c>
      <c r="D17" s="388">
        <v>36132</v>
      </c>
      <c r="E17" s="9" t="s">
        <v>12380</v>
      </c>
      <c r="F17" s="9" t="s">
        <v>1316</v>
      </c>
      <c r="G17" s="9" t="s">
        <v>30</v>
      </c>
      <c r="H17" s="134" t="s">
        <v>965</v>
      </c>
      <c r="I17" s="388">
        <v>36649</v>
      </c>
      <c r="J17" s="12">
        <v>5</v>
      </c>
      <c r="K17" s="563" t="s">
        <v>295</v>
      </c>
      <c r="L17" s="9" t="s">
        <v>376</v>
      </c>
      <c r="M17" s="13">
        <f>I17-D17</f>
        <v>517</v>
      </c>
      <c r="N17" s="243"/>
      <c r="O17" s="37" t="s">
        <v>12381</v>
      </c>
      <c r="P17" s="34"/>
      <c r="Q17" s="34"/>
      <c r="R17" s="34"/>
      <c r="S17" s="35"/>
      <c r="T17" s="22"/>
      <c r="U17" s="243"/>
      <c r="V17" s="243"/>
      <c r="W17" s="243"/>
      <c r="X17" s="243"/>
      <c r="Y17" s="243"/>
      <c r="Z17" s="243"/>
    </row>
    <row ht="12.75" customHeight="1" r="18">
      <c r="A18" s="510">
        <v>1700</v>
      </c>
      <c r="B18" s="19" t="s">
        <v>12382</v>
      </c>
      <c r="C18" s="19">
        <v>1998</v>
      </c>
      <c r="D18" s="392">
        <v>36091</v>
      </c>
      <c r="E18" s="17" t="s">
        <v>12383</v>
      </c>
      <c r="F18" s="17" t="s">
        <v>1446</v>
      </c>
      <c r="G18" s="17" t="s">
        <v>850</v>
      </c>
      <c r="H18" s="135" t="s">
        <v>12074</v>
      </c>
      <c r="I18" s="392">
        <v>36649</v>
      </c>
      <c r="J18" s="19">
        <v>5</v>
      </c>
      <c r="K18" s="562" t="s">
        <v>308</v>
      </c>
      <c r="L18" s="19" t="s">
        <v>371</v>
      </c>
      <c r="M18" s="21">
        <f>I18-D18</f>
        <v>558</v>
      </c>
      <c r="N18" s="243"/>
      <c r="O18" s="33" t="s">
        <v>12384</v>
      </c>
      <c r="P18" s="34"/>
      <c r="Q18" s="34"/>
      <c r="R18" s="34"/>
      <c r="S18" s="35"/>
      <c r="T18" s="22"/>
      <c r="U18" s="243"/>
      <c r="V18" s="243"/>
      <c r="W18" s="243"/>
      <c r="X18" s="243"/>
      <c r="Y18" s="243"/>
      <c r="Z18" s="243"/>
    </row>
    <row ht="12.75" customHeight="1" r="19">
      <c r="A19" s="503">
        <v>1800</v>
      </c>
      <c r="B19" s="12" t="s">
        <v>12385</v>
      </c>
      <c r="C19" s="12">
        <v>1999</v>
      </c>
      <c r="D19" s="388">
        <v>36232</v>
      </c>
      <c r="E19" s="9" t="s">
        <v>12386</v>
      </c>
      <c r="F19" s="9" t="s">
        <v>1316</v>
      </c>
      <c r="G19" s="9" t="s">
        <v>844</v>
      </c>
      <c r="H19" s="134" t="s">
        <v>965</v>
      </c>
      <c r="I19" s="388">
        <v>36651</v>
      </c>
      <c r="J19" s="12">
        <v>5</v>
      </c>
      <c r="K19" s="562" t="s">
        <v>308</v>
      </c>
      <c r="L19" s="9" t="s">
        <v>376</v>
      </c>
      <c r="M19" s="13">
        <f>I19-D19</f>
        <v>419</v>
      </c>
      <c r="N19" s="243"/>
      <c r="O19" s="37" t="s">
        <v>12387</v>
      </c>
      <c r="P19" s="34"/>
      <c r="Q19" s="34"/>
      <c r="R19" s="34"/>
      <c r="S19" s="35"/>
      <c r="T19" s="22"/>
      <c r="U19" s="243"/>
      <c r="V19" s="243"/>
      <c r="W19" s="243"/>
      <c r="X19" s="243"/>
      <c r="Y19" s="243"/>
      <c r="Z19" s="243"/>
    </row>
    <row ht="12.75" customHeight="1" r="20">
      <c r="A20" s="510">
        <v>1900</v>
      </c>
      <c r="B20" s="19" t="s">
        <v>12388</v>
      </c>
      <c r="C20" s="19">
        <v>1995</v>
      </c>
      <c r="D20" s="392">
        <v>35054</v>
      </c>
      <c r="E20" s="17" t="s">
        <v>12389</v>
      </c>
      <c r="F20" s="17" t="s">
        <v>12390</v>
      </c>
      <c r="G20" s="17" t="s">
        <v>407</v>
      </c>
      <c r="H20" s="135" t="s">
        <v>10782</v>
      </c>
      <c r="I20" s="392">
        <v>36661</v>
      </c>
      <c r="J20" s="19">
        <v>5</v>
      </c>
      <c r="K20" s="562" t="s">
        <v>308</v>
      </c>
      <c r="L20" s="19" t="s">
        <v>376</v>
      </c>
      <c r="M20" s="23" t="s">
        <v>1368</v>
      </c>
      <c r="N20" s="243"/>
      <c r="O20" s="33" t="s">
        <v>12391</v>
      </c>
      <c r="P20" s="34"/>
      <c r="Q20" s="34"/>
      <c r="R20" s="34"/>
      <c r="S20" s="35"/>
      <c r="T20" s="22"/>
      <c r="U20" s="243"/>
      <c r="V20" s="243"/>
      <c r="W20" s="243"/>
      <c r="X20" s="243"/>
      <c r="Y20" s="243"/>
      <c r="Z20" s="243"/>
    </row>
    <row ht="12.75" customHeight="1" r="21">
      <c r="A21" s="503">
        <v>2000</v>
      </c>
      <c r="B21" s="12" t="s">
        <v>12392</v>
      </c>
      <c r="C21" s="12">
        <v>1997</v>
      </c>
      <c r="D21" s="388">
        <v>35791</v>
      </c>
      <c r="E21" s="9" t="s">
        <v>12393</v>
      </c>
      <c r="F21" s="9" t="s">
        <v>12394</v>
      </c>
      <c r="G21" s="9" t="s">
        <v>30</v>
      </c>
      <c r="H21" s="134" t="s">
        <v>11723</v>
      </c>
      <c r="I21" s="388">
        <v>36661</v>
      </c>
      <c r="J21" s="12">
        <v>5</v>
      </c>
      <c r="K21" s="563" t="s">
        <v>295</v>
      </c>
      <c r="L21" s="9" t="s">
        <v>376</v>
      </c>
      <c r="M21" s="13">
        <f>I21-D21</f>
        <v>870</v>
      </c>
      <c r="N21" s="243"/>
      <c r="O21" s="37" t="s">
        <v>12395</v>
      </c>
      <c r="P21" s="34"/>
      <c r="Q21" s="34"/>
      <c r="R21" s="34"/>
      <c r="S21" s="35"/>
      <c r="T21" s="22"/>
      <c r="U21" s="243"/>
      <c r="V21" s="243"/>
      <c r="W21" s="243"/>
      <c r="X21" s="243"/>
      <c r="Y21" s="243"/>
      <c r="Z21" s="243"/>
    </row>
    <row ht="12.75" customHeight="1" r="22">
      <c r="A22" s="510">
        <v>2100</v>
      </c>
      <c r="B22" s="19" t="s">
        <v>12396</v>
      </c>
      <c r="C22" s="19">
        <v>1998</v>
      </c>
      <c r="D22" s="392">
        <v>36037</v>
      </c>
      <c r="E22" s="17" t="s">
        <v>12397</v>
      </c>
      <c r="F22" s="17" t="s">
        <v>1632</v>
      </c>
      <c r="G22" s="17" t="s">
        <v>30</v>
      </c>
      <c r="H22" s="135" t="s">
        <v>3804</v>
      </c>
      <c r="I22" s="392">
        <v>36661</v>
      </c>
      <c r="J22" s="19">
        <v>5</v>
      </c>
      <c r="K22" s="560" t="s">
        <v>278</v>
      </c>
      <c r="L22" s="19" t="s">
        <v>376</v>
      </c>
      <c r="M22" s="21">
        <f>I22-D22</f>
        <v>624</v>
      </c>
      <c r="N22" s="243"/>
      <c r="O22" s="33" t="s">
        <v>12398</v>
      </c>
      <c r="P22" s="34"/>
      <c r="Q22" s="34"/>
      <c r="R22" s="34"/>
      <c r="S22" s="35"/>
      <c r="T22" s="22"/>
      <c r="U22" s="243"/>
      <c r="V22" s="243"/>
      <c r="W22" s="243"/>
      <c r="X22" s="243"/>
      <c r="Y22" s="243"/>
      <c r="Z22" s="243"/>
    </row>
    <row ht="12.75" customHeight="1" r="23">
      <c r="A23" s="503">
        <v>2200</v>
      </c>
      <c r="B23" s="12" t="s">
        <v>12399</v>
      </c>
      <c r="C23" s="12">
        <v>1998</v>
      </c>
      <c r="D23" s="388">
        <v>36030</v>
      </c>
      <c r="E23" s="9" t="s">
        <v>12400</v>
      </c>
      <c r="F23" s="9" t="s">
        <v>11708</v>
      </c>
      <c r="G23" s="9" t="s">
        <v>844</v>
      </c>
      <c r="H23" s="134" t="s">
        <v>1358</v>
      </c>
      <c r="I23" s="388">
        <v>36661</v>
      </c>
      <c r="J23" s="12">
        <v>5</v>
      </c>
      <c r="K23" s="560" t="s">
        <v>278</v>
      </c>
      <c r="L23" s="9" t="s">
        <v>376</v>
      </c>
      <c r="M23" s="13">
        <f>I23-D23</f>
        <v>631</v>
      </c>
      <c r="N23" s="243"/>
      <c r="O23" s="37" t="s">
        <v>12401</v>
      </c>
      <c r="P23" s="34"/>
      <c r="Q23" s="34"/>
      <c r="R23" s="34"/>
      <c r="S23" s="35"/>
      <c r="T23" s="22"/>
      <c r="U23" s="243"/>
      <c r="V23" s="243"/>
      <c r="W23" s="243"/>
      <c r="X23" s="243"/>
      <c r="Y23" s="243"/>
      <c r="Z23" s="243"/>
    </row>
    <row ht="12.75" customHeight="1" r="24">
      <c r="A24" s="510">
        <v>2300</v>
      </c>
      <c r="B24" s="19" t="s">
        <v>12402</v>
      </c>
      <c r="C24" s="19">
        <v>1996</v>
      </c>
      <c r="D24" s="392">
        <v>35230</v>
      </c>
      <c r="E24" s="17" t="s">
        <v>12403</v>
      </c>
      <c r="F24" s="17" t="s">
        <v>900</v>
      </c>
      <c r="G24" s="17" t="s">
        <v>850</v>
      </c>
      <c r="H24" s="135" t="s">
        <v>2387</v>
      </c>
      <c r="I24" s="392">
        <v>36676</v>
      </c>
      <c r="J24" s="19">
        <v>5</v>
      </c>
      <c r="K24" s="563" t="s">
        <v>295</v>
      </c>
      <c r="L24" s="19" t="s">
        <v>376</v>
      </c>
      <c r="M24" s="21">
        <f>I24-D24</f>
        <v>1446</v>
      </c>
      <c r="N24" s="243"/>
      <c r="O24" s="401" t="s">
        <v>12404</v>
      </c>
      <c r="P24" s="39"/>
      <c r="Q24" s="39"/>
      <c r="R24" s="39"/>
      <c r="S24" s="40"/>
      <c r="T24" s="22"/>
      <c r="U24" s="243"/>
      <c r="V24" s="243"/>
      <c r="W24" s="243"/>
      <c r="X24" s="243"/>
      <c r="Y24" s="243"/>
      <c r="Z24" s="243"/>
    </row>
    <row ht="12.75" customHeight="1" r="25">
      <c r="A25" s="503">
        <v>2400</v>
      </c>
      <c r="B25" s="12" t="s">
        <v>12405</v>
      </c>
      <c r="C25" s="12">
        <v>1998</v>
      </c>
      <c r="D25" s="388">
        <v>36078</v>
      </c>
      <c r="E25" s="9" t="s">
        <v>12406</v>
      </c>
      <c r="F25" s="9" t="s">
        <v>10422</v>
      </c>
      <c r="G25" s="9" t="s">
        <v>850</v>
      </c>
      <c r="H25" s="134" t="s">
        <v>11874</v>
      </c>
      <c r="I25" s="388">
        <v>36676</v>
      </c>
      <c r="J25" s="12">
        <v>5</v>
      </c>
      <c r="K25" s="562" t="s">
        <v>308</v>
      </c>
      <c r="L25" s="9" t="s">
        <v>371</v>
      </c>
      <c r="M25" s="13">
        <f>I25-D25</f>
        <v>598</v>
      </c>
      <c r="N25" s="243"/>
      <c r="O25" s="22"/>
      <c r="P25" s="22"/>
      <c r="Q25" s="22"/>
      <c r="R25" s="22"/>
      <c r="S25" s="22"/>
      <c r="T25" s="22"/>
      <c r="U25" s="243"/>
      <c r="V25" s="243"/>
      <c r="W25" s="243"/>
      <c r="X25" s="243"/>
      <c r="Y25" s="243"/>
      <c r="Z25" s="243"/>
    </row>
    <row ht="13.5" customHeight="1" r="26">
      <c r="A26" s="510">
        <v>2500</v>
      </c>
      <c r="B26" s="19" t="s">
        <v>12407</v>
      </c>
      <c r="C26" s="19">
        <v>1998</v>
      </c>
      <c r="D26" s="392">
        <v>36105</v>
      </c>
      <c r="E26" s="17" t="s">
        <v>12408</v>
      </c>
      <c r="F26" s="17" t="s">
        <v>154</v>
      </c>
      <c r="G26" s="17" t="s">
        <v>850</v>
      </c>
      <c r="H26" s="135" t="s">
        <v>125</v>
      </c>
      <c r="I26" s="392">
        <v>36686</v>
      </c>
      <c r="J26" s="19">
        <v>6</v>
      </c>
      <c r="K26" s="562" t="s">
        <v>308</v>
      </c>
      <c r="L26" s="19" t="s">
        <v>376</v>
      </c>
      <c r="M26" s="21">
        <f>I26-D26</f>
        <v>581</v>
      </c>
      <c r="N26" s="243"/>
      <c r="O26" s="399" t="s">
        <v>913</v>
      </c>
      <c r="P26" s="28"/>
      <c r="Q26" s="28"/>
      <c r="R26" s="28"/>
      <c r="S26" s="29"/>
      <c r="T26" s="22"/>
      <c r="U26" s="243"/>
      <c r="V26" s="243"/>
      <c r="W26" s="243"/>
      <c r="X26" s="243"/>
      <c r="Y26" s="243"/>
      <c r="Z26" s="243"/>
    </row>
    <row ht="13.5" customHeight="1" r="27">
      <c r="A27" s="503">
        <v>2600</v>
      </c>
      <c r="B27" s="12" t="s">
        <v>12409</v>
      </c>
      <c r="C27" s="12">
        <v>1999</v>
      </c>
      <c r="D27" s="388">
        <v>36323</v>
      </c>
      <c r="E27" s="9" t="s">
        <v>12410</v>
      </c>
      <c r="F27" s="9" t="s">
        <v>2869</v>
      </c>
      <c r="G27" s="9" t="s">
        <v>850</v>
      </c>
      <c r="H27" s="134" t="s">
        <v>965</v>
      </c>
      <c r="I27" s="388">
        <v>36686</v>
      </c>
      <c r="J27" s="12">
        <v>6</v>
      </c>
      <c r="K27" s="562" t="s">
        <v>308</v>
      </c>
      <c r="L27" s="9" t="s">
        <v>371</v>
      </c>
      <c r="M27" s="13">
        <f>I27-D27</f>
        <v>363</v>
      </c>
      <c r="N27" s="243"/>
      <c r="O27" s="50"/>
      <c r="P27" s="51"/>
      <c r="Q27" s="51"/>
      <c r="R27" s="51"/>
      <c r="S27" s="52"/>
      <c r="T27" s="22"/>
      <c r="U27" s="243"/>
      <c r="V27" s="243"/>
      <c r="W27" s="243"/>
      <c r="X27" s="243"/>
      <c r="Y27" s="243"/>
      <c r="Z27" s="243"/>
    </row>
    <row ht="12.75" customHeight="1" r="28">
      <c r="A28" s="510">
        <v>2700</v>
      </c>
      <c r="B28" s="19" t="s">
        <v>12411</v>
      </c>
      <c r="C28" s="19">
        <v>1999</v>
      </c>
      <c r="D28" s="392">
        <v>36377</v>
      </c>
      <c r="E28" s="17" t="s">
        <v>12412</v>
      </c>
      <c r="F28" s="17" t="s">
        <v>236</v>
      </c>
      <c r="G28" s="17" t="s">
        <v>850</v>
      </c>
      <c r="H28" s="135" t="s">
        <v>965</v>
      </c>
      <c r="I28" s="392">
        <v>36686</v>
      </c>
      <c r="J28" s="19">
        <v>6</v>
      </c>
      <c r="K28" s="617" t="s">
        <v>324</v>
      </c>
      <c r="L28" s="19" t="s">
        <v>376</v>
      </c>
      <c r="M28" s="21">
        <f>I28-D28</f>
        <v>309</v>
      </c>
      <c r="N28" s="243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43"/>
      <c r="V28" s="243"/>
      <c r="W28" s="243"/>
      <c r="X28" s="243"/>
      <c r="Y28" s="243"/>
      <c r="Z28" s="243"/>
    </row>
    <row ht="12.75" customHeight="1" r="29">
      <c r="A29" s="503">
        <v>2800</v>
      </c>
      <c r="B29" s="12" t="s">
        <v>12413</v>
      </c>
      <c r="C29" s="12">
        <v>1997</v>
      </c>
      <c r="D29" s="388">
        <v>35792</v>
      </c>
      <c r="E29" s="9" t="s">
        <v>12414</v>
      </c>
      <c r="F29" s="9" t="s">
        <v>12415</v>
      </c>
      <c r="G29" s="9" t="s">
        <v>850</v>
      </c>
      <c r="H29" s="134" t="s">
        <v>3804</v>
      </c>
      <c r="I29" s="388">
        <v>36697</v>
      </c>
      <c r="J29" s="12">
        <v>6</v>
      </c>
      <c r="K29" s="563" t="s">
        <v>295</v>
      </c>
      <c r="L29" s="9" t="s">
        <v>376</v>
      </c>
      <c r="M29" s="13">
        <f>I29-D29</f>
        <v>905</v>
      </c>
      <c r="N29" s="243"/>
      <c r="O29" s="24">
        <v>1988</v>
      </c>
      <c r="P29" s="62">
        <f>COUNTIF($C$2:$C$503,"1988")</f>
        <v>0</v>
      </c>
      <c r="Q29" s="34"/>
      <c r="R29" s="35"/>
      <c r="S29" s="63">
        <f>P29/P42</f>
        <v>0</v>
      </c>
      <c r="T29" s="22"/>
      <c r="U29" s="243"/>
      <c r="V29" s="243"/>
      <c r="W29" s="243"/>
      <c r="X29" s="243"/>
      <c r="Y29" s="243"/>
      <c r="Z29" s="243"/>
    </row>
    <row ht="12.75" customHeight="1" r="30">
      <c r="A30" s="510">
        <v>2900</v>
      </c>
      <c r="B30" s="19" t="s">
        <v>12416</v>
      </c>
      <c r="C30" s="19">
        <v>1998</v>
      </c>
      <c r="D30" s="392">
        <v>36139</v>
      </c>
      <c r="E30" s="17" t="s">
        <v>12417</v>
      </c>
      <c r="F30" s="17" t="s">
        <v>12348</v>
      </c>
      <c r="G30" s="17" t="s">
        <v>844</v>
      </c>
      <c r="H30" s="135" t="s">
        <v>3804</v>
      </c>
      <c r="I30" s="392">
        <v>36700</v>
      </c>
      <c r="J30" s="19">
        <v>6</v>
      </c>
      <c r="K30" s="562" t="s">
        <v>308</v>
      </c>
      <c r="L30" s="19" t="s">
        <v>376</v>
      </c>
      <c r="M30" s="21">
        <f>I30-D30</f>
        <v>561</v>
      </c>
      <c r="N30" s="243"/>
      <c r="O30" s="23">
        <v>1989</v>
      </c>
      <c r="P30" s="64">
        <f>COUNTIF($C$2:$C$503,"1989")</f>
        <v>0</v>
      </c>
      <c r="Q30" s="34"/>
      <c r="R30" s="35"/>
      <c r="S30" s="61">
        <f>P30/P42</f>
        <v>0</v>
      </c>
      <c r="T30" s="22"/>
      <c r="U30" s="243"/>
      <c r="V30" s="243"/>
      <c r="W30" s="243"/>
      <c r="X30" s="243"/>
      <c r="Y30" s="243"/>
      <c r="Z30" s="243"/>
    </row>
    <row ht="12.75" customHeight="1" r="31">
      <c r="A31" s="503">
        <v>3000</v>
      </c>
      <c r="B31" s="24"/>
      <c r="C31" s="12">
        <v>1998</v>
      </c>
      <c r="D31" s="504"/>
      <c r="E31" s="12" t="s">
        <v>11060</v>
      </c>
      <c r="F31" s="12" t="s">
        <v>12348</v>
      </c>
      <c r="G31" s="12" t="s">
        <v>844</v>
      </c>
      <c r="H31" s="134" t="s">
        <v>3804</v>
      </c>
      <c r="I31" s="388">
        <v>36700</v>
      </c>
      <c r="J31" s="12">
        <v>6</v>
      </c>
      <c r="K31" s="562" t="s">
        <v>308</v>
      </c>
      <c r="L31" s="9" t="s">
        <v>376</v>
      </c>
      <c r="M31" s="13"/>
      <c r="N31" s="243"/>
      <c r="O31" s="24">
        <v>1990</v>
      </c>
      <c r="P31" s="62">
        <f>COUNTIF($C$2:$C$503,"1990")</f>
        <v>1</v>
      </c>
      <c r="Q31" s="34"/>
      <c r="R31" s="35"/>
      <c r="S31" s="63">
        <f>P31/P42</f>
        <v>0.0123456790123457</v>
      </c>
      <c r="T31" s="22"/>
      <c r="U31" s="243"/>
      <c r="V31" s="243"/>
      <c r="W31" s="243"/>
      <c r="X31" s="243"/>
      <c r="Y31" s="243"/>
      <c r="Z31" s="243"/>
    </row>
    <row ht="12.75" customHeight="1" r="32">
      <c r="A32" s="510">
        <v>3100</v>
      </c>
      <c r="B32" s="19" t="s">
        <v>12418</v>
      </c>
      <c r="C32" s="19">
        <v>1995</v>
      </c>
      <c r="D32" s="392">
        <v>34747</v>
      </c>
      <c r="E32" s="17" t="s">
        <v>12419</v>
      </c>
      <c r="F32" s="17" t="s">
        <v>11123</v>
      </c>
      <c r="G32" s="17" t="s">
        <v>407</v>
      </c>
      <c r="H32" s="135" t="s">
        <v>12002</v>
      </c>
      <c r="I32" s="392">
        <v>36706</v>
      </c>
      <c r="J32" s="19">
        <v>6</v>
      </c>
      <c r="K32" s="562" t="s">
        <v>308</v>
      </c>
      <c r="L32" s="19" t="s">
        <v>376</v>
      </c>
      <c r="M32" s="21">
        <f>I32-D32</f>
        <v>1959</v>
      </c>
      <c r="N32" s="243"/>
      <c r="O32" s="23">
        <v>1991</v>
      </c>
      <c r="P32" s="64">
        <f>COUNTIF($C$2:$C$503,"1991")</f>
        <v>0</v>
      </c>
      <c r="Q32" s="34"/>
      <c r="R32" s="35"/>
      <c r="S32" s="61">
        <f>P32/P42</f>
        <v>0</v>
      </c>
      <c r="T32" s="22"/>
      <c r="U32" s="243"/>
      <c r="V32" s="243"/>
      <c r="W32" s="243"/>
      <c r="X32" s="243"/>
      <c r="Y32" s="243"/>
      <c r="Z32" s="243"/>
    </row>
    <row ht="12.75" customHeight="1" r="33">
      <c r="A33" s="503">
        <v>3200</v>
      </c>
      <c r="B33" s="12" t="s">
        <v>12420</v>
      </c>
      <c r="C33" s="12">
        <v>1999</v>
      </c>
      <c r="D33" s="388">
        <v>36490</v>
      </c>
      <c r="E33" s="9" t="s">
        <v>12421</v>
      </c>
      <c r="F33" s="9" t="s">
        <v>242</v>
      </c>
      <c r="G33" s="9" t="s">
        <v>850</v>
      </c>
      <c r="H33" s="134" t="s">
        <v>12202</v>
      </c>
      <c r="I33" s="388">
        <v>36710</v>
      </c>
      <c r="J33" s="12">
        <v>7</v>
      </c>
      <c r="K33" s="562" t="s">
        <v>308</v>
      </c>
      <c r="L33" s="9" t="s">
        <v>376</v>
      </c>
      <c r="M33" s="13">
        <f>I33-D33</f>
        <v>220</v>
      </c>
      <c r="N33" s="243"/>
      <c r="O33" s="24">
        <v>1992</v>
      </c>
      <c r="P33" s="62">
        <f>COUNTIF($C$2:$C$503,"1992")</f>
        <v>4</v>
      </c>
      <c r="Q33" s="34"/>
      <c r="R33" s="35"/>
      <c r="S33" s="63">
        <f>P33/P42</f>
        <v>0.0493827160493827</v>
      </c>
      <c r="T33" s="22"/>
      <c r="U33" s="243"/>
      <c r="V33" s="243"/>
      <c r="W33" s="243"/>
      <c r="X33" s="243"/>
      <c r="Y33" s="243"/>
      <c r="Z33" s="243"/>
    </row>
    <row ht="12.75" customHeight="1" r="34">
      <c r="A34" s="510">
        <v>3300</v>
      </c>
      <c r="B34" s="19" t="s">
        <v>12422</v>
      </c>
      <c r="C34" s="19">
        <v>1999</v>
      </c>
      <c r="D34" s="392">
        <v>36477</v>
      </c>
      <c r="E34" s="17" t="s">
        <v>12423</v>
      </c>
      <c r="F34" s="17" t="s">
        <v>11862</v>
      </c>
      <c r="G34" s="17" t="s">
        <v>850</v>
      </c>
      <c r="H34" s="135" t="s">
        <v>12202</v>
      </c>
      <c r="I34" s="392">
        <v>36711</v>
      </c>
      <c r="J34" s="19">
        <v>7</v>
      </c>
      <c r="K34" s="617" t="s">
        <v>324</v>
      </c>
      <c r="L34" s="19" t="s">
        <v>371</v>
      </c>
      <c r="M34" s="21">
        <f>I34-D34</f>
        <v>234</v>
      </c>
      <c r="N34" s="243"/>
      <c r="O34" s="23">
        <v>1993</v>
      </c>
      <c r="P34" s="64">
        <f>COUNTIF($C$2:$C$503,"1993")</f>
        <v>1</v>
      </c>
      <c r="Q34" s="34"/>
      <c r="R34" s="35"/>
      <c r="S34" s="61">
        <f>P34/P42</f>
        <v>0.0123456790123457</v>
      </c>
      <c r="T34" s="22"/>
      <c r="U34" s="243"/>
      <c r="V34" s="243"/>
      <c r="W34" s="243"/>
      <c r="X34" s="243"/>
      <c r="Y34" s="243"/>
      <c r="Z34" s="243"/>
    </row>
    <row ht="12.75" customHeight="1" r="35">
      <c r="A35" s="503">
        <v>3400</v>
      </c>
      <c r="B35" s="12" t="s">
        <v>12424</v>
      </c>
      <c r="C35" s="12">
        <v>1997</v>
      </c>
      <c r="D35" s="388">
        <v>35792</v>
      </c>
      <c r="E35" s="9" t="s">
        <v>12425</v>
      </c>
      <c r="F35" s="9" t="s">
        <v>1632</v>
      </c>
      <c r="G35" s="9" t="s">
        <v>844</v>
      </c>
      <c r="H35" s="134" t="s">
        <v>3804</v>
      </c>
      <c r="I35" s="388">
        <v>36714</v>
      </c>
      <c r="J35" s="12">
        <v>7</v>
      </c>
      <c r="K35" s="563" t="s">
        <v>295</v>
      </c>
      <c r="L35" s="9" t="s">
        <v>376</v>
      </c>
      <c r="M35" s="13">
        <f>I35-D35</f>
        <v>922</v>
      </c>
      <c r="N35" s="243"/>
      <c r="O35" s="24">
        <v>1994</v>
      </c>
      <c r="P35" s="62">
        <f>COUNTIF($C$2:$C$503,"1994")</f>
        <v>1</v>
      </c>
      <c r="Q35" s="34"/>
      <c r="R35" s="35"/>
      <c r="S35" s="63">
        <f>P35/P42</f>
        <v>0.0123456790123457</v>
      </c>
      <c r="T35" s="22"/>
      <c r="U35" s="243"/>
      <c r="V35" s="243"/>
      <c r="W35" s="243"/>
      <c r="X35" s="243"/>
      <c r="Y35" s="243"/>
      <c r="Z35" s="243"/>
    </row>
    <row ht="12.75" customHeight="1" r="36">
      <c r="A36" s="510">
        <v>3500</v>
      </c>
      <c r="B36" s="19" t="s">
        <v>12426</v>
      </c>
      <c r="C36" s="19">
        <v>1997</v>
      </c>
      <c r="D36" s="392">
        <v>35792</v>
      </c>
      <c r="E36" s="17" t="s">
        <v>12427</v>
      </c>
      <c r="F36" s="17" t="s">
        <v>1632</v>
      </c>
      <c r="G36" s="17" t="s">
        <v>844</v>
      </c>
      <c r="H36" s="135" t="s">
        <v>3804</v>
      </c>
      <c r="I36" s="392">
        <v>36714</v>
      </c>
      <c r="J36" s="19">
        <v>7</v>
      </c>
      <c r="K36" s="563" t="s">
        <v>295</v>
      </c>
      <c r="L36" s="19" t="s">
        <v>376</v>
      </c>
      <c r="M36" s="21">
        <f>I36-D36</f>
        <v>922</v>
      </c>
      <c r="N36" s="243"/>
      <c r="O36" s="23">
        <v>1995</v>
      </c>
      <c r="P36" s="64">
        <f>COUNTIF($C$2:$C$503,"1995")</f>
        <v>4</v>
      </c>
      <c r="Q36" s="34"/>
      <c r="R36" s="35"/>
      <c r="S36" s="61">
        <f>P36/P42</f>
        <v>0.0493827160493827</v>
      </c>
      <c r="T36" s="22"/>
      <c r="U36" s="243"/>
      <c r="V36" s="243"/>
      <c r="W36" s="243"/>
      <c r="X36" s="243"/>
      <c r="Y36" s="243"/>
      <c r="Z36" s="243"/>
    </row>
    <row ht="15" customHeight="1" r="37">
      <c r="A37" s="503">
        <v>3600</v>
      </c>
      <c r="B37" s="12" t="s">
        <v>12428</v>
      </c>
      <c r="C37" s="12">
        <v>1995</v>
      </c>
      <c r="D37" s="388">
        <v>35049</v>
      </c>
      <c r="E37" s="9" t="s">
        <v>12429</v>
      </c>
      <c r="F37" s="9" t="s">
        <v>93</v>
      </c>
      <c r="G37" s="9" t="s">
        <v>850</v>
      </c>
      <c r="H37" s="134" t="s">
        <v>104</v>
      </c>
      <c r="I37" s="388">
        <v>36727</v>
      </c>
      <c r="J37" s="12">
        <v>7</v>
      </c>
      <c r="K37" s="562" t="s">
        <v>308</v>
      </c>
      <c r="L37" s="9" t="s">
        <v>376</v>
      </c>
      <c r="M37" s="13">
        <f>I37-D37</f>
        <v>1678</v>
      </c>
      <c r="N37" s="243"/>
      <c r="O37" s="24">
        <v>1996</v>
      </c>
      <c r="P37" s="62">
        <f>COUNTIF($C$2:$C$503,"1996")</f>
        <v>5</v>
      </c>
      <c r="Q37" s="34"/>
      <c r="R37" s="35"/>
      <c r="S37" s="63">
        <f>P37/P42</f>
        <v>0.0617283950617284</v>
      </c>
      <c r="T37" s="22"/>
      <c r="U37" s="243"/>
      <c r="V37" s="243"/>
      <c r="W37" s="243"/>
      <c r="X37" s="243"/>
      <c r="Y37" s="243"/>
      <c r="Z37" s="243"/>
    </row>
    <row ht="12.75" customHeight="1" r="38">
      <c r="A38" s="510">
        <v>3700</v>
      </c>
      <c r="B38" s="19" t="s">
        <v>12430</v>
      </c>
      <c r="C38" s="19">
        <v>1995</v>
      </c>
      <c r="D38" s="392">
        <v>35051</v>
      </c>
      <c r="E38" s="17" t="s">
        <v>12431</v>
      </c>
      <c r="F38" s="17" t="s">
        <v>12432</v>
      </c>
      <c r="G38" s="17" t="s">
        <v>850</v>
      </c>
      <c r="H38" s="135" t="s">
        <v>104</v>
      </c>
      <c r="I38" s="392">
        <v>36727</v>
      </c>
      <c r="J38" s="19">
        <v>7</v>
      </c>
      <c r="K38" s="560" t="s">
        <v>278</v>
      </c>
      <c r="L38" s="19" t="s">
        <v>371</v>
      </c>
      <c r="M38" s="21">
        <f>I38-D38</f>
        <v>1676</v>
      </c>
      <c r="N38" s="243"/>
      <c r="O38" s="23">
        <v>1997</v>
      </c>
      <c r="P38" s="64">
        <f>COUNTIF($C$2:$C$503,"1997")</f>
        <v>11</v>
      </c>
      <c r="Q38" s="34"/>
      <c r="R38" s="35"/>
      <c r="S38" s="61">
        <f>P38/P42</f>
        <v>0.135802469135802</v>
      </c>
      <c r="T38" s="22"/>
      <c r="U38" s="243"/>
      <c r="V38" s="243"/>
      <c r="W38" s="243"/>
      <c r="X38" s="243"/>
      <c r="Y38" s="243"/>
      <c r="Z38" s="243"/>
    </row>
    <row ht="12.75" customHeight="1" r="39">
      <c r="A39" s="503">
        <v>3800</v>
      </c>
      <c r="B39" s="12" t="s">
        <v>12433</v>
      </c>
      <c r="C39" s="12">
        <v>1999</v>
      </c>
      <c r="D39" s="388">
        <v>36463</v>
      </c>
      <c r="E39" s="9" t="s">
        <v>12434</v>
      </c>
      <c r="F39" s="9" t="s">
        <v>3668</v>
      </c>
      <c r="G39" s="9" t="s">
        <v>30</v>
      </c>
      <c r="H39" s="134" t="s">
        <v>10782</v>
      </c>
      <c r="I39" s="388">
        <v>36733</v>
      </c>
      <c r="J39" s="12">
        <v>7</v>
      </c>
      <c r="K39" s="617" t="s">
        <v>324</v>
      </c>
      <c r="L39" s="9" t="s">
        <v>371</v>
      </c>
      <c r="M39" s="13">
        <f>I39-D39</f>
        <v>270</v>
      </c>
      <c r="N39" s="243"/>
      <c r="O39" s="24">
        <v>1998</v>
      </c>
      <c r="P39" s="62">
        <f>COUNTIF($C$2:$C$503,"1998")</f>
        <v>24</v>
      </c>
      <c r="Q39" s="34"/>
      <c r="R39" s="35"/>
      <c r="S39" s="63">
        <f>P39/P42</f>
        <v>0.296296296296296</v>
      </c>
      <c r="T39" s="22"/>
      <c r="U39" s="243"/>
      <c r="V39" s="243"/>
      <c r="W39" s="243"/>
      <c r="X39" s="243"/>
      <c r="Y39" s="243"/>
      <c r="Z39" s="243"/>
    </row>
    <row ht="12.75" customHeight="1" r="40">
      <c r="A40" s="510">
        <v>3900</v>
      </c>
      <c r="B40" s="19" t="s">
        <v>12435</v>
      </c>
      <c r="C40" s="19">
        <v>1999</v>
      </c>
      <c r="D40" s="392">
        <v>36463</v>
      </c>
      <c r="E40" s="17" t="s">
        <v>12436</v>
      </c>
      <c r="F40" s="17" t="s">
        <v>3668</v>
      </c>
      <c r="G40" s="17" t="s">
        <v>844</v>
      </c>
      <c r="H40" s="135" t="s">
        <v>10782</v>
      </c>
      <c r="I40" s="392">
        <v>36733</v>
      </c>
      <c r="J40" s="19">
        <v>7</v>
      </c>
      <c r="K40" s="617" t="s">
        <v>324</v>
      </c>
      <c r="L40" s="19" t="s">
        <v>371</v>
      </c>
      <c r="M40" s="21">
        <f>I40-D40</f>
        <v>270</v>
      </c>
      <c r="N40" s="243"/>
      <c r="O40" s="23">
        <v>1999</v>
      </c>
      <c r="P40" s="64">
        <f>COUNTIF($C$2:$C$503,"1999")</f>
        <v>29</v>
      </c>
      <c r="Q40" s="34"/>
      <c r="R40" s="35"/>
      <c r="S40" s="61">
        <f>P40/P42</f>
        <v>0.358024691358025</v>
      </c>
      <c r="T40" s="22"/>
      <c r="U40" s="243"/>
      <c r="V40" s="243"/>
      <c r="W40" s="243"/>
      <c r="X40" s="243"/>
      <c r="Y40" s="243"/>
      <c r="Z40" s="243"/>
    </row>
    <row ht="12.75" customHeight="1" r="41">
      <c r="A41" s="503">
        <v>4000</v>
      </c>
      <c r="B41" s="12" t="s">
        <v>12437</v>
      </c>
      <c r="C41" s="12">
        <v>1999</v>
      </c>
      <c r="D41" s="388">
        <v>36463</v>
      </c>
      <c r="E41" s="9" t="s">
        <v>12438</v>
      </c>
      <c r="F41" s="9" t="s">
        <v>3668</v>
      </c>
      <c r="G41" s="9" t="s">
        <v>844</v>
      </c>
      <c r="H41" s="134" t="s">
        <v>10782</v>
      </c>
      <c r="I41" s="388">
        <v>36733</v>
      </c>
      <c r="J41" s="12">
        <v>7</v>
      </c>
      <c r="K41" s="617" t="s">
        <v>324</v>
      </c>
      <c r="L41" s="9" t="s">
        <v>371</v>
      </c>
      <c r="M41" s="13">
        <f>I41-D41</f>
        <v>270</v>
      </c>
      <c r="N41" s="243"/>
      <c r="O41" s="24">
        <v>2000</v>
      </c>
      <c r="P41" s="62">
        <f>COUNTIF($C$2:$C$503,"2000")</f>
        <v>1</v>
      </c>
      <c r="Q41" s="34"/>
      <c r="R41" s="35"/>
      <c r="S41" s="63">
        <f>P41/P42</f>
        <v>0.0123456790123457</v>
      </c>
      <c r="T41" s="22"/>
      <c r="U41" s="243"/>
      <c r="V41" s="243"/>
      <c r="W41" s="243"/>
      <c r="X41" s="243"/>
      <c r="Y41" s="243"/>
      <c r="Z41" s="243"/>
    </row>
    <row ht="12.75" customHeight="1" r="42">
      <c r="A42" s="510">
        <v>4100</v>
      </c>
      <c r="B42" s="19" t="s">
        <v>12439</v>
      </c>
      <c r="C42" s="19">
        <v>1998</v>
      </c>
      <c r="D42" s="392">
        <v>36139</v>
      </c>
      <c r="E42" s="17" t="s">
        <v>12440</v>
      </c>
      <c r="F42" s="17" t="s">
        <v>12441</v>
      </c>
      <c r="G42" s="17" t="s">
        <v>30</v>
      </c>
      <c r="H42" s="135" t="s">
        <v>3804</v>
      </c>
      <c r="I42" s="392">
        <v>36739</v>
      </c>
      <c r="J42" s="19">
        <v>8</v>
      </c>
      <c r="K42" s="562" t="s">
        <v>308</v>
      </c>
      <c r="L42" s="19" t="s">
        <v>376</v>
      </c>
      <c r="M42" s="21">
        <f>I42-D42</f>
        <v>600</v>
      </c>
      <c r="N42" s="243"/>
      <c r="O42" s="407" t="s">
        <v>166</v>
      </c>
      <c r="P42" s="408">
        <f>SUM(P29:R41)</f>
        <v>81</v>
      </c>
      <c r="Q42" s="190"/>
      <c r="R42" s="191"/>
      <c r="S42" s="409">
        <f>SUM(S29:S41)</f>
        <v>1</v>
      </c>
      <c r="T42" s="22"/>
      <c r="U42" s="243"/>
      <c r="V42" s="243"/>
      <c r="W42" s="243"/>
      <c r="X42" s="243"/>
      <c r="Y42" s="243"/>
      <c r="Z42" s="243"/>
    </row>
    <row ht="15" customHeight="1" r="43">
      <c r="A43" s="503">
        <v>4200</v>
      </c>
      <c r="B43" s="12" t="s">
        <v>12442</v>
      </c>
      <c r="C43" s="12">
        <v>1999</v>
      </c>
      <c r="D43" s="388">
        <v>36298</v>
      </c>
      <c r="E43" s="9" t="s">
        <v>12443</v>
      </c>
      <c r="F43" s="9" t="s">
        <v>11538</v>
      </c>
      <c r="G43" s="9" t="s">
        <v>30</v>
      </c>
      <c r="H43" s="134" t="s">
        <v>11814</v>
      </c>
      <c r="I43" s="388">
        <v>36739</v>
      </c>
      <c r="J43" s="12">
        <v>8</v>
      </c>
      <c r="K43" s="563" t="s">
        <v>295</v>
      </c>
      <c r="L43" s="9" t="s">
        <v>376</v>
      </c>
      <c r="M43" s="13">
        <f>I43-D43</f>
        <v>441</v>
      </c>
      <c r="N43" s="243"/>
      <c r="O43" s="22"/>
      <c r="P43" s="22"/>
      <c r="Q43" s="22"/>
      <c r="R43" s="22"/>
      <c r="S43" s="22"/>
      <c r="T43" s="22"/>
      <c r="U43" s="243"/>
      <c r="V43" s="243"/>
      <c r="W43" s="243"/>
      <c r="X43" s="243"/>
      <c r="Y43" s="243"/>
      <c r="Z43" s="243"/>
    </row>
    <row ht="15" customHeight="1" r="44">
      <c r="A44" s="510">
        <v>4300</v>
      </c>
      <c r="B44" s="19" t="s">
        <v>12444</v>
      </c>
      <c r="C44" s="19">
        <v>1998</v>
      </c>
      <c r="D44" s="392">
        <v>36119</v>
      </c>
      <c r="E44" s="17" t="s">
        <v>12445</v>
      </c>
      <c r="F44" s="17" t="s">
        <v>12446</v>
      </c>
      <c r="G44" s="17" t="s">
        <v>30</v>
      </c>
      <c r="H44" s="135" t="s">
        <v>866</v>
      </c>
      <c r="I44" s="392">
        <v>36739</v>
      </c>
      <c r="J44" s="19">
        <v>8</v>
      </c>
      <c r="K44" s="617" t="s">
        <v>324</v>
      </c>
      <c r="L44" s="19" t="s">
        <v>376</v>
      </c>
      <c r="M44" s="21">
        <f>I44-D44</f>
        <v>620</v>
      </c>
      <c r="N44" s="243"/>
      <c r="O44" s="399" t="s">
        <v>973</v>
      </c>
      <c r="P44" s="28"/>
      <c r="Q44" s="28"/>
      <c r="R44" s="28"/>
      <c r="S44" s="29"/>
      <c r="T44" s="22"/>
      <c r="U44" s="243"/>
      <c r="V44" s="243"/>
      <c r="W44" s="243"/>
      <c r="X44" s="243"/>
      <c r="Y44" s="243"/>
      <c r="Z44" s="243"/>
    </row>
    <row ht="13.5" customHeight="1" r="45">
      <c r="A45" s="503">
        <v>4400</v>
      </c>
      <c r="B45" s="12" t="s">
        <v>12447</v>
      </c>
      <c r="C45" s="12">
        <v>1999</v>
      </c>
      <c r="D45" s="388">
        <v>36175</v>
      </c>
      <c r="E45" s="9" t="s">
        <v>12448</v>
      </c>
      <c r="F45" s="9" t="s">
        <v>49</v>
      </c>
      <c r="G45" s="9" t="s">
        <v>850</v>
      </c>
      <c r="H45" s="134" t="s">
        <v>12061</v>
      </c>
      <c r="I45" s="388">
        <v>36746</v>
      </c>
      <c r="J45" s="12">
        <v>8</v>
      </c>
      <c r="K45" s="562" t="s">
        <v>308</v>
      </c>
      <c r="L45" s="9" t="s">
        <v>371</v>
      </c>
      <c r="M45" s="13">
        <f>I45-D45</f>
        <v>571</v>
      </c>
      <c r="N45" s="243"/>
      <c r="O45" s="50"/>
      <c r="P45" s="51"/>
      <c r="Q45" s="51"/>
      <c r="R45" s="51"/>
      <c r="S45" s="52"/>
      <c r="T45" s="22"/>
      <c r="U45" s="243"/>
      <c r="V45" s="243"/>
      <c r="W45" s="243"/>
      <c r="X45" s="243"/>
      <c r="Y45" s="243"/>
      <c r="Z45" s="243"/>
    </row>
    <row ht="12.75" customHeight="1" r="46">
      <c r="A46" s="510">
        <v>4500</v>
      </c>
      <c r="B46" s="19" t="s">
        <v>12449</v>
      </c>
      <c r="C46" s="19">
        <v>1992</v>
      </c>
      <c r="D46" s="392">
        <v>33916</v>
      </c>
      <c r="E46" s="17" t="s">
        <v>12450</v>
      </c>
      <c r="F46" s="17" t="s">
        <v>12222</v>
      </c>
      <c r="G46" s="17" t="s">
        <v>407</v>
      </c>
      <c r="H46" s="135" t="s">
        <v>10782</v>
      </c>
      <c r="I46" s="392">
        <v>36748</v>
      </c>
      <c r="J46" s="19">
        <v>8</v>
      </c>
      <c r="K46" s="562" t="s">
        <v>308</v>
      </c>
      <c r="L46" s="19" t="s">
        <v>371</v>
      </c>
      <c r="M46" s="21">
        <f>I46-D46</f>
        <v>2832</v>
      </c>
      <c r="N46" s="243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43"/>
      <c r="V46" s="243"/>
      <c r="W46" s="243"/>
      <c r="X46" s="243"/>
      <c r="Y46" s="243"/>
      <c r="Z46" s="243"/>
    </row>
    <row ht="12.75" customHeight="1" r="47">
      <c r="A47" s="503">
        <v>4600</v>
      </c>
      <c r="B47" s="12" t="s">
        <v>12451</v>
      </c>
      <c r="C47" s="12">
        <v>1997</v>
      </c>
      <c r="D47" s="388">
        <v>35783</v>
      </c>
      <c r="E47" s="9" t="s">
        <v>12452</v>
      </c>
      <c r="F47" s="9" t="s">
        <v>12175</v>
      </c>
      <c r="G47" s="9" t="s">
        <v>30</v>
      </c>
      <c r="H47" s="134" t="s">
        <v>1487</v>
      </c>
      <c r="I47" s="388">
        <v>36759</v>
      </c>
      <c r="J47" s="12">
        <v>8</v>
      </c>
      <c r="K47" s="562" t="s">
        <v>308</v>
      </c>
      <c r="L47" s="9" t="s">
        <v>376</v>
      </c>
      <c r="M47" s="13">
        <f>I47-D47</f>
        <v>976</v>
      </c>
      <c r="N47" s="243"/>
      <c r="O47" s="410" t="s">
        <v>188</v>
      </c>
      <c r="P47" s="303">
        <f>COUNTIF($J$2:$J$476,"1")</f>
        <v>1</v>
      </c>
      <c r="Q47" s="59"/>
      <c r="R47" s="60"/>
      <c r="S47" s="411">
        <f>(P47/P59)</f>
        <v>0.0121951219512195</v>
      </c>
      <c r="T47" s="22"/>
      <c r="U47" s="243"/>
      <c r="V47" s="243"/>
      <c r="W47" s="243"/>
      <c r="X47" s="243"/>
      <c r="Y47" s="243"/>
      <c r="Z47" s="243"/>
    </row>
    <row ht="12.75" customHeight="1" r="48">
      <c r="A48" s="510">
        <v>4700</v>
      </c>
      <c r="B48" s="19" t="s">
        <v>12453</v>
      </c>
      <c r="C48" s="19">
        <v>1998</v>
      </c>
      <c r="D48" s="392">
        <v>36126</v>
      </c>
      <c r="E48" s="17" t="s">
        <v>12454</v>
      </c>
      <c r="F48" s="17" t="s">
        <v>4864</v>
      </c>
      <c r="G48" s="17" t="s">
        <v>850</v>
      </c>
      <c r="H48" s="135" t="s">
        <v>1358</v>
      </c>
      <c r="I48" s="392">
        <v>36774</v>
      </c>
      <c r="J48" s="19">
        <v>9</v>
      </c>
      <c r="K48" s="617" t="s">
        <v>324</v>
      </c>
      <c r="L48" s="19" t="s">
        <v>376</v>
      </c>
      <c r="M48" s="21">
        <f>I48-D48</f>
        <v>648</v>
      </c>
      <c r="N48" s="243"/>
      <c r="O48" s="23" t="s">
        <v>193</v>
      </c>
      <c r="P48" s="64">
        <f>COUNTIF($J$2:$J$476,"2")</f>
        <v>9</v>
      </c>
      <c r="Q48" s="34"/>
      <c r="R48" s="35"/>
      <c r="S48" s="61">
        <f>(P48/P59)</f>
        <v>0.109756097560976</v>
      </c>
      <c r="T48" s="22"/>
      <c r="U48" s="243"/>
      <c r="V48" s="243"/>
      <c r="W48" s="243"/>
      <c r="X48" s="243"/>
      <c r="Y48" s="243"/>
      <c r="Z48" s="243"/>
    </row>
    <row ht="12.75" customHeight="1" r="49">
      <c r="A49" s="503">
        <v>4800</v>
      </c>
      <c r="B49" s="12" t="s">
        <v>12455</v>
      </c>
      <c r="C49" s="12">
        <v>1992</v>
      </c>
      <c r="D49" s="388">
        <v>33948</v>
      </c>
      <c r="E49" s="9" t="s">
        <v>12456</v>
      </c>
      <c r="F49" s="9" t="s">
        <v>12457</v>
      </c>
      <c r="G49" s="9" t="s">
        <v>407</v>
      </c>
      <c r="H49" s="134" t="s">
        <v>12074</v>
      </c>
      <c r="I49" s="388">
        <v>36788</v>
      </c>
      <c r="J49" s="12">
        <v>9</v>
      </c>
      <c r="K49" s="617" t="s">
        <v>324</v>
      </c>
      <c r="L49" s="9" t="s">
        <v>371</v>
      </c>
      <c r="M49" s="13">
        <f>I49-D49</f>
        <v>2840</v>
      </c>
      <c r="N49" s="243"/>
      <c r="O49" s="24" t="s">
        <v>197</v>
      </c>
      <c r="P49" s="62">
        <f>COUNTIF($J$2:$J$476,"3")</f>
        <v>1</v>
      </c>
      <c r="Q49" s="34"/>
      <c r="R49" s="35"/>
      <c r="S49" s="63">
        <f>(P49/P59)</f>
        <v>0.0121951219512195</v>
      </c>
      <c r="T49" s="22"/>
      <c r="U49" s="243"/>
      <c r="V49" s="243"/>
      <c r="W49" s="243"/>
      <c r="X49" s="243"/>
      <c r="Y49" s="243"/>
      <c r="Z49" s="243"/>
    </row>
    <row ht="12.75" customHeight="1" r="50">
      <c r="A50" s="510">
        <v>4900</v>
      </c>
      <c r="B50" s="19" t="s">
        <v>12458</v>
      </c>
      <c r="C50" s="19">
        <v>1999</v>
      </c>
      <c r="D50" s="392">
        <v>36459</v>
      </c>
      <c r="E50" s="17" t="s">
        <v>12459</v>
      </c>
      <c r="F50" s="17" t="s">
        <v>12446</v>
      </c>
      <c r="G50" s="17" t="s">
        <v>844</v>
      </c>
      <c r="H50" s="135" t="s">
        <v>866</v>
      </c>
      <c r="I50" s="392">
        <v>36790</v>
      </c>
      <c r="J50" s="19">
        <v>9</v>
      </c>
      <c r="K50" s="563" t="s">
        <v>295</v>
      </c>
      <c r="L50" s="19" t="s">
        <v>371</v>
      </c>
      <c r="M50" s="21">
        <f>I50-D50</f>
        <v>331</v>
      </c>
      <c r="N50" s="243"/>
      <c r="O50" s="23" t="s">
        <v>204</v>
      </c>
      <c r="P50" s="64">
        <f>COUNTIF($J$2:$J$476,"4")</f>
        <v>4</v>
      </c>
      <c r="Q50" s="34"/>
      <c r="R50" s="35"/>
      <c r="S50" s="61">
        <f>(P50/P59)</f>
        <v>0.0487804878048781</v>
      </c>
      <c r="T50" s="22"/>
      <c r="U50" s="243"/>
      <c r="V50" s="243"/>
      <c r="W50" s="243"/>
      <c r="X50" s="243"/>
      <c r="Y50" s="243"/>
      <c r="Z50" s="243"/>
    </row>
    <row ht="12.75" customHeight="1" r="51">
      <c r="A51" s="503">
        <v>5000</v>
      </c>
      <c r="B51" s="12" t="s">
        <v>12460</v>
      </c>
      <c r="C51" s="12">
        <v>1998</v>
      </c>
      <c r="D51" s="388">
        <v>36035</v>
      </c>
      <c r="E51" s="9" t="s">
        <v>12461</v>
      </c>
      <c r="F51" s="9" t="s">
        <v>12462</v>
      </c>
      <c r="G51" s="9" t="s">
        <v>844</v>
      </c>
      <c r="H51" s="134" t="s">
        <v>965</v>
      </c>
      <c r="I51" s="388">
        <v>36794</v>
      </c>
      <c r="J51" s="12">
        <v>9</v>
      </c>
      <c r="K51" s="617" t="s">
        <v>324</v>
      </c>
      <c r="L51" s="9" t="s">
        <v>376</v>
      </c>
      <c r="M51" s="13">
        <f>I51-D51</f>
        <v>759</v>
      </c>
      <c r="N51" s="243"/>
      <c r="O51" s="24" t="s">
        <v>211</v>
      </c>
      <c r="P51" s="62">
        <f>COUNTIF($J$2:$J$476,"5")</f>
        <v>9</v>
      </c>
      <c r="Q51" s="34"/>
      <c r="R51" s="35"/>
      <c r="S51" s="63">
        <f>(P51/P59)</f>
        <v>0.109756097560976</v>
      </c>
      <c r="T51" s="22"/>
      <c r="U51" s="243"/>
      <c r="V51" s="243"/>
      <c r="W51" s="243"/>
      <c r="X51" s="243"/>
      <c r="Y51" s="243"/>
      <c r="Z51" s="243"/>
    </row>
    <row ht="12.75" customHeight="1" r="52">
      <c r="A52" s="510">
        <v>5100</v>
      </c>
      <c r="B52" s="19" t="s">
        <v>12463</v>
      </c>
      <c r="C52" s="19">
        <v>1999</v>
      </c>
      <c r="D52" s="392">
        <v>36191</v>
      </c>
      <c r="E52" s="17" t="s">
        <v>12464</v>
      </c>
      <c r="F52" s="17" t="s">
        <v>10177</v>
      </c>
      <c r="G52" s="17" t="s">
        <v>850</v>
      </c>
      <c r="H52" s="135" t="s">
        <v>10178</v>
      </c>
      <c r="I52" s="392">
        <v>36805</v>
      </c>
      <c r="J52" s="19">
        <v>10</v>
      </c>
      <c r="K52" s="617" t="s">
        <v>324</v>
      </c>
      <c r="L52" s="19" t="s">
        <v>380</v>
      </c>
      <c r="M52" s="21">
        <f>I52-D52</f>
        <v>614</v>
      </c>
      <c r="N52" s="243"/>
      <c r="O52" s="23" t="s">
        <v>216</v>
      </c>
      <c r="P52" s="64">
        <f>COUNTIF($J$2:$J$476,"6")</f>
        <v>7</v>
      </c>
      <c r="Q52" s="34"/>
      <c r="R52" s="35"/>
      <c r="S52" s="61">
        <f>(P52/P59)</f>
        <v>0.0853658536585366</v>
      </c>
      <c r="T52" s="22"/>
      <c r="U52" s="243"/>
      <c r="V52" s="243"/>
      <c r="W52" s="243"/>
      <c r="X52" s="243"/>
      <c r="Y52" s="243"/>
      <c r="Z52" s="243"/>
    </row>
    <row ht="12.75" customHeight="1" r="53">
      <c r="A53" s="503">
        <v>5200</v>
      </c>
      <c r="B53" s="12" t="s">
        <v>12465</v>
      </c>
      <c r="C53" s="12">
        <v>1999</v>
      </c>
      <c r="D53" s="388">
        <v>36448</v>
      </c>
      <c r="E53" s="9" t="s">
        <v>12466</v>
      </c>
      <c r="F53" s="9" t="s">
        <v>12467</v>
      </c>
      <c r="G53" s="9" t="s">
        <v>850</v>
      </c>
      <c r="H53" s="134" t="s">
        <v>1358</v>
      </c>
      <c r="I53" s="388">
        <v>36808</v>
      </c>
      <c r="J53" s="12">
        <v>10</v>
      </c>
      <c r="K53" s="560" t="s">
        <v>278</v>
      </c>
      <c r="L53" s="9" t="s">
        <v>371</v>
      </c>
      <c r="M53" s="13">
        <f>I53-D53</f>
        <v>360</v>
      </c>
      <c r="N53" s="243"/>
      <c r="O53" s="24" t="s">
        <v>221</v>
      </c>
      <c r="P53" s="62">
        <f>COUNTIF($J$2:$J$476,"7")</f>
        <v>9</v>
      </c>
      <c r="Q53" s="34"/>
      <c r="R53" s="35"/>
      <c r="S53" s="63">
        <f>(P53/P59)</f>
        <v>0.109756097560976</v>
      </c>
      <c r="T53" s="22"/>
      <c r="U53" s="243"/>
      <c r="V53" s="243"/>
      <c r="W53" s="243"/>
      <c r="X53" s="243"/>
      <c r="Y53" s="243"/>
      <c r="Z53" s="243"/>
    </row>
    <row ht="12.75" customHeight="1" r="54">
      <c r="A54" s="510">
        <v>5300</v>
      </c>
      <c r="B54" s="19" t="s">
        <v>12468</v>
      </c>
      <c r="C54" s="19">
        <v>1999</v>
      </c>
      <c r="D54" s="392">
        <v>36311</v>
      </c>
      <c r="E54" s="17" t="s">
        <v>12469</v>
      </c>
      <c r="F54" s="17" t="s">
        <v>2064</v>
      </c>
      <c r="G54" s="17" t="s">
        <v>850</v>
      </c>
      <c r="H54" s="135" t="s">
        <v>2462</v>
      </c>
      <c r="I54" s="392">
        <v>36809</v>
      </c>
      <c r="J54" s="19">
        <v>10</v>
      </c>
      <c r="K54" s="617" t="s">
        <v>324</v>
      </c>
      <c r="L54" s="19" t="s">
        <v>376</v>
      </c>
      <c r="M54" s="21">
        <f>I54-D54</f>
        <v>498</v>
      </c>
      <c r="N54" s="243"/>
      <c r="O54" s="23" t="s">
        <v>226</v>
      </c>
      <c r="P54" s="64">
        <f>COUNTIF($J$2:$J$476,"8")</f>
        <v>6</v>
      </c>
      <c r="Q54" s="34"/>
      <c r="R54" s="35"/>
      <c r="S54" s="61">
        <f>(P54/P59)</f>
        <v>0.0731707317073171</v>
      </c>
      <c r="T54" s="22"/>
      <c r="U54" s="243"/>
      <c r="V54" s="243"/>
      <c r="W54" s="243"/>
      <c r="X54" s="243"/>
      <c r="Y54" s="243"/>
      <c r="Z54" s="243"/>
    </row>
    <row ht="12.75" customHeight="1" r="55">
      <c r="A55" s="503">
        <v>5400</v>
      </c>
      <c r="B55" s="12" t="s">
        <v>12470</v>
      </c>
      <c r="C55" s="12">
        <v>1997</v>
      </c>
      <c r="D55" s="388">
        <v>35764</v>
      </c>
      <c r="E55" s="9" t="s">
        <v>12471</v>
      </c>
      <c r="F55" s="9" t="s">
        <v>10149</v>
      </c>
      <c r="G55" s="9" t="s">
        <v>850</v>
      </c>
      <c r="H55" s="134" t="s">
        <v>4646</v>
      </c>
      <c r="I55" s="388">
        <v>36812</v>
      </c>
      <c r="J55" s="12">
        <v>10</v>
      </c>
      <c r="K55" s="617" t="s">
        <v>324</v>
      </c>
      <c r="L55" s="9" t="s">
        <v>376</v>
      </c>
      <c r="M55" s="13">
        <f>I55-D55</f>
        <v>1048</v>
      </c>
      <c r="N55" s="243"/>
      <c r="O55" s="24" t="s">
        <v>231</v>
      </c>
      <c r="P55" s="62">
        <f>COUNTIF($J$2:$J$476,"9")</f>
        <v>4</v>
      </c>
      <c r="Q55" s="34"/>
      <c r="R55" s="35"/>
      <c r="S55" s="63">
        <f>(P55/P59)</f>
        <v>0.0487804878048781</v>
      </c>
      <c r="T55" s="22"/>
      <c r="U55" s="243"/>
      <c r="V55" s="243"/>
      <c r="W55" s="243"/>
      <c r="X55" s="243"/>
      <c r="Y55" s="243"/>
      <c r="Z55" s="243"/>
    </row>
    <row ht="12.75" customHeight="1" r="56">
      <c r="A56" s="510">
        <v>5500</v>
      </c>
      <c r="B56" s="19" t="s">
        <v>12472</v>
      </c>
      <c r="C56" s="19">
        <v>1999</v>
      </c>
      <c r="D56" s="392">
        <v>36287</v>
      </c>
      <c r="E56" s="17" t="s">
        <v>12473</v>
      </c>
      <c r="F56" s="17" t="s">
        <v>1361</v>
      </c>
      <c r="G56" s="17" t="s">
        <v>407</v>
      </c>
      <c r="H56" s="135" t="s">
        <v>11926</v>
      </c>
      <c r="I56" s="392">
        <v>36823</v>
      </c>
      <c r="J56" s="19">
        <v>10</v>
      </c>
      <c r="K56" s="562" t="s">
        <v>308</v>
      </c>
      <c r="L56" s="19" t="s">
        <v>376</v>
      </c>
      <c r="M56" s="21">
        <f>I56-D56</f>
        <v>536</v>
      </c>
      <c r="N56" s="243"/>
      <c r="O56" s="23" t="s">
        <v>237</v>
      </c>
      <c r="P56" s="64">
        <f>COUNTIF($J$2:$J$476,"10")</f>
        <v>10</v>
      </c>
      <c r="Q56" s="34"/>
      <c r="R56" s="35"/>
      <c r="S56" s="61">
        <f>(P56/P59)</f>
        <v>0.121951219512195</v>
      </c>
      <c r="T56" s="22"/>
      <c r="U56" s="243"/>
      <c r="V56" s="243"/>
      <c r="W56" s="243"/>
      <c r="X56" s="243"/>
      <c r="Y56" s="243"/>
      <c r="Z56" s="243"/>
    </row>
    <row ht="12.75" customHeight="1" r="57">
      <c r="A57" s="503">
        <v>5600</v>
      </c>
      <c r="B57" s="12" t="s">
        <v>12474</v>
      </c>
      <c r="C57" s="12">
        <v>1996</v>
      </c>
      <c r="D57" s="388">
        <v>35095</v>
      </c>
      <c r="E57" s="9" t="s">
        <v>12475</v>
      </c>
      <c r="F57" s="9" t="s">
        <v>12133</v>
      </c>
      <c r="G57" s="9" t="s">
        <v>407</v>
      </c>
      <c r="H57" s="134" t="s">
        <v>104</v>
      </c>
      <c r="I57" s="388">
        <v>36823</v>
      </c>
      <c r="J57" s="12">
        <v>10</v>
      </c>
      <c r="K57" s="563" t="s">
        <v>295</v>
      </c>
      <c r="L57" s="9" t="s">
        <v>371</v>
      </c>
      <c r="M57" s="13">
        <f>I57-D57</f>
        <v>1728</v>
      </c>
      <c r="N57" s="243"/>
      <c r="O57" s="24" t="s">
        <v>243</v>
      </c>
      <c r="P57" s="62">
        <f>COUNTIF($J$2:$J$476,"11")</f>
        <v>9</v>
      </c>
      <c r="Q57" s="34"/>
      <c r="R57" s="35"/>
      <c r="S57" s="63">
        <f>(P57/P59)</f>
        <v>0.109756097560976</v>
      </c>
      <c r="T57" s="22"/>
      <c r="U57" s="243"/>
      <c r="V57" s="243"/>
      <c r="W57" s="243"/>
      <c r="X57" s="243"/>
      <c r="Y57" s="243"/>
      <c r="Z57" s="243"/>
    </row>
    <row ht="12.75" customHeight="1" r="58">
      <c r="A58" s="510">
        <v>5700</v>
      </c>
      <c r="B58" s="19" t="s">
        <v>12476</v>
      </c>
      <c r="C58" s="19">
        <v>1997</v>
      </c>
      <c r="D58" s="392">
        <v>35791</v>
      </c>
      <c r="E58" s="17" t="s">
        <v>12477</v>
      </c>
      <c r="F58" s="17" t="s">
        <v>12394</v>
      </c>
      <c r="G58" s="17" t="s">
        <v>844</v>
      </c>
      <c r="H58" s="135" t="s">
        <v>11723</v>
      </c>
      <c r="I58" s="392">
        <v>36824</v>
      </c>
      <c r="J58" s="19">
        <v>10</v>
      </c>
      <c r="K58" s="563" t="s">
        <v>295</v>
      </c>
      <c r="L58" s="19" t="s">
        <v>376</v>
      </c>
      <c r="M58" s="21">
        <f>I58-D58</f>
        <v>1033</v>
      </c>
      <c r="N58" s="243"/>
      <c r="O58" s="413" t="s">
        <v>248</v>
      </c>
      <c r="P58" s="64">
        <f>COUNTIF($J$2:$J$476,"12")</f>
        <v>13</v>
      </c>
      <c r="Q58" s="34"/>
      <c r="R58" s="35"/>
      <c r="S58" s="414">
        <f>(P58/P59)</f>
        <v>0.158536585365854</v>
      </c>
      <c r="T58" s="22"/>
      <c r="U58" s="243"/>
      <c r="V58" s="243"/>
      <c r="W58" s="243"/>
      <c r="X58" s="243"/>
      <c r="Y58" s="243"/>
      <c r="Z58" s="243"/>
    </row>
    <row ht="12.75" customHeight="1" r="59">
      <c r="A59" s="503">
        <v>5800</v>
      </c>
      <c r="B59" s="12" t="s">
        <v>12478</v>
      </c>
      <c r="C59" s="12">
        <v>1998</v>
      </c>
      <c r="D59" s="388">
        <v>35856</v>
      </c>
      <c r="E59" s="9" t="s">
        <v>12479</v>
      </c>
      <c r="F59" s="9" t="s">
        <v>8358</v>
      </c>
      <c r="G59" s="9" t="s">
        <v>407</v>
      </c>
      <c r="H59" s="134" t="s">
        <v>8591</v>
      </c>
      <c r="I59" s="388">
        <v>36825</v>
      </c>
      <c r="J59" s="12">
        <v>10</v>
      </c>
      <c r="K59" s="562" t="s">
        <v>308</v>
      </c>
      <c r="L59" s="9" t="s">
        <v>376</v>
      </c>
      <c r="M59" s="13">
        <f>I59-D59</f>
        <v>969</v>
      </c>
      <c r="N59" s="243"/>
      <c r="O59" s="407" t="s">
        <v>253</v>
      </c>
      <c r="P59" s="408">
        <f>SUM(P47:R58)</f>
        <v>82</v>
      </c>
      <c r="Q59" s="190"/>
      <c r="R59" s="191"/>
      <c r="S59" s="409">
        <f>SUM(S47:S58)</f>
        <v>1</v>
      </c>
      <c r="T59" s="22"/>
      <c r="U59" s="243"/>
      <c r="V59" s="243"/>
      <c r="W59" s="243"/>
      <c r="X59" s="243"/>
      <c r="Y59" s="243"/>
      <c r="Z59" s="243"/>
    </row>
    <row ht="12.75" customHeight="1" r="60">
      <c r="A60" s="510">
        <v>5900</v>
      </c>
      <c r="B60" s="19" t="s">
        <v>12480</v>
      </c>
      <c r="C60" s="19">
        <v>1999</v>
      </c>
      <c r="D60" s="392">
        <v>36268</v>
      </c>
      <c r="E60" s="17" t="s">
        <v>12481</v>
      </c>
      <c r="F60" s="17" t="s">
        <v>12482</v>
      </c>
      <c r="G60" s="17" t="s">
        <v>407</v>
      </c>
      <c r="H60" s="135" t="s">
        <v>12483</v>
      </c>
      <c r="I60" s="392">
        <v>36825</v>
      </c>
      <c r="J60" s="19">
        <v>10</v>
      </c>
      <c r="K60" s="562" t="s">
        <v>308</v>
      </c>
      <c r="L60" s="19" t="s">
        <v>371</v>
      </c>
      <c r="M60" s="21">
        <f>I60-D60</f>
        <v>557</v>
      </c>
      <c r="N60" s="243"/>
      <c r="O60" s="22"/>
      <c r="P60" s="22"/>
      <c r="Q60" s="22"/>
      <c r="R60" s="22"/>
      <c r="S60" s="22"/>
      <c r="T60" s="22"/>
      <c r="U60" s="243"/>
      <c r="V60" s="243"/>
      <c r="W60" s="243"/>
      <c r="X60" s="243"/>
      <c r="Y60" s="243"/>
      <c r="Z60" s="243"/>
    </row>
    <row ht="13.5" customHeight="1" r="61">
      <c r="A61" s="503">
        <v>6000</v>
      </c>
      <c r="B61" s="12" t="s">
        <v>12484</v>
      </c>
      <c r="C61" s="12">
        <v>1998</v>
      </c>
      <c r="D61" s="388">
        <v>35921</v>
      </c>
      <c r="E61" s="9" t="s">
        <v>12485</v>
      </c>
      <c r="F61" s="9" t="s">
        <v>12486</v>
      </c>
      <c r="G61" s="9" t="s">
        <v>407</v>
      </c>
      <c r="H61" s="134" t="s">
        <v>1028</v>
      </c>
      <c r="I61" s="388">
        <v>36825</v>
      </c>
      <c r="J61" s="12">
        <v>10</v>
      </c>
      <c r="K61" s="617" t="s">
        <v>324</v>
      </c>
      <c r="L61" s="9" t="s">
        <v>380</v>
      </c>
      <c r="M61" s="13">
        <f>I61-D61</f>
        <v>904</v>
      </c>
      <c r="N61" s="243"/>
      <c r="O61" s="415" t="s">
        <v>262</v>
      </c>
      <c r="P61" s="28"/>
      <c r="Q61" s="28"/>
      <c r="R61" s="28"/>
      <c r="S61" s="28"/>
      <c r="T61" s="29"/>
      <c r="U61" s="243"/>
      <c r="V61" s="243"/>
      <c r="W61" s="243"/>
      <c r="X61" s="243"/>
      <c r="Y61" s="243"/>
      <c r="Z61" s="243"/>
    </row>
    <row ht="12.75" customHeight="1" r="62">
      <c r="A62" s="510">
        <v>6100</v>
      </c>
      <c r="B62" s="19" t="s">
        <v>12487</v>
      </c>
      <c r="C62" s="19">
        <v>1999</v>
      </c>
      <c r="D62" s="392">
        <v>36168</v>
      </c>
      <c r="E62" s="17" t="s">
        <v>12488</v>
      </c>
      <c r="F62" s="17" t="s">
        <v>3873</v>
      </c>
      <c r="G62" s="17" t="s">
        <v>30</v>
      </c>
      <c r="H62" s="135" t="s">
        <v>12074</v>
      </c>
      <c r="I62" s="392">
        <v>36838</v>
      </c>
      <c r="J62" s="19">
        <v>11</v>
      </c>
      <c r="K62" s="562" t="s">
        <v>308</v>
      </c>
      <c r="L62" s="19" t="s">
        <v>371</v>
      </c>
      <c r="M62" s="21">
        <f>I62-D62</f>
        <v>670</v>
      </c>
      <c r="N62" s="243"/>
      <c r="O62" s="50"/>
      <c r="P62" s="51"/>
      <c r="Q62" s="51"/>
      <c r="R62" s="51"/>
      <c r="S62" s="51"/>
      <c r="T62" s="52"/>
      <c r="U62" s="243"/>
      <c r="V62" s="243"/>
      <c r="W62" s="243"/>
      <c r="X62" s="243"/>
      <c r="Y62" s="243"/>
      <c r="Z62" s="243"/>
    </row>
    <row ht="12.75" customHeight="1" r="63">
      <c r="A63" s="503">
        <v>6200</v>
      </c>
      <c r="B63" s="12" t="s">
        <v>12489</v>
      </c>
      <c r="C63" s="12">
        <v>1997</v>
      </c>
      <c r="D63" s="388">
        <v>35795</v>
      </c>
      <c r="E63" s="9" t="s">
        <v>12490</v>
      </c>
      <c r="F63" s="9" t="s">
        <v>12085</v>
      </c>
      <c r="G63" s="9" t="s">
        <v>407</v>
      </c>
      <c r="H63" s="134" t="s">
        <v>965</v>
      </c>
      <c r="I63" s="388">
        <v>36838</v>
      </c>
      <c r="J63" s="12">
        <v>11</v>
      </c>
      <c r="K63" s="562" t="s">
        <v>308</v>
      </c>
      <c r="L63" s="9" t="s">
        <v>380</v>
      </c>
      <c r="M63" s="13">
        <f>I63-D63</f>
        <v>1043</v>
      </c>
      <c r="N63" s="243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43"/>
      <c r="V63" s="243"/>
      <c r="W63" s="243"/>
      <c r="X63" s="243"/>
      <c r="Y63" s="243"/>
      <c r="Z63" s="243"/>
    </row>
    <row ht="12.75" customHeight="1" r="64">
      <c r="A64" s="510">
        <v>6300</v>
      </c>
      <c r="B64" s="19" t="s">
        <v>12491</v>
      </c>
      <c r="C64" s="19">
        <v>1997</v>
      </c>
      <c r="D64" s="392">
        <v>35521</v>
      </c>
      <c r="E64" s="17" t="s">
        <v>12492</v>
      </c>
      <c r="F64" s="17" t="s">
        <v>885</v>
      </c>
      <c r="G64" s="17" t="s">
        <v>850</v>
      </c>
      <c r="H64" s="135" t="s">
        <v>12074</v>
      </c>
      <c r="I64" s="392">
        <v>36847</v>
      </c>
      <c r="J64" s="19">
        <v>11</v>
      </c>
      <c r="K64" s="563" t="s">
        <v>295</v>
      </c>
      <c r="L64" s="19" t="s">
        <v>371</v>
      </c>
      <c r="M64" s="21">
        <f>I64-D64</f>
        <v>1326</v>
      </c>
      <c r="N64" s="243"/>
      <c r="O64" s="418" t="s">
        <v>278</v>
      </c>
      <c r="P64" s="419"/>
      <c r="Q64" s="419"/>
      <c r="R64" s="420"/>
      <c r="S64" s="421">
        <f>COUNTIF($K$1:$K$494,"I - Extremamente tóxico")</f>
        <v>9</v>
      </c>
      <c r="T64" s="422">
        <f>(S64/S76)</f>
        <v>0.109756097560976</v>
      </c>
      <c r="U64" s="243"/>
      <c r="V64" s="243"/>
      <c r="W64" s="243"/>
      <c r="X64" s="243"/>
      <c r="Y64" s="243"/>
      <c r="Z64" s="243"/>
    </row>
    <row ht="12.75" customHeight="1" r="65">
      <c r="A65" s="503">
        <v>6400</v>
      </c>
      <c r="B65" s="12" t="s">
        <v>12493</v>
      </c>
      <c r="C65" s="12">
        <v>1999</v>
      </c>
      <c r="D65" s="388">
        <v>36453</v>
      </c>
      <c r="E65" s="9" t="s">
        <v>12494</v>
      </c>
      <c r="F65" s="9" t="s">
        <v>2409</v>
      </c>
      <c r="G65" s="9" t="s">
        <v>850</v>
      </c>
      <c r="H65" s="134" t="s">
        <v>1358</v>
      </c>
      <c r="I65" s="388">
        <v>36850</v>
      </c>
      <c r="J65" s="12">
        <v>11</v>
      </c>
      <c r="K65" s="562" t="s">
        <v>308</v>
      </c>
      <c r="L65" s="9" t="s">
        <v>376</v>
      </c>
      <c r="M65" s="13">
        <f>I65-D65</f>
        <v>397</v>
      </c>
      <c r="N65" s="243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43"/>
      <c r="V65" s="243"/>
      <c r="W65" s="243"/>
      <c r="X65" s="243"/>
      <c r="Y65" s="243"/>
      <c r="Z65" s="243"/>
    </row>
    <row ht="12.75" customHeight="1" r="66">
      <c r="A66" s="510">
        <v>6500</v>
      </c>
      <c r="B66" s="19" t="s">
        <v>12495</v>
      </c>
      <c r="C66" s="19">
        <v>1996</v>
      </c>
      <c r="D66" s="392">
        <v>35339</v>
      </c>
      <c r="E66" s="17" t="s">
        <v>12496</v>
      </c>
      <c r="F66" s="17" t="s">
        <v>1417</v>
      </c>
      <c r="G66" s="17" t="s">
        <v>850</v>
      </c>
      <c r="H66" s="135" t="s">
        <v>6047</v>
      </c>
      <c r="I66" s="392">
        <v>36850</v>
      </c>
      <c r="J66" s="19">
        <v>11</v>
      </c>
      <c r="K66" s="562" t="s">
        <v>308</v>
      </c>
      <c r="L66" s="19" t="s">
        <v>376</v>
      </c>
      <c r="M66" s="21">
        <f>I66-D66</f>
        <v>1511</v>
      </c>
      <c r="N66" s="243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43"/>
      <c r="V66" s="243"/>
      <c r="W66" s="243"/>
      <c r="X66" s="243"/>
      <c r="Y66" s="243"/>
      <c r="Z66" s="243"/>
    </row>
    <row ht="12.75" customHeight="1" r="67">
      <c r="A67" s="503">
        <v>6600</v>
      </c>
      <c r="B67" s="12" t="s">
        <v>12497</v>
      </c>
      <c r="C67" s="12">
        <v>1999</v>
      </c>
      <c r="D67" s="388">
        <v>36374</v>
      </c>
      <c r="E67" s="9" t="s">
        <v>12498</v>
      </c>
      <c r="F67" s="9" t="s">
        <v>12499</v>
      </c>
      <c r="G67" s="9" t="s">
        <v>865</v>
      </c>
      <c r="H67" s="134" t="s">
        <v>6201</v>
      </c>
      <c r="I67" s="388">
        <v>36851</v>
      </c>
      <c r="J67" s="12">
        <v>11</v>
      </c>
      <c r="K67" s="617" t="s">
        <v>324</v>
      </c>
      <c r="L67" s="9" t="s">
        <v>380</v>
      </c>
      <c r="M67" s="13">
        <f>I67-D67</f>
        <v>477</v>
      </c>
      <c r="N67" s="243"/>
      <c r="O67" s="426" t="s">
        <v>295</v>
      </c>
      <c r="P67" s="340"/>
      <c r="Q67" s="340"/>
      <c r="R67" s="341"/>
      <c r="S67" s="427">
        <f>COUNTIF($K$2:$K$476,"II - Altamente tóxico")</f>
        <v>17</v>
      </c>
      <c r="T67" s="428">
        <f>(S67/S76)</f>
        <v>0.207317073170732</v>
      </c>
      <c r="U67" s="243"/>
      <c r="V67" s="243"/>
      <c r="W67" s="243"/>
      <c r="X67" s="243"/>
      <c r="Y67" s="243"/>
      <c r="Z67" s="243"/>
    </row>
    <row ht="12.75" customHeight="1" r="68">
      <c r="A68" s="510">
        <v>6700</v>
      </c>
      <c r="B68" s="19"/>
      <c r="C68" s="19">
        <v>2000</v>
      </c>
      <c r="D68" s="392"/>
      <c r="E68" s="17" t="s">
        <v>12500</v>
      </c>
      <c r="F68" s="17" t="s">
        <v>2409</v>
      </c>
      <c r="G68" s="17" t="s">
        <v>850</v>
      </c>
      <c r="H68" s="135" t="s">
        <v>1358</v>
      </c>
      <c r="I68" s="392">
        <v>36852</v>
      </c>
      <c r="J68" s="19">
        <v>11</v>
      </c>
      <c r="K68" s="562" t="s">
        <v>308</v>
      </c>
      <c r="L68" s="19" t="s">
        <v>376</v>
      </c>
      <c r="M68" s="21"/>
      <c r="N68" s="243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43"/>
      <c r="V68" s="243"/>
      <c r="W68" s="243"/>
      <c r="X68" s="243"/>
      <c r="Y68" s="243"/>
      <c r="Z68" s="243"/>
    </row>
    <row ht="12.75" customHeight="1" r="69">
      <c r="A69" s="503">
        <v>6800</v>
      </c>
      <c r="B69" s="12" t="s">
        <v>12501</v>
      </c>
      <c r="C69" s="12">
        <v>1994</v>
      </c>
      <c r="D69" s="388">
        <v>34638</v>
      </c>
      <c r="E69" s="9" t="s">
        <v>12502</v>
      </c>
      <c r="F69" s="9" t="s">
        <v>2125</v>
      </c>
      <c r="G69" s="9" t="s">
        <v>850</v>
      </c>
      <c r="H69" s="134" t="s">
        <v>10182</v>
      </c>
      <c r="I69" s="388">
        <v>36853</v>
      </c>
      <c r="J69" s="12">
        <v>11</v>
      </c>
      <c r="K69" s="617" t="s">
        <v>324</v>
      </c>
      <c r="L69" s="9" t="s">
        <v>376</v>
      </c>
      <c r="M69" s="13">
        <f>I69-D69</f>
        <v>2215</v>
      </c>
      <c r="N69" s="243"/>
      <c r="O69" s="429" t="s">
        <v>308</v>
      </c>
      <c r="P69" s="340"/>
      <c r="Q69" s="340"/>
      <c r="R69" s="341"/>
      <c r="S69" s="430">
        <f>COUNTIF($K$2:$K$476,"III - Medianamente tóxico")</f>
        <v>34</v>
      </c>
      <c r="T69" s="431">
        <f>(S69/S76)</f>
        <v>0.414634146341463</v>
      </c>
      <c r="U69" s="243"/>
      <c r="V69" s="243"/>
      <c r="W69" s="243"/>
      <c r="X69" s="243"/>
      <c r="Y69" s="243"/>
      <c r="Z69" s="243"/>
    </row>
    <row ht="12.75" customHeight="1" r="70">
      <c r="A70" s="510">
        <v>6900</v>
      </c>
      <c r="B70" s="19"/>
      <c r="C70" s="19"/>
      <c r="D70" s="392"/>
      <c r="E70" s="17" t="s">
        <v>12503</v>
      </c>
      <c r="F70" s="17" t="s">
        <v>11065</v>
      </c>
      <c r="G70" s="17" t="s">
        <v>850</v>
      </c>
      <c r="H70" s="135" t="s">
        <v>965</v>
      </c>
      <c r="I70" s="392">
        <v>36853</v>
      </c>
      <c r="J70" s="19">
        <v>11</v>
      </c>
      <c r="K70" s="617" t="s">
        <v>324</v>
      </c>
      <c r="L70" s="19" t="s">
        <v>371</v>
      </c>
      <c r="M70" s="21"/>
      <c r="N70" s="243"/>
      <c r="O70" s="429" t="s">
        <v>313</v>
      </c>
      <c r="P70" s="340"/>
      <c r="Q70" s="340"/>
      <c r="R70" s="341"/>
      <c r="S70" s="430">
        <f>COUNTIF($K$2:$K$476,"Categoria 4 - Produto Pouco Tóxico")</f>
        <v>0</v>
      </c>
      <c r="T70" s="431">
        <f>(S70/S76)</f>
        <v>0</v>
      </c>
      <c r="U70" s="243"/>
      <c r="V70" s="243"/>
      <c r="W70" s="243"/>
      <c r="X70" s="243"/>
      <c r="Y70" s="243"/>
      <c r="Z70" s="243"/>
    </row>
    <row ht="12.75" customHeight="1" r="71">
      <c r="A71" s="503">
        <v>7000</v>
      </c>
      <c r="B71" s="12" t="s">
        <v>12504</v>
      </c>
      <c r="C71" s="12">
        <v>1999</v>
      </c>
      <c r="D71" s="388">
        <v>36309</v>
      </c>
      <c r="E71" s="9" t="s">
        <v>12505</v>
      </c>
      <c r="F71" s="9" t="s">
        <v>12506</v>
      </c>
      <c r="G71" s="9" t="s">
        <v>407</v>
      </c>
      <c r="H71" s="134" t="s">
        <v>965</v>
      </c>
      <c r="I71" s="388">
        <v>36868</v>
      </c>
      <c r="J71" s="12">
        <v>12</v>
      </c>
      <c r="K71" s="562" t="s">
        <v>308</v>
      </c>
      <c r="L71" s="9" t="s">
        <v>371</v>
      </c>
      <c r="M71" s="13">
        <f>I71-D71</f>
        <v>559</v>
      </c>
      <c r="N71" s="243"/>
      <c r="O71" s="429" t="s">
        <v>319</v>
      </c>
      <c r="P71" s="340"/>
      <c r="Q71" s="340"/>
      <c r="R71" s="341"/>
      <c r="S71" s="430">
        <f>COUNTIF($K$2:$K$476,"Categoria 5 - Produto Improvável de Causar Dano Agudo")</f>
        <v>0</v>
      </c>
      <c r="T71" s="431">
        <f>(S71/S76)</f>
        <v>0</v>
      </c>
      <c r="U71" s="243"/>
      <c r="V71" s="243"/>
      <c r="W71" s="243"/>
      <c r="X71" s="243"/>
      <c r="Y71" s="243"/>
      <c r="Z71" s="243"/>
    </row>
    <row ht="12.75" customHeight="1" r="72">
      <c r="A72" s="510">
        <v>7100</v>
      </c>
      <c r="B72" s="19" t="s">
        <v>12507</v>
      </c>
      <c r="C72" s="19">
        <v>1999</v>
      </c>
      <c r="D72" s="392">
        <v>36333</v>
      </c>
      <c r="E72" s="17" t="s">
        <v>12508</v>
      </c>
      <c r="F72" s="17" t="s">
        <v>49</v>
      </c>
      <c r="G72" s="17" t="s">
        <v>850</v>
      </c>
      <c r="H72" s="135" t="s">
        <v>866</v>
      </c>
      <c r="I72" s="392">
        <v>36868</v>
      </c>
      <c r="J72" s="19">
        <v>12</v>
      </c>
      <c r="K72" s="562" t="s">
        <v>308</v>
      </c>
      <c r="L72" s="19" t="s">
        <v>371</v>
      </c>
      <c r="M72" s="21">
        <f>I72-D72</f>
        <v>535</v>
      </c>
      <c r="N72" s="243"/>
      <c r="O72" s="432" t="s">
        <v>324</v>
      </c>
      <c r="P72" s="340"/>
      <c r="Q72" s="340"/>
      <c r="R72" s="341"/>
      <c r="S72" s="433">
        <f>COUNTIF($K$2:$K$476,"IV - Pouco tóxico")</f>
        <v>22</v>
      </c>
      <c r="T72" s="434">
        <f>(S72/S76)</f>
        <v>0.268292682926829</v>
      </c>
      <c r="U72" s="243"/>
      <c r="V72" s="243"/>
      <c r="W72" s="243"/>
      <c r="X72" s="243"/>
      <c r="Y72" s="243"/>
      <c r="Z72" s="243"/>
    </row>
    <row ht="12.75" customHeight="1" r="73">
      <c r="A73" s="503">
        <v>7200</v>
      </c>
      <c r="B73" s="12" t="s">
        <v>12509</v>
      </c>
      <c r="C73" s="12">
        <v>1990</v>
      </c>
      <c r="D73" s="388">
        <v>33025</v>
      </c>
      <c r="E73" s="9" t="s">
        <v>12510</v>
      </c>
      <c r="F73" s="9" t="s">
        <v>12001</v>
      </c>
      <c r="G73" s="9" t="s">
        <v>407</v>
      </c>
      <c r="H73" s="134" t="s">
        <v>12002</v>
      </c>
      <c r="I73" s="388">
        <v>36871</v>
      </c>
      <c r="J73" s="12">
        <v>12</v>
      </c>
      <c r="K73" s="617" t="s">
        <v>324</v>
      </c>
      <c r="L73" s="9" t="s">
        <v>371</v>
      </c>
      <c r="M73" s="13">
        <f>I73-D73</f>
        <v>3846</v>
      </c>
      <c r="N73" s="243"/>
      <c r="O73" s="432" t="s">
        <v>1398</v>
      </c>
      <c r="P73" s="340"/>
      <c r="Q73" s="340"/>
      <c r="R73" s="341"/>
      <c r="S73" s="433">
        <f>COUNTIF($K$2:$K$476,"Não classificado - Produto não classificado")</f>
        <v>0</v>
      </c>
      <c r="T73" s="434">
        <f>(S73/S76)</f>
        <v>0</v>
      </c>
      <c r="U73" s="243"/>
      <c r="V73" s="243"/>
      <c r="W73" s="243"/>
      <c r="X73" s="243"/>
      <c r="Y73" s="243"/>
      <c r="Z73" s="243"/>
    </row>
    <row ht="12.75" customHeight="1" r="74">
      <c r="A74" s="510">
        <v>7300</v>
      </c>
      <c r="B74" s="19" t="s">
        <v>12511</v>
      </c>
      <c r="C74" s="19">
        <v>1998</v>
      </c>
      <c r="D74" s="392">
        <v>36127</v>
      </c>
      <c r="E74" s="17" t="s">
        <v>12512</v>
      </c>
      <c r="F74" s="17" t="s">
        <v>12513</v>
      </c>
      <c r="G74" s="17" t="s">
        <v>850</v>
      </c>
      <c r="H74" s="135" t="s">
        <v>965</v>
      </c>
      <c r="I74" s="392">
        <v>36871</v>
      </c>
      <c r="J74" s="19">
        <v>12</v>
      </c>
      <c r="K74" s="563" t="s">
        <v>295</v>
      </c>
      <c r="L74" s="19" t="s">
        <v>371</v>
      </c>
      <c r="M74" s="21">
        <f>I74-D74</f>
        <v>744</v>
      </c>
      <c r="N74" s="243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0</v>
      </c>
      <c r="T74" s="434">
        <f>(S74/S76)</f>
        <v>0</v>
      </c>
      <c r="U74" s="243"/>
      <c r="V74" s="243"/>
      <c r="W74" s="243"/>
      <c r="X74" s="243"/>
      <c r="Y74" s="243"/>
      <c r="Z74" s="243"/>
    </row>
    <row ht="12.75" customHeight="1" r="75">
      <c r="A75" s="503">
        <v>7400</v>
      </c>
      <c r="B75" s="12" t="s">
        <v>12514</v>
      </c>
      <c r="C75" s="12">
        <v>1999</v>
      </c>
      <c r="D75" s="388">
        <v>36393</v>
      </c>
      <c r="E75" s="9" t="s">
        <v>12515</v>
      </c>
      <c r="F75" s="9" t="s">
        <v>180</v>
      </c>
      <c r="G75" s="9" t="s">
        <v>850</v>
      </c>
      <c r="H75" s="134" t="s">
        <v>965</v>
      </c>
      <c r="I75" s="388">
        <v>36875</v>
      </c>
      <c r="J75" s="12">
        <v>12</v>
      </c>
      <c r="K75" s="561" t="s">
        <v>324</v>
      </c>
      <c r="L75" s="9" t="s">
        <v>376</v>
      </c>
      <c r="M75" s="13">
        <f>I75-D75</f>
        <v>482</v>
      </c>
      <c r="N75" s="243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0</v>
      </c>
      <c r="T75" s="439">
        <f>(S75/S76)</f>
        <v>0</v>
      </c>
      <c r="U75" s="243"/>
      <c r="V75" s="243"/>
      <c r="W75" s="243"/>
      <c r="X75" s="243"/>
      <c r="Y75" s="243"/>
      <c r="Z75" s="243"/>
    </row>
    <row ht="15" customHeight="1" r="76">
      <c r="A76" s="510">
        <v>7500</v>
      </c>
      <c r="B76" s="19" t="s">
        <v>12516</v>
      </c>
      <c r="C76" s="19">
        <v>1999</v>
      </c>
      <c r="D76" s="392">
        <v>36404</v>
      </c>
      <c r="E76" s="17" t="s">
        <v>12517</v>
      </c>
      <c r="F76" s="17" t="s">
        <v>11648</v>
      </c>
      <c r="G76" s="17" t="s">
        <v>865</v>
      </c>
      <c r="H76" s="135" t="s">
        <v>2462</v>
      </c>
      <c r="I76" s="392">
        <v>36875</v>
      </c>
      <c r="J76" s="19">
        <v>12</v>
      </c>
      <c r="K76" s="561" t="s">
        <v>324</v>
      </c>
      <c r="L76" s="19" t="s">
        <v>380</v>
      </c>
      <c r="M76" s="21">
        <f>I76-D76</f>
        <v>471</v>
      </c>
      <c r="N76" s="243"/>
      <c r="O76" s="310" t="s">
        <v>253</v>
      </c>
      <c r="P76" s="59"/>
      <c r="Q76" s="59"/>
      <c r="R76" s="117"/>
      <c r="S76" s="440">
        <f>SUM(S64:S75)</f>
        <v>82</v>
      </c>
      <c r="T76" s="441">
        <f>(S76/S76)</f>
        <v>1</v>
      </c>
      <c r="U76" s="243"/>
      <c r="V76" s="243"/>
      <c r="W76" s="243"/>
      <c r="X76" s="243"/>
      <c r="Y76" s="243"/>
      <c r="Z76" s="243"/>
    </row>
    <row ht="12.75" customHeight="1" r="77">
      <c r="A77" s="503">
        <v>7600</v>
      </c>
      <c r="B77" s="12" t="s">
        <v>12518</v>
      </c>
      <c r="C77" s="12">
        <v>1993</v>
      </c>
      <c r="D77" s="388">
        <v>34177</v>
      </c>
      <c r="E77" s="9" t="s">
        <v>12519</v>
      </c>
      <c r="F77" s="9" t="s">
        <v>12339</v>
      </c>
      <c r="G77" s="9" t="s">
        <v>850</v>
      </c>
      <c r="H77" s="134" t="s">
        <v>10782</v>
      </c>
      <c r="I77" s="388">
        <v>36878</v>
      </c>
      <c r="J77" s="12">
        <v>12</v>
      </c>
      <c r="K77" s="562" t="s">
        <v>308</v>
      </c>
      <c r="L77" s="9" t="s">
        <v>371</v>
      </c>
      <c r="M77" s="13">
        <f>I77-D77</f>
        <v>2701</v>
      </c>
      <c r="N77" s="243"/>
      <c r="O77" s="22"/>
      <c r="P77" s="22"/>
      <c r="Q77" s="22"/>
      <c r="R77" s="22"/>
      <c r="S77" s="22"/>
      <c r="T77" s="22"/>
      <c r="U77" s="243"/>
      <c r="V77" s="243"/>
      <c r="W77" s="243"/>
      <c r="X77" s="243"/>
      <c r="Y77" s="243"/>
      <c r="Z77" s="243"/>
    </row>
    <row ht="13.5" customHeight="1" r="78">
      <c r="A78" s="510">
        <v>7700</v>
      </c>
      <c r="B78" s="19"/>
      <c r="C78" s="19">
        <v>1999</v>
      </c>
      <c r="D78" s="392"/>
      <c r="E78" s="17" t="s">
        <v>12520</v>
      </c>
      <c r="F78" s="17" t="s">
        <v>11595</v>
      </c>
      <c r="G78" s="17" t="s">
        <v>850</v>
      </c>
      <c r="H78" s="135" t="s">
        <v>965</v>
      </c>
      <c r="I78" s="392">
        <v>36878</v>
      </c>
      <c r="J78" s="19">
        <v>12</v>
      </c>
      <c r="K78" s="562" t="s">
        <v>308</v>
      </c>
      <c r="L78" s="19" t="s">
        <v>371</v>
      </c>
      <c r="M78" s="21"/>
      <c r="N78" s="243"/>
      <c r="O78" s="415" t="s">
        <v>11</v>
      </c>
      <c r="P78" s="28"/>
      <c r="Q78" s="28"/>
      <c r="R78" s="28"/>
      <c r="S78" s="28"/>
      <c r="T78" s="29"/>
      <c r="U78" s="243"/>
      <c r="V78" s="243"/>
      <c r="W78" s="243"/>
      <c r="X78" s="243"/>
      <c r="Y78" s="243"/>
      <c r="Z78" s="243"/>
    </row>
    <row ht="12.75" customHeight="1" r="79">
      <c r="A79" s="503">
        <v>7800</v>
      </c>
      <c r="B79" s="12" t="s">
        <v>12521</v>
      </c>
      <c r="C79" s="12">
        <v>1999</v>
      </c>
      <c r="D79" s="388">
        <v>36376</v>
      </c>
      <c r="E79" s="9" t="s">
        <v>12522</v>
      </c>
      <c r="F79" s="9" t="s">
        <v>12523</v>
      </c>
      <c r="G79" s="9" t="s">
        <v>844</v>
      </c>
      <c r="H79" s="134" t="s">
        <v>11814</v>
      </c>
      <c r="I79" s="388">
        <v>36878</v>
      </c>
      <c r="J79" s="12">
        <v>12</v>
      </c>
      <c r="K79" s="562" t="s">
        <v>308</v>
      </c>
      <c r="L79" s="9" t="s">
        <v>371</v>
      </c>
      <c r="M79" s="13">
        <f>I79-D79</f>
        <v>502</v>
      </c>
      <c r="N79" s="243"/>
      <c r="O79" s="50"/>
      <c r="P79" s="51"/>
      <c r="Q79" s="51"/>
      <c r="R79" s="51"/>
      <c r="S79" s="51"/>
      <c r="T79" s="52"/>
      <c r="U79" s="243"/>
      <c r="V79" s="243"/>
      <c r="W79" s="243"/>
      <c r="X79" s="243"/>
      <c r="Y79" s="243"/>
      <c r="Z79" s="243"/>
    </row>
    <row ht="12.75" customHeight="1" r="80">
      <c r="A80" s="510">
        <v>7900</v>
      </c>
      <c r="B80" s="19" t="s">
        <v>12524</v>
      </c>
      <c r="C80" s="19">
        <v>1999</v>
      </c>
      <c r="D80" s="392">
        <v>36195</v>
      </c>
      <c r="E80" s="17" t="s">
        <v>12525</v>
      </c>
      <c r="F80" s="17" t="s">
        <v>3873</v>
      </c>
      <c r="G80" s="17" t="s">
        <v>844</v>
      </c>
      <c r="H80" s="135" t="s">
        <v>12074</v>
      </c>
      <c r="I80" s="392">
        <v>36882</v>
      </c>
      <c r="J80" s="19">
        <v>12</v>
      </c>
      <c r="K80" s="561" t="s">
        <v>324</v>
      </c>
      <c r="L80" s="19" t="s">
        <v>376</v>
      </c>
      <c r="M80" s="21">
        <f>I80-D80</f>
        <v>687</v>
      </c>
      <c r="N80" s="243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43"/>
      <c r="V80" s="243"/>
      <c r="W80" s="243"/>
      <c r="X80" s="243"/>
      <c r="Y80" s="243"/>
      <c r="Z80" s="243"/>
    </row>
    <row ht="13.5" customHeight="1" r="81">
      <c r="A81" s="503">
        <v>8000</v>
      </c>
      <c r="B81" s="12" t="s">
        <v>12526</v>
      </c>
      <c r="C81" s="12">
        <v>1998</v>
      </c>
      <c r="D81" s="388">
        <v>36068</v>
      </c>
      <c r="E81" s="9" t="s">
        <v>12527</v>
      </c>
      <c r="F81" s="9" t="s">
        <v>1005</v>
      </c>
      <c r="G81" s="9" t="s">
        <v>850</v>
      </c>
      <c r="H81" s="134" t="s">
        <v>11124</v>
      </c>
      <c r="I81" s="388">
        <v>36882</v>
      </c>
      <c r="J81" s="12">
        <v>12</v>
      </c>
      <c r="K81" s="562" t="s">
        <v>308</v>
      </c>
      <c r="L81" s="9" t="s">
        <v>376</v>
      </c>
      <c r="M81" s="13">
        <f>I81-D81</f>
        <v>814</v>
      </c>
      <c r="N81" s="243"/>
      <c r="O81" s="120" t="s">
        <v>365</v>
      </c>
      <c r="P81" s="59"/>
      <c r="Q81" s="59"/>
      <c r="R81" s="60"/>
      <c r="S81" s="11">
        <f>COUNTIF($L$2:$L$476,"I - Produto altamente perigoso ao meio ambiente")</f>
        <v>0</v>
      </c>
      <c r="T81" s="121">
        <f>(S81/S85)</f>
        <v>0</v>
      </c>
      <c r="U81" s="243"/>
      <c r="V81" s="243"/>
      <c r="W81" s="243"/>
      <c r="X81" s="243"/>
      <c r="Y81" s="243"/>
      <c r="Z81" s="243"/>
    </row>
    <row ht="13.5" customHeight="1" r="82">
      <c r="A82" s="510">
        <v>8100</v>
      </c>
      <c r="B82" s="19" t="s">
        <v>12528</v>
      </c>
      <c r="C82" s="19">
        <v>1999</v>
      </c>
      <c r="D82" s="392">
        <v>36504</v>
      </c>
      <c r="E82" s="17" t="s">
        <v>12529</v>
      </c>
      <c r="F82" s="17" t="s">
        <v>8136</v>
      </c>
      <c r="G82" s="17" t="s">
        <v>850</v>
      </c>
      <c r="H82" s="135" t="s">
        <v>12074</v>
      </c>
      <c r="I82" s="392">
        <v>36882</v>
      </c>
      <c r="J82" s="19">
        <v>12</v>
      </c>
      <c r="K82" s="563" t="s">
        <v>295</v>
      </c>
      <c r="L82" s="19" t="s">
        <v>371</v>
      </c>
      <c r="M82" s="21">
        <f>I82-D82</f>
        <v>378</v>
      </c>
      <c r="N82" s="243"/>
      <c r="O82" s="122" t="s">
        <v>371</v>
      </c>
      <c r="P82" s="34"/>
      <c r="Q82" s="34"/>
      <c r="R82" s="35"/>
      <c r="S82" s="20">
        <f>COUNTIF($L$2:$L$476,"II - Produto muito perigoso ao meio ambiente")</f>
        <v>33</v>
      </c>
      <c r="T82" s="123">
        <f>(S82/S85)</f>
        <v>0.402439024390244</v>
      </c>
      <c r="U82" s="243"/>
      <c r="V82" s="243"/>
      <c r="W82" s="243"/>
      <c r="X82" s="243"/>
      <c r="Y82" s="243"/>
      <c r="Z82" s="243"/>
    </row>
    <row ht="13.5" customHeight="1" r="83">
      <c r="A83" s="503">
        <v>8200</v>
      </c>
      <c r="B83" s="12" t="s">
        <v>12530</v>
      </c>
      <c r="C83" s="12">
        <v>1998</v>
      </c>
      <c r="D83" s="388">
        <v>36119</v>
      </c>
      <c r="E83" s="9" t="s">
        <v>12531</v>
      </c>
      <c r="F83" s="9" t="s">
        <v>12532</v>
      </c>
      <c r="G83" s="9" t="s">
        <v>850</v>
      </c>
      <c r="H83" s="134" t="s">
        <v>965</v>
      </c>
      <c r="I83" s="388">
        <v>36889</v>
      </c>
      <c r="J83" s="12">
        <v>12</v>
      </c>
      <c r="K83" s="563" t="s">
        <v>295</v>
      </c>
      <c r="L83" s="9" t="s">
        <v>371</v>
      </c>
      <c r="M83" s="13">
        <f>I83-D83</f>
        <v>770</v>
      </c>
      <c r="N83" s="243"/>
      <c r="O83" s="124" t="s">
        <v>376</v>
      </c>
      <c r="P83" s="34"/>
      <c r="Q83" s="34"/>
      <c r="R83" s="35"/>
      <c r="S83" s="11">
        <f>COUNTIF($L$2:$L$476,"III - Produto perigoso ao meio ambiente")</f>
        <v>41</v>
      </c>
      <c r="T83" s="121">
        <f>(S83/S85)</f>
        <v>0.5</v>
      </c>
      <c r="U83" s="243"/>
      <c r="V83" s="243"/>
      <c r="W83" s="243"/>
      <c r="X83" s="243"/>
      <c r="Y83" s="243"/>
      <c r="Z83" s="243"/>
    </row>
    <row ht="14.25" customHeight="1" r="84">
      <c r="A84" s="243"/>
      <c r="B84" s="243"/>
      <c r="C84" s="243"/>
      <c r="D84" s="540"/>
      <c r="E84" s="243"/>
      <c r="F84" s="243"/>
      <c r="G84" s="243"/>
      <c r="H84" s="243"/>
      <c r="I84" s="540"/>
      <c r="J84" s="243"/>
      <c r="K84" s="243"/>
      <c r="L84" s="243"/>
      <c r="M84" s="243"/>
      <c r="N84" s="243"/>
      <c r="O84" s="122" t="s">
        <v>380</v>
      </c>
      <c r="P84" s="34"/>
      <c r="Q84" s="34"/>
      <c r="R84" s="35"/>
      <c r="S84" s="20">
        <f>COUNTIF($L$2:$L$476,"IV - Produto pouco perigoso ao meio ambiente")</f>
        <v>8</v>
      </c>
      <c r="T84" s="123">
        <f>(S84/S85)</f>
        <v>0.0975609756097561</v>
      </c>
      <c r="U84" s="243"/>
      <c r="V84" s="243"/>
      <c r="W84" s="243"/>
      <c r="X84" s="243"/>
      <c r="Y84" s="243"/>
      <c r="Z84" s="243"/>
    </row>
    <row ht="12.75" customHeight="1" r="85">
      <c r="A85" s="243"/>
      <c r="B85" s="243"/>
      <c r="C85" s="243"/>
      <c r="D85" s="540"/>
      <c r="E85" s="243"/>
      <c r="F85" s="243"/>
      <c r="G85" s="243"/>
      <c r="H85" s="243"/>
      <c r="I85" s="540"/>
      <c r="J85" s="243"/>
      <c r="K85" s="243"/>
      <c r="L85" s="243"/>
      <c r="M85" s="243"/>
      <c r="N85" s="243"/>
      <c r="O85" s="344" t="s">
        <v>253</v>
      </c>
      <c r="P85" s="345"/>
      <c r="Q85" s="345"/>
      <c r="R85" s="346"/>
      <c r="S85" s="440">
        <f>SUM(S81:S84)</f>
        <v>82</v>
      </c>
      <c r="T85" s="441">
        <f>(S85/S85)</f>
        <v>1</v>
      </c>
      <c r="U85" s="243"/>
      <c r="V85" s="243"/>
      <c r="W85" s="243"/>
      <c r="X85" s="243"/>
      <c r="Y85" s="243"/>
      <c r="Z85" s="243"/>
    </row>
    <row ht="12.75" customHeight="1" r="86">
      <c r="A86" s="243"/>
      <c r="B86" s="243"/>
      <c r="C86" s="243"/>
      <c r="D86" s="540"/>
      <c r="E86" s="243"/>
      <c r="F86" s="243"/>
      <c r="G86" s="243"/>
      <c r="H86" s="243"/>
      <c r="I86" s="540"/>
      <c r="J86" s="243"/>
      <c r="K86" s="243"/>
      <c r="L86" s="243"/>
      <c r="M86" s="243"/>
      <c r="N86" s="243"/>
      <c r="O86" s="22"/>
      <c r="P86" s="22"/>
      <c r="Q86" s="22"/>
      <c r="R86" s="22"/>
      <c r="S86" s="22"/>
      <c r="T86" s="22"/>
      <c r="U86" s="243"/>
      <c r="V86" s="243"/>
      <c r="W86" s="243"/>
      <c r="X86" s="243"/>
      <c r="Y86" s="243"/>
      <c r="Z86" s="243"/>
    </row>
    <row ht="13.5" customHeight="1" r="87">
      <c r="A87" s="243"/>
      <c r="B87" s="243"/>
      <c r="C87" s="243"/>
      <c r="D87" s="540"/>
      <c r="E87" s="243"/>
      <c r="F87" s="243"/>
      <c r="G87" s="243"/>
      <c r="H87" s="243"/>
      <c r="I87" s="540"/>
      <c r="J87" s="243"/>
      <c r="K87" s="243"/>
      <c r="L87" s="243"/>
      <c r="M87" s="243"/>
      <c r="N87" s="243"/>
      <c r="O87" s="444" t="s">
        <v>393</v>
      </c>
      <c r="P87" s="445"/>
      <c r="Q87" s="445"/>
      <c r="R87" s="446"/>
      <c r="S87" s="22"/>
      <c r="T87" s="22"/>
      <c r="U87" s="243"/>
      <c r="V87" s="243"/>
      <c r="W87" s="243"/>
      <c r="X87" s="243"/>
      <c r="Y87" s="243"/>
      <c r="Z87" s="243"/>
    </row>
    <row ht="12.75" customHeight="1" r="88">
      <c r="A88" s="243"/>
      <c r="B88" s="243"/>
      <c r="C88" s="243"/>
      <c r="D88" s="540"/>
      <c r="E88" s="243"/>
      <c r="F88" s="243"/>
      <c r="G88" s="243"/>
      <c r="H88" s="243"/>
      <c r="I88" s="540"/>
      <c r="J88" s="243"/>
      <c r="K88" s="243"/>
      <c r="L88" s="243"/>
      <c r="M88" s="243"/>
      <c r="N88" s="243"/>
      <c r="O88" s="447"/>
      <c r="P88" s="448"/>
      <c r="Q88" s="448"/>
      <c r="R88" s="449"/>
      <c r="S88" s="22"/>
      <c r="T88" s="22"/>
      <c r="U88" s="243"/>
      <c r="V88" s="243"/>
      <c r="W88" s="243"/>
      <c r="X88" s="243"/>
      <c r="Y88" s="243"/>
      <c r="Z88" s="243"/>
    </row>
    <row ht="12.75" customHeight="1" r="89">
      <c r="A89" s="243"/>
      <c r="B89" s="243"/>
      <c r="C89" s="243"/>
      <c r="D89" s="540"/>
      <c r="E89" s="243"/>
      <c r="F89" s="243"/>
      <c r="G89" s="243"/>
      <c r="H89" s="243"/>
      <c r="I89" s="540"/>
      <c r="J89" s="243"/>
      <c r="K89" s="243"/>
      <c r="L89" s="243"/>
      <c r="M89" s="243"/>
      <c r="N89" s="243"/>
      <c r="O89" s="450" t="s">
        <v>402</v>
      </c>
      <c r="P89" s="451" t="s">
        <v>403</v>
      </c>
      <c r="Q89" s="452"/>
      <c r="R89" s="453"/>
      <c r="S89" s="22"/>
      <c r="T89" s="22"/>
      <c r="U89" s="243"/>
      <c r="V89" s="243"/>
      <c r="W89" s="243"/>
      <c r="X89" s="243"/>
      <c r="Y89" s="243"/>
      <c r="Z89" s="243"/>
    </row>
    <row ht="12.75" customHeight="1" r="90">
      <c r="A90" s="243"/>
      <c r="B90" s="243"/>
      <c r="C90" s="243"/>
      <c r="D90" s="540"/>
      <c r="E90" s="243"/>
      <c r="F90" s="243"/>
      <c r="G90" s="243"/>
      <c r="H90" s="243"/>
      <c r="I90" s="540"/>
      <c r="J90" s="243"/>
      <c r="K90" s="243"/>
      <c r="L90" s="243"/>
      <c r="M90" s="243"/>
      <c r="N90" s="243"/>
      <c r="O90" s="454" t="s">
        <v>407</v>
      </c>
      <c r="P90" s="455">
        <f>AVERAGEIF(G2:G476,"PT",M2:M476)</f>
        <v>1504.10526315789</v>
      </c>
      <c r="Q90" s="340"/>
      <c r="R90" s="341"/>
      <c r="S90" s="22"/>
      <c r="T90" s="22"/>
      <c r="U90" s="243"/>
      <c r="V90" s="243"/>
      <c r="W90" s="243"/>
      <c r="X90" s="243"/>
      <c r="Y90" s="243"/>
      <c r="Z90" s="243"/>
    </row>
    <row ht="12.75" customHeight="1" r="91">
      <c r="A91" s="243"/>
      <c r="B91" s="243"/>
      <c r="C91" s="243"/>
      <c r="D91" s="540"/>
      <c r="E91" s="243"/>
      <c r="F91" s="243"/>
      <c r="G91" s="243"/>
      <c r="H91" s="243"/>
      <c r="I91" s="540"/>
      <c r="J91" s="243"/>
      <c r="K91" s="243"/>
      <c r="L91" s="243"/>
      <c r="M91" s="243"/>
      <c r="N91" s="243"/>
      <c r="O91" s="456" t="s">
        <v>30</v>
      </c>
      <c r="P91" s="457">
        <f>AVERAGEIF(G2:G477,"PTN",M2:M477)</f>
        <v>620.888888888889</v>
      </c>
      <c r="Q91" s="340"/>
      <c r="R91" s="341"/>
      <c r="S91" s="22"/>
      <c r="T91" s="22"/>
      <c r="U91" s="243"/>
      <c r="V91" s="243"/>
      <c r="W91" s="243"/>
      <c r="X91" s="243"/>
      <c r="Y91" s="243"/>
      <c r="Z91" s="243"/>
    </row>
    <row ht="12.75" customHeight="1" r="92">
      <c r="A92" s="538"/>
      <c r="B92" s="538"/>
      <c r="C92" s="538"/>
      <c r="D92" s="540"/>
      <c r="E92" s="243"/>
      <c r="F92" s="243"/>
      <c r="G92" s="243"/>
      <c r="H92" s="243"/>
      <c r="I92" s="540"/>
      <c r="J92" s="243"/>
      <c r="K92" s="243"/>
      <c r="L92" s="243"/>
      <c r="M92" s="541"/>
      <c r="N92" s="243"/>
      <c r="O92" s="454" t="s">
        <v>17</v>
      </c>
      <c r="P92" s="455" t="e">
        <f>AVERAGEIF(G2:G476,"PTE",M2:M476)</f>
        <v>#DIV/0!</v>
      </c>
      <c r="Q92" s="340"/>
      <c r="R92" s="341"/>
      <c r="S92" s="22"/>
      <c r="T92" s="22"/>
      <c r="U92" s="243"/>
      <c r="V92" s="243"/>
      <c r="W92" s="243"/>
      <c r="X92" s="243"/>
      <c r="Y92" s="243"/>
      <c r="Z92" s="243"/>
    </row>
    <row ht="12.75" customHeight="1" r="93">
      <c r="A93" s="538"/>
      <c r="B93" s="538"/>
      <c r="C93" s="538"/>
      <c r="D93" s="540"/>
      <c r="E93" s="243"/>
      <c r="F93" s="243"/>
      <c r="G93" s="243"/>
      <c r="H93" s="243"/>
      <c r="I93" s="540"/>
      <c r="J93" s="243"/>
      <c r="K93" s="243"/>
      <c r="L93" s="243"/>
      <c r="M93" s="541"/>
      <c r="N93" s="243"/>
      <c r="O93" s="456" t="s">
        <v>40</v>
      </c>
      <c r="P93" s="457" t="e">
        <f>AVERAGEIF(G2:G476,"Pré-Mistura",M2:M476)</f>
        <v>#DIV/0!</v>
      </c>
      <c r="Q93" s="340"/>
      <c r="R93" s="341"/>
      <c r="S93" s="22"/>
      <c r="T93" s="22"/>
      <c r="U93" s="243"/>
      <c r="V93" s="243"/>
      <c r="W93" s="243"/>
      <c r="X93" s="243"/>
      <c r="Y93" s="243"/>
      <c r="Z93" s="243"/>
    </row>
    <row ht="12.75" customHeight="1" r="94">
      <c r="A94" s="538"/>
      <c r="B94" s="538"/>
      <c r="C94" s="538"/>
      <c r="D94" s="540"/>
      <c r="E94" s="243"/>
      <c r="F94" s="243"/>
      <c r="G94" s="243"/>
      <c r="H94" s="243"/>
      <c r="I94" s="540"/>
      <c r="J94" s="243"/>
      <c r="K94" s="243"/>
      <c r="L94" s="243"/>
      <c r="M94" s="541"/>
      <c r="N94" s="243"/>
      <c r="O94" s="454" t="s">
        <v>850</v>
      </c>
      <c r="P94" s="455">
        <f>AVERAGEIF(G2:G476,"PF",M2:M476)</f>
        <v>796.294117647059</v>
      </c>
      <c r="Q94" s="340"/>
      <c r="R94" s="341"/>
      <c r="S94" s="22"/>
      <c r="T94" s="22"/>
      <c r="U94" s="243"/>
      <c r="V94" s="243"/>
      <c r="W94" s="243"/>
      <c r="X94" s="243"/>
      <c r="Y94" s="243"/>
      <c r="Z94" s="243"/>
    </row>
    <row ht="12.75" customHeight="1" r="95">
      <c r="A95" s="538"/>
      <c r="B95" s="538"/>
      <c r="C95" s="538"/>
      <c r="D95" s="540"/>
      <c r="E95" s="243"/>
      <c r="F95" s="243"/>
      <c r="G95" s="243"/>
      <c r="H95" s="243"/>
      <c r="I95" s="540"/>
      <c r="J95" s="243"/>
      <c r="K95" s="243"/>
      <c r="L95" s="243"/>
      <c r="M95" s="541"/>
      <c r="N95" s="243"/>
      <c r="O95" s="456" t="s">
        <v>844</v>
      </c>
      <c r="P95" s="457">
        <f>AVERAGEIF(G2:G476,"PFN",M2:M476)</f>
        <v>608.916666666667</v>
      </c>
      <c r="Q95" s="340"/>
      <c r="R95" s="341"/>
      <c r="S95" s="22"/>
      <c r="T95" s="22"/>
      <c r="U95" s="243"/>
      <c r="V95" s="243"/>
      <c r="W95" s="243"/>
      <c r="X95" s="243"/>
      <c r="Y95" s="243"/>
      <c r="Z95" s="243"/>
    </row>
    <row ht="12.75" customHeight="1" r="96">
      <c r="A96" s="538"/>
      <c r="B96" s="538"/>
      <c r="C96" s="538"/>
      <c r="D96" s="540"/>
      <c r="E96" s="243"/>
      <c r="F96" s="243"/>
      <c r="G96" s="243"/>
      <c r="H96" s="243"/>
      <c r="I96" s="540"/>
      <c r="J96" s="243"/>
      <c r="K96" s="243"/>
      <c r="L96" s="243"/>
      <c r="M96" s="541"/>
      <c r="N96" s="243"/>
      <c r="O96" s="454" t="s">
        <v>860</v>
      </c>
      <c r="P96" s="455" t="e">
        <f>AVERAGEIF(G2:G476,"PF/PTE",M2:M476)</f>
        <v>#DIV/0!</v>
      </c>
      <c r="Q96" s="340"/>
      <c r="R96" s="341"/>
      <c r="S96" s="22"/>
      <c r="T96" s="22"/>
      <c r="U96" s="243"/>
      <c r="V96" s="243"/>
      <c r="W96" s="243"/>
      <c r="X96" s="243"/>
      <c r="Y96" s="243"/>
      <c r="Z96" s="243"/>
    </row>
    <row ht="12.75" customHeight="1" r="97">
      <c r="A97" s="538"/>
      <c r="B97" s="538"/>
      <c r="C97" s="538"/>
      <c r="D97" s="540"/>
      <c r="E97" s="243"/>
      <c r="F97" s="243"/>
      <c r="G97" s="243"/>
      <c r="H97" s="243"/>
      <c r="I97" s="540"/>
      <c r="J97" s="243"/>
      <c r="K97" s="243"/>
      <c r="L97" s="243"/>
      <c r="M97" s="541"/>
      <c r="N97" s="243"/>
      <c r="O97" s="456" t="s">
        <v>865</v>
      </c>
      <c r="P97" s="457">
        <f>AVERAGEIF(G2:G476,"Bio",M2:M476)</f>
        <v>474</v>
      </c>
      <c r="Q97" s="340"/>
      <c r="R97" s="341"/>
      <c r="S97" s="22"/>
      <c r="T97" s="22"/>
      <c r="U97" s="243"/>
      <c r="V97" s="243"/>
      <c r="W97" s="243"/>
      <c r="X97" s="243"/>
      <c r="Y97" s="243"/>
      <c r="Z97" s="243"/>
    </row>
    <row ht="12.75" customHeight="1" r="98">
      <c r="A98" s="538"/>
      <c r="B98" s="538"/>
      <c r="C98" s="538"/>
      <c r="D98" s="540"/>
      <c r="E98" s="243"/>
      <c r="F98" s="243"/>
      <c r="G98" s="243"/>
      <c r="H98" s="243"/>
      <c r="I98" s="540"/>
      <c r="J98" s="243"/>
      <c r="K98" s="243"/>
      <c r="L98" s="243"/>
      <c r="M98" s="541"/>
      <c r="N98" s="243"/>
      <c r="O98" s="454" t="s">
        <v>871</v>
      </c>
      <c r="P98" s="455" t="e">
        <f>AVERAGEIF(G2:G476,"Bio/Org",M2:M476)</f>
        <v>#DIV/0!</v>
      </c>
      <c r="Q98" s="340"/>
      <c r="R98" s="341"/>
      <c r="S98" s="22"/>
      <c r="T98" s="22"/>
      <c r="U98" s="243"/>
      <c r="V98" s="243"/>
      <c r="W98" s="243"/>
      <c r="X98" s="243"/>
      <c r="Y98" s="243"/>
      <c r="Z98" s="243"/>
    </row>
    <row ht="12.75" customHeight="1" r="99">
      <c r="A99" s="538"/>
      <c r="B99" s="538"/>
      <c r="C99" s="538"/>
      <c r="D99" s="540"/>
      <c r="E99" s="243"/>
      <c r="F99" s="243"/>
      <c r="G99" s="243"/>
      <c r="H99" s="243"/>
      <c r="I99" s="540"/>
      <c r="J99" s="243"/>
      <c r="K99" s="243"/>
      <c r="L99" s="243"/>
      <c r="M99" s="541"/>
      <c r="N99" s="243"/>
      <c r="O99" s="458" t="s">
        <v>426</v>
      </c>
      <c r="P99" s="459">
        <f>AVERAGE(M2:M494)</f>
        <v>914.407894736842</v>
      </c>
      <c r="Q99" s="460"/>
      <c r="R99" s="391"/>
      <c r="S99" s="22"/>
      <c r="T99" s="22"/>
      <c r="U99" s="243"/>
      <c r="V99" s="243"/>
      <c r="W99" s="243"/>
      <c r="X99" s="243"/>
      <c r="Y99" s="243"/>
      <c r="Z99" s="243"/>
    </row>
    <row ht="12.75" customHeight="1" r="100">
      <c r="A100" s="538"/>
      <c r="B100" s="538"/>
      <c r="C100" s="538"/>
      <c r="D100" s="540"/>
      <c r="E100" s="243"/>
      <c r="F100" s="243"/>
      <c r="G100" s="243"/>
      <c r="H100" s="243"/>
      <c r="I100" s="540"/>
      <c r="J100" s="243"/>
      <c r="K100" s="243"/>
      <c r="L100" s="243"/>
      <c r="M100" s="541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ht="12.75" customHeight="1" r="101">
      <c r="A101" s="538"/>
      <c r="B101" s="538"/>
      <c r="C101" s="538"/>
      <c r="D101" s="540"/>
      <c r="E101" s="243"/>
      <c r="F101" s="243"/>
      <c r="G101" s="243"/>
      <c r="H101" s="243"/>
      <c r="I101" s="540"/>
      <c r="J101" s="243"/>
      <c r="K101" s="243"/>
      <c r="L101" s="243"/>
      <c r="M101" s="541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ht="12.75" customHeight="1" r="102">
      <c r="A102" s="538"/>
      <c r="B102" s="538"/>
      <c r="C102" s="538"/>
      <c r="D102" s="540"/>
      <c r="E102" s="243"/>
      <c r="F102" s="243"/>
      <c r="G102" s="243"/>
      <c r="H102" s="243"/>
      <c r="I102" s="540"/>
      <c r="J102" s="243"/>
      <c r="K102" s="243"/>
      <c r="L102" s="243"/>
      <c r="M102" s="541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ht="12.75" customHeight="1" r="103">
      <c r="A103" s="538"/>
      <c r="B103" s="538"/>
      <c r="C103" s="538"/>
      <c r="D103" s="540"/>
      <c r="E103" s="243"/>
      <c r="F103" s="243"/>
      <c r="G103" s="243"/>
      <c r="H103" s="243"/>
      <c r="I103" s="540"/>
      <c r="J103" s="243"/>
      <c r="K103" s="243"/>
      <c r="L103" s="243"/>
      <c r="M103" s="541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ht="12.75" customHeight="1" r="104">
      <c r="A104" s="538"/>
      <c r="B104" s="538"/>
      <c r="C104" s="538"/>
      <c r="D104" s="540"/>
      <c r="E104" s="243"/>
      <c r="F104" s="243"/>
      <c r="G104" s="243"/>
      <c r="H104" s="243"/>
      <c r="I104" s="540"/>
      <c r="J104" s="243"/>
      <c r="K104" s="243"/>
      <c r="L104" s="243"/>
      <c r="M104" s="541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ht="12.75" customHeight="1" r="105">
      <c r="A105" s="538"/>
      <c r="B105" s="538"/>
      <c r="C105" s="538"/>
      <c r="D105" s="540"/>
      <c r="E105" s="243"/>
      <c r="F105" s="243"/>
      <c r="G105" s="243"/>
      <c r="H105" s="243"/>
      <c r="I105" s="540"/>
      <c r="J105" s="243"/>
      <c r="K105" s="243"/>
      <c r="L105" s="243"/>
      <c r="M105" s="541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ht="12.75" customHeight="1" r="106">
      <c r="A106" s="538"/>
      <c r="B106" s="538"/>
      <c r="C106" s="538"/>
      <c r="D106" s="540"/>
      <c r="E106" s="243"/>
      <c r="F106" s="243"/>
      <c r="G106" s="243"/>
      <c r="H106" s="243"/>
      <c r="I106" s="540"/>
      <c r="J106" s="243"/>
      <c r="K106" s="243"/>
      <c r="L106" s="243"/>
      <c r="M106" s="541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ht="12.75" customHeight="1" r="107">
      <c r="A107" s="538"/>
      <c r="B107" s="538"/>
      <c r="C107" s="538"/>
      <c r="D107" s="540"/>
      <c r="E107" s="243"/>
      <c r="F107" s="243"/>
      <c r="G107" s="243"/>
      <c r="H107" s="243"/>
      <c r="I107" s="540"/>
      <c r="J107" s="243"/>
      <c r="K107" s="243"/>
      <c r="L107" s="243"/>
      <c r="M107" s="541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ht="12.75" customHeight="1" r="108">
      <c r="A108" s="538"/>
      <c r="B108" s="538"/>
      <c r="C108" s="538"/>
      <c r="D108" s="540"/>
      <c r="E108" s="243"/>
      <c r="F108" s="243"/>
      <c r="G108" s="243"/>
      <c r="H108" s="243"/>
      <c r="I108" s="540"/>
      <c r="J108" s="243"/>
      <c r="K108" s="243"/>
      <c r="L108" s="243"/>
      <c r="M108" s="541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ht="12.75" customHeight="1" r="109">
      <c r="A109" s="538"/>
      <c r="B109" s="538"/>
      <c r="C109" s="538"/>
      <c r="D109" s="540"/>
      <c r="E109" s="243"/>
      <c r="F109" s="243"/>
      <c r="G109" s="243"/>
      <c r="H109" s="243"/>
      <c r="I109" s="540"/>
      <c r="J109" s="243"/>
      <c r="K109" s="243"/>
      <c r="L109" s="243"/>
      <c r="M109" s="541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ht="12.75" customHeight="1" r="110">
      <c r="A110" s="538"/>
      <c r="B110" s="538"/>
      <c r="C110" s="538"/>
      <c r="D110" s="540"/>
      <c r="E110" s="243"/>
      <c r="F110" s="243"/>
      <c r="G110" s="243"/>
      <c r="H110" s="243"/>
      <c r="I110" s="540"/>
      <c r="J110" s="243"/>
      <c r="K110" s="243"/>
      <c r="L110" s="243"/>
      <c r="M110" s="541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ht="12.75" customHeight="1" r="111">
      <c r="A111" s="538"/>
      <c r="B111" s="538"/>
      <c r="C111" s="538"/>
      <c r="D111" s="540"/>
      <c r="E111" s="243"/>
      <c r="F111" s="243"/>
      <c r="G111" s="243"/>
      <c r="H111" s="243"/>
      <c r="I111" s="540"/>
      <c r="J111" s="243"/>
      <c r="K111" s="243"/>
      <c r="L111" s="243"/>
      <c r="M111" s="541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ht="12.75" customHeight="1" r="112">
      <c r="A112" s="538"/>
      <c r="B112" s="538"/>
      <c r="C112" s="538"/>
      <c r="D112" s="540"/>
      <c r="E112" s="243"/>
      <c r="F112" s="243"/>
      <c r="G112" s="243"/>
      <c r="H112" s="243"/>
      <c r="I112" s="540"/>
      <c r="J112" s="243"/>
      <c r="K112" s="243"/>
      <c r="L112" s="243"/>
      <c r="M112" s="541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ht="12.75" customHeight="1" r="113">
      <c r="A113" s="538"/>
      <c r="B113" s="538"/>
      <c r="C113" s="538"/>
      <c r="D113" s="540"/>
      <c r="E113" s="243"/>
      <c r="F113" s="243"/>
      <c r="G113" s="243"/>
      <c r="H113" s="243"/>
      <c r="I113" s="540"/>
      <c r="J113" s="243"/>
      <c r="K113" s="243"/>
      <c r="L113" s="243"/>
      <c r="M113" s="541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ht="12.75" customHeight="1" r="114">
      <c r="A114" s="538"/>
      <c r="B114" s="538"/>
      <c r="C114" s="538"/>
      <c r="D114" s="540"/>
      <c r="E114" s="243"/>
      <c r="F114" s="243"/>
      <c r="G114" s="243"/>
      <c r="H114" s="243"/>
      <c r="I114" s="540"/>
      <c r="J114" s="243"/>
      <c r="K114" s="243"/>
      <c r="L114" s="243"/>
      <c r="M114" s="541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ht="12.75" customHeight="1" r="115">
      <c r="A115" s="538"/>
      <c r="B115" s="538"/>
      <c r="C115" s="538"/>
      <c r="D115" s="540"/>
      <c r="E115" s="243"/>
      <c r="F115" s="243"/>
      <c r="G115" s="243"/>
      <c r="H115" s="243"/>
      <c r="I115" s="540"/>
      <c r="J115" s="243"/>
      <c r="K115" s="243"/>
      <c r="L115" s="243"/>
      <c r="M115" s="541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ht="12.75" customHeight="1" r="116">
      <c r="A116" s="538"/>
      <c r="B116" s="538"/>
      <c r="C116" s="538"/>
      <c r="D116" s="540"/>
      <c r="E116" s="243"/>
      <c r="F116" s="243"/>
      <c r="G116" s="243"/>
      <c r="H116" s="243"/>
      <c r="I116" s="540"/>
      <c r="J116" s="243"/>
      <c r="K116" s="243"/>
      <c r="L116" s="243"/>
      <c r="M116" s="541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ht="12.75" customHeight="1" r="117">
      <c r="A117" s="538"/>
      <c r="B117" s="538"/>
      <c r="C117" s="538"/>
      <c r="D117" s="540"/>
      <c r="E117" s="243"/>
      <c r="F117" s="243"/>
      <c r="G117" s="243"/>
      <c r="H117" s="243"/>
      <c r="I117" s="540"/>
      <c r="J117" s="243"/>
      <c r="K117" s="243"/>
      <c r="L117" s="243"/>
      <c r="M117" s="541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ht="12.75" customHeight="1" r="118">
      <c r="A118" s="538"/>
      <c r="B118" s="538"/>
      <c r="C118" s="538"/>
      <c r="D118" s="540"/>
      <c r="E118" s="243"/>
      <c r="F118" s="243"/>
      <c r="G118" s="243"/>
      <c r="H118" s="243"/>
      <c r="I118" s="540"/>
      <c r="J118" s="243"/>
      <c r="K118" s="243"/>
      <c r="L118" s="243"/>
      <c r="M118" s="541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ht="12.75" customHeight="1" r="119">
      <c r="A119" s="538"/>
      <c r="B119" s="538"/>
      <c r="C119" s="538"/>
      <c r="D119" s="540"/>
      <c r="E119" s="243"/>
      <c r="F119" s="243"/>
      <c r="G119" s="243"/>
      <c r="H119" s="243"/>
      <c r="I119" s="540"/>
      <c r="J119" s="243"/>
      <c r="K119" s="243"/>
      <c r="L119" s="243"/>
      <c r="M119" s="541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ht="12.75" customHeight="1" r="120">
      <c r="A120" s="538"/>
      <c r="B120" s="538"/>
      <c r="C120" s="538"/>
      <c r="D120" s="540"/>
      <c r="E120" s="243"/>
      <c r="F120" s="243"/>
      <c r="G120" s="243"/>
      <c r="H120" s="243"/>
      <c r="I120" s="540"/>
      <c r="J120" s="243"/>
      <c r="K120" s="243"/>
      <c r="L120" s="243"/>
      <c r="M120" s="541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ht="12.75" customHeight="1" r="121">
      <c r="A121" s="538"/>
      <c r="B121" s="538"/>
      <c r="C121" s="538"/>
      <c r="D121" s="540"/>
      <c r="E121" s="243"/>
      <c r="F121" s="243"/>
      <c r="G121" s="243"/>
      <c r="H121" s="243"/>
      <c r="I121" s="540"/>
      <c r="J121" s="243"/>
      <c r="K121" s="243"/>
      <c r="L121" s="243"/>
      <c r="M121" s="541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ht="12.75" customHeight="1" r="122">
      <c r="A122" s="538"/>
      <c r="B122" s="538"/>
      <c r="C122" s="538"/>
      <c r="D122" s="540"/>
      <c r="E122" s="243"/>
      <c r="F122" s="243"/>
      <c r="G122" s="243"/>
      <c r="H122" s="243"/>
      <c r="I122" s="540"/>
      <c r="J122" s="243"/>
      <c r="K122" s="243"/>
      <c r="L122" s="243"/>
      <c r="M122" s="541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ht="12.75" customHeight="1" r="123">
      <c r="A123" s="538"/>
      <c r="B123" s="538"/>
      <c r="C123" s="538"/>
      <c r="D123" s="540"/>
      <c r="E123" s="243"/>
      <c r="F123" s="243"/>
      <c r="G123" s="243"/>
      <c r="H123" s="243"/>
      <c r="I123" s="540"/>
      <c r="J123" s="243"/>
      <c r="K123" s="243"/>
      <c r="L123" s="243"/>
      <c r="M123" s="541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ht="12.75" customHeight="1" r="124">
      <c r="A124" s="538"/>
      <c r="B124" s="538"/>
      <c r="C124" s="538"/>
      <c r="D124" s="540"/>
      <c r="E124" s="243"/>
      <c r="F124" s="243"/>
      <c r="G124" s="243"/>
      <c r="H124" s="243"/>
      <c r="I124" s="540"/>
      <c r="J124" s="243"/>
      <c r="K124" s="243"/>
      <c r="L124" s="243"/>
      <c r="M124" s="541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ht="12.75" customHeight="1" r="125">
      <c r="A125" s="538"/>
      <c r="B125" s="538"/>
      <c r="C125" s="538"/>
      <c r="D125" s="540"/>
      <c r="E125" s="243"/>
      <c r="F125" s="243"/>
      <c r="G125" s="243"/>
      <c r="H125" s="243"/>
      <c r="I125" s="540"/>
      <c r="J125" s="243"/>
      <c r="K125" s="243"/>
      <c r="L125" s="243"/>
      <c r="M125" s="541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ht="12.75" customHeight="1" r="126">
      <c r="A126" s="538"/>
      <c r="B126" s="538"/>
      <c r="C126" s="538"/>
      <c r="D126" s="540"/>
      <c r="E126" s="243"/>
      <c r="F126" s="243"/>
      <c r="G126" s="243"/>
      <c r="H126" s="243"/>
      <c r="I126" s="540"/>
      <c r="J126" s="243"/>
      <c r="K126" s="243"/>
      <c r="L126" s="243"/>
      <c r="M126" s="541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ht="12.75" customHeight="1" r="127">
      <c r="A127" s="538"/>
      <c r="B127" s="538"/>
      <c r="C127" s="538"/>
      <c r="D127" s="540"/>
      <c r="E127" s="243"/>
      <c r="F127" s="243"/>
      <c r="G127" s="243"/>
      <c r="H127" s="243"/>
      <c r="I127" s="540"/>
      <c r="J127" s="243"/>
      <c r="K127" s="243"/>
      <c r="L127" s="243"/>
      <c r="M127" s="541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ht="12.75" customHeight="1" r="128">
      <c r="A128" s="538"/>
      <c r="B128" s="538"/>
      <c r="C128" s="538"/>
      <c r="D128" s="540"/>
      <c r="E128" s="243"/>
      <c r="F128" s="243"/>
      <c r="G128" s="243"/>
      <c r="H128" s="243"/>
      <c r="I128" s="540"/>
      <c r="J128" s="243"/>
      <c r="K128" s="243"/>
      <c r="L128" s="243"/>
      <c r="M128" s="541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ht="12.75" customHeight="1" r="129">
      <c r="A129" s="538"/>
      <c r="B129" s="538"/>
      <c r="C129" s="538"/>
      <c r="D129" s="540"/>
      <c r="E129" s="243"/>
      <c r="F129" s="243"/>
      <c r="G129" s="243"/>
      <c r="H129" s="243"/>
      <c r="I129" s="540"/>
      <c r="J129" s="243"/>
      <c r="K129" s="243"/>
      <c r="L129" s="243"/>
      <c r="M129" s="541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ht="12.75" customHeight="1" r="130">
      <c r="A130" s="538"/>
      <c r="B130" s="538"/>
      <c r="C130" s="538"/>
      <c r="D130" s="540"/>
      <c r="E130" s="243"/>
      <c r="F130" s="243"/>
      <c r="G130" s="243"/>
      <c r="H130" s="243"/>
      <c r="I130" s="540"/>
      <c r="J130" s="243"/>
      <c r="K130" s="243"/>
      <c r="L130" s="243"/>
      <c r="M130" s="541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ht="12.75" customHeight="1" r="131">
      <c r="A131" s="538"/>
      <c r="B131" s="538"/>
      <c r="C131" s="538"/>
      <c r="D131" s="540"/>
      <c r="E131" s="243"/>
      <c r="F131" s="243"/>
      <c r="G131" s="243"/>
      <c r="H131" s="243"/>
      <c r="I131" s="540"/>
      <c r="J131" s="243"/>
      <c r="K131" s="243"/>
      <c r="L131" s="243"/>
      <c r="M131" s="541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ht="12.75" customHeight="1" r="132">
      <c r="A132" s="538"/>
      <c r="B132" s="538"/>
      <c r="C132" s="538"/>
      <c r="D132" s="540"/>
      <c r="E132" s="243"/>
      <c r="F132" s="243"/>
      <c r="G132" s="243"/>
      <c r="H132" s="243"/>
      <c r="I132" s="540"/>
      <c r="J132" s="243"/>
      <c r="K132" s="243"/>
      <c r="L132" s="243"/>
      <c r="M132" s="541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ht="12.75" customHeight="1" r="133">
      <c r="A133" s="538"/>
      <c r="B133" s="538"/>
      <c r="C133" s="538"/>
      <c r="D133" s="540"/>
      <c r="E133" s="243"/>
      <c r="F133" s="243"/>
      <c r="G133" s="243"/>
      <c r="H133" s="243"/>
      <c r="I133" s="540"/>
      <c r="J133" s="243"/>
      <c r="K133" s="243"/>
      <c r="L133" s="243"/>
      <c r="M133" s="541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ht="12.75" customHeight="1" r="134">
      <c r="A134" s="538"/>
      <c r="B134" s="538"/>
      <c r="C134" s="538"/>
      <c r="D134" s="540"/>
      <c r="E134" s="243"/>
      <c r="F134" s="243"/>
      <c r="G134" s="243"/>
      <c r="H134" s="243"/>
      <c r="I134" s="540"/>
      <c r="J134" s="243"/>
      <c r="K134" s="243"/>
      <c r="L134" s="243"/>
      <c r="M134" s="541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ht="12.75" customHeight="1" r="135">
      <c r="A135" s="538"/>
      <c r="B135" s="538"/>
      <c r="C135" s="538"/>
      <c r="D135" s="540"/>
      <c r="E135" s="243"/>
      <c r="F135" s="243"/>
      <c r="G135" s="243"/>
      <c r="H135" s="243"/>
      <c r="I135" s="540"/>
      <c r="J135" s="243"/>
      <c r="K135" s="243"/>
      <c r="L135" s="243"/>
      <c r="M135" s="541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ht="12.75" customHeight="1" r="136">
      <c r="A136" s="538"/>
      <c r="B136" s="538"/>
      <c r="C136" s="538"/>
      <c r="D136" s="540"/>
      <c r="E136" s="243"/>
      <c r="F136" s="243"/>
      <c r="G136" s="243"/>
      <c r="H136" s="243"/>
      <c r="I136" s="540"/>
      <c r="J136" s="243"/>
      <c r="K136" s="243"/>
      <c r="L136" s="243"/>
      <c r="M136" s="541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ht="12.75" customHeight="1" r="137">
      <c r="A137" s="538"/>
      <c r="B137" s="538"/>
      <c r="C137" s="538"/>
      <c r="D137" s="540"/>
      <c r="E137" s="243"/>
      <c r="F137" s="243"/>
      <c r="G137" s="243"/>
      <c r="H137" s="243"/>
      <c r="I137" s="540"/>
      <c r="J137" s="243"/>
      <c r="K137" s="243"/>
      <c r="L137" s="243"/>
      <c r="M137" s="541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ht="12.75" customHeight="1" r="138">
      <c r="A138" s="538"/>
      <c r="B138" s="538"/>
      <c r="C138" s="538"/>
      <c r="D138" s="540"/>
      <c r="E138" s="243"/>
      <c r="F138" s="243"/>
      <c r="G138" s="243"/>
      <c r="H138" s="243"/>
      <c r="I138" s="540"/>
      <c r="J138" s="243"/>
      <c r="K138" s="243"/>
      <c r="L138" s="243"/>
      <c r="M138" s="541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ht="12.75" customHeight="1" r="139">
      <c r="A139" s="538"/>
      <c r="B139" s="538"/>
      <c r="C139" s="538"/>
      <c r="D139" s="540"/>
      <c r="E139" s="243"/>
      <c r="F139" s="243"/>
      <c r="G139" s="243"/>
      <c r="H139" s="243"/>
      <c r="I139" s="540"/>
      <c r="J139" s="243"/>
      <c r="K139" s="243"/>
      <c r="L139" s="243"/>
      <c r="M139" s="541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ht="12.75" customHeight="1" r="140">
      <c r="A140" s="538"/>
      <c r="B140" s="538"/>
      <c r="C140" s="538"/>
      <c r="D140" s="540"/>
      <c r="E140" s="243"/>
      <c r="F140" s="243"/>
      <c r="G140" s="243"/>
      <c r="H140" s="243"/>
      <c r="I140" s="540"/>
      <c r="J140" s="243"/>
      <c r="K140" s="243"/>
      <c r="L140" s="243"/>
      <c r="M140" s="541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ht="12.75" customHeight="1" r="141">
      <c r="A141" s="538"/>
      <c r="B141" s="538"/>
      <c r="C141" s="538"/>
      <c r="D141" s="540"/>
      <c r="E141" s="243"/>
      <c r="F141" s="243"/>
      <c r="G141" s="243"/>
      <c r="H141" s="243"/>
      <c r="I141" s="540"/>
      <c r="J141" s="243"/>
      <c r="K141" s="243"/>
      <c r="L141" s="243"/>
      <c r="M141" s="541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ht="12.75" customHeight="1" r="142">
      <c r="A142" s="538"/>
      <c r="B142" s="538"/>
      <c r="C142" s="538"/>
      <c r="D142" s="540"/>
      <c r="E142" s="243"/>
      <c r="F142" s="243"/>
      <c r="G142" s="243"/>
      <c r="H142" s="243"/>
      <c r="I142" s="540"/>
      <c r="J142" s="243"/>
      <c r="K142" s="243"/>
      <c r="L142" s="243"/>
      <c r="M142" s="541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ht="12.75" customHeight="1" r="143">
      <c r="A143" s="538"/>
      <c r="B143" s="538"/>
      <c r="C143" s="538"/>
      <c r="D143" s="540"/>
      <c r="E143" s="243"/>
      <c r="F143" s="243"/>
      <c r="G143" s="243"/>
      <c r="H143" s="243"/>
      <c r="I143" s="540"/>
      <c r="J143" s="243"/>
      <c r="K143" s="243"/>
      <c r="L143" s="243"/>
      <c r="M143" s="541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ht="12.75" customHeight="1" r="144">
      <c r="A144" s="538"/>
      <c r="B144" s="538"/>
      <c r="C144" s="538"/>
      <c r="D144" s="540"/>
      <c r="E144" s="243"/>
      <c r="F144" s="243"/>
      <c r="G144" s="243"/>
      <c r="H144" s="243"/>
      <c r="I144" s="540"/>
      <c r="J144" s="243"/>
      <c r="K144" s="243"/>
      <c r="L144" s="243"/>
      <c r="M144" s="541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ht="12.75" customHeight="1" r="145">
      <c r="A145" s="538"/>
      <c r="B145" s="538"/>
      <c r="C145" s="538"/>
      <c r="D145" s="540"/>
      <c r="E145" s="243"/>
      <c r="F145" s="243"/>
      <c r="G145" s="243"/>
      <c r="H145" s="243"/>
      <c r="I145" s="540"/>
      <c r="J145" s="243"/>
      <c r="K145" s="243"/>
      <c r="L145" s="243"/>
      <c r="M145" s="541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ht="12.75" customHeight="1" r="146">
      <c r="A146" s="538"/>
      <c r="B146" s="538"/>
      <c r="C146" s="538"/>
      <c r="D146" s="540"/>
      <c r="E146" s="243"/>
      <c r="F146" s="243"/>
      <c r="G146" s="243"/>
      <c r="H146" s="243"/>
      <c r="I146" s="540"/>
      <c r="J146" s="243"/>
      <c r="K146" s="243"/>
      <c r="L146" s="243"/>
      <c r="M146" s="541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ht="12.75" customHeight="1" r="147">
      <c r="A147" s="538"/>
      <c r="B147" s="538"/>
      <c r="C147" s="538"/>
      <c r="D147" s="540"/>
      <c r="E147" s="243"/>
      <c r="F147" s="243"/>
      <c r="G147" s="243"/>
      <c r="H147" s="243"/>
      <c r="I147" s="540"/>
      <c r="J147" s="243"/>
      <c r="K147" s="243"/>
      <c r="L147" s="243"/>
      <c r="M147" s="541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ht="12.75" customHeight="1" r="148">
      <c r="A148" s="538"/>
      <c r="B148" s="538"/>
      <c r="C148" s="538"/>
      <c r="D148" s="540"/>
      <c r="E148" s="243"/>
      <c r="F148" s="243"/>
      <c r="G148" s="243"/>
      <c r="H148" s="243"/>
      <c r="I148" s="540"/>
      <c r="J148" s="243"/>
      <c r="K148" s="243"/>
      <c r="L148" s="243"/>
      <c r="M148" s="541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ht="12.75" customHeight="1" r="149">
      <c r="A149" s="538"/>
      <c r="B149" s="538"/>
      <c r="C149" s="538"/>
      <c r="D149" s="540"/>
      <c r="E149" s="243"/>
      <c r="F149" s="243"/>
      <c r="G149" s="243"/>
      <c r="H149" s="243"/>
      <c r="I149" s="540"/>
      <c r="J149" s="243"/>
      <c r="K149" s="243"/>
      <c r="L149" s="243"/>
      <c r="M149" s="541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ht="12.75" customHeight="1" r="150">
      <c r="A150" s="538"/>
      <c r="B150" s="538"/>
      <c r="C150" s="538"/>
      <c r="D150" s="540"/>
      <c r="E150" s="243"/>
      <c r="F150" s="243"/>
      <c r="G150" s="243"/>
      <c r="H150" s="243"/>
      <c r="I150" s="540"/>
      <c r="J150" s="243"/>
      <c r="K150" s="243"/>
      <c r="L150" s="243"/>
      <c r="M150" s="541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ht="12.75" customHeight="1" r="151">
      <c r="A151" s="538"/>
      <c r="B151" s="538"/>
      <c r="C151" s="538"/>
      <c r="D151" s="540"/>
      <c r="E151" s="243"/>
      <c r="F151" s="243"/>
      <c r="G151" s="243"/>
      <c r="H151" s="243"/>
      <c r="I151" s="540"/>
      <c r="J151" s="243"/>
      <c r="K151" s="243"/>
      <c r="L151" s="243"/>
      <c r="M151" s="541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ht="12.75" customHeight="1" r="152">
      <c r="A152" s="538"/>
      <c r="B152" s="538"/>
      <c r="C152" s="538"/>
      <c r="D152" s="540"/>
      <c r="E152" s="243"/>
      <c r="F152" s="243"/>
      <c r="G152" s="243"/>
      <c r="H152" s="243"/>
      <c r="I152" s="540"/>
      <c r="J152" s="243"/>
      <c r="K152" s="243"/>
      <c r="L152" s="243"/>
      <c r="M152" s="541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ht="12.75" customHeight="1" r="153">
      <c r="A153" s="538"/>
      <c r="B153" s="538"/>
      <c r="C153" s="538"/>
      <c r="D153" s="540"/>
      <c r="E153" s="243"/>
      <c r="F153" s="243"/>
      <c r="G153" s="243"/>
      <c r="H153" s="243"/>
      <c r="I153" s="540"/>
      <c r="J153" s="243"/>
      <c r="K153" s="243"/>
      <c r="L153" s="243"/>
      <c r="M153" s="541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ht="12.75" customHeight="1" r="154">
      <c r="A154" s="538"/>
      <c r="B154" s="538"/>
      <c r="C154" s="538"/>
      <c r="D154" s="540"/>
      <c r="E154" s="243"/>
      <c r="F154" s="243"/>
      <c r="G154" s="243"/>
      <c r="H154" s="243"/>
      <c r="I154" s="540"/>
      <c r="J154" s="243"/>
      <c r="K154" s="243"/>
      <c r="L154" s="243"/>
      <c r="M154" s="541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ht="12.75" customHeight="1" r="155">
      <c r="A155" s="538"/>
      <c r="B155" s="538"/>
      <c r="C155" s="538"/>
      <c r="D155" s="540"/>
      <c r="E155" s="243"/>
      <c r="F155" s="243"/>
      <c r="G155" s="243"/>
      <c r="H155" s="243"/>
      <c r="I155" s="540"/>
      <c r="J155" s="243"/>
      <c r="K155" s="243"/>
      <c r="L155" s="243"/>
      <c r="M155" s="541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ht="12.75" customHeight="1" r="156">
      <c r="A156" s="538"/>
      <c r="B156" s="538"/>
      <c r="C156" s="538"/>
      <c r="D156" s="540"/>
      <c r="E156" s="243"/>
      <c r="F156" s="243"/>
      <c r="G156" s="243"/>
      <c r="H156" s="243"/>
      <c r="I156" s="540"/>
      <c r="J156" s="243"/>
      <c r="K156" s="243"/>
      <c r="L156" s="243"/>
      <c r="M156" s="541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ht="12.75" customHeight="1" r="157">
      <c r="A157" s="538"/>
      <c r="B157" s="538"/>
      <c r="C157" s="538"/>
      <c r="D157" s="540"/>
      <c r="E157" s="243"/>
      <c r="F157" s="243"/>
      <c r="G157" s="243"/>
      <c r="H157" s="243"/>
      <c r="I157" s="540"/>
      <c r="J157" s="243"/>
      <c r="K157" s="243"/>
      <c r="L157" s="243"/>
      <c r="M157" s="541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ht="12.75" customHeight="1" r="158">
      <c r="A158" s="538"/>
      <c r="B158" s="538"/>
      <c r="C158" s="538"/>
      <c r="D158" s="540"/>
      <c r="E158" s="243"/>
      <c r="F158" s="243"/>
      <c r="G158" s="243"/>
      <c r="H158" s="243"/>
      <c r="I158" s="540"/>
      <c r="J158" s="243"/>
      <c r="K158" s="243"/>
      <c r="L158" s="243"/>
      <c r="M158" s="541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ht="12.75" customHeight="1" r="159">
      <c r="A159" s="538"/>
      <c r="B159" s="538"/>
      <c r="C159" s="538"/>
      <c r="D159" s="540"/>
      <c r="E159" s="243"/>
      <c r="F159" s="243"/>
      <c r="G159" s="243"/>
      <c r="H159" s="243"/>
      <c r="I159" s="540"/>
      <c r="J159" s="243"/>
      <c r="K159" s="243"/>
      <c r="L159" s="243"/>
      <c r="M159" s="541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ht="12.75" customHeight="1" r="160">
      <c r="A160" s="538"/>
      <c r="B160" s="538"/>
      <c r="C160" s="538"/>
      <c r="D160" s="540"/>
      <c r="E160" s="243"/>
      <c r="F160" s="243"/>
      <c r="G160" s="243"/>
      <c r="H160" s="243"/>
      <c r="I160" s="540"/>
      <c r="J160" s="243"/>
      <c r="K160" s="243"/>
      <c r="L160" s="243"/>
      <c r="M160" s="541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ht="12.75" customHeight="1" r="161">
      <c r="A161" s="538"/>
      <c r="B161" s="538"/>
      <c r="C161" s="538"/>
      <c r="D161" s="540"/>
      <c r="E161" s="243"/>
      <c r="F161" s="243"/>
      <c r="G161" s="243"/>
      <c r="H161" s="243"/>
      <c r="I161" s="540"/>
      <c r="J161" s="243"/>
      <c r="K161" s="243"/>
      <c r="L161" s="243"/>
      <c r="M161" s="541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ht="12.75" customHeight="1" r="162">
      <c r="A162" s="538"/>
      <c r="B162" s="538"/>
      <c r="C162" s="538"/>
      <c r="D162" s="540"/>
      <c r="E162" s="243"/>
      <c r="F162" s="243"/>
      <c r="G162" s="243"/>
      <c r="H162" s="243"/>
      <c r="I162" s="540"/>
      <c r="J162" s="243"/>
      <c r="K162" s="243"/>
      <c r="L162" s="243"/>
      <c r="M162" s="541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ht="12.75" customHeight="1" r="163">
      <c r="A163" s="538"/>
      <c r="B163" s="538"/>
      <c r="C163" s="538"/>
      <c r="D163" s="540"/>
      <c r="E163" s="243"/>
      <c r="F163" s="243"/>
      <c r="G163" s="243"/>
      <c r="H163" s="243"/>
      <c r="I163" s="540"/>
      <c r="J163" s="243"/>
      <c r="K163" s="243"/>
      <c r="L163" s="243"/>
      <c r="M163" s="541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ht="12.75" customHeight="1" r="164">
      <c r="A164" s="538"/>
      <c r="B164" s="538"/>
      <c r="C164" s="538"/>
      <c r="D164" s="540"/>
      <c r="E164" s="243"/>
      <c r="F164" s="243"/>
      <c r="G164" s="243"/>
      <c r="H164" s="243"/>
      <c r="I164" s="540"/>
      <c r="J164" s="243"/>
      <c r="K164" s="243"/>
      <c r="L164" s="243"/>
      <c r="M164" s="541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ht="12.75" customHeight="1" r="165">
      <c r="A165" s="538"/>
      <c r="B165" s="538"/>
      <c r="C165" s="538"/>
      <c r="D165" s="540"/>
      <c r="E165" s="243"/>
      <c r="F165" s="243"/>
      <c r="G165" s="243"/>
      <c r="H165" s="243"/>
      <c r="I165" s="540"/>
      <c r="J165" s="243"/>
      <c r="K165" s="243"/>
      <c r="L165" s="243"/>
      <c r="M165" s="541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ht="12.75" customHeight="1" r="166">
      <c r="A166" s="538"/>
      <c r="B166" s="538"/>
      <c r="C166" s="538"/>
      <c r="D166" s="540"/>
      <c r="E166" s="243"/>
      <c r="F166" s="243"/>
      <c r="G166" s="243"/>
      <c r="H166" s="243"/>
      <c r="I166" s="540"/>
      <c r="J166" s="243"/>
      <c r="K166" s="243"/>
      <c r="L166" s="243"/>
      <c r="M166" s="541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ht="12.75" customHeight="1" r="167">
      <c r="A167" s="538"/>
      <c r="B167" s="538"/>
      <c r="C167" s="538"/>
      <c r="D167" s="540"/>
      <c r="E167" s="243"/>
      <c r="F167" s="243"/>
      <c r="G167" s="243"/>
      <c r="H167" s="243"/>
      <c r="I167" s="540"/>
      <c r="J167" s="243"/>
      <c r="K167" s="243"/>
      <c r="L167" s="243"/>
      <c r="M167" s="541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ht="12.75" customHeight="1" r="168">
      <c r="A168" s="538"/>
      <c r="B168" s="538"/>
      <c r="C168" s="538"/>
      <c r="D168" s="540"/>
      <c r="E168" s="243"/>
      <c r="F168" s="243"/>
      <c r="G168" s="243"/>
      <c r="H168" s="243"/>
      <c r="I168" s="540"/>
      <c r="J168" s="243"/>
      <c r="K168" s="243"/>
      <c r="L168" s="243"/>
      <c r="M168" s="541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ht="12.75" customHeight="1" r="169">
      <c r="A169" s="538"/>
      <c r="B169" s="538"/>
      <c r="C169" s="538"/>
      <c r="D169" s="540"/>
      <c r="E169" s="243"/>
      <c r="F169" s="243"/>
      <c r="G169" s="243"/>
      <c r="H169" s="243"/>
      <c r="I169" s="540"/>
      <c r="J169" s="243"/>
      <c r="K169" s="243"/>
      <c r="L169" s="243"/>
      <c r="M169" s="541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ht="12.75" customHeight="1" r="170">
      <c r="A170" s="538"/>
      <c r="B170" s="538"/>
      <c r="C170" s="538"/>
      <c r="D170" s="540"/>
      <c r="E170" s="243"/>
      <c r="F170" s="243"/>
      <c r="G170" s="243"/>
      <c r="H170" s="243"/>
      <c r="I170" s="540"/>
      <c r="J170" s="243"/>
      <c r="K170" s="243"/>
      <c r="L170" s="243"/>
      <c r="M170" s="541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ht="12.75" customHeight="1" r="171">
      <c r="A171" s="538"/>
      <c r="B171" s="538"/>
      <c r="C171" s="538"/>
      <c r="D171" s="540"/>
      <c r="E171" s="243"/>
      <c r="F171" s="243"/>
      <c r="G171" s="243"/>
      <c r="H171" s="243"/>
      <c r="I171" s="540"/>
      <c r="J171" s="243"/>
      <c r="K171" s="243"/>
      <c r="L171" s="243"/>
      <c r="M171" s="541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ht="12.75" customHeight="1" r="172">
      <c r="A172" s="538"/>
      <c r="B172" s="538"/>
      <c r="C172" s="538"/>
      <c r="D172" s="540"/>
      <c r="E172" s="243"/>
      <c r="F172" s="243"/>
      <c r="G172" s="243"/>
      <c r="H172" s="243"/>
      <c r="I172" s="540"/>
      <c r="J172" s="243"/>
      <c r="K172" s="243"/>
      <c r="L172" s="243"/>
      <c r="M172" s="541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ht="12.75" customHeight="1" r="173">
      <c r="A173" s="538"/>
      <c r="B173" s="538"/>
      <c r="C173" s="538"/>
      <c r="D173" s="540"/>
      <c r="E173" s="243"/>
      <c r="F173" s="243"/>
      <c r="G173" s="243"/>
      <c r="H173" s="243"/>
      <c r="I173" s="540"/>
      <c r="J173" s="243"/>
      <c r="K173" s="243"/>
      <c r="L173" s="243"/>
      <c r="M173" s="541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ht="12.75" customHeight="1" r="174">
      <c r="A174" s="538"/>
      <c r="B174" s="538"/>
      <c r="C174" s="538"/>
      <c r="D174" s="540"/>
      <c r="E174" s="243"/>
      <c r="F174" s="243"/>
      <c r="G174" s="243"/>
      <c r="H174" s="243"/>
      <c r="I174" s="540"/>
      <c r="J174" s="243"/>
      <c r="K174" s="243"/>
      <c r="L174" s="243"/>
      <c r="M174" s="541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ht="12.75" customHeight="1" r="175">
      <c r="A175" s="538"/>
      <c r="B175" s="538"/>
      <c r="C175" s="538"/>
      <c r="D175" s="540"/>
      <c r="E175" s="243"/>
      <c r="F175" s="243"/>
      <c r="G175" s="243"/>
      <c r="H175" s="243"/>
      <c r="I175" s="540"/>
      <c r="J175" s="243"/>
      <c r="K175" s="243"/>
      <c r="L175" s="243"/>
      <c r="M175" s="541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ht="12.75" customHeight="1" r="176">
      <c r="A176" s="538"/>
      <c r="B176" s="538"/>
      <c r="C176" s="538"/>
      <c r="D176" s="540"/>
      <c r="E176" s="243"/>
      <c r="F176" s="243"/>
      <c r="G176" s="243"/>
      <c r="H176" s="243"/>
      <c r="I176" s="540"/>
      <c r="J176" s="243"/>
      <c r="K176" s="243"/>
      <c r="L176" s="243"/>
      <c r="M176" s="541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ht="12.75" customHeight="1" r="177">
      <c r="A177" s="538"/>
      <c r="B177" s="538"/>
      <c r="C177" s="538"/>
      <c r="D177" s="540"/>
      <c r="E177" s="243"/>
      <c r="F177" s="243"/>
      <c r="G177" s="243"/>
      <c r="H177" s="243"/>
      <c r="I177" s="540"/>
      <c r="J177" s="243"/>
      <c r="K177" s="243"/>
      <c r="L177" s="243"/>
      <c r="M177" s="541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ht="12.75" customHeight="1" r="178">
      <c r="A178" s="538"/>
      <c r="B178" s="538"/>
      <c r="C178" s="538"/>
      <c r="D178" s="540"/>
      <c r="E178" s="243"/>
      <c r="F178" s="243"/>
      <c r="G178" s="243"/>
      <c r="H178" s="243"/>
      <c r="I178" s="540"/>
      <c r="J178" s="243"/>
      <c r="K178" s="243"/>
      <c r="L178" s="243"/>
      <c r="M178" s="541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ht="12.75" customHeight="1" r="179">
      <c r="A179" s="538"/>
      <c r="B179" s="538"/>
      <c r="C179" s="538"/>
      <c r="D179" s="540"/>
      <c r="E179" s="243"/>
      <c r="F179" s="243"/>
      <c r="G179" s="243"/>
      <c r="H179" s="243"/>
      <c r="I179" s="540"/>
      <c r="J179" s="243"/>
      <c r="K179" s="243"/>
      <c r="L179" s="243"/>
      <c r="M179" s="541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ht="12.75" customHeight="1" r="180">
      <c r="A180" s="538"/>
      <c r="B180" s="538"/>
      <c r="C180" s="538"/>
      <c r="D180" s="540"/>
      <c r="E180" s="243"/>
      <c r="F180" s="243"/>
      <c r="G180" s="243"/>
      <c r="H180" s="243"/>
      <c r="I180" s="540"/>
      <c r="J180" s="243"/>
      <c r="K180" s="243"/>
      <c r="L180" s="243"/>
      <c r="M180" s="541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ht="12.75" customHeight="1" r="181">
      <c r="A181" s="538"/>
      <c r="B181" s="538"/>
      <c r="C181" s="538"/>
      <c r="D181" s="540"/>
      <c r="E181" s="243"/>
      <c r="F181" s="243"/>
      <c r="G181" s="243"/>
      <c r="H181" s="243"/>
      <c r="I181" s="540"/>
      <c r="J181" s="243"/>
      <c r="K181" s="243"/>
      <c r="L181" s="243"/>
      <c r="M181" s="541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ht="12.75" customHeight="1" r="182">
      <c r="A182" s="538"/>
      <c r="B182" s="538"/>
      <c r="C182" s="538"/>
      <c r="D182" s="540"/>
      <c r="E182" s="243"/>
      <c r="F182" s="243"/>
      <c r="G182" s="243"/>
      <c r="H182" s="243"/>
      <c r="I182" s="540"/>
      <c r="J182" s="243"/>
      <c r="K182" s="243"/>
      <c r="L182" s="243"/>
      <c r="M182" s="541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ht="12.75" customHeight="1" r="183">
      <c r="A183" s="538"/>
      <c r="B183" s="538"/>
      <c r="C183" s="538"/>
      <c r="D183" s="540"/>
      <c r="E183" s="243"/>
      <c r="F183" s="243"/>
      <c r="G183" s="243"/>
      <c r="H183" s="243"/>
      <c r="I183" s="540"/>
      <c r="J183" s="243"/>
      <c r="K183" s="243"/>
      <c r="L183" s="243"/>
      <c r="M183" s="541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ht="12.75" customHeight="1" r="184">
      <c r="A184" s="538"/>
      <c r="B184" s="538"/>
      <c r="C184" s="538"/>
      <c r="D184" s="540"/>
      <c r="E184" s="243"/>
      <c r="F184" s="243"/>
      <c r="G184" s="243"/>
      <c r="H184" s="243"/>
      <c r="I184" s="540"/>
      <c r="J184" s="243"/>
      <c r="K184" s="243"/>
      <c r="L184" s="243"/>
      <c r="M184" s="541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ht="12.75" customHeight="1" r="185">
      <c r="A185" s="538"/>
      <c r="B185" s="538"/>
      <c r="C185" s="538"/>
      <c r="D185" s="540"/>
      <c r="E185" s="243"/>
      <c r="F185" s="243"/>
      <c r="G185" s="243"/>
      <c r="H185" s="243"/>
      <c r="I185" s="540"/>
      <c r="J185" s="243"/>
      <c r="K185" s="243"/>
      <c r="L185" s="243"/>
      <c r="M185" s="541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ht="12.75" customHeight="1" r="186">
      <c r="A186" s="538"/>
      <c r="B186" s="538"/>
      <c r="C186" s="538"/>
      <c r="D186" s="540"/>
      <c r="E186" s="243"/>
      <c r="F186" s="243"/>
      <c r="G186" s="243"/>
      <c r="H186" s="243"/>
      <c r="I186" s="540"/>
      <c r="J186" s="243"/>
      <c r="K186" s="243"/>
      <c r="L186" s="243"/>
      <c r="M186" s="541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ht="12.75" customHeight="1" r="187">
      <c r="A187" s="538"/>
      <c r="B187" s="538"/>
      <c r="C187" s="538"/>
      <c r="D187" s="540"/>
      <c r="E187" s="243"/>
      <c r="F187" s="243"/>
      <c r="G187" s="243"/>
      <c r="H187" s="243"/>
      <c r="I187" s="540"/>
      <c r="J187" s="243"/>
      <c r="K187" s="243"/>
      <c r="L187" s="243"/>
      <c r="M187" s="541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ht="12.75" customHeight="1" r="188">
      <c r="A188" s="538"/>
      <c r="B188" s="538"/>
      <c r="C188" s="538"/>
      <c r="D188" s="540"/>
      <c r="E188" s="243"/>
      <c r="F188" s="243"/>
      <c r="G188" s="243"/>
      <c r="H188" s="243"/>
      <c r="I188" s="540"/>
      <c r="J188" s="243"/>
      <c r="K188" s="243"/>
      <c r="L188" s="243"/>
      <c r="M188" s="541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ht="12.75" customHeight="1" r="189">
      <c r="A189" s="538"/>
      <c r="B189" s="538"/>
      <c r="C189" s="538"/>
      <c r="D189" s="540"/>
      <c r="E189" s="243"/>
      <c r="F189" s="243"/>
      <c r="G189" s="243"/>
      <c r="H189" s="243"/>
      <c r="I189" s="540"/>
      <c r="J189" s="243"/>
      <c r="K189" s="243"/>
      <c r="L189" s="243"/>
      <c r="M189" s="541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ht="12.75" customHeight="1" r="190">
      <c r="A190" s="538"/>
      <c r="B190" s="538"/>
      <c r="C190" s="538"/>
      <c r="D190" s="540"/>
      <c r="E190" s="243"/>
      <c r="F190" s="243"/>
      <c r="G190" s="243"/>
      <c r="H190" s="243"/>
      <c r="I190" s="540"/>
      <c r="J190" s="243"/>
      <c r="K190" s="243"/>
      <c r="L190" s="243"/>
      <c r="M190" s="541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ht="12.75" customHeight="1" r="191">
      <c r="A191" s="538"/>
      <c r="B191" s="538"/>
      <c r="C191" s="538"/>
      <c r="D191" s="540"/>
      <c r="E191" s="243"/>
      <c r="F191" s="243"/>
      <c r="G191" s="243"/>
      <c r="H191" s="243"/>
      <c r="I191" s="540"/>
      <c r="J191" s="243"/>
      <c r="K191" s="243"/>
      <c r="L191" s="243"/>
      <c r="M191" s="541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ht="12.75" customHeight="1" r="192">
      <c r="A192" s="538"/>
      <c r="B192" s="538"/>
      <c r="C192" s="538"/>
      <c r="D192" s="540"/>
      <c r="E192" s="243"/>
      <c r="F192" s="243"/>
      <c r="G192" s="243"/>
      <c r="H192" s="243"/>
      <c r="I192" s="540"/>
      <c r="J192" s="243"/>
      <c r="K192" s="243"/>
      <c r="L192" s="243"/>
      <c r="M192" s="541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ht="12.75" customHeight="1" r="193">
      <c r="A193" s="538"/>
      <c r="B193" s="538"/>
      <c r="C193" s="538"/>
      <c r="D193" s="540"/>
      <c r="E193" s="243"/>
      <c r="F193" s="243"/>
      <c r="G193" s="243"/>
      <c r="H193" s="243"/>
      <c r="I193" s="540"/>
      <c r="J193" s="243"/>
      <c r="K193" s="243"/>
      <c r="L193" s="243"/>
      <c r="M193" s="541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ht="12.75" customHeight="1" r="194">
      <c r="A194" s="538"/>
      <c r="B194" s="538"/>
      <c r="C194" s="538"/>
      <c r="D194" s="540"/>
      <c r="E194" s="243"/>
      <c r="F194" s="243"/>
      <c r="G194" s="243"/>
      <c r="H194" s="243"/>
      <c r="I194" s="540"/>
      <c r="J194" s="243"/>
      <c r="K194" s="243"/>
      <c r="L194" s="243"/>
      <c r="M194" s="541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ht="12.75" customHeight="1" r="195">
      <c r="A195" s="538"/>
      <c r="B195" s="538"/>
      <c r="C195" s="538"/>
      <c r="D195" s="540"/>
      <c r="E195" s="243"/>
      <c r="F195" s="243"/>
      <c r="G195" s="243"/>
      <c r="H195" s="243"/>
      <c r="I195" s="540"/>
      <c r="J195" s="243"/>
      <c r="K195" s="243"/>
      <c r="L195" s="243"/>
      <c r="M195" s="541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ht="12.75" customHeight="1" r="196">
      <c r="A196" s="538"/>
      <c r="B196" s="538"/>
      <c r="C196" s="538"/>
      <c r="D196" s="540"/>
      <c r="E196" s="243"/>
      <c r="F196" s="243"/>
      <c r="G196" s="243"/>
      <c r="H196" s="243"/>
      <c r="I196" s="540"/>
      <c r="J196" s="243"/>
      <c r="K196" s="243"/>
      <c r="L196" s="243"/>
      <c r="M196" s="541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ht="12.75" customHeight="1" r="197">
      <c r="A197" s="538"/>
      <c r="B197" s="538"/>
      <c r="C197" s="538"/>
      <c r="D197" s="540"/>
      <c r="E197" s="243"/>
      <c r="F197" s="243"/>
      <c r="G197" s="243"/>
      <c r="H197" s="243"/>
      <c r="I197" s="540"/>
      <c r="J197" s="243"/>
      <c r="K197" s="243"/>
      <c r="L197" s="243"/>
      <c r="M197" s="541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ht="12.75" customHeight="1" r="198">
      <c r="A198" s="538"/>
      <c r="B198" s="538"/>
      <c r="C198" s="538"/>
      <c r="D198" s="540"/>
      <c r="E198" s="243"/>
      <c r="F198" s="243"/>
      <c r="G198" s="243"/>
      <c r="H198" s="243"/>
      <c r="I198" s="540"/>
      <c r="J198" s="243"/>
      <c r="K198" s="243"/>
      <c r="L198" s="243"/>
      <c r="M198" s="541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ht="12.75" customHeight="1" r="199">
      <c r="A199" s="538"/>
      <c r="B199" s="538"/>
      <c r="C199" s="538"/>
      <c r="D199" s="540"/>
      <c r="E199" s="243"/>
      <c r="F199" s="243"/>
      <c r="G199" s="243"/>
      <c r="H199" s="243"/>
      <c r="I199" s="540"/>
      <c r="J199" s="243"/>
      <c r="K199" s="243"/>
      <c r="L199" s="243"/>
      <c r="M199" s="541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ht="12.75" customHeight="1" r="200">
      <c r="A200" s="538"/>
      <c r="B200" s="538"/>
      <c r="C200" s="538"/>
      <c r="D200" s="540"/>
      <c r="E200" s="243"/>
      <c r="F200" s="243"/>
      <c r="G200" s="243"/>
      <c r="H200" s="243"/>
      <c r="I200" s="540"/>
      <c r="J200" s="243"/>
      <c r="K200" s="243"/>
      <c r="L200" s="243"/>
      <c r="M200" s="541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ht="12.75" customHeight="1" r="201">
      <c r="A201" s="538"/>
      <c r="B201" s="538"/>
      <c r="C201" s="538"/>
      <c r="D201" s="540"/>
      <c r="E201" s="243"/>
      <c r="F201" s="243"/>
      <c r="G201" s="243"/>
      <c r="H201" s="243"/>
      <c r="I201" s="540"/>
      <c r="J201" s="243"/>
      <c r="K201" s="243"/>
      <c r="L201" s="243"/>
      <c r="M201" s="541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ht="12.75" customHeight="1" r="202">
      <c r="A202" s="538"/>
      <c r="B202" s="538"/>
      <c r="C202" s="538"/>
      <c r="D202" s="540"/>
      <c r="E202" s="243"/>
      <c r="F202" s="243"/>
      <c r="G202" s="243"/>
      <c r="H202" s="243"/>
      <c r="I202" s="540"/>
      <c r="J202" s="243"/>
      <c r="K202" s="243"/>
      <c r="L202" s="243"/>
      <c r="M202" s="541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ht="12.75" customHeight="1" r="203">
      <c r="A203" s="538"/>
      <c r="B203" s="538"/>
      <c r="C203" s="538"/>
      <c r="D203" s="540"/>
      <c r="E203" s="243"/>
      <c r="F203" s="243"/>
      <c r="G203" s="243"/>
      <c r="H203" s="243"/>
      <c r="I203" s="540"/>
      <c r="J203" s="243"/>
      <c r="K203" s="243"/>
      <c r="L203" s="243"/>
      <c r="M203" s="541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ht="12.75" customHeight="1" r="204">
      <c r="A204" s="538"/>
      <c r="B204" s="538"/>
      <c r="C204" s="538"/>
      <c r="D204" s="540"/>
      <c r="E204" s="243"/>
      <c r="F204" s="243"/>
      <c r="G204" s="243"/>
      <c r="H204" s="243"/>
      <c r="I204" s="540"/>
      <c r="J204" s="243"/>
      <c r="K204" s="243"/>
      <c r="L204" s="243"/>
      <c r="M204" s="541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ht="12.75" customHeight="1" r="205">
      <c r="A205" s="538"/>
      <c r="B205" s="538"/>
      <c r="C205" s="538"/>
      <c r="D205" s="540"/>
      <c r="E205" s="243"/>
      <c r="F205" s="243"/>
      <c r="G205" s="243"/>
      <c r="H205" s="243"/>
      <c r="I205" s="540"/>
      <c r="J205" s="243"/>
      <c r="K205" s="243"/>
      <c r="L205" s="243"/>
      <c r="M205" s="541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ht="12.75" customHeight="1" r="206">
      <c r="A206" s="538"/>
      <c r="B206" s="538"/>
      <c r="C206" s="538"/>
      <c r="D206" s="540"/>
      <c r="E206" s="243"/>
      <c r="F206" s="243"/>
      <c r="G206" s="243"/>
      <c r="H206" s="243"/>
      <c r="I206" s="540"/>
      <c r="J206" s="243"/>
      <c r="K206" s="243"/>
      <c r="L206" s="243"/>
      <c r="M206" s="541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ht="12.75" customHeight="1" r="207">
      <c r="A207" s="538"/>
      <c r="B207" s="538"/>
      <c r="C207" s="538"/>
      <c r="D207" s="540"/>
      <c r="E207" s="243"/>
      <c r="F207" s="243"/>
      <c r="G207" s="243"/>
      <c r="H207" s="243"/>
      <c r="I207" s="540"/>
      <c r="J207" s="243"/>
      <c r="K207" s="243"/>
      <c r="L207" s="243"/>
      <c r="M207" s="541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ht="12.75" customHeight="1" r="208">
      <c r="A208" s="538"/>
      <c r="B208" s="538"/>
      <c r="C208" s="538"/>
      <c r="D208" s="540"/>
      <c r="E208" s="243"/>
      <c r="F208" s="243"/>
      <c r="G208" s="243"/>
      <c r="H208" s="243"/>
      <c r="I208" s="540"/>
      <c r="J208" s="243"/>
      <c r="K208" s="243"/>
      <c r="L208" s="243"/>
      <c r="M208" s="541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ht="12.75" customHeight="1" r="209">
      <c r="A209" s="538"/>
      <c r="B209" s="538"/>
      <c r="C209" s="538"/>
      <c r="D209" s="540"/>
      <c r="E209" s="243"/>
      <c r="F209" s="243"/>
      <c r="G209" s="243"/>
      <c r="H209" s="243"/>
      <c r="I209" s="540"/>
      <c r="J209" s="243"/>
      <c r="K209" s="243"/>
      <c r="L209" s="243"/>
      <c r="M209" s="541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ht="12.75" customHeight="1" r="210">
      <c r="A210" s="538"/>
      <c r="B210" s="538"/>
      <c r="C210" s="538"/>
      <c r="D210" s="540"/>
      <c r="E210" s="243"/>
      <c r="F210" s="243"/>
      <c r="G210" s="243"/>
      <c r="H210" s="243"/>
      <c r="I210" s="540"/>
      <c r="J210" s="243"/>
      <c r="K210" s="243"/>
      <c r="L210" s="243"/>
      <c r="M210" s="541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ht="12.75" customHeight="1" r="211">
      <c r="A211" s="538"/>
      <c r="B211" s="538"/>
      <c r="C211" s="538"/>
      <c r="D211" s="540"/>
      <c r="E211" s="243"/>
      <c r="F211" s="243"/>
      <c r="G211" s="243"/>
      <c r="H211" s="243"/>
      <c r="I211" s="540"/>
      <c r="J211" s="243"/>
      <c r="K211" s="243"/>
      <c r="L211" s="243"/>
      <c r="M211" s="541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ht="12.75" customHeight="1" r="212">
      <c r="A212" s="538"/>
      <c r="B212" s="538"/>
      <c r="C212" s="538"/>
      <c r="D212" s="540"/>
      <c r="E212" s="243"/>
      <c r="F212" s="243"/>
      <c r="G212" s="243"/>
      <c r="H212" s="243"/>
      <c r="I212" s="540"/>
      <c r="J212" s="243"/>
      <c r="K212" s="243"/>
      <c r="L212" s="243"/>
      <c r="M212" s="541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ht="12.75" customHeight="1" r="213">
      <c r="A213" s="538"/>
      <c r="B213" s="538"/>
      <c r="C213" s="538"/>
      <c r="D213" s="540"/>
      <c r="E213" s="243"/>
      <c r="F213" s="243"/>
      <c r="G213" s="243"/>
      <c r="H213" s="243"/>
      <c r="I213" s="540"/>
      <c r="J213" s="243"/>
      <c r="K213" s="243"/>
      <c r="L213" s="243"/>
      <c r="M213" s="541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ht="12.75" customHeight="1" r="214">
      <c r="A214" s="538"/>
      <c r="B214" s="538"/>
      <c r="C214" s="538"/>
      <c r="D214" s="540"/>
      <c r="E214" s="243"/>
      <c r="F214" s="243"/>
      <c r="G214" s="243"/>
      <c r="H214" s="243"/>
      <c r="I214" s="540"/>
      <c r="J214" s="243"/>
      <c r="K214" s="243"/>
      <c r="L214" s="243"/>
      <c r="M214" s="541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ht="12.75" customHeight="1" r="215">
      <c r="A215" s="538"/>
      <c r="B215" s="538"/>
      <c r="C215" s="538"/>
      <c r="D215" s="540"/>
      <c r="E215" s="243"/>
      <c r="F215" s="243"/>
      <c r="G215" s="243"/>
      <c r="H215" s="243"/>
      <c r="I215" s="540"/>
      <c r="J215" s="243"/>
      <c r="K215" s="243"/>
      <c r="L215" s="243"/>
      <c r="M215" s="541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ht="12.75" customHeight="1" r="216">
      <c r="A216" s="538"/>
      <c r="B216" s="538"/>
      <c r="C216" s="538"/>
      <c r="D216" s="540"/>
      <c r="E216" s="243"/>
      <c r="F216" s="243"/>
      <c r="G216" s="243"/>
      <c r="H216" s="243"/>
      <c r="I216" s="540"/>
      <c r="J216" s="243"/>
      <c r="K216" s="243"/>
      <c r="L216" s="243"/>
      <c r="M216" s="541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ht="12.75" customHeight="1" r="217">
      <c r="A217" s="538"/>
      <c r="B217" s="538"/>
      <c r="C217" s="538"/>
      <c r="D217" s="540"/>
      <c r="E217" s="243"/>
      <c r="F217" s="243"/>
      <c r="G217" s="243"/>
      <c r="H217" s="243"/>
      <c r="I217" s="540"/>
      <c r="J217" s="243"/>
      <c r="K217" s="243"/>
      <c r="L217" s="243"/>
      <c r="M217" s="541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ht="12.75" customHeight="1" r="218">
      <c r="A218" s="538"/>
      <c r="B218" s="538"/>
      <c r="C218" s="538"/>
      <c r="D218" s="540"/>
      <c r="E218" s="243"/>
      <c r="F218" s="243"/>
      <c r="G218" s="243"/>
      <c r="H218" s="243"/>
      <c r="I218" s="540"/>
      <c r="J218" s="243"/>
      <c r="K218" s="243"/>
      <c r="L218" s="243"/>
      <c r="M218" s="541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ht="12.75" customHeight="1" r="219">
      <c r="A219" s="538"/>
      <c r="B219" s="538"/>
      <c r="C219" s="538"/>
      <c r="D219" s="540"/>
      <c r="E219" s="243"/>
      <c r="F219" s="243"/>
      <c r="G219" s="243"/>
      <c r="H219" s="243"/>
      <c r="I219" s="540"/>
      <c r="J219" s="243"/>
      <c r="K219" s="243"/>
      <c r="L219" s="243"/>
      <c r="M219" s="541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ht="12.75" customHeight="1" r="220">
      <c r="A220" s="538"/>
      <c r="B220" s="538"/>
      <c r="C220" s="538"/>
      <c r="D220" s="540"/>
      <c r="E220" s="243"/>
      <c r="F220" s="243"/>
      <c r="G220" s="243"/>
      <c r="H220" s="243"/>
      <c r="I220" s="540"/>
      <c r="J220" s="243"/>
      <c r="K220" s="243"/>
      <c r="L220" s="243"/>
      <c r="M220" s="541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ht="12.75" customHeight="1" r="221">
      <c r="A221" s="538"/>
      <c r="B221" s="538"/>
      <c r="C221" s="538"/>
      <c r="D221" s="540"/>
      <c r="E221" s="243"/>
      <c r="F221" s="243"/>
      <c r="G221" s="243"/>
      <c r="H221" s="243"/>
      <c r="I221" s="540"/>
      <c r="J221" s="243"/>
      <c r="K221" s="243"/>
      <c r="L221" s="243"/>
      <c r="M221" s="541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ht="12.75" customHeight="1" r="222">
      <c r="A222" s="538"/>
      <c r="B222" s="538"/>
      <c r="C222" s="538"/>
      <c r="D222" s="540"/>
      <c r="E222" s="243"/>
      <c r="F222" s="243"/>
      <c r="G222" s="243"/>
      <c r="H222" s="243"/>
      <c r="I222" s="540"/>
      <c r="J222" s="243"/>
      <c r="K222" s="243"/>
      <c r="L222" s="243"/>
      <c r="M222" s="541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ht="12.75" customHeight="1" r="223">
      <c r="A223" s="538"/>
      <c r="B223" s="538"/>
      <c r="C223" s="538"/>
      <c r="D223" s="540"/>
      <c r="E223" s="243"/>
      <c r="F223" s="243"/>
      <c r="G223" s="243"/>
      <c r="H223" s="243"/>
      <c r="I223" s="540"/>
      <c r="J223" s="243"/>
      <c r="K223" s="243"/>
      <c r="L223" s="243"/>
      <c r="M223" s="541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ht="12.75" customHeight="1" r="224">
      <c r="A224" s="538"/>
      <c r="B224" s="538"/>
      <c r="C224" s="538"/>
      <c r="D224" s="540"/>
      <c r="E224" s="243"/>
      <c r="F224" s="243"/>
      <c r="G224" s="243"/>
      <c r="H224" s="243"/>
      <c r="I224" s="540"/>
      <c r="J224" s="243"/>
      <c r="K224" s="243"/>
      <c r="L224" s="243"/>
      <c r="M224" s="541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ht="12.75" customHeight="1" r="225">
      <c r="A225" s="538"/>
      <c r="B225" s="538"/>
      <c r="C225" s="538"/>
      <c r="D225" s="540"/>
      <c r="E225" s="243"/>
      <c r="F225" s="243"/>
      <c r="G225" s="243"/>
      <c r="H225" s="243"/>
      <c r="I225" s="540"/>
      <c r="J225" s="243"/>
      <c r="K225" s="243"/>
      <c r="L225" s="243"/>
      <c r="M225" s="541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ht="12.75" customHeight="1" r="226">
      <c r="A226" s="538"/>
      <c r="B226" s="538"/>
      <c r="C226" s="538"/>
      <c r="D226" s="540"/>
      <c r="E226" s="243"/>
      <c r="F226" s="243"/>
      <c r="G226" s="243"/>
      <c r="H226" s="243"/>
      <c r="I226" s="540"/>
      <c r="J226" s="243"/>
      <c r="K226" s="243"/>
      <c r="L226" s="243"/>
      <c r="M226" s="541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ht="12.75" customHeight="1" r="227">
      <c r="A227" s="538"/>
      <c r="B227" s="538"/>
      <c r="C227" s="538"/>
      <c r="D227" s="540"/>
      <c r="E227" s="243"/>
      <c r="F227" s="243"/>
      <c r="G227" s="243"/>
      <c r="H227" s="243"/>
      <c r="I227" s="540"/>
      <c r="J227" s="243"/>
      <c r="K227" s="243"/>
      <c r="L227" s="243"/>
      <c r="M227" s="541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ht="12.75" customHeight="1" r="228">
      <c r="A228" s="538"/>
      <c r="B228" s="538"/>
      <c r="C228" s="538"/>
      <c r="D228" s="540"/>
      <c r="E228" s="243"/>
      <c r="F228" s="243"/>
      <c r="G228" s="243"/>
      <c r="H228" s="243"/>
      <c r="I228" s="540"/>
      <c r="J228" s="243"/>
      <c r="K228" s="243"/>
      <c r="L228" s="243"/>
      <c r="M228" s="541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ht="12.75" customHeight="1" r="229">
      <c r="A229" s="538"/>
      <c r="B229" s="538"/>
      <c r="C229" s="538"/>
      <c r="D229" s="540"/>
      <c r="E229" s="243"/>
      <c r="F229" s="243"/>
      <c r="G229" s="243"/>
      <c r="H229" s="243"/>
      <c r="I229" s="540"/>
      <c r="J229" s="243"/>
      <c r="K229" s="243"/>
      <c r="L229" s="243"/>
      <c r="M229" s="541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ht="12.75" customHeight="1" r="230">
      <c r="A230" s="538"/>
      <c r="B230" s="538"/>
      <c r="C230" s="538"/>
      <c r="D230" s="540"/>
      <c r="E230" s="243"/>
      <c r="F230" s="243"/>
      <c r="G230" s="243"/>
      <c r="H230" s="243"/>
      <c r="I230" s="540"/>
      <c r="J230" s="243"/>
      <c r="K230" s="243"/>
      <c r="L230" s="243"/>
      <c r="M230" s="541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ht="12.75" customHeight="1" r="231">
      <c r="A231" s="538"/>
      <c r="B231" s="538"/>
      <c r="C231" s="538"/>
      <c r="D231" s="540"/>
      <c r="E231" s="243"/>
      <c r="F231" s="243"/>
      <c r="G231" s="243"/>
      <c r="H231" s="243"/>
      <c r="I231" s="540"/>
      <c r="J231" s="243"/>
      <c r="K231" s="243"/>
      <c r="L231" s="243"/>
      <c r="M231" s="541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ht="12.75" customHeight="1" r="232">
      <c r="A232" s="538"/>
      <c r="B232" s="538"/>
      <c r="C232" s="538"/>
      <c r="D232" s="540"/>
      <c r="E232" s="243"/>
      <c r="F232" s="243"/>
      <c r="G232" s="243"/>
      <c r="H232" s="243"/>
      <c r="I232" s="540"/>
      <c r="J232" s="243"/>
      <c r="K232" s="243"/>
      <c r="L232" s="243"/>
      <c r="M232" s="541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ht="12.75" customHeight="1" r="233">
      <c r="A233" s="538"/>
      <c r="B233" s="538"/>
      <c r="C233" s="538"/>
      <c r="D233" s="540"/>
      <c r="E233" s="243"/>
      <c r="F233" s="243"/>
      <c r="G233" s="243"/>
      <c r="H233" s="243"/>
      <c r="I233" s="540"/>
      <c r="J233" s="243"/>
      <c r="K233" s="243"/>
      <c r="L233" s="243"/>
      <c r="M233" s="541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ht="12.75" customHeight="1" r="234">
      <c r="A234" s="538"/>
      <c r="B234" s="538"/>
      <c r="C234" s="538"/>
      <c r="D234" s="540"/>
      <c r="E234" s="243"/>
      <c r="F234" s="243"/>
      <c r="G234" s="243"/>
      <c r="H234" s="243"/>
      <c r="I234" s="540"/>
      <c r="J234" s="243"/>
      <c r="K234" s="243"/>
      <c r="L234" s="243"/>
      <c r="M234" s="541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ht="12.75" customHeight="1" r="235">
      <c r="A235" s="538"/>
      <c r="B235" s="538"/>
      <c r="C235" s="538"/>
      <c r="D235" s="540"/>
      <c r="E235" s="243"/>
      <c r="F235" s="243"/>
      <c r="G235" s="243"/>
      <c r="H235" s="243"/>
      <c r="I235" s="540"/>
      <c r="J235" s="243"/>
      <c r="K235" s="243"/>
      <c r="L235" s="243"/>
      <c r="M235" s="541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ht="12.75" customHeight="1" r="236">
      <c r="A236" s="538"/>
      <c r="B236" s="538"/>
      <c r="C236" s="538"/>
      <c r="D236" s="540"/>
      <c r="E236" s="243"/>
      <c r="F236" s="243"/>
      <c r="G236" s="243"/>
      <c r="H236" s="243"/>
      <c r="I236" s="540"/>
      <c r="J236" s="243"/>
      <c r="K236" s="243"/>
      <c r="L236" s="243"/>
      <c r="M236" s="541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ht="12.75" customHeight="1" r="237">
      <c r="A237" s="538"/>
      <c r="B237" s="538"/>
      <c r="C237" s="538"/>
      <c r="D237" s="540"/>
      <c r="E237" s="243"/>
      <c r="F237" s="243"/>
      <c r="G237" s="243"/>
      <c r="H237" s="243"/>
      <c r="I237" s="540"/>
      <c r="J237" s="243"/>
      <c r="K237" s="243"/>
      <c r="L237" s="243"/>
      <c r="M237" s="541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ht="12.75" customHeight="1" r="238">
      <c r="A238" s="538"/>
      <c r="B238" s="538"/>
      <c r="C238" s="538"/>
      <c r="D238" s="540"/>
      <c r="E238" s="243"/>
      <c r="F238" s="243"/>
      <c r="G238" s="243"/>
      <c r="H238" s="243"/>
      <c r="I238" s="540"/>
      <c r="J238" s="243"/>
      <c r="K238" s="243"/>
      <c r="L238" s="243"/>
      <c r="M238" s="541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ht="12.75" customHeight="1" r="239">
      <c r="A239" s="538"/>
      <c r="B239" s="538"/>
      <c r="C239" s="538"/>
      <c r="D239" s="540"/>
      <c r="E239" s="243"/>
      <c r="F239" s="243"/>
      <c r="G239" s="243"/>
      <c r="H239" s="243"/>
      <c r="I239" s="540"/>
      <c r="J239" s="243"/>
      <c r="K239" s="243"/>
      <c r="L239" s="243"/>
      <c r="M239" s="541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ht="12.75" customHeight="1" r="240">
      <c r="A240" s="538"/>
      <c r="B240" s="538"/>
      <c r="C240" s="538"/>
      <c r="D240" s="540"/>
      <c r="E240" s="243"/>
      <c r="F240" s="243"/>
      <c r="G240" s="243"/>
      <c r="H240" s="243"/>
      <c r="I240" s="540"/>
      <c r="J240" s="243"/>
      <c r="K240" s="243"/>
      <c r="L240" s="243"/>
      <c r="M240" s="541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ht="12.75" customHeight="1" r="241">
      <c r="A241" s="538"/>
      <c r="B241" s="538"/>
      <c r="C241" s="538"/>
      <c r="D241" s="540"/>
      <c r="E241" s="243"/>
      <c r="F241" s="243"/>
      <c r="G241" s="243"/>
      <c r="H241" s="243"/>
      <c r="I241" s="540"/>
      <c r="J241" s="243"/>
      <c r="K241" s="243"/>
      <c r="L241" s="243"/>
      <c r="M241" s="541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ht="12.75" customHeight="1" r="242">
      <c r="A242" s="538"/>
      <c r="B242" s="538"/>
      <c r="C242" s="538"/>
      <c r="D242" s="540"/>
      <c r="E242" s="243"/>
      <c r="F242" s="243"/>
      <c r="G242" s="243"/>
      <c r="H242" s="243"/>
      <c r="I242" s="540"/>
      <c r="J242" s="243"/>
      <c r="K242" s="243"/>
      <c r="L242" s="243"/>
      <c r="M242" s="541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ht="12.75" customHeight="1" r="243">
      <c r="A243" s="538"/>
      <c r="B243" s="538"/>
      <c r="C243" s="538"/>
      <c r="D243" s="540"/>
      <c r="E243" s="243"/>
      <c r="F243" s="243"/>
      <c r="G243" s="243"/>
      <c r="H243" s="243"/>
      <c r="I243" s="540"/>
      <c r="J243" s="243"/>
      <c r="K243" s="243"/>
      <c r="L243" s="243"/>
      <c r="M243" s="541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ht="12.75" customHeight="1" r="244">
      <c r="A244" s="538"/>
      <c r="B244" s="538"/>
      <c r="C244" s="538"/>
      <c r="D244" s="540"/>
      <c r="E244" s="243"/>
      <c r="F244" s="243"/>
      <c r="G244" s="243"/>
      <c r="H244" s="243"/>
      <c r="I244" s="540"/>
      <c r="J244" s="243"/>
      <c r="K244" s="243"/>
      <c r="L244" s="243"/>
      <c r="M244" s="541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ht="12.75" customHeight="1" r="245">
      <c r="A245" s="538"/>
      <c r="B245" s="538"/>
      <c r="C245" s="538"/>
      <c r="D245" s="540"/>
      <c r="E245" s="243"/>
      <c r="F245" s="243"/>
      <c r="G245" s="243"/>
      <c r="H245" s="243"/>
      <c r="I245" s="540"/>
      <c r="J245" s="243"/>
      <c r="K245" s="243"/>
      <c r="L245" s="243"/>
      <c r="M245" s="541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ht="12.75" customHeight="1" r="246">
      <c r="A246" s="538"/>
      <c r="B246" s="538"/>
      <c r="C246" s="538"/>
      <c r="D246" s="540"/>
      <c r="E246" s="243"/>
      <c r="F246" s="243"/>
      <c r="G246" s="243"/>
      <c r="H246" s="243"/>
      <c r="I246" s="540"/>
      <c r="J246" s="243"/>
      <c r="K246" s="243"/>
      <c r="L246" s="243"/>
      <c r="M246" s="541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ht="12.75" customHeight="1" r="247">
      <c r="A247" s="538"/>
      <c r="B247" s="538"/>
      <c r="C247" s="538"/>
      <c r="D247" s="540"/>
      <c r="E247" s="243"/>
      <c r="F247" s="243"/>
      <c r="G247" s="243"/>
      <c r="H247" s="243"/>
      <c r="I247" s="540"/>
      <c r="J247" s="243"/>
      <c r="K247" s="243"/>
      <c r="L247" s="243"/>
      <c r="M247" s="541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ht="12.75" customHeight="1" r="248">
      <c r="A248" s="538"/>
      <c r="B248" s="538"/>
      <c r="C248" s="538"/>
      <c r="D248" s="540"/>
      <c r="E248" s="243"/>
      <c r="F248" s="243"/>
      <c r="G248" s="243"/>
      <c r="H248" s="243"/>
      <c r="I248" s="540"/>
      <c r="J248" s="243"/>
      <c r="K248" s="243"/>
      <c r="L248" s="243"/>
      <c r="M248" s="541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ht="12.75" customHeight="1" r="249">
      <c r="A249" s="538"/>
      <c r="B249" s="538"/>
      <c r="C249" s="538"/>
      <c r="D249" s="540"/>
      <c r="E249" s="243"/>
      <c r="F249" s="243"/>
      <c r="G249" s="243"/>
      <c r="H249" s="243"/>
      <c r="I249" s="540"/>
      <c r="J249" s="243"/>
      <c r="K249" s="243"/>
      <c r="L249" s="243"/>
      <c r="M249" s="541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ht="12.75" customHeight="1" r="250">
      <c r="A250" s="538"/>
      <c r="B250" s="538"/>
      <c r="C250" s="538"/>
      <c r="D250" s="540"/>
      <c r="E250" s="243"/>
      <c r="F250" s="243"/>
      <c r="G250" s="243"/>
      <c r="H250" s="243"/>
      <c r="I250" s="540"/>
      <c r="J250" s="243"/>
      <c r="K250" s="243"/>
      <c r="L250" s="243"/>
      <c r="M250" s="541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ht="12.75" customHeight="1" r="251">
      <c r="A251" s="538"/>
      <c r="B251" s="538"/>
      <c r="C251" s="538"/>
      <c r="D251" s="540"/>
      <c r="E251" s="243"/>
      <c r="F251" s="243"/>
      <c r="G251" s="243"/>
      <c r="H251" s="243"/>
      <c r="I251" s="540"/>
      <c r="J251" s="243"/>
      <c r="K251" s="243"/>
      <c r="L251" s="243"/>
      <c r="M251" s="541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ht="12.75" customHeight="1" r="252">
      <c r="A252" s="538"/>
      <c r="B252" s="538"/>
      <c r="C252" s="538"/>
      <c r="D252" s="540"/>
      <c r="E252" s="243"/>
      <c r="F252" s="243"/>
      <c r="G252" s="243"/>
      <c r="H252" s="243"/>
      <c r="I252" s="540"/>
      <c r="J252" s="243"/>
      <c r="K252" s="243"/>
      <c r="L252" s="243"/>
      <c r="M252" s="541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ht="12.75" customHeight="1" r="253">
      <c r="A253" s="538"/>
      <c r="B253" s="538"/>
      <c r="C253" s="538"/>
      <c r="D253" s="540"/>
      <c r="E253" s="243"/>
      <c r="F253" s="243"/>
      <c r="G253" s="243"/>
      <c r="H253" s="243"/>
      <c r="I253" s="540"/>
      <c r="J253" s="243"/>
      <c r="K253" s="243"/>
      <c r="L253" s="243"/>
      <c r="M253" s="541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ht="12.75" customHeight="1" r="254">
      <c r="A254" s="538"/>
      <c r="B254" s="538"/>
      <c r="C254" s="538"/>
      <c r="D254" s="540"/>
      <c r="E254" s="243"/>
      <c r="F254" s="243"/>
      <c r="G254" s="243"/>
      <c r="H254" s="243"/>
      <c r="I254" s="540"/>
      <c r="J254" s="243"/>
      <c r="K254" s="243"/>
      <c r="L254" s="243"/>
      <c r="M254" s="541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ht="12.75" customHeight="1" r="255">
      <c r="A255" s="538"/>
      <c r="B255" s="538"/>
      <c r="C255" s="538"/>
      <c r="D255" s="540"/>
      <c r="E255" s="243"/>
      <c r="F255" s="243"/>
      <c r="G255" s="243"/>
      <c r="H255" s="243"/>
      <c r="I255" s="540"/>
      <c r="J255" s="243"/>
      <c r="K255" s="243"/>
      <c r="L255" s="243"/>
      <c r="M255" s="541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ht="12.75" customHeight="1" r="256">
      <c r="A256" s="538"/>
      <c r="B256" s="538"/>
      <c r="C256" s="538"/>
      <c r="D256" s="540"/>
      <c r="E256" s="243"/>
      <c r="F256" s="243"/>
      <c r="G256" s="243"/>
      <c r="H256" s="243"/>
      <c r="I256" s="540"/>
      <c r="J256" s="243"/>
      <c r="K256" s="243"/>
      <c r="L256" s="243"/>
      <c r="M256" s="541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ht="12.75" customHeight="1" r="257">
      <c r="A257" s="538"/>
      <c r="B257" s="538"/>
      <c r="C257" s="538"/>
      <c r="D257" s="540"/>
      <c r="E257" s="243"/>
      <c r="F257" s="243"/>
      <c r="G257" s="243"/>
      <c r="H257" s="243"/>
      <c r="I257" s="540"/>
      <c r="J257" s="243"/>
      <c r="K257" s="243"/>
      <c r="L257" s="243"/>
      <c r="M257" s="541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ht="12.75" customHeight="1" r="258">
      <c r="A258" s="538"/>
      <c r="B258" s="538"/>
      <c r="C258" s="538"/>
      <c r="D258" s="540"/>
      <c r="E258" s="243"/>
      <c r="F258" s="243"/>
      <c r="G258" s="243"/>
      <c r="H258" s="243"/>
      <c r="I258" s="540"/>
      <c r="J258" s="243"/>
      <c r="K258" s="243"/>
      <c r="L258" s="243"/>
      <c r="M258" s="541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ht="12.75" customHeight="1" r="259">
      <c r="A259" s="538"/>
      <c r="B259" s="538"/>
      <c r="C259" s="538"/>
      <c r="D259" s="540"/>
      <c r="E259" s="243"/>
      <c r="F259" s="243"/>
      <c r="G259" s="243"/>
      <c r="H259" s="243"/>
      <c r="I259" s="540"/>
      <c r="J259" s="243"/>
      <c r="K259" s="243"/>
      <c r="L259" s="243"/>
      <c r="M259" s="541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ht="12.75" customHeight="1" r="260">
      <c r="A260" s="538"/>
      <c r="B260" s="538"/>
      <c r="C260" s="538"/>
      <c r="D260" s="540"/>
      <c r="E260" s="243"/>
      <c r="F260" s="243"/>
      <c r="G260" s="243"/>
      <c r="H260" s="243"/>
      <c r="I260" s="540"/>
      <c r="J260" s="243"/>
      <c r="K260" s="243"/>
      <c r="L260" s="243"/>
      <c r="M260" s="541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ht="12.75" customHeight="1" r="261">
      <c r="A261" s="538"/>
      <c r="B261" s="538"/>
      <c r="C261" s="538"/>
      <c r="D261" s="540"/>
      <c r="E261" s="243"/>
      <c r="F261" s="243"/>
      <c r="G261" s="243"/>
      <c r="H261" s="243"/>
      <c r="I261" s="540"/>
      <c r="J261" s="243"/>
      <c r="K261" s="243"/>
      <c r="L261" s="243"/>
      <c r="M261" s="541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ht="12.75" customHeight="1" r="262">
      <c r="A262" s="538"/>
      <c r="B262" s="538"/>
      <c r="C262" s="538"/>
      <c r="D262" s="540"/>
      <c r="E262" s="243"/>
      <c r="F262" s="243"/>
      <c r="G262" s="243"/>
      <c r="H262" s="243"/>
      <c r="I262" s="540"/>
      <c r="J262" s="243"/>
      <c r="K262" s="243"/>
      <c r="L262" s="243"/>
      <c r="M262" s="541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ht="12.75" customHeight="1" r="263">
      <c r="A263" s="538"/>
      <c r="B263" s="538"/>
      <c r="C263" s="538"/>
      <c r="D263" s="540"/>
      <c r="E263" s="243"/>
      <c r="F263" s="243"/>
      <c r="G263" s="243"/>
      <c r="H263" s="243"/>
      <c r="I263" s="540"/>
      <c r="J263" s="243"/>
      <c r="K263" s="243"/>
      <c r="L263" s="243"/>
      <c r="M263" s="541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ht="12.75" customHeight="1" r="264">
      <c r="A264" s="538"/>
      <c r="B264" s="538"/>
      <c r="C264" s="538"/>
      <c r="D264" s="540"/>
      <c r="E264" s="243"/>
      <c r="F264" s="243"/>
      <c r="G264" s="243"/>
      <c r="H264" s="243"/>
      <c r="I264" s="540"/>
      <c r="J264" s="243"/>
      <c r="K264" s="243"/>
      <c r="L264" s="243"/>
      <c r="M264" s="541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ht="12.75" customHeight="1" r="265">
      <c r="A265" s="538"/>
      <c r="B265" s="538"/>
      <c r="C265" s="538"/>
      <c r="D265" s="540"/>
      <c r="E265" s="243"/>
      <c r="F265" s="243"/>
      <c r="G265" s="243"/>
      <c r="H265" s="243"/>
      <c r="I265" s="540"/>
      <c r="J265" s="243"/>
      <c r="K265" s="243"/>
      <c r="L265" s="243"/>
      <c r="M265" s="541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ht="12.75" customHeight="1" r="266">
      <c r="A266" s="538"/>
      <c r="B266" s="538"/>
      <c r="C266" s="538"/>
      <c r="D266" s="540"/>
      <c r="E266" s="243"/>
      <c r="F266" s="243"/>
      <c r="G266" s="243"/>
      <c r="H266" s="243"/>
      <c r="I266" s="540"/>
      <c r="J266" s="243"/>
      <c r="K266" s="243"/>
      <c r="L266" s="243"/>
      <c r="M266" s="541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ht="12.75" customHeight="1" r="267">
      <c r="A267" s="538"/>
      <c r="B267" s="538"/>
      <c r="C267" s="538"/>
      <c r="D267" s="540"/>
      <c r="E267" s="243"/>
      <c r="F267" s="243"/>
      <c r="G267" s="243"/>
      <c r="H267" s="243"/>
      <c r="I267" s="540"/>
      <c r="J267" s="243"/>
      <c r="K267" s="243"/>
      <c r="L267" s="243"/>
      <c r="M267" s="541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ht="12.75" customHeight="1" r="268">
      <c r="A268" s="538"/>
      <c r="B268" s="538"/>
      <c r="C268" s="538"/>
      <c r="D268" s="540"/>
      <c r="E268" s="243"/>
      <c r="F268" s="243"/>
      <c r="G268" s="243"/>
      <c r="H268" s="243"/>
      <c r="I268" s="540"/>
      <c r="J268" s="243"/>
      <c r="K268" s="243"/>
      <c r="L268" s="243"/>
      <c r="M268" s="541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ht="12.75" customHeight="1" r="269">
      <c r="A269" s="538"/>
      <c r="B269" s="538"/>
      <c r="C269" s="538"/>
      <c r="D269" s="540"/>
      <c r="E269" s="243"/>
      <c r="F269" s="243"/>
      <c r="G269" s="243"/>
      <c r="H269" s="243"/>
      <c r="I269" s="540"/>
      <c r="J269" s="243"/>
      <c r="K269" s="243"/>
      <c r="L269" s="243"/>
      <c r="M269" s="541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ht="12.75" customHeight="1" r="270">
      <c r="A270" s="538"/>
      <c r="B270" s="538"/>
      <c r="C270" s="538"/>
      <c r="D270" s="540"/>
      <c r="E270" s="243"/>
      <c r="F270" s="243"/>
      <c r="G270" s="243"/>
      <c r="H270" s="243"/>
      <c r="I270" s="540"/>
      <c r="J270" s="243"/>
      <c r="K270" s="243"/>
      <c r="L270" s="243"/>
      <c r="M270" s="541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ht="12.75" customHeight="1" r="271">
      <c r="A271" s="538"/>
      <c r="B271" s="538"/>
      <c r="C271" s="538"/>
      <c r="D271" s="540"/>
      <c r="E271" s="243"/>
      <c r="F271" s="243"/>
      <c r="G271" s="243"/>
      <c r="H271" s="243"/>
      <c r="I271" s="540"/>
      <c r="J271" s="243"/>
      <c r="K271" s="243"/>
      <c r="L271" s="243"/>
      <c r="M271" s="541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ht="12.75" customHeight="1" r="272">
      <c r="A272" s="538"/>
      <c r="B272" s="538"/>
      <c r="C272" s="538"/>
      <c r="D272" s="540"/>
      <c r="E272" s="243"/>
      <c r="F272" s="243"/>
      <c r="G272" s="243"/>
      <c r="H272" s="243"/>
      <c r="I272" s="540"/>
      <c r="J272" s="243"/>
      <c r="K272" s="243"/>
      <c r="L272" s="243"/>
      <c r="M272" s="541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ht="12.75" customHeight="1" r="273">
      <c r="A273" s="538"/>
      <c r="B273" s="538"/>
      <c r="C273" s="538"/>
      <c r="D273" s="540"/>
      <c r="E273" s="243"/>
      <c r="F273" s="243"/>
      <c r="G273" s="243"/>
      <c r="H273" s="243"/>
      <c r="I273" s="540"/>
      <c r="J273" s="243"/>
      <c r="K273" s="243"/>
      <c r="L273" s="243"/>
      <c r="M273" s="541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ht="12.75" customHeight="1" r="274">
      <c r="A274" s="538"/>
      <c r="B274" s="538"/>
      <c r="C274" s="538"/>
      <c r="D274" s="540"/>
      <c r="E274" s="243"/>
      <c r="F274" s="243"/>
      <c r="G274" s="243"/>
      <c r="H274" s="243"/>
      <c r="I274" s="540"/>
      <c r="J274" s="243"/>
      <c r="K274" s="243"/>
      <c r="L274" s="243"/>
      <c r="M274" s="541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ht="12.75" customHeight="1" r="275">
      <c r="A275" s="538"/>
      <c r="B275" s="538"/>
      <c r="C275" s="538"/>
      <c r="D275" s="540"/>
      <c r="E275" s="243"/>
      <c r="F275" s="243"/>
      <c r="G275" s="243"/>
      <c r="H275" s="243"/>
      <c r="I275" s="540"/>
      <c r="J275" s="243"/>
      <c r="K275" s="243"/>
      <c r="L275" s="243"/>
      <c r="M275" s="541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ht="12.75" customHeight="1" r="276">
      <c r="A276" s="538"/>
      <c r="B276" s="538"/>
      <c r="C276" s="538"/>
      <c r="D276" s="540"/>
      <c r="E276" s="243"/>
      <c r="F276" s="243"/>
      <c r="G276" s="243"/>
      <c r="H276" s="243"/>
      <c r="I276" s="540"/>
      <c r="J276" s="243"/>
      <c r="K276" s="243"/>
      <c r="L276" s="243"/>
      <c r="M276" s="541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ht="12.75" customHeight="1" r="277">
      <c r="A277" s="538"/>
      <c r="B277" s="538"/>
      <c r="C277" s="538"/>
      <c r="D277" s="540"/>
      <c r="E277" s="243"/>
      <c r="F277" s="243"/>
      <c r="G277" s="243"/>
      <c r="H277" s="243"/>
      <c r="I277" s="540"/>
      <c r="J277" s="243"/>
      <c r="K277" s="243"/>
      <c r="L277" s="243"/>
      <c r="M277" s="541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ht="12.75" customHeight="1" r="278">
      <c r="A278" s="538"/>
      <c r="B278" s="538"/>
      <c r="C278" s="538"/>
      <c r="D278" s="540"/>
      <c r="E278" s="243"/>
      <c r="F278" s="243"/>
      <c r="G278" s="243"/>
      <c r="H278" s="243"/>
      <c r="I278" s="540"/>
      <c r="J278" s="243"/>
      <c r="K278" s="243"/>
      <c r="L278" s="243"/>
      <c r="M278" s="541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ht="12.75" customHeight="1" r="279">
      <c r="A279" s="538"/>
      <c r="B279" s="538"/>
      <c r="C279" s="538"/>
      <c r="D279" s="540"/>
      <c r="E279" s="243"/>
      <c r="F279" s="243"/>
      <c r="G279" s="243"/>
      <c r="H279" s="243"/>
      <c r="I279" s="540"/>
      <c r="J279" s="243"/>
      <c r="K279" s="243"/>
      <c r="L279" s="243"/>
      <c r="M279" s="541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ht="12.75" customHeight="1" r="280">
      <c r="A280" s="538"/>
      <c r="B280" s="538"/>
      <c r="C280" s="538"/>
      <c r="D280" s="540"/>
      <c r="E280" s="243"/>
      <c r="F280" s="243"/>
      <c r="G280" s="243"/>
      <c r="H280" s="243"/>
      <c r="I280" s="540"/>
      <c r="J280" s="243"/>
      <c r="K280" s="243"/>
      <c r="L280" s="243"/>
      <c r="M280" s="541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ht="12.75" customHeight="1" r="281">
      <c r="A281" s="538"/>
      <c r="B281" s="538"/>
      <c r="C281" s="538"/>
      <c r="D281" s="540"/>
      <c r="E281" s="243"/>
      <c r="F281" s="243"/>
      <c r="G281" s="243"/>
      <c r="H281" s="243"/>
      <c r="I281" s="540"/>
      <c r="J281" s="243"/>
      <c r="K281" s="243"/>
      <c r="L281" s="243"/>
      <c r="M281" s="541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ht="12.75" customHeight="1" r="282">
      <c r="A282" s="538"/>
      <c r="B282" s="538"/>
      <c r="C282" s="538"/>
      <c r="D282" s="540"/>
      <c r="E282" s="243"/>
      <c r="F282" s="243"/>
      <c r="G282" s="243"/>
      <c r="H282" s="243"/>
      <c r="I282" s="540"/>
      <c r="J282" s="243"/>
      <c r="K282" s="243"/>
      <c r="L282" s="243"/>
      <c r="M282" s="541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ht="12.75" customHeight="1" r="283">
      <c r="A283" s="538"/>
      <c r="B283" s="538"/>
      <c r="C283" s="538"/>
      <c r="D283" s="540"/>
      <c r="E283" s="243"/>
      <c r="F283" s="243"/>
      <c r="G283" s="243"/>
      <c r="H283" s="243"/>
      <c r="I283" s="540"/>
      <c r="J283" s="243"/>
      <c r="K283" s="243"/>
      <c r="L283" s="243"/>
      <c r="M283" s="541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ht="12.75" customHeight="1" r="284">
      <c r="A284" s="538"/>
      <c r="B284" s="538"/>
      <c r="C284" s="538"/>
      <c r="D284" s="540"/>
      <c r="E284" s="243"/>
      <c r="F284" s="243"/>
      <c r="G284" s="243"/>
      <c r="H284" s="243"/>
      <c r="I284" s="540"/>
      <c r="J284" s="243"/>
      <c r="K284" s="243"/>
      <c r="L284" s="243"/>
      <c r="M284" s="541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ht="12.75" customHeight="1" r="285">
      <c r="A285" s="538"/>
      <c r="B285" s="538"/>
      <c r="C285" s="538"/>
      <c r="D285" s="540"/>
      <c r="E285" s="243"/>
      <c r="F285" s="243"/>
      <c r="G285" s="243"/>
      <c r="H285" s="243"/>
      <c r="I285" s="540"/>
      <c r="J285" s="243"/>
      <c r="K285" s="243"/>
      <c r="L285" s="243"/>
      <c r="M285" s="541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ht="12.75" customHeight="1" r="286">
      <c r="A286" s="538"/>
      <c r="B286" s="538"/>
      <c r="C286" s="538"/>
      <c r="D286" s="540"/>
      <c r="E286" s="243"/>
      <c r="F286" s="243"/>
      <c r="G286" s="243"/>
      <c r="H286" s="243"/>
      <c r="I286" s="540"/>
      <c r="J286" s="243"/>
      <c r="K286" s="243"/>
      <c r="L286" s="243"/>
      <c r="M286" s="541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ht="12.75" customHeight="1" r="287">
      <c r="A287" s="538"/>
      <c r="B287" s="538"/>
      <c r="C287" s="538"/>
      <c r="D287" s="540"/>
      <c r="E287" s="243"/>
      <c r="F287" s="243"/>
      <c r="G287" s="243"/>
      <c r="H287" s="243"/>
      <c r="I287" s="540"/>
      <c r="J287" s="243"/>
      <c r="K287" s="243"/>
      <c r="L287" s="243"/>
      <c r="M287" s="541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ht="12.75" customHeight="1" r="288">
      <c r="A288" s="538"/>
      <c r="B288" s="538"/>
      <c r="C288" s="538"/>
      <c r="D288" s="540"/>
      <c r="E288" s="243"/>
      <c r="F288" s="243"/>
      <c r="G288" s="243"/>
      <c r="H288" s="243"/>
      <c r="I288" s="540"/>
      <c r="J288" s="243"/>
      <c r="K288" s="243"/>
      <c r="L288" s="243"/>
      <c r="M288" s="541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ht="12.75" customHeight="1" r="289">
      <c r="A289" s="538"/>
      <c r="B289" s="538"/>
      <c r="C289" s="538"/>
      <c r="D289" s="540"/>
      <c r="E289" s="243"/>
      <c r="F289" s="243"/>
      <c r="G289" s="243"/>
      <c r="H289" s="243"/>
      <c r="I289" s="540"/>
      <c r="J289" s="243"/>
      <c r="K289" s="243"/>
      <c r="L289" s="243"/>
      <c r="M289" s="541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ht="12.75" customHeight="1" r="290">
      <c r="A290" s="538"/>
      <c r="B290" s="538"/>
      <c r="C290" s="538"/>
      <c r="D290" s="540"/>
      <c r="E290" s="243"/>
      <c r="F290" s="243"/>
      <c r="G290" s="243"/>
      <c r="H290" s="243"/>
      <c r="I290" s="540"/>
      <c r="J290" s="243"/>
      <c r="K290" s="243"/>
      <c r="L290" s="243"/>
      <c r="M290" s="541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ht="12.75" customHeight="1" r="291">
      <c r="A291" s="538"/>
      <c r="B291" s="538"/>
      <c r="C291" s="538"/>
      <c r="D291" s="540"/>
      <c r="E291" s="243"/>
      <c r="F291" s="243"/>
      <c r="G291" s="243"/>
      <c r="H291" s="243"/>
      <c r="I291" s="540"/>
      <c r="J291" s="243"/>
      <c r="K291" s="243"/>
      <c r="L291" s="243"/>
      <c r="M291" s="541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ht="12.75" customHeight="1" r="292">
      <c r="A292" s="538"/>
      <c r="B292" s="538"/>
      <c r="C292" s="538"/>
      <c r="D292" s="540"/>
      <c r="E292" s="243"/>
      <c r="F292" s="243"/>
      <c r="G292" s="243"/>
      <c r="H292" s="243"/>
      <c r="I292" s="540"/>
      <c r="J292" s="243"/>
      <c r="K292" s="243"/>
      <c r="L292" s="243"/>
      <c r="M292" s="541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ht="12.75" customHeight="1" r="293">
      <c r="A293" s="538"/>
      <c r="B293" s="538"/>
      <c r="C293" s="538"/>
      <c r="D293" s="540"/>
      <c r="E293" s="243"/>
      <c r="F293" s="243"/>
      <c r="G293" s="243"/>
      <c r="H293" s="243"/>
      <c r="I293" s="540"/>
      <c r="J293" s="243"/>
      <c r="K293" s="243"/>
      <c r="L293" s="243"/>
      <c r="M293" s="541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ht="12.75" customHeight="1" r="294">
      <c r="A294" s="538"/>
      <c r="B294" s="538"/>
      <c r="C294" s="538"/>
      <c r="D294" s="540"/>
      <c r="E294" s="243"/>
      <c r="F294" s="243"/>
      <c r="G294" s="243"/>
      <c r="H294" s="243"/>
      <c r="I294" s="540"/>
      <c r="J294" s="243"/>
      <c r="K294" s="243"/>
      <c r="L294" s="243"/>
      <c r="M294" s="541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ht="12.75" customHeight="1" r="295">
      <c r="A295" s="538"/>
      <c r="B295" s="538"/>
      <c r="C295" s="538"/>
      <c r="D295" s="540"/>
      <c r="E295" s="243"/>
      <c r="F295" s="243"/>
      <c r="G295" s="243"/>
      <c r="H295" s="243"/>
      <c r="I295" s="540"/>
      <c r="J295" s="243"/>
      <c r="K295" s="243"/>
      <c r="L295" s="243"/>
      <c r="M295" s="541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ht="12.75" customHeight="1" r="296">
      <c r="A296" s="538"/>
      <c r="B296" s="538"/>
      <c r="C296" s="538"/>
      <c r="D296" s="540"/>
      <c r="E296" s="243"/>
      <c r="F296" s="243"/>
      <c r="G296" s="243"/>
      <c r="H296" s="243"/>
      <c r="I296" s="540"/>
      <c r="J296" s="243"/>
      <c r="K296" s="243"/>
      <c r="L296" s="243"/>
      <c r="M296" s="541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ht="12.75" customHeight="1" r="297">
      <c r="A297" s="538"/>
      <c r="B297" s="538"/>
      <c r="C297" s="538"/>
      <c r="D297" s="540"/>
      <c r="E297" s="243"/>
      <c r="F297" s="243"/>
      <c r="G297" s="243"/>
      <c r="H297" s="243"/>
      <c r="I297" s="540"/>
      <c r="J297" s="243"/>
      <c r="K297" s="243"/>
      <c r="L297" s="243"/>
      <c r="M297" s="541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ht="12.75" customHeight="1" r="298">
      <c r="A298" s="538"/>
      <c r="B298" s="538"/>
      <c r="C298" s="538"/>
      <c r="D298" s="540"/>
      <c r="E298" s="243"/>
      <c r="F298" s="243"/>
      <c r="G298" s="243"/>
      <c r="H298" s="243"/>
      <c r="I298" s="540"/>
      <c r="J298" s="243"/>
      <c r="K298" s="243"/>
      <c r="L298" s="243"/>
      <c r="M298" s="541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ht="12.75" customHeight="1" r="299">
      <c r="A299" s="538"/>
      <c r="B299" s="538"/>
      <c r="C299" s="538"/>
      <c r="D299" s="540"/>
      <c r="E299" s="243"/>
      <c r="F299" s="243"/>
      <c r="G299" s="243"/>
      <c r="H299" s="243"/>
      <c r="I299" s="540"/>
      <c r="J299" s="243"/>
      <c r="K299" s="243"/>
      <c r="L299" s="243"/>
      <c r="M299" s="541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ht="12.75" customHeight="1" r="300">
      <c r="A300" s="538"/>
      <c r="B300" s="538"/>
      <c r="C300" s="538"/>
      <c r="D300" s="540"/>
      <c r="E300" s="243"/>
      <c r="F300" s="243"/>
      <c r="G300" s="243"/>
      <c r="H300" s="243"/>
      <c r="I300" s="540"/>
      <c r="J300" s="243"/>
      <c r="K300" s="243"/>
      <c r="L300" s="243"/>
      <c r="M300" s="541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ht="12.75" customHeight="1" r="301">
      <c r="A301" s="538"/>
      <c r="B301" s="538"/>
      <c r="C301" s="538"/>
      <c r="D301" s="540"/>
      <c r="E301" s="243"/>
      <c r="F301" s="243"/>
      <c r="G301" s="243"/>
      <c r="H301" s="243"/>
      <c r="I301" s="540"/>
      <c r="J301" s="243"/>
      <c r="K301" s="243"/>
      <c r="L301" s="243"/>
      <c r="M301" s="541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ht="12.75" customHeight="1" r="302">
      <c r="A302" s="538"/>
      <c r="B302" s="538"/>
      <c r="C302" s="538"/>
      <c r="D302" s="540"/>
      <c r="E302" s="243"/>
      <c r="F302" s="243"/>
      <c r="G302" s="243"/>
      <c r="H302" s="243"/>
      <c r="I302" s="540"/>
      <c r="J302" s="243"/>
      <c r="K302" s="243"/>
      <c r="L302" s="243"/>
      <c r="M302" s="541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ht="12.75" customHeight="1" r="303">
      <c r="A303" s="538"/>
      <c r="B303" s="538"/>
      <c r="C303" s="538"/>
      <c r="D303" s="540"/>
      <c r="E303" s="243"/>
      <c r="F303" s="243"/>
      <c r="G303" s="243"/>
      <c r="H303" s="243"/>
      <c r="I303" s="540"/>
      <c r="J303" s="243"/>
      <c r="K303" s="243"/>
      <c r="L303" s="243"/>
      <c r="M303" s="541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ht="12.75" customHeight="1" r="304">
      <c r="A304" s="538"/>
      <c r="B304" s="538"/>
      <c r="C304" s="538"/>
      <c r="D304" s="540"/>
      <c r="E304" s="243"/>
      <c r="F304" s="243"/>
      <c r="G304" s="243"/>
      <c r="H304" s="243"/>
      <c r="I304" s="540"/>
      <c r="J304" s="243"/>
      <c r="K304" s="243"/>
      <c r="L304" s="243"/>
      <c r="M304" s="541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ht="12.75" customHeight="1" r="305">
      <c r="A305" s="538"/>
      <c r="B305" s="538"/>
      <c r="C305" s="538"/>
      <c r="D305" s="540"/>
      <c r="E305" s="243"/>
      <c r="F305" s="243"/>
      <c r="G305" s="243"/>
      <c r="H305" s="243"/>
      <c r="I305" s="540"/>
      <c r="J305" s="243"/>
      <c r="K305" s="243"/>
      <c r="L305" s="243"/>
      <c r="M305" s="541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ht="12.75" customHeight="1" r="306">
      <c r="A306" s="538"/>
      <c r="B306" s="538"/>
      <c r="C306" s="538"/>
      <c r="D306" s="540"/>
      <c r="E306" s="243"/>
      <c r="F306" s="243"/>
      <c r="G306" s="243"/>
      <c r="H306" s="243"/>
      <c r="I306" s="540"/>
      <c r="J306" s="243"/>
      <c r="K306" s="243"/>
      <c r="L306" s="243"/>
      <c r="M306" s="541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ht="12.75" customHeight="1" r="307">
      <c r="A307" s="538"/>
      <c r="B307" s="538"/>
      <c r="C307" s="538"/>
      <c r="D307" s="540"/>
      <c r="E307" s="243"/>
      <c r="F307" s="243"/>
      <c r="G307" s="243"/>
      <c r="H307" s="243"/>
      <c r="I307" s="540"/>
      <c r="J307" s="243"/>
      <c r="K307" s="243"/>
      <c r="L307" s="243"/>
      <c r="M307" s="541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ht="12.75" customHeight="1" r="308">
      <c r="A308" s="538"/>
      <c r="B308" s="538"/>
      <c r="C308" s="538"/>
      <c r="D308" s="540"/>
      <c r="E308" s="243"/>
      <c r="F308" s="243"/>
      <c r="G308" s="243"/>
      <c r="H308" s="243"/>
      <c r="I308" s="540"/>
      <c r="J308" s="243"/>
      <c r="K308" s="243"/>
      <c r="L308" s="243"/>
      <c r="M308" s="541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ht="12.75" customHeight="1" r="309">
      <c r="A309" s="538"/>
      <c r="B309" s="538"/>
      <c r="C309" s="538"/>
      <c r="D309" s="540"/>
      <c r="E309" s="243"/>
      <c r="F309" s="243"/>
      <c r="G309" s="243"/>
      <c r="H309" s="243"/>
      <c r="I309" s="540"/>
      <c r="J309" s="243"/>
      <c r="K309" s="243"/>
      <c r="L309" s="243"/>
      <c r="M309" s="541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ht="12.75" customHeight="1" r="310">
      <c r="A310" s="538"/>
      <c r="B310" s="538"/>
      <c r="C310" s="538"/>
      <c r="D310" s="540"/>
      <c r="E310" s="243"/>
      <c r="F310" s="243"/>
      <c r="G310" s="243"/>
      <c r="H310" s="243"/>
      <c r="I310" s="540"/>
      <c r="J310" s="243"/>
      <c r="K310" s="243"/>
      <c r="L310" s="243"/>
      <c r="M310" s="541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ht="12.75" customHeight="1" r="311">
      <c r="A311" s="538"/>
      <c r="B311" s="538"/>
      <c r="C311" s="538"/>
      <c r="D311" s="540"/>
      <c r="E311" s="243"/>
      <c r="F311" s="243"/>
      <c r="G311" s="243"/>
      <c r="H311" s="243"/>
      <c r="I311" s="540"/>
      <c r="J311" s="243"/>
      <c r="K311" s="243"/>
      <c r="L311" s="243"/>
      <c r="M311" s="541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ht="12.75" customHeight="1" r="312">
      <c r="A312" s="538"/>
      <c r="B312" s="538"/>
      <c r="C312" s="538"/>
      <c r="D312" s="540"/>
      <c r="E312" s="243"/>
      <c r="F312" s="243"/>
      <c r="G312" s="243"/>
      <c r="H312" s="243"/>
      <c r="I312" s="540"/>
      <c r="J312" s="243"/>
      <c r="K312" s="243"/>
      <c r="L312" s="243"/>
      <c r="M312" s="541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ht="12.75" customHeight="1" r="313">
      <c r="A313" s="538"/>
      <c r="B313" s="538"/>
      <c r="C313" s="538"/>
      <c r="D313" s="540"/>
      <c r="E313" s="243"/>
      <c r="F313" s="243"/>
      <c r="G313" s="243"/>
      <c r="H313" s="243"/>
      <c r="I313" s="540"/>
      <c r="J313" s="243"/>
      <c r="K313" s="243"/>
      <c r="L313" s="243"/>
      <c r="M313" s="541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ht="12.75" customHeight="1" r="314">
      <c r="A314" s="538"/>
      <c r="B314" s="538"/>
      <c r="C314" s="538"/>
      <c r="D314" s="540"/>
      <c r="E314" s="243"/>
      <c r="F314" s="243"/>
      <c r="G314" s="243"/>
      <c r="H314" s="243"/>
      <c r="I314" s="540"/>
      <c r="J314" s="243"/>
      <c r="K314" s="243"/>
      <c r="L314" s="243"/>
      <c r="M314" s="541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ht="12.75" customHeight="1" r="315">
      <c r="A315" s="538"/>
      <c r="B315" s="538"/>
      <c r="C315" s="538"/>
      <c r="D315" s="540"/>
      <c r="E315" s="243"/>
      <c r="F315" s="243"/>
      <c r="G315" s="243"/>
      <c r="H315" s="243"/>
      <c r="I315" s="540"/>
      <c r="J315" s="243"/>
      <c r="K315" s="243"/>
      <c r="L315" s="243"/>
      <c r="M315" s="541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ht="12.75" customHeight="1" r="316">
      <c r="A316" s="538"/>
      <c r="B316" s="538"/>
      <c r="C316" s="538"/>
      <c r="D316" s="540"/>
      <c r="E316" s="243"/>
      <c r="F316" s="243"/>
      <c r="G316" s="243"/>
      <c r="H316" s="243"/>
      <c r="I316" s="540"/>
      <c r="J316" s="243"/>
      <c r="K316" s="243"/>
      <c r="L316" s="243"/>
      <c r="M316" s="541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ht="12.75" customHeight="1" r="317">
      <c r="A317" s="538"/>
      <c r="B317" s="538"/>
      <c r="C317" s="538"/>
      <c r="D317" s="540"/>
      <c r="E317" s="243"/>
      <c r="F317" s="243"/>
      <c r="G317" s="243"/>
      <c r="H317" s="243"/>
      <c r="I317" s="540"/>
      <c r="J317" s="243"/>
      <c r="K317" s="243"/>
      <c r="L317" s="243"/>
      <c r="M317" s="541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ht="12.75" customHeight="1" r="318">
      <c r="A318" s="538"/>
      <c r="B318" s="538"/>
      <c r="C318" s="538"/>
      <c r="D318" s="540"/>
      <c r="E318" s="243"/>
      <c r="F318" s="243"/>
      <c r="G318" s="243"/>
      <c r="H318" s="243"/>
      <c r="I318" s="540"/>
      <c r="J318" s="243"/>
      <c r="K318" s="243"/>
      <c r="L318" s="243"/>
      <c r="M318" s="541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ht="12.75" customHeight="1" r="319">
      <c r="A319" s="538"/>
      <c r="B319" s="538"/>
      <c r="C319" s="538"/>
      <c r="D319" s="540"/>
      <c r="E319" s="243"/>
      <c r="F319" s="243"/>
      <c r="G319" s="243"/>
      <c r="H319" s="243"/>
      <c r="I319" s="540"/>
      <c r="J319" s="243"/>
      <c r="K319" s="243"/>
      <c r="L319" s="243"/>
      <c r="M319" s="541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ht="12.75" customHeight="1" r="320">
      <c r="A320" s="538"/>
      <c r="B320" s="538"/>
      <c r="C320" s="538"/>
      <c r="D320" s="540"/>
      <c r="E320" s="243"/>
      <c r="F320" s="243"/>
      <c r="G320" s="243"/>
      <c r="H320" s="243"/>
      <c r="I320" s="540"/>
      <c r="J320" s="243"/>
      <c r="K320" s="243"/>
      <c r="L320" s="243"/>
      <c r="M320" s="541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ht="12.75" customHeight="1" r="321">
      <c r="A321" s="538"/>
      <c r="B321" s="538"/>
      <c r="C321" s="538"/>
      <c r="D321" s="540"/>
      <c r="E321" s="243"/>
      <c r="F321" s="243"/>
      <c r="G321" s="243"/>
      <c r="H321" s="243"/>
      <c r="I321" s="540"/>
      <c r="J321" s="243"/>
      <c r="K321" s="243"/>
      <c r="L321" s="243"/>
      <c r="M321" s="541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ht="12.75" customHeight="1" r="322">
      <c r="A322" s="538"/>
      <c r="B322" s="538"/>
      <c r="C322" s="538"/>
      <c r="D322" s="540"/>
      <c r="E322" s="243"/>
      <c r="F322" s="243"/>
      <c r="G322" s="243"/>
      <c r="H322" s="243"/>
      <c r="I322" s="540"/>
      <c r="J322" s="243"/>
      <c r="K322" s="243"/>
      <c r="L322" s="243"/>
      <c r="M322" s="541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ht="12.75" customHeight="1" r="323">
      <c r="A323" s="538"/>
      <c r="B323" s="538"/>
      <c r="C323" s="538"/>
      <c r="D323" s="540"/>
      <c r="E323" s="243"/>
      <c r="F323" s="243"/>
      <c r="G323" s="243"/>
      <c r="H323" s="243"/>
      <c r="I323" s="540"/>
      <c r="J323" s="243"/>
      <c r="K323" s="243"/>
      <c r="L323" s="243"/>
      <c r="M323" s="541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ht="12.75" customHeight="1" r="324">
      <c r="A324" s="538"/>
      <c r="B324" s="538"/>
      <c r="C324" s="538"/>
      <c r="D324" s="540"/>
      <c r="E324" s="243"/>
      <c r="F324" s="243"/>
      <c r="G324" s="243"/>
      <c r="H324" s="243"/>
      <c r="I324" s="540"/>
      <c r="J324" s="243"/>
      <c r="K324" s="243"/>
      <c r="L324" s="243"/>
      <c r="M324" s="541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ht="12.75" customHeight="1" r="325">
      <c r="A325" s="538"/>
      <c r="B325" s="538"/>
      <c r="C325" s="538"/>
      <c r="D325" s="540"/>
      <c r="E325" s="243"/>
      <c r="F325" s="243"/>
      <c r="G325" s="243"/>
      <c r="H325" s="243"/>
      <c r="I325" s="540"/>
      <c r="J325" s="243"/>
      <c r="K325" s="243"/>
      <c r="L325" s="243"/>
      <c r="M325" s="541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ht="12.75" customHeight="1" r="326">
      <c r="A326" s="538"/>
      <c r="B326" s="538"/>
      <c r="C326" s="538"/>
      <c r="D326" s="540"/>
      <c r="E326" s="243"/>
      <c r="F326" s="243"/>
      <c r="G326" s="243"/>
      <c r="H326" s="243"/>
      <c r="I326" s="540"/>
      <c r="J326" s="243"/>
      <c r="K326" s="243"/>
      <c r="L326" s="243"/>
      <c r="M326" s="541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ht="12.75" customHeight="1" r="327">
      <c r="A327" s="538"/>
      <c r="B327" s="538"/>
      <c r="C327" s="538"/>
      <c r="D327" s="540"/>
      <c r="E327" s="243"/>
      <c r="F327" s="243"/>
      <c r="G327" s="243"/>
      <c r="H327" s="243"/>
      <c r="I327" s="540"/>
      <c r="J327" s="243"/>
      <c r="K327" s="243"/>
      <c r="L327" s="243"/>
      <c r="M327" s="541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ht="12.75" customHeight="1" r="328">
      <c r="A328" s="538"/>
      <c r="B328" s="538"/>
      <c r="C328" s="538"/>
      <c r="D328" s="540"/>
      <c r="E328" s="243"/>
      <c r="F328" s="243"/>
      <c r="G328" s="243"/>
      <c r="H328" s="243"/>
      <c r="I328" s="540"/>
      <c r="J328" s="243"/>
      <c r="K328" s="243"/>
      <c r="L328" s="243"/>
      <c r="M328" s="541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ht="12.75" customHeight="1" r="329">
      <c r="A329" s="538"/>
      <c r="B329" s="538"/>
      <c r="C329" s="538"/>
      <c r="D329" s="540"/>
      <c r="E329" s="243"/>
      <c r="F329" s="243"/>
      <c r="G329" s="243"/>
      <c r="H329" s="243"/>
      <c r="I329" s="540"/>
      <c r="J329" s="243"/>
      <c r="K329" s="243"/>
      <c r="L329" s="243"/>
      <c r="M329" s="541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ht="12.75" customHeight="1" r="330">
      <c r="A330" s="538"/>
      <c r="B330" s="538"/>
      <c r="C330" s="538"/>
      <c r="D330" s="540"/>
      <c r="E330" s="243"/>
      <c r="F330" s="243"/>
      <c r="G330" s="243"/>
      <c r="H330" s="243"/>
      <c r="I330" s="540"/>
      <c r="J330" s="243"/>
      <c r="K330" s="243"/>
      <c r="L330" s="243"/>
      <c r="M330" s="541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ht="12.75" customHeight="1" r="331">
      <c r="A331" s="538"/>
      <c r="B331" s="538"/>
      <c r="C331" s="538"/>
      <c r="D331" s="540"/>
      <c r="E331" s="243"/>
      <c r="F331" s="243"/>
      <c r="G331" s="243"/>
      <c r="H331" s="243"/>
      <c r="I331" s="540"/>
      <c r="J331" s="243"/>
      <c r="K331" s="243"/>
      <c r="L331" s="243"/>
      <c r="M331" s="541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ht="12.75" customHeight="1" r="332">
      <c r="A332" s="538"/>
      <c r="B332" s="538"/>
      <c r="C332" s="538"/>
      <c r="D332" s="540"/>
      <c r="E332" s="243"/>
      <c r="F332" s="243"/>
      <c r="G332" s="243"/>
      <c r="H332" s="243"/>
      <c r="I332" s="540"/>
      <c r="J332" s="243"/>
      <c r="K332" s="243"/>
      <c r="L332" s="243"/>
      <c r="M332" s="541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ht="12.75" customHeight="1" r="333">
      <c r="A333" s="538"/>
      <c r="B333" s="538"/>
      <c r="C333" s="538"/>
      <c r="D333" s="540"/>
      <c r="E333" s="243"/>
      <c r="F333" s="243"/>
      <c r="G333" s="243"/>
      <c r="H333" s="243"/>
      <c r="I333" s="540"/>
      <c r="J333" s="243"/>
      <c r="K333" s="243"/>
      <c r="L333" s="243"/>
      <c r="M333" s="541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ht="12.75" customHeight="1" r="334">
      <c r="A334" s="538"/>
      <c r="B334" s="538"/>
      <c r="C334" s="538"/>
      <c r="D334" s="540"/>
      <c r="E334" s="243"/>
      <c r="F334" s="243"/>
      <c r="G334" s="243"/>
      <c r="H334" s="243"/>
      <c r="I334" s="540"/>
      <c r="J334" s="243"/>
      <c r="K334" s="243"/>
      <c r="L334" s="243"/>
      <c r="M334" s="541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ht="12.75" customHeight="1" r="335">
      <c r="A335" s="538"/>
      <c r="B335" s="538"/>
      <c r="C335" s="538"/>
      <c r="D335" s="540"/>
      <c r="E335" s="243"/>
      <c r="F335" s="243"/>
      <c r="G335" s="243"/>
      <c r="H335" s="243"/>
      <c r="I335" s="540"/>
      <c r="J335" s="243"/>
      <c r="K335" s="243"/>
      <c r="L335" s="243"/>
      <c r="M335" s="541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ht="12.75" customHeight="1" r="336">
      <c r="A336" s="538"/>
      <c r="B336" s="538"/>
      <c r="C336" s="538"/>
      <c r="D336" s="540"/>
      <c r="E336" s="243"/>
      <c r="F336" s="243"/>
      <c r="G336" s="243"/>
      <c r="H336" s="243"/>
      <c r="I336" s="540"/>
      <c r="J336" s="243"/>
      <c r="K336" s="243"/>
      <c r="L336" s="243"/>
      <c r="M336" s="541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ht="12.75" customHeight="1" r="337">
      <c r="A337" s="538"/>
      <c r="B337" s="538"/>
      <c r="C337" s="538"/>
      <c r="D337" s="540"/>
      <c r="E337" s="243"/>
      <c r="F337" s="243"/>
      <c r="G337" s="243"/>
      <c r="H337" s="243"/>
      <c r="I337" s="540"/>
      <c r="J337" s="243"/>
      <c r="K337" s="243"/>
      <c r="L337" s="243"/>
      <c r="M337" s="541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ht="12.75" customHeight="1" r="338">
      <c r="A338" s="538"/>
      <c r="B338" s="538"/>
      <c r="C338" s="538"/>
      <c r="D338" s="540"/>
      <c r="E338" s="243"/>
      <c r="F338" s="243"/>
      <c r="G338" s="243"/>
      <c r="H338" s="243"/>
      <c r="I338" s="540"/>
      <c r="J338" s="243"/>
      <c r="K338" s="243"/>
      <c r="L338" s="243"/>
      <c r="M338" s="541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ht="12.75" customHeight="1" r="339">
      <c r="A339" s="538"/>
      <c r="B339" s="538"/>
      <c r="C339" s="538"/>
      <c r="D339" s="540"/>
      <c r="E339" s="243"/>
      <c r="F339" s="243"/>
      <c r="G339" s="243"/>
      <c r="H339" s="243"/>
      <c r="I339" s="540"/>
      <c r="J339" s="243"/>
      <c r="K339" s="243"/>
      <c r="L339" s="243"/>
      <c r="M339" s="541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ht="12.75" customHeight="1" r="340">
      <c r="A340" s="538"/>
      <c r="B340" s="538"/>
      <c r="C340" s="538"/>
      <c r="D340" s="540"/>
      <c r="E340" s="243"/>
      <c r="F340" s="243"/>
      <c r="G340" s="243"/>
      <c r="H340" s="243"/>
      <c r="I340" s="540"/>
      <c r="J340" s="243"/>
      <c r="K340" s="243"/>
      <c r="L340" s="243"/>
      <c r="M340" s="541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ht="12.75" customHeight="1" r="341">
      <c r="A341" s="538"/>
      <c r="B341" s="538"/>
      <c r="C341" s="538"/>
      <c r="D341" s="540"/>
      <c r="E341" s="243"/>
      <c r="F341" s="243"/>
      <c r="G341" s="243"/>
      <c r="H341" s="243"/>
      <c r="I341" s="540"/>
      <c r="J341" s="243"/>
      <c r="K341" s="243"/>
      <c r="L341" s="243"/>
      <c r="M341" s="541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ht="12.75" customHeight="1" r="342">
      <c r="A342" s="538"/>
      <c r="B342" s="538"/>
      <c r="C342" s="538"/>
      <c r="D342" s="540"/>
      <c r="E342" s="243"/>
      <c r="F342" s="243"/>
      <c r="G342" s="243"/>
      <c r="H342" s="243"/>
      <c r="I342" s="540"/>
      <c r="J342" s="243"/>
      <c r="K342" s="243"/>
      <c r="L342" s="243"/>
      <c r="M342" s="541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ht="12.75" customHeight="1" r="343">
      <c r="A343" s="538"/>
      <c r="B343" s="538"/>
      <c r="C343" s="538"/>
      <c r="D343" s="540"/>
      <c r="E343" s="243"/>
      <c r="F343" s="243"/>
      <c r="G343" s="243"/>
      <c r="H343" s="243"/>
      <c r="I343" s="540"/>
      <c r="J343" s="243"/>
      <c r="K343" s="243"/>
      <c r="L343" s="243"/>
      <c r="M343" s="541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ht="12.75" customHeight="1" r="344">
      <c r="A344" s="538"/>
      <c r="B344" s="538"/>
      <c r="C344" s="538"/>
      <c r="D344" s="540"/>
      <c r="E344" s="243"/>
      <c r="F344" s="243"/>
      <c r="G344" s="243"/>
      <c r="H344" s="243"/>
      <c r="I344" s="540"/>
      <c r="J344" s="243"/>
      <c r="K344" s="243"/>
      <c r="L344" s="243"/>
      <c r="M344" s="541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ht="12.75" customHeight="1" r="345">
      <c r="A345" s="538"/>
      <c r="B345" s="538"/>
      <c r="C345" s="538"/>
      <c r="D345" s="540"/>
      <c r="E345" s="243"/>
      <c r="F345" s="243"/>
      <c r="G345" s="243"/>
      <c r="H345" s="243"/>
      <c r="I345" s="540"/>
      <c r="J345" s="243"/>
      <c r="K345" s="243"/>
      <c r="L345" s="243"/>
      <c r="M345" s="541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ht="12.75" customHeight="1" r="346">
      <c r="A346" s="538"/>
      <c r="B346" s="538"/>
      <c r="C346" s="538"/>
      <c r="D346" s="540"/>
      <c r="E346" s="243"/>
      <c r="F346" s="243"/>
      <c r="G346" s="243"/>
      <c r="H346" s="243"/>
      <c r="I346" s="540"/>
      <c r="J346" s="243"/>
      <c r="K346" s="243"/>
      <c r="L346" s="243"/>
      <c r="M346" s="541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ht="12.75" customHeight="1" r="347">
      <c r="A347" s="538"/>
      <c r="B347" s="538"/>
      <c r="C347" s="538"/>
      <c r="D347" s="540"/>
      <c r="E347" s="243"/>
      <c r="F347" s="243"/>
      <c r="G347" s="243"/>
      <c r="H347" s="243"/>
      <c r="I347" s="540"/>
      <c r="J347" s="243"/>
      <c r="K347" s="243"/>
      <c r="L347" s="243"/>
      <c r="M347" s="541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ht="12.75" customHeight="1" r="348">
      <c r="A348" s="538"/>
      <c r="B348" s="538"/>
      <c r="C348" s="538"/>
      <c r="D348" s="540"/>
      <c r="E348" s="243"/>
      <c r="F348" s="243"/>
      <c r="G348" s="243"/>
      <c r="H348" s="243"/>
      <c r="I348" s="540"/>
      <c r="J348" s="243"/>
      <c r="K348" s="243"/>
      <c r="L348" s="243"/>
      <c r="M348" s="541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ht="12.75" customHeight="1" r="349">
      <c r="A349" s="538"/>
      <c r="B349" s="538"/>
      <c r="C349" s="538"/>
      <c r="D349" s="540"/>
      <c r="E349" s="243"/>
      <c r="F349" s="243"/>
      <c r="G349" s="243"/>
      <c r="H349" s="243"/>
      <c r="I349" s="540"/>
      <c r="J349" s="243"/>
      <c r="K349" s="243"/>
      <c r="L349" s="243"/>
      <c r="M349" s="541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ht="12.75" customHeight="1" r="350">
      <c r="A350" s="538"/>
      <c r="B350" s="538"/>
      <c r="C350" s="538"/>
      <c r="D350" s="540"/>
      <c r="E350" s="243"/>
      <c r="F350" s="243"/>
      <c r="G350" s="243"/>
      <c r="H350" s="243"/>
      <c r="I350" s="540"/>
      <c r="J350" s="243"/>
      <c r="K350" s="243"/>
      <c r="L350" s="243"/>
      <c r="M350" s="541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ht="12.75" customHeight="1" r="351">
      <c r="A351" s="538"/>
      <c r="B351" s="538"/>
      <c r="C351" s="538"/>
      <c r="D351" s="540"/>
      <c r="E351" s="243"/>
      <c r="F351" s="243"/>
      <c r="G351" s="243"/>
      <c r="H351" s="243"/>
      <c r="I351" s="540"/>
      <c r="J351" s="243"/>
      <c r="K351" s="243"/>
      <c r="L351" s="243"/>
      <c r="M351" s="541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ht="12.75" customHeight="1" r="352">
      <c r="A352" s="538"/>
      <c r="B352" s="538"/>
      <c r="C352" s="538"/>
      <c r="D352" s="540"/>
      <c r="E352" s="243"/>
      <c r="F352" s="243"/>
      <c r="G352" s="243"/>
      <c r="H352" s="243"/>
      <c r="I352" s="540"/>
      <c r="J352" s="243"/>
      <c r="K352" s="243"/>
      <c r="L352" s="243"/>
      <c r="M352" s="541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ht="12.75" customHeight="1" r="353">
      <c r="A353" s="538"/>
      <c r="B353" s="538"/>
      <c r="C353" s="538"/>
      <c r="D353" s="540"/>
      <c r="E353" s="243"/>
      <c r="F353" s="243"/>
      <c r="G353" s="243"/>
      <c r="H353" s="243"/>
      <c r="I353" s="540"/>
      <c r="J353" s="243"/>
      <c r="K353" s="243"/>
      <c r="L353" s="243"/>
      <c r="M353" s="541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ht="12.75" customHeight="1" r="354">
      <c r="A354" s="538"/>
      <c r="B354" s="538"/>
      <c r="C354" s="538"/>
      <c r="D354" s="540"/>
      <c r="E354" s="243"/>
      <c r="F354" s="243"/>
      <c r="G354" s="243"/>
      <c r="H354" s="243"/>
      <c r="I354" s="540"/>
      <c r="J354" s="243"/>
      <c r="K354" s="243"/>
      <c r="L354" s="243"/>
      <c r="M354" s="541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ht="12.75" customHeight="1" r="355">
      <c r="A355" s="538"/>
      <c r="B355" s="538"/>
      <c r="C355" s="538"/>
      <c r="D355" s="540"/>
      <c r="E355" s="243"/>
      <c r="F355" s="243"/>
      <c r="G355" s="243"/>
      <c r="H355" s="243"/>
      <c r="I355" s="540"/>
      <c r="J355" s="243"/>
      <c r="K355" s="243"/>
      <c r="L355" s="243"/>
      <c r="M355" s="541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ht="12.75" customHeight="1" r="356">
      <c r="A356" s="538"/>
      <c r="B356" s="538"/>
      <c r="C356" s="538"/>
      <c r="D356" s="540"/>
      <c r="E356" s="243"/>
      <c r="F356" s="243"/>
      <c r="G356" s="243"/>
      <c r="H356" s="243"/>
      <c r="I356" s="540"/>
      <c r="J356" s="243"/>
      <c r="K356" s="243"/>
      <c r="L356" s="243"/>
      <c r="M356" s="541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ht="12.75" customHeight="1" r="357">
      <c r="A357" s="538"/>
      <c r="B357" s="538"/>
      <c r="C357" s="538"/>
      <c r="D357" s="540"/>
      <c r="E357" s="243"/>
      <c r="F357" s="243"/>
      <c r="G357" s="243"/>
      <c r="H357" s="243"/>
      <c r="I357" s="540"/>
      <c r="J357" s="243"/>
      <c r="K357" s="243"/>
      <c r="L357" s="243"/>
      <c r="M357" s="541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ht="12.75" customHeight="1" r="358">
      <c r="A358" s="538"/>
      <c r="B358" s="538"/>
      <c r="C358" s="538"/>
      <c r="D358" s="540"/>
      <c r="E358" s="243"/>
      <c r="F358" s="243"/>
      <c r="G358" s="243"/>
      <c r="H358" s="243"/>
      <c r="I358" s="540"/>
      <c r="J358" s="243"/>
      <c r="K358" s="243"/>
      <c r="L358" s="243"/>
      <c r="M358" s="541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ht="12.75" customHeight="1" r="359">
      <c r="A359" s="538"/>
      <c r="B359" s="538"/>
      <c r="C359" s="538"/>
      <c r="D359" s="540"/>
      <c r="E359" s="243"/>
      <c r="F359" s="243"/>
      <c r="G359" s="243"/>
      <c r="H359" s="243"/>
      <c r="I359" s="540"/>
      <c r="J359" s="243"/>
      <c r="K359" s="243"/>
      <c r="L359" s="243"/>
      <c r="M359" s="541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ht="12.75" customHeight="1" r="360">
      <c r="A360" s="538"/>
      <c r="B360" s="538"/>
      <c r="C360" s="538"/>
      <c r="D360" s="540"/>
      <c r="E360" s="243"/>
      <c r="F360" s="243"/>
      <c r="G360" s="243"/>
      <c r="H360" s="243"/>
      <c r="I360" s="540"/>
      <c r="J360" s="243"/>
      <c r="K360" s="243"/>
      <c r="L360" s="243"/>
      <c r="M360" s="541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ht="12.75" customHeight="1" r="361">
      <c r="A361" s="538"/>
      <c r="B361" s="538"/>
      <c r="C361" s="538"/>
      <c r="D361" s="540"/>
      <c r="E361" s="243"/>
      <c r="F361" s="243"/>
      <c r="G361" s="243"/>
      <c r="H361" s="243"/>
      <c r="I361" s="540"/>
      <c r="J361" s="243"/>
      <c r="K361" s="243"/>
      <c r="L361" s="243"/>
      <c r="M361" s="541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ht="12.75" customHeight="1" r="362">
      <c r="A362" s="538"/>
      <c r="B362" s="538"/>
      <c r="C362" s="538"/>
      <c r="D362" s="540"/>
      <c r="E362" s="243"/>
      <c r="F362" s="243"/>
      <c r="G362" s="243"/>
      <c r="H362" s="243"/>
      <c r="I362" s="540"/>
      <c r="J362" s="243"/>
      <c r="K362" s="243"/>
      <c r="L362" s="243"/>
      <c r="M362" s="541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ht="12.75" customHeight="1" r="363">
      <c r="A363" s="538"/>
      <c r="B363" s="538"/>
      <c r="C363" s="538"/>
      <c r="D363" s="540"/>
      <c r="E363" s="243"/>
      <c r="F363" s="243"/>
      <c r="G363" s="243"/>
      <c r="H363" s="243"/>
      <c r="I363" s="540"/>
      <c r="J363" s="243"/>
      <c r="K363" s="243"/>
      <c r="L363" s="243"/>
      <c r="M363" s="541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ht="12.75" customHeight="1" r="364">
      <c r="A364" s="538"/>
      <c r="B364" s="538"/>
      <c r="C364" s="538"/>
      <c r="D364" s="540"/>
      <c r="E364" s="243"/>
      <c r="F364" s="243"/>
      <c r="G364" s="243"/>
      <c r="H364" s="243"/>
      <c r="I364" s="540"/>
      <c r="J364" s="243"/>
      <c r="K364" s="243"/>
      <c r="L364" s="243"/>
      <c r="M364" s="541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ht="12.75" customHeight="1" r="365">
      <c r="A365" s="538"/>
      <c r="B365" s="538"/>
      <c r="C365" s="538"/>
      <c r="D365" s="540"/>
      <c r="E365" s="243"/>
      <c r="F365" s="243"/>
      <c r="G365" s="243"/>
      <c r="H365" s="243"/>
      <c r="I365" s="540"/>
      <c r="J365" s="243"/>
      <c r="K365" s="243"/>
      <c r="L365" s="243"/>
      <c r="M365" s="541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ht="12.75" customHeight="1" r="366">
      <c r="A366" s="538"/>
      <c r="B366" s="538"/>
      <c r="C366" s="538"/>
      <c r="D366" s="540"/>
      <c r="E366" s="243"/>
      <c r="F366" s="243"/>
      <c r="G366" s="243"/>
      <c r="H366" s="243"/>
      <c r="I366" s="540"/>
      <c r="J366" s="243"/>
      <c r="K366" s="243"/>
      <c r="L366" s="243"/>
      <c r="M366" s="541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ht="12.75" customHeight="1" r="367">
      <c r="A367" s="538"/>
      <c r="B367" s="538"/>
      <c r="C367" s="538"/>
      <c r="D367" s="540"/>
      <c r="E367" s="243"/>
      <c r="F367" s="243"/>
      <c r="G367" s="243"/>
      <c r="H367" s="243"/>
      <c r="I367" s="540"/>
      <c r="J367" s="243"/>
      <c r="K367" s="243"/>
      <c r="L367" s="243"/>
      <c r="M367" s="541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ht="12.75" customHeight="1" r="368">
      <c r="A368" s="538"/>
      <c r="B368" s="538"/>
      <c r="C368" s="538"/>
      <c r="D368" s="540"/>
      <c r="E368" s="243"/>
      <c r="F368" s="243"/>
      <c r="G368" s="243"/>
      <c r="H368" s="243"/>
      <c r="I368" s="540"/>
      <c r="J368" s="243"/>
      <c r="K368" s="243"/>
      <c r="L368" s="243"/>
      <c r="M368" s="541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ht="12.75" customHeight="1" r="369">
      <c r="A369" s="538"/>
      <c r="B369" s="538"/>
      <c r="C369" s="538"/>
      <c r="D369" s="540"/>
      <c r="E369" s="243"/>
      <c r="F369" s="243"/>
      <c r="G369" s="243"/>
      <c r="H369" s="243"/>
      <c r="I369" s="540"/>
      <c r="J369" s="243"/>
      <c r="K369" s="243"/>
      <c r="L369" s="243"/>
      <c r="M369" s="541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ht="12.75" customHeight="1" r="370">
      <c r="A370" s="538"/>
      <c r="B370" s="538"/>
      <c r="C370" s="538"/>
      <c r="D370" s="540"/>
      <c r="E370" s="243"/>
      <c r="F370" s="243"/>
      <c r="G370" s="243"/>
      <c r="H370" s="243"/>
      <c r="I370" s="540"/>
      <c r="J370" s="243"/>
      <c r="K370" s="243"/>
      <c r="L370" s="243"/>
      <c r="M370" s="541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ht="12.75" customHeight="1" r="371">
      <c r="A371" s="538"/>
      <c r="B371" s="538"/>
      <c r="C371" s="538"/>
      <c r="D371" s="540"/>
      <c r="E371" s="243"/>
      <c r="F371" s="243"/>
      <c r="G371" s="243"/>
      <c r="H371" s="243"/>
      <c r="I371" s="540"/>
      <c r="J371" s="243"/>
      <c r="K371" s="243"/>
      <c r="L371" s="243"/>
      <c r="M371" s="541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ht="12.75" customHeight="1" r="372">
      <c r="A372" s="538"/>
      <c r="B372" s="538"/>
      <c r="C372" s="538"/>
      <c r="D372" s="540"/>
      <c r="E372" s="243"/>
      <c r="F372" s="243"/>
      <c r="G372" s="243"/>
      <c r="H372" s="243"/>
      <c r="I372" s="540"/>
      <c r="J372" s="243"/>
      <c r="K372" s="243"/>
      <c r="L372" s="243"/>
      <c r="M372" s="541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ht="12.75" customHeight="1" r="373">
      <c r="A373" s="538"/>
      <c r="B373" s="538"/>
      <c r="C373" s="538"/>
      <c r="D373" s="540"/>
      <c r="E373" s="243"/>
      <c r="F373" s="243"/>
      <c r="G373" s="243"/>
      <c r="H373" s="243"/>
      <c r="I373" s="540"/>
      <c r="J373" s="243"/>
      <c r="K373" s="243"/>
      <c r="L373" s="243"/>
      <c r="M373" s="541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ht="12.75" customHeight="1" r="374">
      <c r="A374" s="538"/>
      <c r="B374" s="538"/>
      <c r="C374" s="538"/>
      <c r="D374" s="540"/>
      <c r="E374" s="243"/>
      <c r="F374" s="243"/>
      <c r="G374" s="243"/>
      <c r="H374" s="243"/>
      <c r="I374" s="540"/>
      <c r="J374" s="243"/>
      <c r="K374" s="243"/>
      <c r="L374" s="243"/>
      <c r="M374" s="541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ht="12.75" customHeight="1" r="375">
      <c r="A375" s="538"/>
      <c r="B375" s="538"/>
      <c r="C375" s="538"/>
      <c r="D375" s="540"/>
      <c r="E375" s="243"/>
      <c r="F375" s="243"/>
      <c r="G375" s="243"/>
      <c r="H375" s="243"/>
      <c r="I375" s="540"/>
      <c r="J375" s="243"/>
      <c r="K375" s="243"/>
      <c r="L375" s="243"/>
      <c r="M375" s="541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ht="12.75" customHeight="1" r="376">
      <c r="A376" s="538"/>
      <c r="B376" s="538"/>
      <c r="C376" s="538"/>
      <c r="D376" s="540"/>
      <c r="E376" s="243"/>
      <c r="F376" s="243"/>
      <c r="G376" s="243"/>
      <c r="H376" s="243"/>
      <c r="I376" s="540"/>
      <c r="J376" s="243"/>
      <c r="K376" s="243"/>
      <c r="L376" s="243"/>
      <c r="M376" s="541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ht="12.75" customHeight="1" r="377">
      <c r="A377" s="538"/>
      <c r="B377" s="538"/>
      <c r="C377" s="538"/>
      <c r="D377" s="540"/>
      <c r="E377" s="243"/>
      <c r="F377" s="243"/>
      <c r="G377" s="243"/>
      <c r="H377" s="243"/>
      <c r="I377" s="540"/>
      <c r="J377" s="243"/>
      <c r="K377" s="243"/>
      <c r="L377" s="243"/>
      <c r="M377" s="541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ht="12.75" customHeight="1" r="378">
      <c r="A378" s="538"/>
      <c r="B378" s="538"/>
      <c r="C378" s="538"/>
      <c r="D378" s="540"/>
      <c r="E378" s="243"/>
      <c r="F378" s="243"/>
      <c r="G378" s="243"/>
      <c r="H378" s="243"/>
      <c r="I378" s="540"/>
      <c r="J378" s="243"/>
      <c r="K378" s="243"/>
      <c r="L378" s="243"/>
      <c r="M378" s="541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ht="12.75" customHeight="1" r="379">
      <c r="A379" s="538"/>
      <c r="B379" s="538"/>
      <c r="C379" s="538"/>
      <c r="D379" s="540"/>
      <c r="E379" s="243"/>
      <c r="F379" s="243"/>
      <c r="G379" s="243"/>
      <c r="H379" s="243"/>
      <c r="I379" s="540"/>
      <c r="J379" s="243"/>
      <c r="K379" s="243"/>
      <c r="L379" s="243"/>
      <c r="M379" s="541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ht="12.75" customHeight="1" r="380">
      <c r="A380" s="538"/>
      <c r="B380" s="538"/>
      <c r="C380" s="538"/>
      <c r="D380" s="540"/>
      <c r="E380" s="243"/>
      <c r="F380" s="243"/>
      <c r="G380" s="243"/>
      <c r="H380" s="243"/>
      <c r="I380" s="540"/>
      <c r="J380" s="243"/>
      <c r="K380" s="243"/>
      <c r="L380" s="243"/>
      <c r="M380" s="541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ht="12.75" customHeight="1" r="381">
      <c r="A381" s="538"/>
      <c r="B381" s="538"/>
      <c r="C381" s="538"/>
      <c r="D381" s="540"/>
      <c r="E381" s="243"/>
      <c r="F381" s="243"/>
      <c r="G381" s="243"/>
      <c r="H381" s="243"/>
      <c r="I381" s="540"/>
      <c r="J381" s="243"/>
      <c r="K381" s="243"/>
      <c r="L381" s="243"/>
      <c r="M381" s="541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ht="12.75" customHeight="1" r="382">
      <c r="A382" s="538"/>
      <c r="B382" s="538"/>
      <c r="C382" s="538"/>
      <c r="D382" s="540"/>
      <c r="E382" s="243"/>
      <c r="F382" s="243"/>
      <c r="G382" s="243"/>
      <c r="H382" s="243"/>
      <c r="I382" s="540"/>
      <c r="J382" s="243"/>
      <c r="K382" s="243"/>
      <c r="L382" s="243"/>
      <c r="M382" s="541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ht="12.75" customHeight="1" r="383">
      <c r="A383" s="538"/>
      <c r="B383" s="538"/>
      <c r="C383" s="538"/>
      <c r="D383" s="540"/>
      <c r="E383" s="243"/>
      <c r="F383" s="243"/>
      <c r="G383" s="243"/>
      <c r="H383" s="243"/>
      <c r="I383" s="540"/>
      <c r="J383" s="243"/>
      <c r="K383" s="243"/>
      <c r="L383" s="243"/>
      <c r="M383" s="541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ht="12.75" customHeight="1" r="384">
      <c r="A384" s="538"/>
      <c r="B384" s="538"/>
      <c r="C384" s="538"/>
      <c r="D384" s="540"/>
      <c r="E384" s="243"/>
      <c r="F384" s="243"/>
      <c r="G384" s="243"/>
      <c r="H384" s="243"/>
      <c r="I384" s="540"/>
      <c r="J384" s="243"/>
      <c r="K384" s="243"/>
      <c r="L384" s="243"/>
      <c r="M384" s="541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ht="12.75" customHeight="1" r="385">
      <c r="A385" s="538"/>
      <c r="B385" s="538"/>
      <c r="C385" s="538"/>
      <c r="D385" s="540"/>
      <c r="E385" s="243"/>
      <c r="F385" s="243"/>
      <c r="G385" s="243"/>
      <c r="H385" s="243"/>
      <c r="I385" s="540"/>
      <c r="J385" s="243"/>
      <c r="K385" s="243"/>
      <c r="L385" s="243"/>
      <c r="M385" s="541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ht="12.75" customHeight="1" r="386">
      <c r="A386" s="538"/>
      <c r="B386" s="538"/>
      <c r="C386" s="538"/>
      <c r="D386" s="540"/>
      <c r="E386" s="243"/>
      <c r="F386" s="243"/>
      <c r="G386" s="243"/>
      <c r="H386" s="243"/>
      <c r="I386" s="540"/>
      <c r="J386" s="243"/>
      <c r="K386" s="243"/>
      <c r="L386" s="243"/>
      <c r="M386" s="541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ht="12.75" customHeight="1" r="387">
      <c r="A387" s="538"/>
      <c r="B387" s="538"/>
      <c r="C387" s="538"/>
      <c r="D387" s="540"/>
      <c r="E387" s="243"/>
      <c r="F387" s="243"/>
      <c r="G387" s="243"/>
      <c r="H387" s="243"/>
      <c r="I387" s="540"/>
      <c r="J387" s="243"/>
      <c r="K387" s="243"/>
      <c r="L387" s="243"/>
      <c r="M387" s="541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ht="12.75" customHeight="1" r="388">
      <c r="A388" s="538"/>
      <c r="B388" s="538"/>
      <c r="C388" s="538"/>
      <c r="D388" s="540"/>
      <c r="E388" s="243"/>
      <c r="F388" s="243"/>
      <c r="G388" s="243"/>
      <c r="H388" s="243"/>
      <c r="I388" s="540"/>
      <c r="J388" s="243"/>
      <c r="K388" s="243"/>
      <c r="L388" s="243"/>
      <c r="M388" s="541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ht="12.75" customHeight="1" r="389">
      <c r="A389" s="538"/>
      <c r="B389" s="538"/>
      <c r="C389" s="538"/>
      <c r="D389" s="540"/>
      <c r="E389" s="243"/>
      <c r="F389" s="243"/>
      <c r="G389" s="243"/>
      <c r="H389" s="243"/>
      <c r="I389" s="540"/>
      <c r="J389" s="243"/>
      <c r="K389" s="243"/>
      <c r="L389" s="243"/>
      <c r="M389" s="541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ht="12.75" customHeight="1" r="390">
      <c r="A390" s="538"/>
      <c r="B390" s="538"/>
      <c r="C390" s="538"/>
      <c r="D390" s="540"/>
      <c r="E390" s="243"/>
      <c r="F390" s="243"/>
      <c r="G390" s="243"/>
      <c r="H390" s="243"/>
      <c r="I390" s="540"/>
      <c r="J390" s="243"/>
      <c r="K390" s="243"/>
      <c r="L390" s="243"/>
      <c r="M390" s="541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ht="12.75" customHeight="1" r="391">
      <c r="A391" s="538"/>
      <c r="B391" s="538"/>
      <c r="C391" s="538"/>
      <c r="D391" s="540"/>
      <c r="E391" s="243"/>
      <c r="F391" s="243"/>
      <c r="G391" s="243"/>
      <c r="H391" s="243"/>
      <c r="I391" s="540"/>
      <c r="J391" s="243"/>
      <c r="K391" s="243"/>
      <c r="L391" s="243"/>
      <c r="M391" s="541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ht="12.75" customHeight="1" r="392">
      <c r="A392" s="538"/>
      <c r="B392" s="538"/>
      <c r="C392" s="538"/>
      <c r="D392" s="540"/>
      <c r="E392" s="243"/>
      <c r="F392" s="243"/>
      <c r="G392" s="243"/>
      <c r="H392" s="243"/>
      <c r="I392" s="540"/>
      <c r="J392" s="243"/>
      <c r="K392" s="243"/>
      <c r="L392" s="243"/>
      <c r="M392" s="541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ht="12.75" customHeight="1" r="393">
      <c r="A393" s="538"/>
      <c r="B393" s="538"/>
      <c r="C393" s="538"/>
      <c r="D393" s="540"/>
      <c r="E393" s="243"/>
      <c r="F393" s="243"/>
      <c r="G393" s="243"/>
      <c r="H393" s="243"/>
      <c r="I393" s="540"/>
      <c r="J393" s="243"/>
      <c r="K393" s="243"/>
      <c r="L393" s="243"/>
      <c r="M393" s="541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ht="12.75" customHeight="1" r="394">
      <c r="A394" s="538"/>
      <c r="B394" s="538"/>
      <c r="C394" s="538"/>
      <c r="D394" s="540"/>
      <c r="E394" s="243"/>
      <c r="F394" s="243"/>
      <c r="G394" s="243"/>
      <c r="H394" s="243"/>
      <c r="I394" s="540"/>
      <c r="J394" s="243"/>
      <c r="K394" s="243"/>
      <c r="L394" s="243"/>
      <c r="M394" s="541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ht="12.75" customHeight="1" r="395">
      <c r="A395" s="538"/>
      <c r="B395" s="538"/>
      <c r="C395" s="538"/>
      <c r="D395" s="540"/>
      <c r="E395" s="243"/>
      <c r="F395" s="243"/>
      <c r="G395" s="243"/>
      <c r="H395" s="243"/>
      <c r="I395" s="540"/>
      <c r="J395" s="243"/>
      <c r="K395" s="243"/>
      <c r="L395" s="243"/>
      <c r="M395" s="541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ht="12.75" customHeight="1" r="396">
      <c r="A396" s="538"/>
      <c r="B396" s="538"/>
      <c r="C396" s="538"/>
      <c r="D396" s="540"/>
      <c r="E396" s="243"/>
      <c r="F396" s="243"/>
      <c r="G396" s="243"/>
      <c r="H396" s="243"/>
      <c r="I396" s="540"/>
      <c r="J396" s="243"/>
      <c r="K396" s="243"/>
      <c r="L396" s="243"/>
      <c r="M396" s="541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ht="12.75" customHeight="1" r="397">
      <c r="A397" s="538"/>
      <c r="B397" s="538"/>
      <c r="C397" s="538"/>
      <c r="D397" s="540"/>
      <c r="E397" s="243"/>
      <c r="F397" s="243"/>
      <c r="G397" s="243"/>
      <c r="H397" s="243"/>
      <c r="I397" s="540"/>
      <c r="J397" s="243"/>
      <c r="K397" s="243"/>
      <c r="L397" s="243"/>
      <c r="M397" s="541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ht="12.75" customHeight="1" r="398">
      <c r="A398" s="538"/>
      <c r="B398" s="538"/>
      <c r="C398" s="538"/>
      <c r="D398" s="540"/>
      <c r="E398" s="243"/>
      <c r="F398" s="243"/>
      <c r="G398" s="243"/>
      <c r="H398" s="243"/>
      <c r="I398" s="540"/>
      <c r="J398" s="243"/>
      <c r="K398" s="243"/>
      <c r="L398" s="243"/>
      <c r="M398" s="541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ht="12.75" customHeight="1" r="399">
      <c r="A399" s="538"/>
      <c r="B399" s="538"/>
      <c r="C399" s="538"/>
      <c r="D399" s="540"/>
      <c r="E399" s="243"/>
      <c r="F399" s="243"/>
      <c r="G399" s="243"/>
      <c r="H399" s="243"/>
      <c r="I399" s="540"/>
      <c r="J399" s="243"/>
      <c r="K399" s="243"/>
      <c r="L399" s="243"/>
      <c r="M399" s="541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ht="12.75" customHeight="1" r="400">
      <c r="A400" s="538"/>
      <c r="B400" s="538"/>
      <c r="C400" s="538"/>
      <c r="D400" s="540"/>
      <c r="E400" s="243"/>
      <c r="F400" s="243"/>
      <c r="G400" s="243"/>
      <c r="H400" s="243"/>
      <c r="I400" s="540"/>
      <c r="J400" s="243"/>
      <c r="K400" s="243"/>
      <c r="L400" s="243"/>
      <c r="M400" s="541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ht="12.75" customHeight="1" r="401">
      <c r="A401" s="538"/>
      <c r="B401" s="538"/>
      <c r="C401" s="538"/>
      <c r="D401" s="540"/>
      <c r="E401" s="243"/>
      <c r="F401" s="243"/>
      <c r="G401" s="243"/>
      <c r="H401" s="243"/>
      <c r="I401" s="540"/>
      <c r="J401" s="243"/>
      <c r="K401" s="243"/>
      <c r="L401" s="243"/>
      <c r="M401" s="541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ht="12.75" customHeight="1" r="402">
      <c r="A402" s="538"/>
      <c r="B402" s="538"/>
      <c r="C402" s="538"/>
      <c r="D402" s="540"/>
      <c r="E402" s="243"/>
      <c r="F402" s="243"/>
      <c r="G402" s="243"/>
      <c r="H402" s="243"/>
      <c r="I402" s="540"/>
      <c r="J402" s="243"/>
      <c r="K402" s="243"/>
      <c r="L402" s="243"/>
      <c r="M402" s="541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ht="12.75" customHeight="1" r="403">
      <c r="A403" s="538"/>
      <c r="B403" s="538"/>
      <c r="C403" s="538"/>
      <c r="D403" s="540"/>
      <c r="E403" s="243"/>
      <c r="F403" s="243"/>
      <c r="G403" s="243"/>
      <c r="H403" s="243"/>
      <c r="I403" s="540"/>
      <c r="J403" s="243"/>
      <c r="K403" s="243"/>
      <c r="L403" s="243"/>
      <c r="M403" s="541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ht="12.75" customHeight="1" r="404">
      <c r="A404" s="538"/>
      <c r="B404" s="538"/>
      <c r="C404" s="538"/>
      <c r="D404" s="540"/>
      <c r="E404" s="243"/>
      <c r="F404" s="243"/>
      <c r="G404" s="243"/>
      <c r="H404" s="243"/>
      <c r="I404" s="540"/>
      <c r="J404" s="243"/>
      <c r="K404" s="243"/>
      <c r="L404" s="243"/>
      <c r="M404" s="541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ht="12.75" customHeight="1" r="405">
      <c r="A405" s="538"/>
      <c r="B405" s="538"/>
      <c r="C405" s="538"/>
      <c r="D405" s="540"/>
      <c r="E405" s="243"/>
      <c r="F405" s="243"/>
      <c r="G405" s="243"/>
      <c r="H405" s="243"/>
      <c r="I405" s="540"/>
      <c r="J405" s="243"/>
      <c r="K405" s="243"/>
      <c r="L405" s="243"/>
      <c r="M405" s="541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ht="12.75" customHeight="1" r="406">
      <c r="A406" s="538"/>
      <c r="B406" s="538"/>
      <c r="C406" s="538"/>
      <c r="D406" s="540"/>
      <c r="E406" s="243"/>
      <c r="F406" s="243"/>
      <c r="G406" s="243"/>
      <c r="H406" s="243"/>
      <c r="I406" s="540"/>
      <c r="J406" s="243"/>
      <c r="K406" s="243"/>
      <c r="L406" s="243"/>
      <c r="M406" s="541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ht="12.75" customHeight="1" r="407">
      <c r="A407" s="538"/>
      <c r="B407" s="538"/>
      <c r="C407" s="538"/>
      <c r="D407" s="540"/>
      <c r="E407" s="243"/>
      <c r="F407" s="243"/>
      <c r="G407" s="243"/>
      <c r="H407" s="243"/>
      <c r="I407" s="540"/>
      <c r="J407" s="243"/>
      <c r="K407" s="243"/>
      <c r="L407" s="243"/>
      <c r="M407" s="541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ht="12.75" customHeight="1" r="408">
      <c r="A408" s="538"/>
      <c r="B408" s="538"/>
      <c r="C408" s="538"/>
      <c r="D408" s="540"/>
      <c r="E408" s="243"/>
      <c r="F408" s="243"/>
      <c r="G408" s="243"/>
      <c r="H408" s="243"/>
      <c r="I408" s="540"/>
      <c r="J408" s="243"/>
      <c r="K408" s="243"/>
      <c r="L408" s="243"/>
      <c r="M408" s="541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ht="12.75" customHeight="1" r="409">
      <c r="A409" s="538"/>
      <c r="B409" s="538"/>
      <c r="C409" s="538"/>
      <c r="D409" s="540"/>
      <c r="E409" s="243"/>
      <c r="F409" s="243"/>
      <c r="G409" s="243"/>
      <c r="H409" s="243"/>
      <c r="I409" s="540"/>
      <c r="J409" s="243"/>
      <c r="K409" s="243"/>
      <c r="L409" s="243"/>
      <c r="M409" s="541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ht="12.75" customHeight="1" r="410">
      <c r="A410" s="538"/>
      <c r="B410" s="538"/>
      <c r="C410" s="538"/>
      <c r="D410" s="540"/>
      <c r="E410" s="243"/>
      <c r="F410" s="243"/>
      <c r="G410" s="243"/>
      <c r="H410" s="243"/>
      <c r="I410" s="540"/>
      <c r="J410" s="243"/>
      <c r="K410" s="243"/>
      <c r="L410" s="243"/>
      <c r="M410" s="541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ht="12.75" customHeight="1" r="411">
      <c r="A411" s="538"/>
      <c r="B411" s="538"/>
      <c r="C411" s="538"/>
      <c r="D411" s="540"/>
      <c r="E411" s="243"/>
      <c r="F411" s="243"/>
      <c r="G411" s="243"/>
      <c r="H411" s="243"/>
      <c r="I411" s="540"/>
      <c r="J411" s="243"/>
      <c r="K411" s="243"/>
      <c r="L411" s="243"/>
      <c r="M411" s="541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ht="12.75" customHeight="1" r="412">
      <c r="A412" s="538"/>
      <c r="B412" s="538"/>
      <c r="C412" s="538"/>
      <c r="D412" s="540"/>
      <c r="E412" s="243"/>
      <c r="F412" s="243"/>
      <c r="G412" s="243"/>
      <c r="H412" s="243"/>
      <c r="I412" s="540"/>
      <c r="J412" s="243"/>
      <c r="K412" s="243"/>
      <c r="L412" s="243"/>
      <c r="M412" s="541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ht="12.75" customHeight="1" r="413">
      <c r="A413" s="538"/>
      <c r="B413" s="538"/>
      <c r="C413" s="538"/>
      <c r="D413" s="540"/>
      <c r="E413" s="243"/>
      <c r="F413" s="243"/>
      <c r="G413" s="243"/>
      <c r="H413" s="243"/>
      <c r="I413" s="540"/>
      <c r="J413" s="243"/>
      <c r="K413" s="243"/>
      <c r="L413" s="243"/>
      <c r="M413" s="541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ht="12.75" customHeight="1" r="414">
      <c r="A414" s="538"/>
      <c r="B414" s="538"/>
      <c r="C414" s="538"/>
      <c r="D414" s="540"/>
      <c r="E414" s="243"/>
      <c r="F414" s="243"/>
      <c r="G414" s="243"/>
      <c r="H414" s="243"/>
      <c r="I414" s="540"/>
      <c r="J414" s="243"/>
      <c r="K414" s="243"/>
      <c r="L414" s="243"/>
      <c r="M414" s="541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ht="12.75" customHeight="1" r="415">
      <c r="A415" s="538"/>
      <c r="B415" s="538"/>
      <c r="C415" s="538"/>
      <c r="D415" s="540"/>
      <c r="E415" s="243"/>
      <c r="F415" s="243"/>
      <c r="G415" s="243"/>
      <c r="H415" s="243"/>
      <c r="I415" s="540"/>
      <c r="J415" s="243"/>
      <c r="K415" s="243"/>
      <c r="L415" s="243"/>
      <c r="M415" s="541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ht="12.75" customHeight="1" r="416">
      <c r="A416" s="538"/>
      <c r="B416" s="538"/>
      <c r="C416" s="538"/>
      <c r="D416" s="540"/>
      <c r="E416" s="243"/>
      <c r="F416" s="243"/>
      <c r="G416" s="243"/>
      <c r="H416" s="243"/>
      <c r="I416" s="540"/>
      <c r="J416" s="243"/>
      <c r="K416" s="243"/>
      <c r="L416" s="243"/>
      <c r="M416" s="541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ht="12.75" customHeight="1" r="417">
      <c r="A417" s="538"/>
      <c r="B417" s="538"/>
      <c r="C417" s="538"/>
      <c r="D417" s="540"/>
      <c r="E417" s="243"/>
      <c r="F417" s="243"/>
      <c r="G417" s="243"/>
      <c r="H417" s="243"/>
      <c r="I417" s="540"/>
      <c r="J417" s="243"/>
      <c r="K417" s="243"/>
      <c r="L417" s="243"/>
      <c r="M417" s="541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ht="12.75" customHeight="1" r="418">
      <c r="A418" s="538"/>
      <c r="B418" s="538"/>
      <c r="C418" s="538"/>
      <c r="D418" s="540"/>
      <c r="E418" s="243"/>
      <c r="F418" s="243"/>
      <c r="G418" s="243"/>
      <c r="H418" s="243"/>
      <c r="I418" s="540"/>
      <c r="J418" s="243"/>
      <c r="K418" s="243"/>
      <c r="L418" s="243"/>
      <c r="M418" s="541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ht="12.75" customHeight="1" r="419">
      <c r="A419" s="538"/>
      <c r="B419" s="538"/>
      <c r="C419" s="538"/>
      <c r="D419" s="540"/>
      <c r="E419" s="243"/>
      <c r="F419" s="243"/>
      <c r="G419" s="243"/>
      <c r="H419" s="243"/>
      <c r="I419" s="540"/>
      <c r="J419" s="243"/>
      <c r="K419" s="243"/>
      <c r="L419" s="243"/>
      <c r="M419" s="541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ht="12.75" customHeight="1" r="420">
      <c r="A420" s="538"/>
      <c r="B420" s="538"/>
      <c r="C420" s="538"/>
      <c r="D420" s="540"/>
      <c r="E420" s="243"/>
      <c r="F420" s="243"/>
      <c r="G420" s="243"/>
      <c r="H420" s="243"/>
      <c r="I420" s="540"/>
      <c r="J420" s="243"/>
      <c r="K420" s="243"/>
      <c r="L420" s="243"/>
      <c r="M420" s="541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ht="12.75" customHeight="1" r="421">
      <c r="A421" s="538"/>
      <c r="B421" s="538"/>
      <c r="C421" s="538"/>
      <c r="D421" s="540"/>
      <c r="E421" s="243"/>
      <c r="F421" s="243"/>
      <c r="G421" s="243"/>
      <c r="H421" s="243"/>
      <c r="I421" s="540"/>
      <c r="J421" s="243"/>
      <c r="K421" s="243"/>
      <c r="L421" s="243"/>
      <c r="M421" s="541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ht="12.75" customHeight="1" r="422">
      <c r="A422" s="538"/>
      <c r="B422" s="538"/>
      <c r="C422" s="538"/>
      <c r="D422" s="540"/>
      <c r="E422" s="243"/>
      <c r="F422" s="243"/>
      <c r="G422" s="243"/>
      <c r="H422" s="243"/>
      <c r="I422" s="540"/>
      <c r="J422" s="243"/>
      <c r="K422" s="243"/>
      <c r="L422" s="243"/>
      <c r="M422" s="541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ht="12.75" customHeight="1" r="423">
      <c r="A423" s="538"/>
      <c r="B423" s="538"/>
      <c r="C423" s="538"/>
      <c r="D423" s="540"/>
      <c r="E423" s="243"/>
      <c r="F423" s="243"/>
      <c r="G423" s="243"/>
      <c r="H423" s="243"/>
      <c r="I423" s="540"/>
      <c r="J423" s="243"/>
      <c r="K423" s="243"/>
      <c r="L423" s="243"/>
      <c r="M423" s="541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ht="12.75" customHeight="1" r="424">
      <c r="A424" s="538"/>
      <c r="B424" s="538"/>
      <c r="C424" s="538"/>
      <c r="D424" s="540"/>
      <c r="E424" s="243"/>
      <c r="F424" s="243"/>
      <c r="G424" s="243"/>
      <c r="H424" s="243"/>
      <c r="I424" s="540"/>
      <c r="J424" s="243"/>
      <c r="K424" s="243"/>
      <c r="L424" s="243"/>
      <c r="M424" s="541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ht="12.75" customHeight="1" r="425">
      <c r="A425" s="538"/>
      <c r="B425" s="538"/>
      <c r="C425" s="538"/>
      <c r="D425" s="540"/>
      <c r="E425" s="243"/>
      <c r="F425" s="243"/>
      <c r="G425" s="243"/>
      <c r="H425" s="243"/>
      <c r="I425" s="540"/>
      <c r="J425" s="243"/>
      <c r="K425" s="243"/>
      <c r="L425" s="243"/>
      <c r="M425" s="541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ht="12.75" customHeight="1" r="426">
      <c r="A426" s="538"/>
      <c r="B426" s="538"/>
      <c r="C426" s="538"/>
      <c r="D426" s="540"/>
      <c r="E426" s="243"/>
      <c r="F426" s="243"/>
      <c r="G426" s="243"/>
      <c r="H426" s="243"/>
      <c r="I426" s="540"/>
      <c r="J426" s="243"/>
      <c r="K426" s="243"/>
      <c r="L426" s="243"/>
      <c r="M426" s="541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ht="12.75" customHeight="1" r="427">
      <c r="A427" s="538"/>
      <c r="B427" s="538"/>
      <c r="C427" s="538"/>
      <c r="D427" s="540"/>
      <c r="E427" s="243"/>
      <c r="F427" s="243"/>
      <c r="G427" s="243"/>
      <c r="H427" s="243"/>
      <c r="I427" s="540"/>
      <c r="J427" s="243"/>
      <c r="K427" s="243"/>
      <c r="L427" s="243"/>
      <c r="M427" s="541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ht="12.75" customHeight="1" r="428">
      <c r="A428" s="538"/>
      <c r="B428" s="538"/>
      <c r="C428" s="538"/>
      <c r="D428" s="540"/>
      <c r="E428" s="243"/>
      <c r="F428" s="243"/>
      <c r="G428" s="243"/>
      <c r="H428" s="243"/>
      <c r="I428" s="540"/>
      <c r="J428" s="243"/>
      <c r="K428" s="243"/>
      <c r="L428" s="243"/>
      <c r="M428" s="541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ht="12.75" customHeight="1" r="429">
      <c r="A429" s="538"/>
      <c r="B429" s="538"/>
      <c r="C429" s="538"/>
      <c r="D429" s="540"/>
      <c r="E429" s="243"/>
      <c r="F429" s="243"/>
      <c r="G429" s="243"/>
      <c r="H429" s="243"/>
      <c r="I429" s="540"/>
      <c r="J429" s="243"/>
      <c r="K429" s="243"/>
      <c r="L429" s="243"/>
      <c r="M429" s="541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ht="12.75" customHeight="1" r="430">
      <c r="A430" s="538"/>
      <c r="B430" s="538"/>
      <c r="C430" s="538"/>
      <c r="D430" s="540"/>
      <c r="E430" s="243"/>
      <c r="F430" s="243"/>
      <c r="G430" s="243"/>
      <c r="H430" s="243"/>
      <c r="I430" s="540"/>
      <c r="J430" s="243"/>
      <c r="K430" s="243"/>
      <c r="L430" s="243"/>
      <c r="M430" s="541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ht="12.75" customHeight="1" r="431">
      <c r="A431" s="538"/>
      <c r="B431" s="538"/>
      <c r="C431" s="538"/>
      <c r="D431" s="540"/>
      <c r="E431" s="243"/>
      <c r="F431" s="243"/>
      <c r="G431" s="243"/>
      <c r="H431" s="243"/>
      <c r="I431" s="540"/>
      <c r="J431" s="243"/>
      <c r="K431" s="243"/>
      <c r="L431" s="243"/>
      <c r="M431" s="541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ht="12.75" customHeight="1" r="432">
      <c r="A432" s="538"/>
      <c r="B432" s="538"/>
      <c r="C432" s="538"/>
      <c r="D432" s="540"/>
      <c r="E432" s="243"/>
      <c r="F432" s="243"/>
      <c r="G432" s="243"/>
      <c r="H432" s="243"/>
      <c r="I432" s="540"/>
      <c r="J432" s="243"/>
      <c r="K432" s="243"/>
      <c r="L432" s="243"/>
      <c r="M432" s="541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ht="12.75" customHeight="1" r="433">
      <c r="A433" s="538"/>
      <c r="B433" s="538"/>
      <c r="C433" s="538"/>
      <c r="D433" s="540"/>
      <c r="E433" s="243"/>
      <c r="F433" s="243"/>
      <c r="G433" s="243"/>
      <c r="H433" s="243"/>
      <c r="I433" s="540"/>
      <c r="J433" s="243"/>
      <c r="K433" s="243"/>
      <c r="L433" s="243"/>
      <c r="M433" s="541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ht="12.75" customHeight="1" r="434">
      <c r="A434" s="538"/>
      <c r="B434" s="538"/>
      <c r="C434" s="538"/>
      <c r="D434" s="540"/>
      <c r="E434" s="243"/>
      <c r="F434" s="243"/>
      <c r="G434" s="243"/>
      <c r="H434" s="243"/>
      <c r="I434" s="540"/>
      <c r="J434" s="243"/>
      <c r="K434" s="243"/>
      <c r="L434" s="243"/>
      <c r="M434" s="541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ht="12.75" customHeight="1" r="435">
      <c r="A435" s="538"/>
      <c r="B435" s="538"/>
      <c r="C435" s="538"/>
      <c r="D435" s="540"/>
      <c r="E435" s="243"/>
      <c r="F435" s="243"/>
      <c r="G435" s="243"/>
      <c r="H435" s="243"/>
      <c r="I435" s="540"/>
      <c r="J435" s="243"/>
      <c r="K435" s="243"/>
      <c r="L435" s="243"/>
      <c r="M435" s="541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ht="12.75" customHeight="1" r="436">
      <c r="A436" s="538"/>
      <c r="B436" s="538"/>
      <c r="C436" s="538"/>
      <c r="D436" s="540"/>
      <c r="E436" s="243"/>
      <c r="F436" s="243"/>
      <c r="G436" s="243"/>
      <c r="H436" s="243"/>
      <c r="I436" s="540"/>
      <c r="J436" s="243"/>
      <c r="K436" s="243"/>
      <c r="L436" s="243"/>
      <c r="M436" s="541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ht="12.75" customHeight="1" r="437">
      <c r="A437" s="538"/>
      <c r="B437" s="538"/>
      <c r="C437" s="538"/>
      <c r="D437" s="540"/>
      <c r="E437" s="243"/>
      <c r="F437" s="243"/>
      <c r="G437" s="243"/>
      <c r="H437" s="243"/>
      <c r="I437" s="540"/>
      <c r="J437" s="243"/>
      <c r="K437" s="243"/>
      <c r="L437" s="243"/>
      <c r="M437" s="541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ht="12.75" customHeight="1" r="438">
      <c r="A438" s="538"/>
      <c r="B438" s="538"/>
      <c r="C438" s="538"/>
      <c r="D438" s="540"/>
      <c r="E438" s="243"/>
      <c r="F438" s="243"/>
      <c r="G438" s="243"/>
      <c r="H438" s="243"/>
      <c r="I438" s="540"/>
      <c r="J438" s="243"/>
      <c r="K438" s="243"/>
      <c r="L438" s="243"/>
      <c r="M438" s="541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ht="12.75" customHeight="1" r="439">
      <c r="A439" s="538"/>
      <c r="B439" s="538"/>
      <c r="C439" s="538"/>
      <c r="D439" s="540"/>
      <c r="E439" s="243"/>
      <c r="F439" s="243"/>
      <c r="G439" s="243"/>
      <c r="H439" s="243"/>
      <c r="I439" s="540"/>
      <c r="J439" s="243"/>
      <c r="K439" s="243"/>
      <c r="L439" s="243"/>
      <c r="M439" s="541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ht="12.75" customHeight="1" r="440">
      <c r="A440" s="538"/>
      <c r="B440" s="538"/>
      <c r="C440" s="538"/>
      <c r="D440" s="540"/>
      <c r="E440" s="243"/>
      <c r="F440" s="243"/>
      <c r="G440" s="243"/>
      <c r="H440" s="243"/>
      <c r="I440" s="540"/>
      <c r="J440" s="243"/>
      <c r="K440" s="243"/>
      <c r="L440" s="243"/>
      <c r="M440" s="541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ht="12.75" customHeight="1" r="441">
      <c r="A441" s="538"/>
      <c r="B441" s="538"/>
      <c r="C441" s="538"/>
      <c r="D441" s="540"/>
      <c r="E441" s="243"/>
      <c r="F441" s="243"/>
      <c r="G441" s="243"/>
      <c r="H441" s="243"/>
      <c r="I441" s="540"/>
      <c r="J441" s="243"/>
      <c r="K441" s="243"/>
      <c r="L441" s="243"/>
      <c r="M441" s="541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ht="12.75" customHeight="1" r="442">
      <c r="A442" s="538"/>
      <c r="B442" s="538"/>
      <c r="C442" s="538"/>
      <c r="D442" s="540"/>
      <c r="E442" s="243"/>
      <c r="F442" s="243"/>
      <c r="G442" s="243"/>
      <c r="H442" s="243"/>
      <c r="I442" s="540"/>
      <c r="J442" s="243"/>
      <c r="K442" s="243"/>
      <c r="L442" s="243"/>
      <c r="M442" s="541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ht="12.75" customHeight="1" r="443">
      <c r="A443" s="538"/>
      <c r="B443" s="538"/>
      <c r="C443" s="538"/>
      <c r="D443" s="540"/>
      <c r="E443" s="243"/>
      <c r="F443" s="243"/>
      <c r="G443" s="243"/>
      <c r="H443" s="243"/>
      <c r="I443" s="540"/>
      <c r="J443" s="243"/>
      <c r="K443" s="243"/>
      <c r="L443" s="243"/>
      <c r="M443" s="541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ht="12.75" customHeight="1" r="444">
      <c r="A444" s="538"/>
      <c r="B444" s="538"/>
      <c r="C444" s="538"/>
      <c r="D444" s="540"/>
      <c r="E444" s="243"/>
      <c r="F444" s="243"/>
      <c r="G444" s="243"/>
      <c r="H444" s="243"/>
      <c r="I444" s="540"/>
      <c r="J444" s="243"/>
      <c r="K444" s="243"/>
      <c r="L444" s="243"/>
      <c r="M444" s="541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ht="12.75" customHeight="1" r="445">
      <c r="A445" s="538"/>
      <c r="B445" s="538"/>
      <c r="C445" s="538"/>
      <c r="D445" s="540"/>
      <c r="E445" s="243"/>
      <c r="F445" s="243"/>
      <c r="G445" s="243"/>
      <c r="H445" s="243"/>
      <c r="I445" s="540"/>
      <c r="J445" s="243"/>
      <c r="K445" s="243"/>
      <c r="L445" s="243"/>
      <c r="M445" s="541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ht="12.75" customHeight="1" r="446">
      <c r="A446" s="538"/>
      <c r="B446" s="538"/>
      <c r="C446" s="538"/>
      <c r="D446" s="540"/>
      <c r="E446" s="243"/>
      <c r="F446" s="243"/>
      <c r="G446" s="243"/>
      <c r="H446" s="243"/>
      <c r="I446" s="540"/>
      <c r="J446" s="243"/>
      <c r="K446" s="243"/>
      <c r="L446" s="243"/>
      <c r="M446" s="541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ht="12.75" customHeight="1" r="447">
      <c r="A447" s="538"/>
      <c r="B447" s="538"/>
      <c r="C447" s="538"/>
      <c r="D447" s="540"/>
      <c r="E447" s="243"/>
      <c r="F447" s="243"/>
      <c r="G447" s="243"/>
      <c r="H447" s="243"/>
      <c r="I447" s="540"/>
      <c r="J447" s="243"/>
      <c r="K447" s="243"/>
      <c r="L447" s="243"/>
      <c r="M447" s="541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ht="12.75" customHeight="1" r="448">
      <c r="A448" s="538"/>
      <c r="B448" s="538"/>
      <c r="C448" s="538"/>
      <c r="D448" s="540"/>
      <c r="E448" s="243"/>
      <c r="F448" s="243"/>
      <c r="G448" s="243"/>
      <c r="H448" s="243"/>
      <c r="I448" s="540"/>
      <c r="J448" s="243"/>
      <c r="K448" s="243"/>
      <c r="L448" s="243"/>
      <c r="M448" s="541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ht="12.75" customHeight="1" r="449">
      <c r="A449" s="538"/>
      <c r="B449" s="538"/>
      <c r="C449" s="538"/>
      <c r="D449" s="540"/>
      <c r="E449" s="243"/>
      <c r="F449" s="243"/>
      <c r="G449" s="243"/>
      <c r="H449" s="243"/>
      <c r="I449" s="540"/>
      <c r="J449" s="243"/>
      <c r="K449" s="243"/>
      <c r="L449" s="243"/>
      <c r="M449" s="541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ht="12.75" customHeight="1" r="450">
      <c r="A450" s="538"/>
      <c r="B450" s="538"/>
      <c r="C450" s="538"/>
      <c r="D450" s="540"/>
      <c r="E450" s="243"/>
      <c r="F450" s="243"/>
      <c r="G450" s="243"/>
      <c r="H450" s="243"/>
      <c r="I450" s="540"/>
      <c r="J450" s="243"/>
      <c r="K450" s="243"/>
      <c r="L450" s="243"/>
      <c r="M450" s="541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ht="12.75" customHeight="1" r="451">
      <c r="A451" s="538"/>
      <c r="B451" s="538"/>
      <c r="C451" s="538"/>
      <c r="D451" s="540"/>
      <c r="E451" s="243"/>
      <c r="F451" s="243"/>
      <c r="G451" s="243"/>
      <c r="H451" s="243"/>
      <c r="I451" s="540"/>
      <c r="J451" s="243"/>
      <c r="K451" s="243"/>
      <c r="L451" s="243"/>
      <c r="M451" s="541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ht="12.75" customHeight="1" r="452">
      <c r="A452" s="538"/>
      <c r="B452" s="538"/>
      <c r="C452" s="538"/>
      <c r="D452" s="540"/>
      <c r="E452" s="243"/>
      <c r="F452" s="243"/>
      <c r="G452" s="243"/>
      <c r="H452" s="243"/>
      <c r="I452" s="540"/>
      <c r="J452" s="243"/>
      <c r="K452" s="243"/>
      <c r="L452" s="243"/>
      <c r="M452" s="541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ht="12.75" customHeight="1" r="453">
      <c r="A453" s="538"/>
      <c r="B453" s="538"/>
      <c r="C453" s="538"/>
      <c r="D453" s="540"/>
      <c r="E453" s="243"/>
      <c r="F453" s="243"/>
      <c r="G453" s="243"/>
      <c r="H453" s="243"/>
      <c r="I453" s="540"/>
      <c r="J453" s="243"/>
      <c r="K453" s="243"/>
      <c r="L453" s="243"/>
      <c r="M453" s="541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ht="12.75" customHeight="1" r="454">
      <c r="A454" s="538"/>
      <c r="B454" s="538"/>
      <c r="C454" s="538"/>
      <c r="D454" s="540"/>
      <c r="E454" s="243"/>
      <c r="F454" s="243"/>
      <c r="G454" s="243"/>
      <c r="H454" s="243"/>
      <c r="I454" s="540"/>
      <c r="J454" s="243"/>
      <c r="K454" s="243"/>
      <c r="L454" s="243"/>
      <c r="M454" s="541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ht="12.75" customHeight="1" r="455">
      <c r="A455" s="538"/>
      <c r="B455" s="538"/>
      <c r="C455" s="538"/>
      <c r="D455" s="540"/>
      <c r="E455" s="243"/>
      <c r="F455" s="243"/>
      <c r="G455" s="243"/>
      <c r="H455" s="243"/>
      <c r="I455" s="540"/>
      <c r="J455" s="243"/>
      <c r="K455" s="243"/>
      <c r="L455" s="243"/>
      <c r="M455" s="541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ht="12.75" customHeight="1" r="456">
      <c r="A456" s="538"/>
      <c r="B456" s="538"/>
      <c r="C456" s="538"/>
      <c r="D456" s="540"/>
      <c r="E456" s="243"/>
      <c r="F456" s="243"/>
      <c r="G456" s="243"/>
      <c r="H456" s="243"/>
      <c r="I456" s="540"/>
      <c r="J456" s="243"/>
      <c r="K456" s="243"/>
      <c r="L456" s="243"/>
      <c r="M456" s="541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ht="12.75" customHeight="1" r="457">
      <c r="A457" s="538"/>
      <c r="B457" s="538"/>
      <c r="C457" s="538"/>
      <c r="D457" s="540"/>
      <c r="E457" s="243"/>
      <c r="F457" s="243"/>
      <c r="G457" s="243"/>
      <c r="H457" s="243"/>
      <c r="I457" s="540"/>
      <c r="J457" s="243"/>
      <c r="K457" s="243"/>
      <c r="L457" s="243"/>
      <c r="M457" s="541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ht="12.75" customHeight="1" r="458">
      <c r="A458" s="538"/>
      <c r="B458" s="538"/>
      <c r="C458" s="538"/>
      <c r="D458" s="540"/>
      <c r="E458" s="243"/>
      <c r="F458" s="243"/>
      <c r="G458" s="243"/>
      <c r="H458" s="243"/>
      <c r="I458" s="540"/>
      <c r="J458" s="243"/>
      <c r="K458" s="243"/>
      <c r="L458" s="243"/>
      <c r="M458" s="541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ht="12.75" customHeight="1" r="459">
      <c r="A459" s="538"/>
      <c r="B459" s="538"/>
      <c r="C459" s="538"/>
      <c r="D459" s="540"/>
      <c r="E459" s="243"/>
      <c r="F459" s="243"/>
      <c r="G459" s="243"/>
      <c r="H459" s="243"/>
      <c r="I459" s="540"/>
      <c r="J459" s="243"/>
      <c r="K459" s="243"/>
      <c r="L459" s="243"/>
      <c r="M459" s="541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ht="12.75" customHeight="1" r="460">
      <c r="A460" s="538"/>
      <c r="B460" s="538"/>
      <c r="C460" s="538"/>
      <c r="D460" s="540"/>
      <c r="E460" s="243"/>
      <c r="F460" s="243"/>
      <c r="G460" s="243"/>
      <c r="H460" s="243"/>
      <c r="I460" s="540"/>
      <c r="J460" s="243"/>
      <c r="K460" s="243"/>
      <c r="L460" s="243"/>
      <c r="M460" s="541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ht="12.75" customHeight="1" r="461">
      <c r="A461" s="538"/>
      <c r="B461" s="538"/>
      <c r="C461" s="538"/>
      <c r="D461" s="540"/>
      <c r="E461" s="243"/>
      <c r="F461" s="243"/>
      <c r="G461" s="243"/>
      <c r="H461" s="243"/>
      <c r="I461" s="540"/>
      <c r="J461" s="243"/>
      <c r="K461" s="243"/>
      <c r="L461" s="243"/>
      <c r="M461" s="541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ht="12.75" customHeight="1" r="462">
      <c r="A462" s="538"/>
      <c r="B462" s="538"/>
      <c r="C462" s="538"/>
      <c r="D462" s="540"/>
      <c r="E462" s="243"/>
      <c r="F462" s="243"/>
      <c r="G462" s="243"/>
      <c r="H462" s="243"/>
      <c r="I462" s="540"/>
      <c r="J462" s="243"/>
      <c r="K462" s="243"/>
      <c r="L462" s="243"/>
      <c r="M462" s="541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ht="12.75" customHeight="1" r="463">
      <c r="A463" s="538"/>
      <c r="B463" s="538"/>
      <c r="C463" s="538"/>
      <c r="D463" s="540"/>
      <c r="E463" s="243"/>
      <c r="F463" s="243"/>
      <c r="G463" s="243"/>
      <c r="H463" s="243"/>
      <c r="I463" s="540"/>
      <c r="J463" s="243"/>
      <c r="K463" s="243"/>
      <c r="L463" s="243"/>
      <c r="M463" s="541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ht="12.75" customHeight="1" r="464">
      <c r="A464" s="538"/>
      <c r="B464" s="538"/>
      <c r="C464" s="538"/>
      <c r="D464" s="540"/>
      <c r="E464" s="243"/>
      <c r="F464" s="243"/>
      <c r="G464" s="243"/>
      <c r="H464" s="243"/>
      <c r="I464" s="540"/>
      <c r="J464" s="243"/>
      <c r="K464" s="243"/>
      <c r="L464" s="243"/>
      <c r="M464" s="541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ht="12.75" customHeight="1" r="465">
      <c r="A465" s="538"/>
      <c r="B465" s="538"/>
      <c r="C465" s="538"/>
      <c r="D465" s="540"/>
      <c r="E465" s="243"/>
      <c r="F465" s="243"/>
      <c r="G465" s="243"/>
      <c r="H465" s="243"/>
      <c r="I465" s="540"/>
      <c r="J465" s="243"/>
      <c r="K465" s="243"/>
      <c r="L465" s="243"/>
      <c r="M465" s="541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ht="12.75" customHeight="1" r="466">
      <c r="A466" s="538"/>
      <c r="B466" s="538"/>
      <c r="C466" s="538"/>
      <c r="D466" s="540"/>
      <c r="E466" s="243"/>
      <c r="F466" s="243"/>
      <c r="G466" s="243"/>
      <c r="H466" s="243"/>
      <c r="I466" s="540"/>
      <c r="J466" s="243"/>
      <c r="K466" s="243"/>
      <c r="L466" s="243"/>
      <c r="M466" s="541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ht="12.75" customHeight="1" r="467">
      <c r="A467" s="538"/>
      <c r="B467" s="538"/>
      <c r="C467" s="538"/>
      <c r="D467" s="540"/>
      <c r="E467" s="243"/>
      <c r="F467" s="243"/>
      <c r="G467" s="243"/>
      <c r="H467" s="243"/>
      <c r="I467" s="540"/>
      <c r="J467" s="243"/>
      <c r="K467" s="243"/>
      <c r="L467" s="243"/>
      <c r="M467" s="541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ht="12.75" customHeight="1" r="468">
      <c r="A468" s="538"/>
      <c r="B468" s="538"/>
      <c r="C468" s="538"/>
      <c r="D468" s="540"/>
      <c r="E468" s="243"/>
      <c r="F468" s="243"/>
      <c r="G468" s="243"/>
      <c r="H468" s="243"/>
      <c r="I468" s="540"/>
      <c r="J468" s="243"/>
      <c r="K468" s="243"/>
      <c r="L468" s="243"/>
      <c r="M468" s="541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ht="12.75" customHeight="1" r="469">
      <c r="A469" s="538"/>
      <c r="B469" s="538"/>
      <c r="C469" s="538"/>
      <c r="D469" s="540"/>
      <c r="E469" s="243"/>
      <c r="F469" s="243"/>
      <c r="G469" s="243"/>
      <c r="H469" s="243"/>
      <c r="I469" s="540"/>
      <c r="J469" s="243"/>
      <c r="K469" s="243"/>
      <c r="L469" s="243"/>
      <c r="M469" s="541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ht="12.75" customHeight="1" r="470">
      <c r="A470" s="538"/>
      <c r="B470" s="538"/>
      <c r="C470" s="538"/>
      <c r="D470" s="540"/>
      <c r="E470" s="243"/>
      <c r="F470" s="243"/>
      <c r="G470" s="243"/>
      <c r="H470" s="243"/>
      <c r="I470" s="540"/>
      <c r="J470" s="243"/>
      <c r="K470" s="243"/>
      <c r="L470" s="243"/>
      <c r="M470" s="541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ht="12.75" customHeight="1" r="471">
      <c r="A471" s="538"/>
      <c r="B471" s="538"/>
      <c r="C471" s="538"/>
      <c r="D471" s="540"/>
      <c r="E471" s="243"/>
      <c r="F471" s="243"/>
      <c r="G471" s="243"/>
      <c r="H471" s="243"/>
      <c r="I471" s="540"/>
      <c r="J471" s="243"/>
      <c r="K471" s="243"/>
      <c r="L471" s="243"/>
      <c r="M471" s="541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ht="12.75" customHeight="1" r="472">
      <c r="A472" s="538"/>
      <c r="B472" s="538"/>
      <c r="C472" s="538"/>
      <c r="D472" s="540"/>
      <c r="E472" s="243"/>
      <c r="F472" s="243"/>
      <c r="G472" s="243"/>
      <c r="H472" s="243"/>
      <c r="I472" s="540"/>
      <c r="J472" s="243"/>
      <c r="K472" s="243"/>
      <c r="L472" s="243"/>
      <c r="M472" s="541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ht="12.75" customHeight="1" r="473">
      <c r="A473" s="538"/>
      <c r="B473" s="538"/>
      <c r="C473" s="538"/>
      <c r="D473" s="540"/>
      <c r="E473" s="243"/>
      <c r="F473" s="243"/>
      <c r="G473" s="243"/>
      <c r="H473" s="243"/>
      <c r="I473" s="540"/>
      <c r="J473" s="243"/>
      <c r="K473" s="243"/>
      <c r="L473" s="243"/>
      <c r="M473" s="541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ht="12.75" customHeight="1" r="474">
      <c r="A474" s="538"/>
      <c r="B474" s="538"/>
      <c r="C474" s="538"/>
      <c r="D474" s="540"/>
      <c r="E474" s="243"/>
      <c r="F474" s="243"/>
      <c r="G474" s="243"/>
      <c r="H474" s="243"/>
      <c r="I474" s="540"/>
      <c r="J474" s="243"/>
      <c r="K474" s="243"/>
      <c r="L474" s="243"/>
      <c r="M474" s="541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ht="12.75" customHeight="1" r="475">
      <c r="A475" s="538"/>
      <c r="B475" s="538"/>
      <c r="C475" s="538"/>
      <c r="D475" s="540"/>
      <c r="E475" s="243"/>
      <c r="F475" s="243"/>
      <c r="G475" s="243"/>
      <c r="H475" s="243"/>
      <c r="I475" s="540"/>
      <c r="J475" s="243"/>
      <c r="K475" s="243"/>
      <c r="L475" s="243"/>
      <c r="M475" s="541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ht="12.75" customHeight="1" r="476">
      <c r="A476" s="538"/>
      <c r="B476" s="538"/>
      <c r="C476" s="538"/>
      <c r="D476" s="540"/>
      <c r="E476" s="243"/>
      <c r="F476" s="243"/>
      <c r="G476" s="243"/>
      <c r="H476" s="243"/>
      <c r="I476" s="540"/>
      <c r="J476" s="243"/>
      <c r="K476" s="243"/>
      <c r="L476" s="243"/>
      <c r="M476" s="541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ht="12.75" customHeight="1" r="477">
      <c r="A477" s="538"/>
      <c r="B477" s="538"/>
      <c r="C477" s="538"/>
      <c r="D477" s="540"/>
      <c r="E477" s="243"/>
      <c r="F477" s="243"/>
      <c r="G477" s="243"/>
      <c r="H477" s="243"/>
      <c r="I477" s="540"/>
      <c r="J477" s="243"/>
      <c r="K477" s="243"/>
      <c r="L477" s="243"/>
      <c r="M477" s="541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ht="12.75" customHeight="1" r="478">
      <c r="A478" s="538"/>
      <c r="B478" s="538"/>
      <c r="C478" s="538"/>
      <c r="D478" s="540"/>
      <c r="E478" s="243"/>
      <c r="F478" s="243"/>
      <c r="G478" s="243"/>
      <c r="H478" s="243"/>
      <c r="I478" s="540"/>
      <c r="J478" s="243"/>
      <c r="K478" s="243"/>
      <c r="L478" s="243"/>
      <c r="M478" s="541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ht="12.75" customHeight="1" r="479">
      <c r="A479" s="538"/>
      <c r="B479" s="538"/>
      <c r="C479" s="538"/>
      <c r="D479" s="540"/>
      <c r="E479" s="243"/>
      <c r="F479" s="243"/>
      <c r="G479" s="243"/>
      <c r="H479" s="243"/>
      <c r="I479" s="540"/>
      <c r="J479" s="243"/>
      <c r="K479" s="243"/>
      <c r="L479" s="243"/>
      <c r="M479" s="541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ht="12.75" customHeight="1" r="480">
      <c r="A480" s="538"/>
      <c r="B480" s="538"/>
      <c r="C480" s="538"/>
      <c r="D480" s="540"/>
      <c r="E480" s="243"/>
      <c r="F480" s="243"/>
      <c r="G480" s="243"/>
      <c r="H480" s="243"/>
      <c r="I480" s="540"/>
      <c r="J480" s="243"/>
      <c r="K480" s="243"/>
      <c r="L480" s="243"/>
      <c r="M480" s="541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ht="12.75" customHeight="1" r="481">
      <c r="A481" s="538"/>
      <c r="B481" s="538"/>
      <c r="C481" s="538"/>
      <c r="D481" s="540"/>
      <c r="E481" s="243"/>
      <c r="F481" s="243"/>
      <c r="G481" s="243"/>
      <c r="H481" s="243"/>
      <c r="I481" s="540"/>
      <c r="J481" s="243"/>
      <c r="K481" s="243"/>
      <c r="L481" s="243"/>
      <c r="M481" s="541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ht="12.75" customHeight="1" r="482">
      <c r="A482" s="538"/>
      <c r="B482" s="538"/>
      <c r="C482" s="538"/>
      <c r="D482" s="540"/>
      <c r="E482" s="243"/>
      <c r="F482" s="243"/>
      <c r="G482" s="243"/>
      <c r="H482" s="243"/>
      <c r="I482" s="540"/>
      <c r="J482" s="243"/>
      <c r="K482" s="243"/>
      <c r="L482" s="243"/>
      <c r="M482" s="541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ht="12.75" customHeight="1" r="483">
      <c r="A483" s="538"/>
      <c r="B483" s="538"/>
      <c r="C483" s="538"/>
      <c r="D483" s="540"/>
      <c r="E483" s="243"/>
      <c r="F483" s="243"/>
      <c r="G483" s="243"/>
      <c r="H483" s="243"/>
      <c r="I483" s="540"/>
      <c r="J483" s="243"/>
      <c r="K483" s="243"/>
      <c r="L483" s="243"/>
      <c r="M483" s="541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ht="12.75" customHeight="1" r="484">
      <c r="A484" s="538"/>
      <c r="B484" s="538"/>
      <c r="C484" s="538"/>
      <c r="D484" s="540"/>
      <c r="E484" s="243"/>
      <c r="F484" s="243"/>
      <c r="G484" s="243"/>
      <c r="H484" s="243"/>
      <c r="I484" s="540"/>
      <c r="J484" s="243"/>
      <c r="K484" s="243"/>
      <c r="L484" s="243"/>
      <c r="M484" s="541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ht="12.75" customHeight="1" r="485">
      <c r="A485" s="538"/>
      <c r="B485" s="538"/>
      <c r="C485" s="538"/>
      <c r="D485" s="540"/>
      <c r="E485" s="243"/>
      <c r="F485" s="243"/>
      <c r="G485" s="243"/>
      <c r="H485" s="243"/>
      <c r="I485" s="540"/>
      <c r="J485" s="243"/>
      <c r="K485" s="243"/>
      <c r="L485" s="243"/>
      <c r="M485" s="541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ht="12.75" customHeight="1" r="486">
      <c r="A486" s="538"/>
      <c r="B486" s="538"/>
      <c r="C486" s="538"/>
      <c r="D486" s="540"/>
      <c r="E486" s="243"/>
      <c r="F486" s="243"/>
      <c r="G486" s="243"/>
      <c r="H486" s="243"/>
      <c r="I486" s="540"/>
      <c r="J486" s="243"/>
      <c r="K486" s="243"/>
      <c r="L486" s="243"/>
      <c r="M486" s="541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ht="12.75" customHeight="1" r="487">
      <c r="A487" s="538"/>
      <c r="B487" s="538"/>
      <c r="C487" s="538"/>
      <c r="D487" s="540"/>
      <c r="E487" s="243"/>
      <c r="F487" s="243"/>
      <c r="G487" s="243"/>
      <c r="H487" s="243"/>
      <c r="I487" s="540"/>
      <c r="J487" s="243"/>
      <c r="K487" s="243"/>
      <c r="L487" s="243"/>
      <c r="M487" s="541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ht="12.75" customHeight="1" r="488">
      <c r="A488" s="538"/>
      <c r="B488" s="538"/>
      <c r="C488" s="538"/>
      <c r="D488" s="540"/>
      <c r="E488" s="243"/>
      <c r="F488" s="243"/>
      <c r="G488" s="243"/>
      <c r="H488" s="243"/>
      <c r="I488" s="540"/>
      <c r="J488" s="243"/>
      <c r="K488" s="243"/>
      <c r="L488" s="243"/>
      <c r="M488" s="541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ht="12.75" customHeight="1" r="489">
      <c r="A489" s="538"/>
      <c r="B489" s="538"/>
      <c r="C489" s="538"/>
      <c r="D489" s="540"/>
      <c r="E489" s="243"/>
      <c r="F489" s="243"/>
      <c r="G489" s="243"/>
      <c r="H489" s="243"/>
      <c r="I489" s="540"/>
      <c r="J489" s="243"/>
      <c r="K489" s="243"/>
      <c r="L489" s="243"/>
      <c r="M489" s="541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ht="12.75" customHeight="1" r="490">
      <c r="A490" s="538"/>
      <c r="B490" s="538"/>
      <c r="C490" s="538"/>
      <c r="D490" s="540"/>
      <c r="E490" s="243"/>
      <c r="F490" s="243"/>
      <c r="G490" s="243"/>
      <c r="H490" s="243"/>
      <c r="I490" s="540"/>
      <c r="J490" s="243"/>
      <c r="K490" s="243"/>
      <c r="L490" s="243"/>
      <c r="M490" s="541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ht="12.75" customHeight="1" r="491">
      <c r="A491" s="538"/>
      <c r="B491" s="538"/>
      <c r="C491" s="538"/>
      <c r="D491" s="540"/>
      <c r="E491" s="243"/>
      <c r="F491" s="243"/>
      <c r="G491" s="243"/>
      <c r="H491" s="243"/>
      <c r="I491" s="540"/>
      <c r="J491" s="243"/>
      <c r="K491" s="243"/>
      <c r="L491" s="243"/>
      <c r="M491" s="541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ht="12.75" customHeight="1" r="492">
      <c r="A492" s="538"/>
      <c r="B492" s="538"/>
      <c r="C492" s="538"/>
      <c r="D492" s="540"/>
      <c r="E492" s="243"/>
      <c r="F492" s="243"/>
      <c r="G492" s="243"/>
      <c r="H492" s="243"/>
      <c r="I492" s="540"/>
      <c r="J492" s="243"/>
      <c r="K492" s="243"/>
      <c r="L492" s="243"/>
      <c r="M492" s="541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ht="12.75" customHeight="1" r="493">
      <c r="A493" s="538"/>
      <c r="B493" s="538"/>
      <c r="C493" s="538"/>
      <c r="D493" s="540"/>
      <c r="E493" s="243"/>
      <c r="F493" s="243"/>
      <c r="G493" s="243"/>
      <c r="H493" s="243"/>
      <c r="I493" s="540"/>
      <c r="J493" s="243"/>
      <c r="K493" s="243"/>
      <c r="L493" s="243"/>
      <c r="M493" s="541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ht="12.75" customHeight="1" r="494">
      <c r="A494" s="538"/>
      <c r="B494" s="538"/>
      <c r="C494" s="538"/>
      <c r="D494" s="540"/>
      <c r="E494" s="243"/>
      <c r="F494" s="243"/>
      <c r="G494" s="243"/>
      <c r="H494" s="243"/>
      <c r="I494" s="540"/>
      <c r="J494" s="243"/>
      <c r="K494" s="243"/>
      <c r="L494" s="243"/>
      <c r="M494" s="541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ht="12.75" customHeight="1" r="495">
      <c r="A495" s="538"/>
      <c r="B495" s="538"/>
      <c r="C495" s="538"/>
      <c r="D495" s="540"/>
      <c r="E495" s="243"/>
      <c r="F495" s="243"/>
      <c r="G495" s="243"/>
      <c r="H495" s="243"/>
      <c r="I495" s="540"/>
      <c r="J495" s="243"/>
      <c r="K495" s="243"/>
      <c r="L495" s="243"/>
      <c r="M495" s="541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ht="12.75" customHeight="1" r="496">
      <c r="A496" s="538"/>
      <c r="B496" s="538"/>
      <c r="C496" s="538"/>
      <c r="D496" s="540"/>
      <c r="E496" s="243"/>
      <c r="F496" s="243"/>
      <c r="G496" s="243"/>
      <c r="H496" s="243"/>
      <c r="I496" s="540"/>
      <c r="J496" s="243"/>
      <c r="K496" s="243"/>
      <c r="L496" s="243"/>
      <c r="M496" s="541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ht="12.75" customHeight="1" r="497">
      <c r="A497" s="538"/>
      <c r="B497" s="538"/>
      <c r="C497" s="538"/>
      <c r="D497" s="540"/>
      <c r="E497" s="243"/>
      <c r="F497" s="243"/>
      <c r="G497" s="243"/>
      <c r="H497" s="243"/>
      <c r="I497" s="540"/>
      <c r="J497" s="243"/>
      <c r="K497" s="243"/>
      <c r="L497" s="243"/>
      <c r="M497" s="541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ht="12.75" customHeight="1" r="498">
      <c r="A498" s="538"/>
      <c r="B498" s="538"/>
      <c r="C498" s="538"/>
      <c r="D498" s="540"/>
      <c r="E498" s="243"/>
      <c r="F498" s="243"/>
      <c r="G498" s="243"/>
      <c r="H498" s="243"/>
      <c r="I498" s="540"/>
      <c r="J498" s="243"/>
      <c r="K498" s="243"/>
      <c r="L498" s="243"/>
      <c r="M498" s="541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ht="12.75" customHeight="1" r="499">
      <c r="A499" s="538"/>
      <c r="B499" s="538"/>
      <c r="C499" s="538"/>
      <c r="D499" s="540"/>
      <c r="E499" s="243"/>
      <c r="F499" s="243"/>
      <c r="G499" s="243"/>
      <c r="H499" s="243"/>
      <c r="I499" s="540"/>
      <c r="J499" s="243"/>
      <c r="K499" s="243"/>
      <c r="L499" s="243"/>
      <c r="M499" s="541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ht="12.75" customHeight="1" r="500">
      <c r="A500" s="538"/>
      <c r="B500" s="538"/>
      <c r="C500" s="538"/>
      <c r="D500" s="540"/>
      <c r="E500" s="243"/>
      <c r="F500" s="243"/>
      <c r="G500" s="243"/>
      <c r="H500" s="243"/>
      <c r="I500" s="540"/>
      <c r="J500" s="243"/>
      <c r="K500" s="243"/>
      <c r="L500" s="243"/>
      <c r="M500" s="541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ht="12.75" customHeight="1" r="501">
      <c r="A501" s="538"/>
      <c r="B501" s="538"/>
      <c r="C501" s="538"/>
      <c r="D501" s="540"/>
      <c r="E501" s="243"/>
      <c r="F501" s="243"/>
      <c r="G501" s="243"/>
      <c r="H501" s="243"/>
      <c r="I501" s="540"/>
      <c r="J501" s="243"/>
      <c r="K501" s="243"/>
      <c r="L501" s="243"/>
      <c r="M501" s="541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ht="12.75" customHeight="1" r="502">
      <c r="A502" s="538"/>
      <c r="B502" s="538"/>
      <c r="C502" s="538"/>
      <c r="D502" s="540"/>
      <c r="E502" s="243"/>
      <c r="F502" s="243"/>
      <c r="G502" s="243"/>
      <c r="H502" s="243"/>
      <c r="I502" s="540"/>
      <c r="J502" s="243"/>
      <c r="K502" s="243"/>
      <c r="L502" s="243"/>
      <c r="M502" s="541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ht="12.75" customHeight="1" r="503">
      <c r="A503" s="538"/>
      <c r="B503" s="538"/>
      <c r="C503" s="538"/>
      <c r="D503" s="540"/>
      <c r="E503" s="243"/>
      <c r="F503" s="243"/>
      <c r="G503" s="243"/>
      <c r="H503" s="243"/>
      <c r="I503" s="540"/>
      <c r="J503" s="243"/>
      <c r="K503" s="243"/>
      <c r="L503" s="243"/>
      <c r="M503" s="541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ht="12.75" customHeight="1" r="504">
      <c r="A504" s="538"/>
      <c r="B504" s="538"/>
      <c r="C504" s="538"/>
      <c r="D504" s="540"/>
      <c r="E504" s="243"/>
      <c r="F504" s="243"/>
      <c r="G504" s="243"/>
      <c r="H504" s="243"/>
      <c r="I504" s="540"/>
      <c r="J504" s="243"/>
      <c r="K504" s="243"/>
      <c r="L504" s="243"/>
      <c r="M504" s="541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ht="12.75" customHeight="1" r="505">
      <c r="A505" s="538"/>
      <c r="B505" s="538"/>
      <c r="C505" s="538"/>
      <c r="D505" s="540"/>
      <c r="E505" s="243"/>
      <c r="F505" s="243"/>
      <c r="G505" s="243"/>
      <c r="H505" s="243"/>
      <c r="I505" s="540"/>
      <c r="J505" s="243"/>
      <c r="K505" s="243"/>
      <c r="L505" s="243"/>
      <c r="M505" s="541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ht="12.75" customHeight="1" r="506">
      <c r="A506" s="538"/>
      <c r="B506" s="538"/>
      <c r="C506" s="538"/>
      <c r="D506" s="540"/>
      <c r="E506" s="243"/>
      <c r="F506" s="243"/>
      <c r="G506" s="243"/>
      <c r="H506" s="243"/>
      <c r="I506" s="540"/>
      <c r="J506" s="243"/>
      <c r="K506" s="243"/>
      <c r="L506" s="243"/>
      <c r="M506" s="541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ht="12.75" customHeight="1" r="507">
      <c r="A507" s="538"/>
      <c r="B507" s="538"/>
      <c r="C507" s="538"/>
      <c r="D507" s="540"/>
      <c r="E507" s="243"/>
      <c r="F507" s="243"/>
      <c r="G507" s="243"/>
      <c r="H507" s="243"/>
      <c r="I507" s="540"/>
      <c r="J507" s="243"/>
      <c r="K507" s="243"/>
      <c r="L507" s="243"/>
      <c r="M507" s="541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ht="12.75" customHeight="1" r="508">
      <c r="A508" s="538"/>
      <c r="B508" s="538"/>
      <c r="C508" s="538"/>
      <c r="D508" s="540"/>
      <c r="E508" s="243"/>
      <c r="F508" s="243"/>
      <c r="G508" s="243"/>
      <c r="H508" s="243"/>
      <c r="I508" s="540"/>
      <c r="J508" s="243"/>
      <c r="K508" s="243"/>
      <c r="L508" s="243"/>
      <c r="M508" s="541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ht="12.75" customHeight="1" r="509">
      <c r="A509" s="538"/>
      <c r="B509" s="538"/>
      <c r="C509" s="538"/>
      <c r="D509" s="540"/>
      <c r="E509" s="243"/>
      <c r="F509" s="243"/>
      <c r="G509" s="243"/>
      <c r="H509" s="243"/>
      <c r="I509" s="540"/>
      <c r="J509" s="243"/>
      <c r="K509" s="243"/>
      <c r="L509" s="243"/>
      <c r="M509" s="541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ht="12.75" customHeight="1" r="510">
      <c r="A510" s="538"/>
      <c r="B510" s="538"/>
      <c r="C510" s="538"/>
      <c r="D510" s="540"/>
      <c r="E510" s="243"/>
      <c r="F510" s="243"/>
      <c r="G510" s="243"/>
      <c r="H510" s="243"/>
      <c r="I510" s="540"/>
      <c r="J510" s="243"/>
      <c r="K510" s="243"/>
      <c r="L510" s="243"/>
      <c r="M510" s="541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ht="12.75" customHeight="1" r="511">
      <c r="A511" s="538"/>
      <c r="B511" s="538"/>
      <c r="C511" s="538"/>
      <c r="D511" s="540"/>
      <c r="E511" s="243"/>
      <c r="F511" s="243"/>
      <c r="G511" s="243"/>
      <c r="H511" s="243"/>
      <c r="I511" s="540"/>
      <c r="J511" s="243"/>
      <c r="K511" s="243"/>
      <c r="L511" s="243"/>
      <c r="M511" s="541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ht="12.75" customHeight="1" r="512">
      <c r="A512" s="538"/>
      <c r="B512" s="538"/>
      <c r="C512" s="538"/>
      <c r="D512" s="540"/>
      <c r="E512" s="243"/>
      <c r="F512" s="243"/>
      <c r="G512" s="243"/>
      <c r="H512" s="243"/>
      <c r="I512" s="540"/>
      <c r="J512" s="243"/>
      <c r="K512" s="243"/>
      <c r="L512" s="243"/>
      <c r="M512" s="541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ht="12.75" customHeight="1" r="513">
      <c r="A513" s="538"/>
      <c r="B513" s="538"/>
      <c r="C513" s="538"/>
      <c r="D513" s="540"/>
      <c r="E513" s="243"/>
      <c r="F513" s="243"/>
      <c r="G513" s="243"/>
      <c r="H513" s="243"/>
      <c r="I513" s="540"/>
      <c r="J513" s="243"/>
      <c r="K513" s="243"/>
      <c r="L513" s="243"/>
      <c r="M513" s="541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ht="12.75" customHeight="1" r="514">
      <c r="A514" s="538"/>
      <c r="B514" s="538"/>
      <c r="C514" s="538"/>
      <c r="D514" s="540"/>
      <c r="E514" s="243"/>
      <c r="F514" s="243"/>
      <c r="G514" s="243"/>
      <c r="H514" s="243"/>
      <c r="I514" s="540"/>
      <c r="J514" s="243"/>
      <c r="K514" s="243"/>
      <c r="L514" s="243"/>
      <c r="M514" s="541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ht="12.75" customHeight="1" r="515">
      <c r="A515" s="538"/>
      <c r="B515" s="538"/>
      <c r="C515" s="538"/>
      <c r="D515" s="540"/>
      <c r="E515" s="243"/>
      <c r="F515" s="243"/>
      <c r="G515" s="243"/>
      <c r="H515" s="243"/>
      <c r="I515" s="540"/>
      <c r="J515" s="243"/>
      <c r="K515" s="243"/>
      <c r="L515" s="243"/>
      <c r="M515" s="541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ht="12.75" customHeight="1" r="516">
      <c r="A516" s="538"/>
      <c r="B516" s="538"/>
      <c r="C516" s="538"/>
      <c r="D516" s="540"/>
      <c r="E516" s="243"/>
      <c r="F516" s="243"/>
      <c r="G516" s="243"/>
      <c r="H516" s="243"/>
      <c r="I516" s="540"/>
      <c r="J516" s="243"/>
      <c r="K516" s="243"/>
      <c r="L516" s="243"/>
      <c r="M516" s="541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ht="12.75" customHeight="1" r="517">
      <c r="A517" s="538"/>
      <c r="B517" s="538"/>
      <c r="C517" s="538"/>
      <c r="D517" s="540"/>
      <c r="E517" s="243"/>
      <c r="F517" s="243"/>
      <c r="G517" s="243"/>
      <c r="H517" s="243"/>
      <c r="I517" s="540"/>
      <c r="J517" s="243"/>
      <c r="K517" s="243"/>
      <c r="L517" s="243"/>
      <c r="M517" s="541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ht="12.75" customHeight="1" r="518">
      <c r="A518" s="538"/>
      <c r="B518" s="538"/>
      <c r="C518" s="538"/>
      <c r="D518" s="540"/>
      <c r="E518" s="243"/>
      <c r="F518" s="243"/>
      <c r="G518" s="243"/>
      <c r="H518" s="243"/>
      <c r="I518" s="540"/>
      <c r="J518" s="243"/>
      <c r="K518" s="243"/>
      <c r="L518" s="243"/>
      <c r="M518" s="541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ht="12.75" customHeight="1" r="519">
      <c r="A519" s="538"/>
      <c r="B519" s="538"/>
      <c r="C519" s="538"/>
      <c r="D519" s="540"/>
      <c r="E519" s="243"/>
      <c r="F519" s="243"/>
      <c r="G519" s="243"/>
      <c r="H519" s="243"/>
      <c r="I519" s="540"/>
      <c r="J519" s="243"/>
      <c r="K519" s="243"/>
      <c r="L519" s="243"/>
      <c r="M519" s="541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ht="12.75" customHeight="1" r="520">
      <c r="A520" s="538"/>
      <c r="B520" s="538"/>
      <c r="C520" s="538"/>
      <c r="D520" s="540"/>
      <c r="E520" s="243"/>
      <c r="F520" s="243"/>
      <c r="G520" s="243"/>
      <c r="H520" s="243"/>
      <c r="I520" s="540"/>
      <c r="J520" s="243"/>
      <c r="K520" s="243"/>
      <c r="L520" s="243"/>
      <c r="M520" s="541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ht="12.75" customHeight="1" r="521">
      <c r="A521" s="538"/>
      <c r="B521" s="538"/>
      <c r="C521" s="538"/>
      <c r="D521" s="540"/>
      <c r="E521" s="243"/>
      <c r="F521" s="243"/>
      <c r="G521" s="243"/>
      <c r="H521" s="243"/>
      <c r="I521" s="540"/>
      <c r="J521" s="243"/>
      <c r="K521" s="243"/>
      <c r="L521" s="243"/>
      <c r="M521" s="541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ht="12.75" customHeight="1" r="522">
      <c r="A522" s="538"/>
      <c r="B522" s="538"/>
      <c r="C522" s="538"/>
      <c r="D522" s="540"/>
      <c r="E522" s="243"/>
      <c r="F522" s="243"/>
      <c r="G522" s="243"/>
      <c r="H522" s="243"/>
      <c r="I522" s="540"/>
      <c r="J522" s="243"/>
      <c r="K522" s="243"/>
      <c r="L522" s="243"/>
      <c r="M522" s="541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ht="12.75" customHeight="1" r="523">
      <c r="A523" s="538"/>
      <c r="B523" s="538"/>
      <c r="C523" s="538"/>
      <c r="D523" s="540"/>
      <c r="E523" s="243"/>
      <c r="F523" s="243"/>
      <c r="G523" s="243"/>
      <c r="H523" s="243"/>
      <c r="I523" s="540"/>
      <c r="J523" s="243"/>
      <c r="K523" s="243"/>
      <c r="L523" s="243"/>
      <c r="M523" s="541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ht="12.75" customHeight="1" r="524">
      <c r="A524" s="538"/>
      <c r="B524" s="538"/>
      <c r="C524" s="538"/>
      <c r="D524" s="540"/>
      <c r="E524" s="243"/>
      <c r="F524" s="243"/>
      <c r="G524" s="243"/>
      <c r="H524" s="243"/>
      <c r="I524" s="540"/>
      <c r="J524" s="243"/>
      <c r="K524" s="243"/>
      <c r="L524" s="243"/>
      <c r="M524" s="541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ht="12.75" customHeight="1" r="525">
      <c r="A525" s="538"/>
      <c r="B525" s="538"/>
      <c r="C525" s="538"/>
      <c r="D525" s="540"/>
      <c r="E525" s="243"/>
      <c r="F525" s="243"/>
      <c r="G525" s="243"/>
      <c r="H525" s="243"/>
      <c r="I525" s="540"/>
      <c r="J525" s="243"/>
      <c r="K525" s="243"/>
      <c r="L525" s="243"/>
      <c r="M525" s="541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ht="12.75" customHeight="1" r="526">
      <c r="A526" s="538"/>
      <c r="B526" s="538"/>
      <c r="C526" s="538"/>
      <c r="D526" s="540"/>
      <c r="E526" s="243"/>
      <c r="F526" s="243"/>
      <c r="G526" s="243"/>
      <c r="H526" s="243"/>
      <c r="I526" s="540"/>
      <c r="J526" s="243"/>
      <c r="K526" s="243"/>
      <c r="L526" s="243"/>
      <c r="M526" s="541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ht="12.75" customHeight="1" r="527">
      <c r="A527" s="538"/>
      <c r="B527" s="538"/>
      <c r="C527" s="538"/>
      <c r="D527" s="540"/>
      <c r="E527" s="243"/>
      <c r="F527" s="243"/>
      <c r="G527" s="243"/>
      <c r="H527" s="243"/>
      <c r="I527" s="540"/>
      <c r="J527" s="243"/>
      <c r="K527" s="243"/>
      <c r="L527" s="243"/>
      <c r="M527" s="541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ht="12.75" customHeight="1" r="528">
      <c r="A528" s="538"/>
      <c r="B528" s="538"/>
      <c r="C528" s="538"/>
      <c r="D528" s="540"/>
      <c r="E528" s="243"/>
      <c r="F528" s="243"/>
      <c r="G528" s="243"/>
      <c r="H528" s="243"/>
      <c r="I528" s="540"/>
      <c r="J528" s="243"/>
      <c r="K528" s="243"/>
      <c r="L528" s="243"/>
      <c r="M528" s="541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ht="12.75" customHeight="1" r="529">
      <c r="A529" s="538"/>
      <c r="B529" s="538"/>
      <c r="C529" s="538"/>
      <c r="D529" s="540"/>
      <c r="E529" s="243"/>
      <c r="F529" s="243"/>
      <c r="G529" s="243"/>
      <c r="H529" s="243"/>
      <c r="I529" s="540"/>
      <c r="J529" s="243"/>
      <c r="K529" s="243"/>
      <c r="L529" s="243"/>
      <c r="M529" s="541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ht="12.75" customHeight="1" r="530">
      <c r="A530" s="538"/>
      <c r="B530" s="538"/>
      <c r="C530" s="538"/>
      <c r="D530" s="540"/>
      <c r="E530" s="243"/>
      <c r="F530" s="243"/>
      <c r="G530" s="243"/>
      <c r="H530" s="243"/>
      <c r="I530" s="540"/>
      <c r="J530" s="243"/>
      <c r="K530" s="243"/>
      <c r="L530" s="243"/>
      <c r="M530" s="541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ht="12.75" customHeight="1" r="531">
      <c r="A531" s="538"/>
      <c r="B531" s="538"/>
      <c r="C531" s="538"/>
      <c r="D531" s="540"/>
      <c r="E531" s="243"/>
      <c r="F531" s="243"/>
      <c r="G531" s="243"/>
      <c r="H531" s="243"/>
      <c r="I531" s="540"/>
      <c r="J531" s="243"/>
      <c r="K531" s="243"/>
      <c r="L531" s="243"/>
      <c r="M531" s="541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ht="12.75" customHeight="1" r="532">
      <c r="A532" s="538"/>
      <c r="B532" s="538"/>
      <c r="C532" s="538"/>
      <c r="D532" s="540"/>
      <c r="E532" s="243"/>
      <c r="F532" s="243"/>
      <c r="G532" s="243"/>
      <c r="H532" s="243"/>
      <c r="I532" s="540"/>
      <c r="J532" s="243"/>
      <c r="K532" s="243"/>
      <c r="L532" s="243"/>
      <c r="M532" s="541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ht="12.75" customHeight="1" r="533">
      <c r="A533" s="538"/>
      <c r="B533" s="538"/>
      <c r="C533" s="538"/>
      <c r="D533" s="540"/>
      <c r="E533" s="243"/>
      <c r="F533" s="243"/>
      <c r="G533" s="243"/>
      <c r="H533" s="243"/>
      <c r="I533" s="540"/>
      <c r="J533" s="243"/>
      <c r="K533" s="243"/>
      <c r="L533" s="243"/>
      <c r="M533" s="541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ht="12.75" customHeight="1" r="534">
      <c r="A534" s="538"/>
      <c r="B534" s="538"/>
      <c r="C534" s="538"/>
      <c r="D534" s="540"/>
      <c r="E534" s="243"/>
      <c r="F534" s="243"/>
      <c r="G534" s="243"/>
      <c r="H534" s="243"/>
      <c r="I534" s="540"/>
      <c r="J534" s="243"/>
      <c r="K534" s="243"/>
      <c r="L534" s="243"/>
      <c r="M534" s="541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ht="12.75" customHeight="1" r="535">
      <c r="A535" s="538"/>
      <c r="B535" s="538"/>
      <c r="C535" s="538"/>
      <c r="D535" s="540"/>
      <c r="E535" s="243"/>
      <c r="F535" s="243"/>
      <c r="G535" s="243"/>
      <c r="H535" s="243"/>
      <c r="I535" s="540"/>
      <c r="J535" s="243"/>
      <c r="K535" s="243"/>
      <c r="L535" s="243"/>
      <c r="M535" s="541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ht="12.75" customHeight="1" r="536">
      <c r="A536" s="538"/>
      <c r="B536" s="538"/>
      <c r="C536" s="538"/>
      <c r="D536" s="540"/>
      <c r="E536" s="243"/>
      <c r="F536" s="243"/>
      <c r="G536" s="243"/>
      <c r="H536" s="243"/>
      <c r="I536" s="540"/>
      <c r="J536" s="243"/>
      <c r="K536" s="243"/>
      <c r="L536" s="243"/>
      <c r="M536" s="541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ht="12.75" customHeight="1" r="537">
      <c r="A537" s="538"/>
      <c r="B537" s="538"/>
      <c r="C537" s="538"/>
      <c r="D537" s="540"/>
      <c r="E537" s="243"/>
      <c r="F537" s="243"/>
      <c r="G537" s="243"/>
      <c r="H537" s="243"/>
      <c r="I537" s="540"/>
      <c r="J537" s="243"/>
      <c r="K537" s="243"/>
      <c r="L537" s="243"/>
      <c r="M537" s="541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ht="12.75" customHeight="1" r="538">
      <c r="A538" s="538"/>
      <c r="B538" s="538"/>
      <c r="C538" s="538"/>
      <c r="D538" s="540"/>
      <c r="E538" s="243"/>
      <c r="F538" s="243"/>
      <c r="G538" s="243"/>
      <c r="H538" s="243"/>
      <c r="I538" s="540"/>
      <c r="J538" s="243"/>
      <c r="K538" s="243"/>
      <c r="L538" s="243"/>
      <c r="M538" s="541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ht="12.75" customHeight="1" r="539">
      <c r="A539" s="538"/>
      <c r="B539" s="538"/>
      <c r="C539" s="538"/>
      <c r="D539" s="540"/>
      <c r="E539" s="243"/>
      <c r="F539" s="243"/>
      <c r="G539" s="243"/>
      <c r="H539" s="243"/>
      <c r="I539" s="540"/>
      <c r="J539" s="243"/>
      <c r="K539" s="243"/>
      <c r="L539" s="243"/>
      <c r="M539" s="541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ht="12.75" customHeight="1" r="540">
      <c r="A540" s="538"/>
      <c r="B540" s="538"/>
      <c r="C540" s="538"/>
      <c r="D540" s="540"/>
      <c r="E540" s="243"/>
      <c r="F540" s="243"/>
      <c r="G540" s="243"/>
      <c r="H540" s="243"/>
      <c r="I540" s="540"/>
      <c r="J540" s="243"/>
      <c r="K540" s="243"/>
      <c r="L540" s="243"/>
      <c r="M540" s="541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ht="12.75" customHeight="1" r="541">
      <c r="A541" s="538"/>
      <c r="B541" s="538"/>
      <c r="C541" s="538"/>
      <c r="D541" s="540"/>
      <c r="E541" s="243"/>
      <c r="F541" s="243"/>
      <c r="G541" s="243"/>
      <c r="H541" s="243"/>
      <c r="I541" s="540"/>
      <c r="J541" s="243"/>
      <c r="K541" s="243"/>
      <c r="L541" s="243"/>
      <c r="M541" s="541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ht="12.75" customHeight="1" r="542">
      <c r="A542" s="538"/>
      <c r="B542" s="538"/>
      <c r="C542" s="538"/>
      <c r="D542" s="540"/>
      <c r="E542" s="243"/>
      <c r="F542" s="243"/>
      <c r="G542" s="243"/>
      <c r="H542" s="243"/>
      <c r="I542" s="540"/>
      <c r="J542" s="243"/>
      <c r="K542" s="243"/>
      <c r="L542" s="243"/>
      <c r="M542" s="541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ht="12.75" customHeight="1" r="543">
      <c r="A543" s="538"/>
      <c r="B543" s="538"/>
      <c r="C543" s="538"/>
      <c r="D543" s="540"/>
      <c r="E543" s="243"/>
      <c r="F543" s="243"/>
      <c r="G543" s="243"/>
      <c r="H543" s="243"/>
      <c r="I543" s="540"/>
      <c r="J543" s="243"/>
      <c r="K543" s="243"/>
      <c r="L543" s="243"/>
      <c r="M543" s="541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ht="12.75" customHeight="1" r="544">
      <c r="A544" s="538"/>
      <c r="B544" s="538"/>
      <c r="C544" s="538"/>
      <c r="D544" s="540"/>
      <c r="E544" s="243"/>
      <c r="F544" s="243"/>
      <c r="G544" s="243"/>
      <c r="H544" s="243"/>
      <c r="I544" s="540"/>
      <c r="J544" s="243"/>
      <c r="K544" s="243"/>
      <c r="L544" s="243"/>
      <c r="M544" s="541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ht="12.75" customHeight="1" r="545">
      <c r="A545" s="538"/>
      <c r="B545" s="538"/>
      <c r="C545" s="538"/>
      <c r="D545" s="540"/>
      <c r="E545" s="243"/>
      <c r="F545" s="243"/>
      <c r="G545" s="243"/>
      <c r="H545" s="243"/>
      <c r="I545" s="540"/>
      <c r="J545" s="243"/>
      <c r="K545" s="243"/>
      <c r="L545" s="243"/>
      <c r="M545" s="541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ht="12.75" customHeight="1" r="546">
      <c r="A546" s="538"/>
      <c r="B546" s="538"/>
      <c r="C546" s="538"/>
      <c r="D546" s="540"/>
      <c r="E546" s="243"/>
      <c r="F546" s="243"/>
      <c r="G546" s="243"/>
      <c r="H546" s="243"/>
      <c r="I546" s="540"/>
      <c r="J546" s="243"/>
      <c r="K546" s="243"/>
      <c r="L546" s="243"/>
      <c r="M546" s="541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ht="12.75" customHeight="1" r="547">
      <c r="A547" s="538"/>
      <c r="B547" s="538"/>
      <c r="C547" s="538"/>
      <c r="D547" s="540"/>
      <c r="E547" s="243"/>
      <c r="F547" s="243"/>
      <c r="G547" s="243"/>
      <c r="H547" s="243"/>
      <c r="I547" s="540"/>
      <c r="J547" s="243"/>
      <c r="K547" s="243"/>
      <c r="L547" s="243"/>
      <c r="M547" s="541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ht="12.75" customHeight="1" r="548">
      <c r="A548" s="538"/>
      <c r="B548" s="538"/>
      <c r="C548" s="538"/>
      <c r="D548" s="540"/>
      <c r="E548" s="243"/>
      <c r="F548" s="243"/>
      <c r="G548" s="243"/>
      <c r="H548" s="243"/>
      <c r="I548" s="540"/>
      <c r="J548" s="243"/>
      <c r="K548" s="243"/>
      <c r="L548" s="243"/>
      <c r="M548" s="541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ht="12.75" customHeight="1" r="549">
      <c r="A549" s="538"/>
      <c r="B549" s="538"/>
      <c r="C549" s="538"/>
      <c r="D549" s="540"/>
      <c r="E549" s="243"/>
      <c r="F549" s="243"/>
      <c r="G549" s="243"/>
      <c r="H549" s="243"/>
      <c r="I549" s="540"/>
      <c r="J549" s="243"/>
      <c r="K549" s="243"/>
      <c r="L549" s="243"/>
      <c r="M549" s="541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ht="12.75" customHeight="1" r="550">
      <c r="A550" s="538"/>
      <c r="B550" s="538"/>
      <c r="C550" s="538"/>
      <c r="D550" s="540"/>
      <c r="E550" s="243"/>
      <c r="F550" s="243"/>
      <c r="G550" s="243"/>
      <c r="H550" s="243"/>
      <c r="I550" s="540"/>
      <c r="J550" s="243"/>
      <c r="K550" s="243"/>
      <c r="L550" s="243"/>
      <c r="M550" s="541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ht="12.75" customHeight="1" r="551">
      <c r="A551" s="538"/>
      <c r="B551" s="538"/>
      <c r="C551" s="538"/>
      <c r="D551" s="540"/>
      <c r="E551" s="243"/>
      <c r="F551" s="243"/>
      <c r="G551" s="243"/>
      <c r="H551" s="243"/>
      <c r="I551" s="540"/>
      <c r="J551" s="243"/>
      <c r="K551" s="243"/>
      <c r="L551" s="243"/>
      <c r="M551" s="541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ht="12.75" customHeight="1" r="552">
      <c r="A552" s="538"/>
      <c r="B552" s="538"/>
      <c r="C552" s="538"/>
      <c r="D552" s="540"/>
      <c r="E552" s="243"/>
      <c r="F552" s="243"/>
      <c r="G552" s="243"/>
      <c r="H552" s="243"/>
      <c r="I552" s="540"/>
      <c r="J552" s="243"/>
      <c r="K552" s="243"/>
      <c r="L552" s="243"/>
      <c r="M552" s="541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ht="12.75" customHeight="1" r="553">
      <c r="A553" s="538"/>
      <c r="B553" s="538"/>
      <c r="C553" s="538"/>
      <c r="D553" s="540"/>
      <c r="E553" s="243"/>
      <c r="F553" s="243"/>
      <c r="G553" s="243"/>
      <c r="H553" s="243"/>
      <c r="I553" s="540"/>
      <c r="J553" s="243"/>
      <c r="K553" s="243"/>
      <c r="L553" s="243"/>
      <c r="M553" s="541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ht="12.75" customHeight="1" r="554">
      <c r="A554" s="538"/>
      <c r="B554" s="538"/>
      <c r="C554" s="538"/>
      <c r="D554" s="540"/>
      <c r="E554" s="243"/>
      <c r="F554" s="243"/>
      <c r="G554" s="243"/>
      <c r="H554" s="243"/>
      <c r="I554" s="540"/>
      <c r="J554" s="243"/>
      <c r="K554" s="243"/>
      <c r="L554" s="243"/>
      <c r="M554" s="541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ht="12.75" customHeight="1" r="555">
      <c r="A555" s="538"/>
      <c r="B555" s="538"/>
      <c r="C555" s="538"/>
      <c r="D555" s="540"/>
      <c r="E555" s="243"/>
      <c r="F555" s="243"/>
      <c r="G555" s="243"/>
      <c r="H555" s="243"/>
      <c r="I555" s="540"/>
      <c r="J555" s="243"/>
      <c r="K555" s="243"/>
      <c r="L555" s="243"/>
      <c r="M555" s="541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ht="12.75" customHeight="1" r="556">
      <c r="A556" s="538"/>
      <c r="B556" s="538"/>
      <c r="C556" s="538"/>
      <c r="D556" s="540"/>
      <c r="E556" s="243"/>
      <c r="F556" s="243"/>
      <c r="G556" s="243"/>
      <c r="H556" s="243"/>
      <c r="I556" s="540"/>
      <c r="J556" s="243"/>
      <c r="K556" s="243"/>
      <c r="L556" s="243"/>
      <c r="M556" s="541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ht="12.75" customHeight="1" r="557">
      <c r="A557" s="538"/>
      <c r="B557" s="538"/>
      <c r="C557" s="538"/>
      <c r="D557" s="540"/>
      <c r="E557" s="243"/>
      <c r="F557" s="243"/>
      <c r="G557" s="243"/>
      <c r="H557" s="243"/>
      <c r="I557" s="540"/>
      <c r="J557" s="243"/>
      <c r="K557" s="243"/>
      <c r="L557" s="243"/>
      <c r="M557" s="541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ht="12.75" customHeight="1" r="558">
      <c r="A558" s="538"/>
      <c r="B558" s="538"/>
      <c r="C558" s="538"/>
      <c r="D558" s="540"/>
      <c r="E558" s="243"/>
      <c r="F558" s="243"/>
      <c r="G558" s="243"/>
      <c r="H558" s="243"/>
      <c r="I558" s="540"/>
      <c r="J558" s="243"/>
      <c r="K558" s="243"/>
      <c r="L558" s="243"/>
      <c r="M558" s="541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ht="12.75" customHeight="1" r="559">
      <c r="A559" s="538"/>
      <c r="B559" s="538"/>
      <c r="C559" s="538"/>
      <c r="D559" s="540"/>
      <c r="E559" s="243"/>
      <c r="F559" s="243"/>
      <c r="G559" s="243"/>
      <c r="H559" s="243"/>
      <c r="I559" s="540"/>
      <c r="J559" s="243"/>
      <c r="K559" s="243"/>
      <c r="L559" s="243"/>
      <c r="M559" s="541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ht="12.75" customHeight="1" r="560">
      <c r="A560" s="538"/>
      <c r="B560" s="538"/>
      <c r="C560" s="538"/>
      <c r="D560" s="540"/>
      <c r="E560" s="243"/>
      <c r="F560" s="243"/>
      <c r="G560" s="243"/>
      <c r="H560" s="243"/>
      <c r="I560" s="540"/>
      <c r="J560" s="243"/>
      <c r="K560" s="243"/>
      <c r="L560" s="243"/>
      <c r="M560" s="541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ht="12.75" customHeight="1" r="561">
      <c r="A561" s="538"/>
      <c r="B561" s="538"/>
      <c r="C561" s="538"/>
      <c r="D561" s="540"/>
      <c r="E561" s="243"/>
      <c r="F561" s="243"/>
      <c r="G561" s="243"/>
      <c r="H561" s="243"/>
      <c r="I561" s="540"/>
      <c r="J561" s="243"/>
      <c r="K561" s="243"/>
      <c r="L561" s="243"/>
      <c r="M561" s="541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ht="12.75" customHeight="1" r="562">
      <c r="A562" s="538"/>
      <c r="B562" s="538"/>
      <c r="C562" s="538"/>
      <c r="D562" s="540"/>
      <c r="E562" s="243"/>
      <c r="F562" s="243"/>
      <c r="G562" s="243"/>
      <c r="H562" s="243"/>
      <c r="I562" s="540"/>
      <c r="J562" s="243"/>
      <c r="K562" s="243"/>
      <c r="L562" s="243"/>
      <c r="M562" s="541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ht="12.75" customHeight="1" r="563">
      <c r="A563" s="538"/>
      <c r="B563" s="538"/>
      <c r="C563" s="538"/>
      <c r="D563" s="540"/>
      <c r="E563" s="243"/>
      <c r="F563" s="243"/>
      <c r="G563" s="243"/>
      <c r="H563" s="243"/>
      <c r="I563" s="540"/>
      <c r="J563" s="243"/>
      <c r="K563" s="243"/>
      <c r="L563" s="243"/>
      <c r="M563" s="541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ht="12.75" customHeight="1" r="564">
      <c r="A564" s="538"/>
      <c r="B564" s="538"/>
      <c r="C564" s="538"/>
      <c r="D564" s="540"/>
      <c r="E564" s="243"/>
      <c r="F564" s="243"/>
      <c r="G564" s="243"/>
      <c r="H564" s="243"/>
      <c r="I564" s="540"/>
      <c r="J564" s="243"/>
      <c r="K564" s="243"/>
      <c r="L564" s="243"/>
      <c r="M564" s="541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ht="12.75" customHeight="1" r="565">
      <c r="A565" s="538"/>
      <c r="B565" s="538"/>
      <c r="C565" s="538"/>
      <c r="D565" s="540"/>
      <c r="E565" s="243"/>
      <c r="F565" s="243"/>
      <c r="G565" s="243"/>
      <c r="H565" s="243"/>
      <c r="I565" s="540"/>
      <c r="J565" s="243"/>
      <c r="K565" s="243"/>
      <c r="L565" s="243"/>
      <c r="M565" s="541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ht="12.75" customHeight="1" r="566">
      <c r="A566" s="538"/>
      <c r="B566" s="538"/>
      <c r="C566" s="538"/>
      <c r="D566" s="540"/>
      <c r="E566" s="243"/>
      <c r="F566" s="243"/>
      <c r="G566" s="243"/>
      <c r="H566" s="243"/>
      <c r="I566" s="540"/>
      <c r="J566" s="243"/>
      <c r="K566" s="243"/>
      <c r="L566" s="243"/>
      <c r="M566" s="541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ht="12.75" customHeight="1" r="567">
      <c r="A567" s="538"/>
      <c r="B567" s="538"/>
      <c r="C567" s="538"/>
      <c r="D567" s="540"/>
      <c r="E567" s="243"/>
      <c r="F567" s="243"/>
      <c r="G567" s="243"/>
      <c r="H567" s="243"/>
      <c r="I567" s="540"/>
      <c r="J567" s="243"/>
      <c r="K567" s="243"/>
      <c r="L567" s="243"/>
      <c r="M567" s="541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ht="12.75" customHeight="1" r="568">
      <c r="A568" s="538"/>
      <c r="B568" s="538"/>
      <c r="C568" s="538"/>
      <c r="D568" s="540"/>
      <c r="E568" s="243"/>
      <c r="F568" s="243"/>
      <c r="G568" s="243"/>
      <c r="H568" s="243"/>
      <c r="I568" s="540"/>
      <c r="J568" s="243"/>
      <c r="K568" s="243"/>
      <c r="L568" s="243"/>
      <c r="M568" s="541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ht="12.75" customHeight="1" r="569">
      <c r="A569" s="538"/>
      <c r="B569" s="538"/>
      <c r="C569" s="538"/>
      <c r="D569" s="540"/>
      <c r="E569" s="243"/>
      <c r="F569" s="243"/>
      <c r="G569" s="243"/>
      <c r="H569" s="243"/>
      <c r="I569" s="540"/>
      <c r="J569" s="243"/>
      <c r="K569" s="243"/>
      <c r="L569" s="243"/>
      <c r="M569" s="541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ht="12.75" customHeight="1" r="570">
      <c r="A570" s="538"/>
      <c r="B570" s="538"/>
      <c r="C570" s="538"/>
      <c r="D570" s="540"/>
      <c r="E570" s="243"/>
      <c r="F570" s="243"/>
      <c r="G570" s="243"/>
      <c r="H570" s="243"/>
      <c r="I570" s="540"/>
      <c r="J570" s="243"/>
      <c r="K570" s="243"/>
      <c r="L570" s="243"/>
      <c r="M570" s="541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ht="12.75" customHeight="1" r="571">
      <c r="A571" s="538"/>
      <c r="B571" s="538"/>
      <c r="C571" s="538"/>
      <c r="D571" s="540"/>
      <c r="E571" s="243"/>
      <c r="F571" s="243"/>
      <c r="G571" s="243"/>
      <c r="H571" s="243"/>
      <c r="I571" s="540"/>
      <c r="J571" s="243"/>
      <c r="K571" s="243"/>
      <c r="L571" s="243"/>
      <c r="M571" s="541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ht="12.75" customHeight="1" r="572">
      <c r="A572" s="538"/>
      <c r="B572" s="538"/>
      <c r="C572" s="538"/>
      <c r="D572" s="540"/>
      <c r="E572" s="243"/>
      <c r="F572" s="243"/>
      <c r="G572" s="243"/>
      <c r="H572" s="243"/>
      <c r="I572" s="540"/>
      <c r="J572" s="243"/>
      <c r="K572" s="243"/>
      <c r="L572" s="243"/>
      <c r="M572" s="541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ht="12.75" customHeight="1" r="573">
      <c r="A573" s="538"/>
      <c r="B573" s="538"/>
      <c r="C573" s="538"/>
      <c r="D573" s="540"/>
      <c r="E573" s="243"/>
      <c r="F573" s="243"/>
      <c r="G573" s="243"/>
      <c r="H573" s="243"/>
      <c r="I573" s="540"/>
      <c r="J573" s="243"/>
      <c r="K573" s="243"/>
      <c r="L573" s="243"/>
      <c r="M573" s="541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ht="12.75" customHeight="1" r="574">
      <c r="A574" s="538"/>
      <c r="B574" s="538"/>
      <c r="C574" s="538"/>
      <c r="D574" s="540"/>
      <c r="E574" s="243"/>
      <c r="F574" s="243"/>
      <c r="G574" s="243"/>
      <c r="H574" s="243"/>
      <c r="I574" s="540"/>
      <c r="J574" s="243"/>
      <c r="K574" s="243"/>
      <c r="L574" s="243"/>
      <c r="M574" s="541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ht="12.75" customHeight="1" r="575">
      <c r="A575" s="538"/>
      <c r="B575" s="538"/>
      <c r="C575" s="538"/>
      <c r="D575" s="540"/>
      <c r="E575" s="243"/>
      <c r="F575" s="243"/>
      <c r="G575" s="243"/>
      <c r="H575" s="243"/>
      <c r="I575" s="540"/>
      <c r="J575" s="243"/>
      <c r="K575" s="243"/>
      <c r="L575" s="243"/>
      <c r="M575" s="541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ht="12.75" customHeight="1" r="576">
      <c r="A576" s="538"/>
      <c r="B576" s="538"/>
      <c r="C576" s="538"/>
      <c r="D576" s="540"/>
      <c r="E576" s="243"/>
      <c r="F576" s="243"/>
      <c r="G576" s="243"/>
      <c r="H576" s="243"/>
      <c r="I576" s="540"/>
      <c r="J576" s="243"/>
      <c r="K576" s="243"/>
      <c r="L576" s="243"/>
      <c r="M576" s="541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ht="12.75" customHeight="1" r="577">
      <c r="A577" s="538"/>
      <c r="B577" s="538"/>
      <c r="C577" s="538"/>
      <c r="D577" s="540"/>
      <c r="E577" s="243"/>
      <c r="F577" s="243"/>
      <c r="G577" s="243"/>
      <c r="H577" s="243"/>
      <c r="I577" s="540"/>
      <c r="J577" s="243"/>
      <c r="K577" s="243"/>
      <c r="L577" s="243"/>
      <c r="M577" s="541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ht="12.75" customHeight="1" r="578">
      <c r="A578" s="538"/>
      <c r="B578" s="538"/>
      <c r="C578" s="538"/>
      <c r="D578" s="540"/>
      <c r="E578" s="243"/>
      <c r="F578" s="243"/>
      <c r="G578" s="243"/>
      <c r="H578" s="243"/>
      <c r="I578" s="540"/>
      <c r="J578" s="243"/>
      <c r="K578" s="243"/>
      <c r="L578" s="243"/>
      <c r="M578" s="541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ht="12.75" customHeight="1" r="579">
      <c r="A579" s="538"/>
      <c r="B579" s="538"/>
      <c r="C579" s="538"/>
      <c r="D579" s="540"/>
      <c r="E579" s="243"/>
      <c r="F579" s="243"/>
      <c r="G579" s="243"/>
      <c r="H579" s="243"/>
      <c r="I579" s="540"/>
      <c r="J579" s="243"/>
      <c r="K579" s="243"/>
      <c r="L579" s="243"/>
      <c r="M579" s="541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ht="12.75" customHeight="1" r="580">
      <c r="A580" s="538"/>
      <c r="B580" s="538"/>
      <c r="C580" s="538"/>
      <c r="D580" s="540"/>
      <c r="E580" s="243"/>
      <c r="F580" s="243"/>
      <c r="G580" s="243"/>
      <c r="H580" s="243"/>
      <c r="I580" s="540"/>
      <c r="J580" s="243"/>
      <c r="K580" s="243"/>
      <c r="L580" s="243"/>
      <c r="M580" s="541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ht="12.75" customHeight="1" r="581">
      <c r="A581" s="538"/>
      <c r="B581" s="538"/>
      <c r="C581" s="538"/>
      <c r="D581" s="540"/>
      <c r="E581" s="243"/>
      <c r="F581" s="243"/>
      <c r="G581" s="243"/>
      <c r="H581" s="243"/>
      <c r="I581" s="540"/>
      <c r="J581" s="243"/>
      <c r="K581" s="243"/>
      <c r="L581" s="243"/>
      <c r="M581" s="541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ht="12.75" customHeight="1" r="582">
      <c r="A582" s="538"/>
      <c r="B582" s="538"/>
      <c r="C582" s="538"/>
      <c r="D582" s="540"/>
      <c r="E582" s="243"/>
      <c r="F582" s="243"/>
      <c r="G582" s="243"/>
      <c r="H582" s="243"/>
      <c r="I582" s="540"/>
      <c r="J582" s="243"/>
      <c r="K582" s="243"/>
      <c r="L582" s="243"/>
      <c r="M582" s="541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ht="12.75" customHeight="1" r="583">
      <c r="A583" s="538"/>
      <c r="B583" s="538"/>
      <c r="C583" s="538"/>
      <c r="D583" s="540"/>
      <c r="E583" s="243"/>
      <c r="F583" s="243"/>
      <c r="G583" s="243"/>
      <c r="H583" s="243"/>
      <c r="I583" s="540"/>
      <c r="J583" s="243"/>
      <c r="K583" s="243"/>
      <c r="L583" s="243"/>
      <c r="M583" s="541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ht="12.75" customHeight="1" r="584">
      <c r="A584" s="538"/>
      <c r="B584" s="538"/>
      <c r="C584" s="538"/>
      <c r="D584" s="540"/>
      <c r="E584" s="243"/>
      <c r="F584" s="243"/>
      <c r="G584" s="243"/>
      <c r="H584" s="243"/>
      <c r="I584" s="540"/>
      <c r="J584" s="243"/>
      <c r="K584" s="243"/>
      <c r="L584" s="243"/>
      <c r="M584" s="541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ht="12.75" customHeight="1" r="585">
      <c r="A585" s="538"/>
      <c r="B585" s="538"/>
      <c r="C585" s="538"/>
      <c r="D585" s="540"/>
      <c r="E585" s="243"/>
      <c r="F585" s="243"/>
      <c r="G585" s="243"/>
      <c r="H585" s="243"/>
      <c r="I585" s="540"/>
      <c r="J585" s="243"/>
      <c r="K585" s="243"/>
      <c r="L585" s="243"/>
      <c r="M585" s="541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ht="12.75" customHeight="1" r="586">
      <c r="A586" s="538"/>
      <c r="B586" s="538"/>
      <c r="C586" s="538"/>
      <c r="D586" s="540"/>
      <c r="E586" s="243"/>
      <c r="F586" s="243"/>
      <c r="G586" s="243"/>
      <c r="H586" s="243"/>
      <c r="I586" s="540"/>
      <c r="J586" s="243"/>
      <c r="K586" s="243"/>
      <c r="L586" s="243"/>
      <c r="M586" s="541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ht="12.75" customHeight="1" r="587">
      <c r="A587" s="538"/>
      <c r="B587" s="538"/>
      <c r="C587" s="538"/>
      <c r="D587" s="540"/>
      <c r="E587" s="243"/>
      <c r="F587" s="243"/>
      <c r="G587" s="243"/>
      <c r="H587" s="243"/>
      <c r="I587" s="540"/>
      <c r="J587" s="243"/>
      <c r="K587" s="243"/>
      <c r="L587" s="243"/>
      <c r="M587" s="541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ht="12.75" customHeight="1" r="588">
      <c r="A588" s="538"/>
      <c r="B588" s="538"/>
      <c r="C588" s="538"/>
      <c r="D588" s="540"/>
      <c r="E588" s="243"/>
      <c r="F588" s="243"/>
      <c r="G588" s="243"/>
      <c r="H588" s="243"/>
      <c r="I588" s="540"/>
      <c r="J588" s="243"/>
      <c r="K588" s="243"/>
      <c r="L588" s="243"/>
      <c r="M588" s="541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ht="12.75" customHeight="1" r="589">
      <c r="A589" s="538"/>
      <c r="B589" s="538"/>
      <c r="C589" s="538"/>
      <c r="D589" s="540"/>
      <c r="E589" s="243"/>
      <c r="F589" s="243"/>
      <c r="G589" s="243"/>
      <c r="H589" s="243"/>
      <c r="I589" s="540"/>
      <c r="J589" s="243"/>
      <c r="K589" s="243"/>
      <c r="L589" s="243"/>
      <c r="M589" s="541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ht="12.75" customHeight="1" r="590">
      <c r="A590" s="538"/>
      <c r="B590" s="538"/>
      <c r="C590" s="538"/>
      <c r="D590" s="540"/>
      <c r="E590" s="243"/>
      <c r="F590" s="243"/>
      <c r="G590" s="243"/>
      <c r="H590" s="243"/>
      <c r="I590" s="540"/>
      <c r="J590" s="243"/>
      <c r="K590" s="243"/>
      <c r="L590" s="243"/>
      <c r="M590" s="541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ht="12.75" customHeight="1" r="591">
      <c r="A591" s="538"/>
      <c r="B591" s="538"/>
      <c r="C591" s="538"/>
      <c r="D591" s="540"/>
      <c r="E591" s="243"/>
      <c r="F591" s="243"/>
      <c r="G591" s="243"/>
      <c r="H591" s="243"/>
      <c r="I591" s="540"/>
      <c r="J591" s="243"/>
      <c r="K591" s="243"/>
      <c r="L591" s="243"/>
      <c r="M591" s="541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ht="12.75" customHeight="1" r="592">
      <c r="A592" s="538"/>
      <c r="B592" s="538"/>
      <c r="C592" s="538"/>
      <c r="D592" s="540"/>
      <c r="E592" s="243"/>
      <c r="F592" s="243"/>
      <c r="G592" s="243"/>
      <c r="H592" s="243"/>
      <c r="I592" s="540"/>
      <c r="J592" s="243"/>
      <c r="K592" s="243"/>
      <c r="L592" s="243"/>
      <c r="M592" s="541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ht="12.75" customHeight="1" r="593">
      <c r="A593" s="538"/>
      <c r="B593" s="538"/>
      <c r="C593" s="538"/>
      <c r="D593" s="540"/>
      <c r="E593" s="243"/>
      <c r="F593" s="243"/>
      <c r="G593" s="243"/>
      <c r="H593" s="243"/>
      <c r="I593" s="540"/>
      <c r="J593" s="243"/>
      <c r="K593" s="243"/>
      <c r="L593" s="243"/>
      <c r="M593" s="541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ht="12.75" customHeight="1" r="594">
      <c r="A594" s="538"/>
      <c r="B594" s="538"/>
      <c r="C594" s="538"/>
      <c r="D594" s="540"/>
      <c r="E594" s="243"/>
      <c r="F594" s="243"/>
      <c r="G594" s="243"/>
      <c r="H594" s="243"/>
      <c r="I594" s="540"/>
      <c r="J594" s="243"/>
      <c r="K594" s="243"/>
      <c r="L594" s="243"/>
      <c r="M594" s="541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ht="12.75" customHeight="1" r="595">
      <c r="A595" s="538"/>
      <c r="B595" s="538"/>
      <c r="C595" s="538"/>
      <c r="D595" s="540"/>
      <c r="E595" s="243"/>
      <c r="F595" s="243"/>
      <c r="G595" s="243"/>
      <c r="H595" s="243"/>
      <c r="I595" s="540"/>
      <c r="J595" s="243"/>
      <c r="K595" s="243"/>
      <c r="L595" s="243"/>
      <c r="M595" s="541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ht="12.75" customHeight="1" r="596">
      <c r="A596" s="538"/>
      <c r="B596" s="538"/>
      <c r="C596" s="538"/>
      <c r="D596" s="540"/>
      <c r="E596" s="243"/>
      <c r="F596" s="243"/>
      <c r="G596" s="243"/>
      <c r="H596" s="243"/>
      <c r="I596" s="540"/>
      <c r="J596" s="243"/>
      <c r="K596" s="243"/>
      <c r="L596" s="243"/>
      <c r="M596" s="541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ht="12.75" customHeight="1" r="597">
      <c r="A597" s="538"/>
      <c r="B597" s="538"/>
      <c r="C597" s="538"/>
      <c r="D597" s="540"/>
      <c r="E597" s="243"/>
      <c r="F597" s="243"/>
      <c r="G597" s="243"/>
      <c r="H597" s="243"/>
      <c r="I597" s="540"/>
      <c r="J597" s="243"/>
      <c r="K597" s="243"/>
      <c r="L597" s="243"/>
      <c r="M597" s="541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ht="12.75" customHeight="1" r="598">
      <c r="A598" s="538"/>
      <c r="B598" s="538"/>
      <c r="C598" s="538"/>
      <c r="D598" s="540"/>
      <c r="E598" s="243"/>
      <c r="F598" s="243"/>
      <c r="G598" s="243"/>
      <c r="H598" s="243"/>
      <c r="I598" s="540"/>
      <c r="J598" s="243"/>
      <c r="K598" s="243"/>
      <c r="L598" s="243"/>
      <c r="M598" s="541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ht="12.75" customHeight="1" r="599">
      <c r="A599" s="538"/>
      <c r="B599" s="538"/>
      <c r="C599" s="538"/>
      <c r="D599" s="540"/>
      <c r="E599" s="243"/>
      <c r="F599" s="243"/>
      <c r="G599" s="243"/>
      <c r="H599" s="243"/>
      <c r="I599" s="540"/>
      <c r="J599" s="243"/>
      <c r="K599" s="243"/>
      <c r="L599" s="243"/>
      <c r="M599" s="541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ht="12.75" customHeight="1" r="600">
      <c r="A600" s="538"/>
      <c r="B600" s="538"/>
      <c r="C600" s="538"/>
      <c r="D600" s="540"/>
      <c r="E600" s="243"/>
      <c r="F600" s="243"/>
      <c r="G600" s="243"/>
      <c r="H600" s="243"/>
      <c r="I600" s="540"/>
      <c r="J600" s="243"/>
      <c r="K600" s="243"/>
      <c r="L600" s="243"/>
      <c r="M600" s="541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ht="12.75" customHeight="1" r="601">
      <c r="A601" s="538"/>
      <c r="B601" s="538"/>
      <c r="C601" s="538"/>
      <c r="D601" s="540"/>
      <c r="E601" s="243"/>
      <c r="F601" s="243"/>
      <c r="G601" s="243"/>
      <c r="H601" s="243"/>
      <c r="I601" s="540"/>
      <c r="J601" s="243"/>
      <c r="K601" s="243"/>
      <c r="L601" s="243"/>
      <c r="M601" s="541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ht="12.75" customHeight="1" r="602">
      <c r="A602" s="538"/>
      <c r="B602" s="538"/>
      <c r="C602" s="538"/>
      <c r="D602" s="540"/>
      <c r="E602" s="243"/>
      <c r="F602" s="243"/>
      <c r="G602" s="243"/>
      <c r="H602" s="243"/>
      <c r="I602" s="540"/>
      <c r="J602" s="243"/>
      <c r="K602" s="243"/>
      <c r="L602" s="243"/>
      <c r="M602" s="541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ht="12.75" customHeight="1" r="603">
      <c r="A603" s="538"/>
      <c r="B603" s="538"/>
      <c r="C603" s="538"/>
      <c r="D603" s="540"/>
      <c r="E603" s="243"/>
      <c r="F603" s="243"/>
      <c r="G603" s="243"/>
      <c r="H603" s="243"/>
      <c r="I603" s="540"/>
      <c r="J603" s="243"/>
      <c r="K603" s="243"/>
      <c r="L603" s="243"/>
      <c r="M603" s="541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ht="12.75" customHeight="1" r="604">
      <c r="A604" s="538"/>
      <c r="B604" s="538"/>
      <c r="C604" s="538"/>
      <c r="D604" s="540"/>
      <c r="E604" s="243"/>
      <c r="F604" s="243"/>
      <c r="G604" s="243"/>
      <c r="H604" s="243"/>
      <c r="I604" s="540"/>
      <c r="J604" s="243"/>
      <c r="K604" s="243"/>
      <c r="L604" s="243"/>
      <c r="M604" s="541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ht="12.75" customHeight="1" r="605">
      <c r="A605" s="538"/>
      <c r="B605" s="538"/>
      <c r="C605" s="538"/>
      <c r="D605" s="540"/>
      <c r="E605" s="243"/>
      <c r="F605" s="243"/>
      <c r="G605" s="243"/>
      <c r="H605" s="243"/>
      <c r="I605" s="540"/>
      <c r="J605" s="243"/>
      <c r="K605" s="243"/>
      <c r="L605" s="243"/>
      <c r="M605" s="541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ht="12.75" customHeight="1" r="606">
      <c r="A606" s="538"/>
      <c r="B606" s="538"/>
      <c r="C606" s="538"/>
      <c r="D606" s="540"/>
      <c r="E606" s="243"/>
      <c r="F606" s="243"/>
      <c r="G606" s="243"/>
      <c r="H606" s="243"/>
      <c r="I606" s="540"/>
      <c r="J606" s="243"/>
      <c r="K606" s="243"/>
      <c r="L606" s="243"/>
      <c r="M606" s="541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ht="12.75" customHeight="1" r="607">
      <c r="A607" s="538"/>
      <c r="B607" s="538"/>
      <c r="C607" s="538"/>
      <c r="D607" s="540"/>
      <c r="E607" s="243"/>
      <c r="F607" s="243"/>
      <c r="G607" s="243"/>
      <c r="H607" s="243"/>
      <c r="I607" s="540"/>
      <c r="J607" s="243"/>
      <c r="K607" s="243"/>
      <c r="L607" s="243"/>
      <c r="M607" s="541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ht="12.75" customHeight="1" r="608">
      <c r="A608" s="538"/>
      <c r="B608" s="538"/>
      <c r="C608" s="538"/>
      <c r="D608" s="540"/>
      <c r="E608" s="243"/>
      <c r="F608" s="243"/>
      <c r="G608" s="243"/>
      <c r="H608" s="243"/>
      <c r="I608" s="540"/>
      <c r="J608" s="243"/>
      <c r="K608" s="243"/>
      <c r="L608" s="243"/>
      <c r="M608" s="541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ht="12.75" customHeight="1" r="609">
      <c r="A609" s="538"/>
      <c r="B609" s="538"/>
      <c r="C609" s="538"/>
      <c r="D609" s="540"/>
      <c r="E609" s="243"/>
      <c r="F609" s="243"/>
      <c r="G609" s="243"/>
      <c r="H609" s="243"/>
      <c r="I609" s="540"/>
      <c r="J609" s="243"/>
      <c r="K609" s="243"/>
      <c r="L609" s="243"/>
      <c r="M609" s="541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ht="12.75" customHeight="1" r="610">
      <c r="A610" s="538"/>
      <c r="B610" s="538"/>
      <c r="C610" s="538"/>
      <c r="D610" s="540"/>
      <c r="E610" s="243"/>
      <c r="F610" s="243"/>
      <c r="G610" s="243"/>
      <c r="H610" s="243"/>
      <c r="I610" s="540"/>
      <c r="J610" s="243"/>
      <c r="K610" s="243"/>
      <c r="L610" s="243"/>
      <c r="M610" s="541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ht="12.75" customHeight="1" r="611">
      <c r="A611" s="538"/>
      <c r="B611" s="538"/>
      <c r="C611" s="538"/>
      <c r="D611" s="540"/>
      <c r="E611" s="243"/>
      <c r="F611" s="243"/>
      <c r="G611" s="243"/>
      <c r="H611" s="243"/>
      <c r="I611" s="540"/>
      <c r="J611" s="243"/>
      <c r="K611" s="243"/>
      <c r="L611" s="243"/>
      <c r="M611" s="541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ht="12.75" customHeight="1" r="612">
      <c r="A612" s="538"/>
      <c r="B612" s="538"/>
      <c r="C612" s="538"/>
      <c r="D612" s="540"/>
      <c r="E612" s="243"/>
      <c r="F612" s="243"/>
      <c r="G612" s="243"/>
      <c r="H612" s="243"/>
      <c r="I612" s="540"/>
      <c r="J612" s="243"/>
      <c r="K612" s="243"/>
      <c r="L612" s="243"/>
      <c r="M612" s="541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ht="12.75" customHeight="1" r="613">
      <c r="A613" s="538"/>
      <c r="B613" s="538"/>
      <c r="C613" s="538"/>
      <c r="D613" s="540"/>
      <c r="E613" s="243"/>
      <c r="F613" s="243"/>
      <c r="G613" s="243"/>
      <c r="H613" s="243"/>
      <c r="I613" s="540"/>
      <c r="J613" s="243"/>
      <c r="K613" s="243"/>
      <c r="L613" s="243"/>
      <c r="M613" s="541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ht="12.75" customHeight="1" r="614">
      <c r="A614" s="538"/>
      <c r="B614" s="538"/>
      <c r="C614" s="538"/>
      <c r="D614" s="540"/>
      <c r="E614" s="243"/>
      <c r="F614" s="243"/>
      <c r="G614" s="243"/>
      <c r="H614" s="243"/>
      <c r="I614" s="540"/>
      <c r="J614" s="243"/>
      <c r="K614" s="243"/>
      <c r="L614" s="243"/>
      <c r="M614" s="541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ht="12.75" customHeight="1" r="615">
      <c r="A615" s="538"/>
      <c r="B615" s="538"/>
      <c r="C615" s="538"/>
      <c r="D615" s="540"/>
      <c r="E615" s="243"/>
      <c r="F615" s="243"/>
      <c r="G615" s="243"/>
      <c r="H615" s="243"/>
      <c r="I615" s="540"/>
      <c r="J615" s="243"/>
      <c r="K615" s="243"/>
      <c r="L615" s="243"/>
      <c r="M615" s="541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ht="12.75" customHeight="1" r="616">
      <c r="A616" s="538"/>
      <c r="B616" s="538"/>
      <c r="C616" s="538"/>
      <c r="D616" s="540"/>
      <c r="E616" s="243"/>
      <c r="F616" s="243"/>
      <c r="G616" s="243"/>
      <c r="H616" s="243"/>
      <c r="I616" s="540"/>
      <c r="J616" s="243"/>
      <c r="K616" s="243"/>
      <c r="L616" s="243"/>
      <c r="M616" s="541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ht="12.75" customHeight="1" r="617">
      <c r="A617" s="538"/>
      <c r="B617" s="538"/>
      <c r="C617" s="538"/>
      <c r="D617" s="540"/>
      <c r="E617" s="243"/>
      <c r="F617" s="243"/>
      <c r="G617" s="243"/>
      <c r="H617" s="243"/>
      <c r="I617" s="540"/>
      <c r="J617" s="243"/>
      <c r="K617" s="243"/>
      <c r="L617" s="243"/>
      <c r="M617" s="541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ht="12.75" customHeight="1" r="618">
      <c r="A618" s="538"/>
      <c r="B618" s="538"/>
      <c r="C618" s="538"/>
      <c r="D618" s="540"/>
      <c r="E618" s="243"/>
      <c r="F618" s="243"/>
      <c r="G618" s="243"/>
      <c r="H618" s="243"/>
      <c r="I618" s="540"/>
      <c r="J618" s="243"/>
      <c r="K618" s="243"/>
      <c r="L618" s="243"/>
      <c r="M618" s="541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ht="12.75" customHeight="1" r="619">
      <c r="A619" s="538"/>
      <c r="B619" s="538"/>
      <c r="C619" s="538"/>
      <c r="D619" s="540"/>
      <c r="E619" s="243"/>
      <c r="F619" s="243"/>
      <c r="G619" s="243"/>
      <c r="H619" s="243"/>
      <c r="I619" s="540"/>
      <c r="J619" s="243"/>
      <c r="K619" s="243"/>
      <c r="L619" s="243"/>
      <c r="M619" s="541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ht="12.75" customHeight="1" r="620">
      <c r="A620" s="538"/>
      <c r="B620" s="538"/>
      <c r="C620" s="538"/>
      <c r="D620" s="540"/>
      <c r="E620" s="243"/>
      <c r="F620" s="243"/>
      <c r="G620" s="243"/>
      <c r="H620" s="243"/>
      <c r="I620" s="540"/>
      <c r="J620" s="243"/>
      <c r="K620" s="243"/>
      <c r="L620" s="243"/>
      <c r="M620" s="541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ht="12.75" customHeight="1" r="621">
      <c r="A621" s="538"/>
      <c r="B621" s="538"/>
      <c r="C621" s="538"/>
      <c r="D621" s="540"/>
      <c r="E621" s="243"/>
      <c r="F621" s="243"/>
      <c r="G621" s="243"/>
      <c r="H621" s="243"/>
      <c r="I621" s="540"/>
      <c r="J621" s="243"/>
      <c r="K621" s="243"/>
      <c r="L621" s="243"/>
      <c r="M621" s="541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ht="12.75" customHeight="1" r="622">
      <c r="A622" s="538"/>
      <c r="B622" s="538"/>
      <c r="C622" s="538"/>
      <c r="D622" s="540"/>
      <c r="E622" s="243"/>
      <c r="F622" s="243"/>
      <c r="G622" s="243"/>
      <c r="H622" s="243"/>
      <c r="I622" s="540"/>
      <c r="J622" s="243"/>
      <c r="K622" s="243"/>
      <c r="L622" s="243"/>
      <c r="M622" s="541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ht="12.75" customHeight="1" r="623">
      <c r="A623" s="538"/>
      <c r="B623" s="538"/>
      <c r="C623" s="538"/>
      <c r="D623" s="540"/>
      <c r="E623" s="243"/>
      <c r="F623" s="243"/>
      <c r="G623" s="243"/>
      <c r="H623" s="243"/>
      <c r="I623" s="540"/>
      <c r="J623" s="243"/>
      <c r="K623" s="243"/>
      <c r="L623" s="243"/>
      <c r="M623" s="541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ht="12.75" customHeight="1" r="624">
      <c r="A624" s="538"/>
      <c r="B624" s="538"/>
      <c r="C624" s="538"/>
      <c r="D624" s="540"/>
      <c r="E624" s="243"/>
      <c r="F624" s="243"/>
      <c r="G624" s="243"/>
      <c r="H624" s="243"/>
      <c r="I624" s="540"/>
      <c r="J624" s="243"/>
      <c r="K624" s="243"/>
      <c r="L624" s="243"/>
      <c r="M624" s="541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ht="12.75" customHeight="1" r="625">
      <c r="A625" s="538"/>
      <c r="B625" s="538"/>
      <c r="C625" s="538"/>
      <c r="D625" s="540"/>
      <c r="E625" s="243"/>
      <c r="F625" s="243"/>
      <c r="G625" s="243"/>
      <c r="H625" s="243"/>
      <c r="I625" s="540"/>
      <c r="J625" s="243"/>
      <c r="K625" s="243"/>
      <c r="L625" s="243"/>
      <c r="M625" s="541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ht="12.75" customHeight="1" r="626">
      <c r="A626" s="538"/>
      <c r="B626" s="538"/>
      <c r="C626" s="538"/>
      <c r="D626" s="540"/>
      <c r="E626" s="243"/>
      <c r="F626" s="243"/>
      <c r="G626" s="243"/>
      <c r="H626" s="243"/>
      <c r="I626" s="540"/>
      <c r="J626" s="243"/>
      <c r="K626" s="243"/>
      <c r="L626" s="243"/>
      <c r="M626" s="541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ht="12.75" customHeight="1" r="627">
      <c r="A627" s="538"/>
      <c r="B627" s="538"/>
      <c r="C627" s="538"/>
      <c r="D627" s="540"/>
      <c r="E627" s="243"/>
      <c r="F627" s="243"/>
      <c r="G627" s="243"/>
      <c r="H627" s="243"/>
      <c r="I627" s="540"/>
      <c r="J627" s="243"/>
      <c r="K627" s="243"/>
      <c r="L627" s="243"/>
      <c r="M627" s="541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ht="12.75" customHeight="1" r="628">
      <c r="A628" s="538"/>
      <c r="B628" s="538"/>
      <c r="C628" s="538"/>
      <c r="D628" s="540"/>
      <c r="E628" s="243"/>
      <c r="F628" s="243"/>
      <c r="G628" s="243"/>
      <c r="H628" s="243"/>
      <c r="I628" s="540"/>
      <c r="J628" s="243"/>
      <c r="K628" s="243"/>
      <c r="L628" s="243"/>
      <c r="M628" s="541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ht="12.75" customHeight="1" r="629">
      <c r="A629" s="538"/>
      <c r="B629" s="538"/>
      <c r="C629" s="538"/>
      <c r="D629" s="540"/>
      <c r="E629" s="243"/>
      <c r="F629" s="243"/>
      <c r="G629" s="243"/>
      <c r="H629" s="243"/>
      <c r="I629" s="540"/>
      <c r="J629" s="243"/>
      <c r="K629" s="243"/>
      <c r="L629" s="243"/>
      <c r="M629" s="541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ht="12.75" customHeight="1" r="630">
      <c r="A630" s="538"/>
      <c r="B630" s="538"/>
      <c r="C630" s="538"/>
      <c r="D630" s="540"/>
      <c r="E630" s="243"/>
      <c r="F630" s="243"/>
      <c r="G630" s="243"/>
      <c r="H630" s="243"/>
      <c r="I630" s="540"/>
      <c r="J630" s="243"/>
      <c r="K630" s="243"/>
      <c r="L630" s="243"/>
      <c r="M630" s="541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ht="12.75" customHeight="1" r="631">
      <c r="A631" s="538"/>
      <c r="B631" s="538"/>
      <c r="C631" s="538"/>
      <c r="D631" s="540"/>
      <c r="E631" s="243"/>
      <c r="F631" s="243"/>
      <c r="G631" s="243"/>
      <c r="H631" s="243"/>
      <c r="I631" s="540"/>
      <c r="J631" s="243"/>
      <c r="K631" s="243"/>
      <c r="L631" s="243"/>
      <c r="M631" s="541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ht="12.75" customHeight="1" r="632">
      <c r="A632" s="538"/>
      <c r="B632" s="538"/>
      <c r="C632" s="538"/>
      <c r="D632" s="540"/>
      <c r="E632" s="243"/>
      <c r="F632" s="243"/>
      <c r="G632" s="243"/>
      <c r="H632" s="243"/>
      <c r="I632" s="540"/>
      <c r="J632" s="243"/>
      <c r="K632" s="243"/>
      <c r="L632" s="243"/>
      <c r="M632" s="541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ht="12.75" customHeight="1" r="633">
      <c r="A633" s="538"/>
      <c r="B633" s="538"/>
      <c r="C633" s="538"/>
      <c r="D633" s="540"/>
      <c r="E633" s="243"/>
      <c r="F633" s="243"/>
      <c r="G633" s="243"/>
      <c r="H633" s="243"/>
      <c r="I633" s="540"/>
      <c r="J633" s="243"/>
      <c r="K633" s="243"/>
      <c r="L633" s="243"/>
      <c r="M633" s="541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ht="12.75" customHeight="1" r="634">
      <c r="A634" s="538"/>
      <c r="B634" s="538"/>
      <c r="C634" s="538"/>
      <c r="D634" s="540"/>
      <c r="E634" s="243"/>
      <c r="F634" s="243"/>
      <c r="G634" s="243"/>
      <c r="H634" s="243"/>
      <c r="I634" s="540"/>
      <c r="J634" s="243"/>
      <c r="K634" s="243"/>
      <c r="L634" s="243"/>
      <c r="M634" s="541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ht="12.75" customHeight="1" r="635">
      <c r="A635" s="538"/>
      <c r="B635" s="538"/>
      <c r="C635" s="538"/>
      <c r="D635" s="540"/>
      <c r="E635" s="243"/>
      <c r="F635" s="243"/>
      <c r="G635" s="243"/>
      <c r="H635" s="243"/>
      <c r="I635" s="540"/>
      <c r="J635" s="243"/>
      <c r="K635" s="243"/>
      <c r="L635" s="243"/>
      <c r="M635" s="541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ht="12.75" customHeight="1" r="636">
      <c r="A636" s="538"/>
      <c r="B636" s="538"/>
      <c r="C636" s="538"/>
      <c r="D636" s="540"/>
      <c r="E636" s="243"/>
      <c r="F636" s="243"/>
      <c r="G636" s="243"/>
      <c r="H636" s="243"/>
      <c r="I636" s="540"/>
      <c r="J636" s="243"/>
      <c r="K636" s="243"/>
      <c r="L636" s="243"/>
      <c r="M636" s="541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ht="12.75" customHeight="1" r="637">
      <c r="A637" s="538"/>
      <c r="B637" s="538"/>
      <c r="C637" s="538"/>
      <c r="D637" s="540"/>
      <c r="E637" s="243"/>
      <c r="F637" s="243"/>
      <c r="G637" s="243"/>
      <c r="H637" s="243"/>
      <c r="I637" s="540"/>
      <c r="J637" s="243"/>
      <c r="K637" s="243"/>
      <c r="L637" s="243"/>
      <c r="M637" s="541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ht="12.75" customHeight="1" r="638">
      <c r="A638" s="538"/>
      <c r="B638" s="538"/>
      <c r="C638" s="538"/>
      <c r="D638" s="540"/>
      <c r="E638" s="243"/>
      <c r="F638" s="243"/>
      <c r="G638" s="243"/>
      <c r="H638" s="243"/>
      <c r="I638" s="540"/>
      <c r="J638" s="243"/>
      <c r="K638" s="243"/>
      <c r="L638" s="243"/>
      <c r="M638" s="541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ht="12.75" customHeight="1" r="639">
      <c r="A639" s="538"/>
      <c r="B639" s="538"/>
      <c r="C639" s="538"/>
      <c r="D639" s="540"/>
      <c r="E639" s="243"/>
      <c r="F639" s="243"/>
      <c r="G639" s="243"/>
      <c r="H639" s="243"/>
      <c r="I639" s="540"/>
      <c r="J639" s="243"/>
      <c r="K639" s="243"/>
      <c r="L639" s="243"/>
      <c r="M639" s="541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ht="12.75" customHeight="1" r="640">
      <c r="A640" s="538"/>
      <c r="B640" s="538"/>
      <c r="C640" s="538"/>
      <c r="D640" s="540"/>
      <c r="E640" s="243"/>
      <c r="F640" s="243"/>
      <c r="G640" s="243"/>
      <c r="H640" s="243"/>
      <c r="I640" s="540"/>
      <c r="J640" s="243"/>
      <c r="K640" s="243"/>
      <c r="L640" s="243"/>
      <c r="M640" s="541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ht="12.75" customHeight="1" r="641">
      <c r="A641" s="538"/>
      <c r="B641" s="538"/>
      <c r="C641" s="538"/>
      <c r="D641" s="540"/>
      <c r="E641" s="243"/>
      <c r="F641" s="243"/>
      <c r="G641" s="243"/>
      <c r="H641" s="243"/>
      <c r="I641" s="540"/>
      <c r="J641" s="243"/>
      <c r="K641" s="243"/>
      <c r="L641" s="243"/>
      <c r="M641" s="541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ht="12.75" customHeight="1" r="642">
      <c r="A642" s="538"/>
      <c r="B642" s="538"/>
      <c r="C642" s="538"/>
      <c r="D642" s="540"/>
      <c r="E642" s="243"/>
      <c r="F642" s="243"/>
      <c r="G642" s="243"/>
      <c r="H642" s="243"/>
      <c r="I642" s="540"/>
      <c r="J642" s="243"/>
      <c r="K642" s="243"/>
      <c r="L642" s="243"/>
      <c r="M642" s="541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ht="12.75" customHeight="1" r="643">
      <c r="A643" s="538"/>
      <c r="B643" s="538"/>
      <c r="C643" s="538"/>
      <c r="D643" s="540"/>
      <c r="E643" s="243"/>
      <c r="F643" s="243"/>
      <c r="G643" s="243"/>
      <c r="H643" s="243"/>
      <c r="I643" s="540"/>
      <c r="J643" s="243"/>
      <c r="K643" s="243"/>
      <c r="L643" s="243"/>
      <c r="M643" s="541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ht="12.75" customHeight="1" r="644">
      <c r="A644" s="538"/>
      <c r="B644" s="538"/>
      <c r="C644" s="538"/>
      <c r="D644" s="540"/>
      <c r="E644" s="243"/>
      <c r="F644" s="243"/>
      <c r="G644" s="243"/>
      <c r="H644" s="243"/>
      <c r="I644" s="540"/>
      <c r="J644" s="243"/>
      <c r="K644" s="243"/>
      <c r="L644" s="243"/>
      <c r="M644" s="541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ht="12.75" customHeight="1" r="645">
      <c r="A645" s="538"/>
      <c r="B645" s="538"/>
      <c r="C645" s="538"/>
      <c r="D645" s="540"/>
      <c r="E645" s="243"/>
      <c r="F645" s="243"/>
      <c r="G645" s="243"/>
      <c r="H645" s="243"/>
      <c r="I645" s="540"/>
      <c r="J645" s="243"/>
      <c r="K645" s="243"/>
      <c r="L645" s="243"/>
      <c r="M645" s="541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ht="12.75" customHeight="1" r="646">
      <c r="A646" s="538"/>
      <c r="B646" s="538"/>
      <c r="C646" s="538"/>
      <c r="D646" s="540"/>
      <c r="E646" s="243"/>
      <c r="F646" s="243"/>
      <c r="G646" s="243"/>
      <c r="H646" s="243"/>
      <c r="I646" s="540"/>
      <c r="J646" s="243"/>
      <c r="K646" s="243"/>
      <c r="L646" s="243"/>
      <c r="M646" s="541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ht="12.75" customHeight="1" r="647">
      <c r="A647" s="538"/>
      <c r="B647" s="538"/>
      <c r="C647" s="538"/>
      <c r="D647" s="540"/>
      <c r="E647" s="243"/>
      <c r="F647" s="243"/>
      <c r="G647" s="243"/>
      <c r="H647" s="243"/>
      <c r="I647" s="540"/>
      <c r="J647" s="243"/>
      <c r="K647" s="243"/>
      <c r="L647" s="243"/>
      <c r="M647" s="541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ht="12.75" customHeight="1" r="648">
      <c r="A648" s="538"/>
      <c r="B648" s="538"/>
      <c r="C648" s="538"/>
      <c r="D648" s="540"/>
      <c r="E648" s="243"/>
      <c r="F648" s="243"/>
      <c r="G648" s="243"/>
      <c r="H648" s="243"/>
      <c r="I648" s="540"/>
      <c r="J648" s="243"/>
      <c r="K648" s="243"/>
      <c r="L648" s="243"/>
      <c r="M648" s="541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ht="12.75" customHeight="1" r="649">
      <c r="A649" s="538"/>
      <c r="B649" s="538"/>
      <c r="C649" s="538"/>
      <c r="D649" s="540"/>
      <c r="E649" s="243"/>
      <c r="F649" s="243"/>
      <c r="G649" s="243"/>
      <c r="H649" s="243"/>
      <c r="I649" s="540"/>
      <c r="J649" s="243"/>
      <c r="K649" s="243"/>
      <c r="L649" s="243"/>
      <c r="M649" s="541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ht="12.75" customHeight="1" r="650">
      <c r="A650" s="538"/>
      <c r="B650" s="538"/>
      <c r="C650" s="538"/>
      <c r="D650" s="540"/>
      <c r="E650" s="243"/>
      <c r="F650" s="243"/>
      <c r="G650" s="243"/>
      <c r="H650" s="243"/>
      <c r="I650" s="540"/>
      <c r="J650" s="243"/>
      <c r="K650" s="243"/>
      <c r="L650" s="243"/>
      <c r="M650" s="541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ht="12.75" customHeight="1" r="651">
      <c r="A651" s="538"/>
      <c r="B651" s="538"/>
      <c r="C651" s="538"/>
      <c r="D651" s="540"/>
      <c r="E651" s="243"/>
      <c r="F651" s="243"/>
      <c r="G651" s="243"/>
      <c r="H651" s="243"/>
      <c r="I651" s="540"/>
      <c r="J651" s="243"/>
      <c r="K651" s="243"/>
      <c r="L651" s="243"/>
      <c r="M651" s="541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ht="12.75" customHeight="1" r="652">
      <c r="A652" s="538"/>
      <c r="B652" s="538"/>
      <c r="C652" s="538"/>
      <c r="D652" s="540"/>
      <c r="E652" s="243"/>
      <c r="F652" s="243"/>
      <c r="G652" s="243"/>
      <c r="H652" s="243"/>
      <c r="I652" s="540"/>
      <c r="J652" s="243"/>
      <c r="K652" s="243"/>
      <c r="L652" s="243"/>
      <c r="M652" s="541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ht="12.75" customHeight="1" r="653">
      <c r="A653" s="538"/>
      <c r="B653" s="538"/>
      <c r="C653" s="538"/>
      <c r="D653" s="540"/>
      <c r="E653" s="243"/>
      <c r="F653" s="243"/>
      <c r="G653" s="243"/>
      <c r="H653" s="243"/>
      <c r="I653" s="540"/>
      <c r="J653" s="243"/>
      <c r="K653" s="243"/>
      <c r="L653" s="243"/>
      <c r="M653" s="541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ht="12.75" customHeight="1" r="654">
      <c r="A654" s="538"/>
      <c r="B654" s="538"/>
      <c r="C654" s="538"/>
      <c r="D654" s="540"/>
      <c r="E654" s="243"/>
      <c r="F654" s="243"/>
      <c r="G654" s="243"/>
      <c r="H654" s="243"/>
      <c r="I654" s="540"/>
      <c r="J654" s="243"/>
      <c r="K654" s="243"/>
      <c r="L654" s="243"/>
      <c r="M654" s="541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ht="12.75" customHeight="1" r="655">
      <c r="A655" s="538"/>
      <c r="B655" s="538"/>
      <c r="C655" s="538"/>
      <c r="D655" s="540"/>
      <c r="E655" s="243"/>
      <c r="F655" s="243"/>
      <c r="G655" s="243"/>
      <c r="H655" s="243"/>
      <c r="I655" s="540"/>
      <c r="J655" s="243"/>
      <c r="K655" s="243"/>
      <c r="L655" s="243"/>
      <c r="M655" s="541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ht="12.75" customHeight="1" r="656">
      <c r="A656" s="538"/>
      <c r="B656" s="538"/>
      <c r="C656" s="538"/>
      <c r="D656" s="540"/>
      <c r="E656" s="243"/>
      <c r="F656" s="243"/>
      <c r="G656" s="243"/>
      <c r="H656" s="243"/>
      <c r="I656" s="540"/>
      <c r="J656" s="243"/>
      <c r="K656" s="243"/>
      <c r="L656" s="243"/>
      <c r="M656" s="541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ht="12.75" customHeight="1" r="657">
      <c r="A657" s="538"/>
      <c r="B657" s="538"/>
      <c r="C657" s="538"/>
      <c r="D657" s="540"/>
      <c r="E657" s="243"/>
      <c r="F657" s="243"/>
      <c r="G657" s="243"/>
      <c r="H657" s="243"/>
      <c r="I657" s="540"/>
      <c r="J657" s="243"/>
      <c r="K657" s="243"/>
      <c r="L657" s="243"/>
      <c r="M657" s="541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ht="12.75" customHeight="1" r="658">
      <c r="A658" s="538"/>
      <c r="B658" s="538"/>
      <c r="C658" s="538"/>
      <c r="D658" s="540"/>
      <c r="E658" s="243"/>
      <c r="F658" s="243"/>
      <c r="G658" s="243"/>
      <c r="H658" s="243"/>
      <c r="I658" s="540"/>
      <c r="J658" s="243"/>
      <c r="K658" s="243"/>
      <c r="L658" s="243"/>
      <c r="M658" s="541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ht="12.75" customHeight="1" r="659">
      <c r="A659" s="538"/>
      <c r="B659" s="538"/>
      <c r="C659" s="538"/>
      <c r="D659" s="540"/>
      <c r="E659" s="243"/>
      <c r="F659" s="243"/>
      <c r="G659" s="243"/>
      <c r="H659" s="243"/>
      <c r="I659" s="540"/>
      <c r="J659" s="243"/>
      <c r="K659" s="243"/>
      <c r="L659" s="243"/>
      <c r="M659" s="541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ht="12.75" customHeight="1" r="660">
      <c r="A660" s="538"/>
      <c r="B660" s="538"/>
      <c r="C660" s="538"/>
      <c r="D660" s="540"/>
      <c r="E660" s="243"/>
      <c r="F660" s="243"/>
      <c r="G660" s="243"/>
      <c r="H660" s="243"/>
      <c r="I660" s="540"/>
      <c r="J660" s="243"/>
      <c r="K660" s="243"/>
      <c r="L660" s="243"/>
      <c r="M660" s="541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ht="12.75" customHeight="1" r="661">
      <c r="A661" s="538"/>
      <c r="B661" s="538"/>
      <c r="C661" s="538"/>
      <c r="D661" s="540"/>
      <c r="E661" s="243"/>
      <c r="F661" s="243"/>
      <c r="G661" s="243"/>
      <c r="H661" s="243"/>
      <c r="I661" s="540"/>
      <c r="J661" s="243"/>
      <c r="K661" s="243"/>
      <c r="L661" s="243"/>
      <c r="M661" s="541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ht="12.75" customHeight="1" r="662">
      <c r="A662" s="538"/>
      <c r="B662" s="538"/>
      <c r="C662" s="538"/>
      <c r="D662" s="540"/>
      <c r="E662" s="243"/>
      <c r="F662" s="243"/>
      <c r="G662" s="243"/>
      <c r="H662" s="243"/>
      <c r="I662" s="540"/>
      <c r="J662" s="243"/>
      <c r="K662" s="243"/>
      <c r="L662" s="243"/>
      <c r="M662" s="541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ht="12.75" customHeight="1" r="663">
      <c r="A663" s="538"/>
      <c r="B663" s="538"/>
      <c r="C663" s="538"/>
      <c r="D663" s="540"/>
      <c r="E663" s="243"/>
      <c r="F663" s="243"/>
      <c r="G663" s="243"/>
      <c r="H663" s="243"/>
      <c r="I663" s="540"/>
      <c r="J663" s="243"/>
      <c r="K663" s="243"/>
      <c r="L663" s="243"/>
      <c r="M663" s="541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ht="12.75" customHeight="1" r="664">
      <c r="A664" s="538"/>
      <c r="B664" s="538"/>
      <c r="C664" s="538"/>
      <c r="D664" s="540"/>
      <c r="E664" s="243"/>
      <c r="F664" s="243"/>
      <c r="G664" s="243"/>
      <c r="H664" s="243"/>
      <c r="I664" s="540"/>
      <c r="J664" s="243"/>
      <c r="K664" s="243"/>
      <c r="L664" s="243"/>
      <c r="M664" s="541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ht="12.75" customHeight="1" r="665">
      <c r="A665" s="538"/>
      <c r="B665" s="538"/>
      <c r="C665" s="538"/>
      <c r="D665" s="540"/>
      <c r="E665" s="243"/>
      <c r="F665" s="243"/>
      <c r="G665" s="243"/>
      <c r="H665" s="243"/>
      <c r="I665" s="540"/>
      <c r="J665" s="243"/>
      <c r="K665" s="243"/>
      <c r="L665" s="243"/>
      <c r="M665" s="541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ht="12.75" customHeight="1" r="666">
      <c r="A666" s="538"/>
      <c r="B666" s="538"/>
      <c r="C666" s="538"/>
      <c r="D666" s="540"/>
      <c r="E666" s="243"/>
      <c r="F666" s="243"/>
      <c r="G666" s="243"/>
      <c r="H666" s="243"/>
      <c r="I666" s="540"/>
      <c r="J666" s="243"/>
      <c r="K666" s="243"/>
      <c r="L666" s="243"/>
      <c r="M666" s="541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ht="12.75" customHeight="1" r="667">
      <c r="A667" s="538"/>
      <c r="B667" s="538"/>
      <c r="C667" s="538"/>
      <c r="D667" s="540"/>
      <c r="E667" s="243"/>
      <c r="F667" s="243"/>
      <c r="G667" s="243"/>
      <c r="H667" s="243"/>
      <c r="I667" s="540"/>
      <c r="J667" s="243"/>
      <c r="K667" s="243"/>
      <c r="L667" s="243"/>
      <c r="M667" s="541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ht="12.75" customHeight="1" r="668">
      <c r="A668" s="538"/>
      <c r="B668" s="538"/>
      <c r="C668" s="538"/>
      <c r="D668" s="540"/>
      <c r="E668" s="243"/>
      <c r="F668" s="243"/>
      <c r="G668" s="243"/>
      <c r="H668" s="243"/>
      <c r="I668" s="540"/>
      <c r="J668" s="243"/>
      <c r="K668" s="243"/>
      <c r="L668" s="243"/>
      <c r="M668" s="541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ht="12.75" customHeight="1" r="669">
      <c r="A669" s="538"/>
      <c r="B669" s="538"/>
      <c r="C669" s="538"/>
      <c r="D669" s="540"/>
      <c r="E669" s="243"/>
      <c r="F669" s="243"/>
      <c r="G669" s="243"/>
      <c r="H669" s="243"/>
      <c r="I669" s="540"/>
      <c r="J669" s="243"/>
      <c r="K669" s="243"/>
      <c r="L669" s="243"/>
      <c r="M669" s="541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ht="12.75" customHeight="1" r="670">
      <c r="A670" s="538"/>
      <c r="B670" s="538"/>
      <c r="C670" s="538"/>
      <c r="D670" s="540"/>
      <c r="E670" s="243"/>
      <c r="F670" s="243"/>
      <c r="G670" s="243"/>
      <c r="H670" s="243"/>
      <c r="I670" s="540"/>
      <c r="J670" s="243"/>
      <c r="K670" s="243"/>
      <c r="L670" s="243"/>
      <c r="M670" s="541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ht="12.75" customHeight="1" r="671">
      <c r="A671" s="538"/>
      <c r="B671" s="538"/>
      <c r="C671" s="538"/>
      <c r="D671" s="540"/>
      <c r="E671" s="243"/>
      <c r="F671" s="243"/>
      <c r="G671" s="243"/>
      <c r="H671" s="243"/>
      <c r="I671" s="540"/>
      <c r="J671" s="243"/>
      <c r="K671" s="243"/>
      <c r="L671" s="243"/>
      <c r="M671" s="541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ht="12.75" customHeight="1" r="672">
      <c r="A672" s="538"/>
      <c r="B672" s="538"/>
      <c r="C672" s="538"/>
      <c r="D672" s="540"/>
      <c r="E672" s="243"/>
      <c r="F672" s="243"/>
      <c r="G672" s="243"/>
      <c r="H672" s="243"/>
      <c r="I672" s="540"/>
      <c r="J672" s="243"/>
      <c r="K672" s="243"/>
      <c r="L672" s="243"/>
      <c r="M672" s="541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ht="12.75" customHeight="1" r="673">
      <c r="A673" s="538"/>
      <c r="B673" s="538"/>
      <c r="C673" s="538"/>
      <c r="D673" s="540"/>
      <c r="E673" s="243"/>
      <c r="F673" s="243"/>
      <c r="G673" s="243"/>
      <c r="H673" s="243"/>
      <c r="I673" s="540"/>
      <c r="J673" s="243"/>
      <c r="K673" s="243"/>
      <c r="L673" s="243"/>
      <c r="M673" s="541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ht="12.75" customHeight="1" r="674">
      <c r="A674" s="538"/>
      <c r="B674" s="538"/>
      <c r="C674" s="538"/>
      <c r="D674" s="540"/>
      <c r="E674" s="243"/>
      <c r="F674" s="243"/>
      <c r="G674" s="243"/>
      <c r="H674" s="243"/>
      <c r="I674" s="540"/>
      <c r="J674" s="243"/>
      <c r="K674" s="243"/>
      <c r="L674" s="243"/>
      <c r="M674" s="541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ht="12.75" customHeight="1" r="675">
      <c r="A675" s="538"/>
      <c r="B675" s="538"/>
      <c r="C675" s="538"/>
      <c r="D675" s="540"/>
      <c r="E675" s="243"/>
      <c r="F675" s="243"/>
      <c r="G675" s="243"/>
      <c r="H675" s="243"/>
      <c r="I675" s="540"/>
      <c r="J675" s="243"/>
      <c r="K675" s="243"/>
      <c r="L675" s="243"/>
      <c r="M675" s="541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ht="12.75" customHeight="1" r="676">
      <c r="A676" s="538"/>
      <c r="B676" s="538"/>
      <c r="C676" s="538"/>
      <c r="D676" s="540"/>
      <c r="E676" s="243"/>
      <c r="F676" s="243"/>
      <c r="G676" s="243"/>
      <c r="H676" s="243"/>
      <c r="I676" s="540"/>
      <c r="J676" s="243"/>
      <c r="K676" s="243"/>
      <c r="L676" s="243"/>
      <c r="M676" s="541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ht="12.75" customHeight="1" r="677">
      <c r="A677" s="538"/>
      <c r="B677" s="538"/>
      <c r="C677" s="538"/>
      <c r="D677" s="540"/>
      <c r="E677" s="243"/>
      <c r="F677" s="243"/>
      <c r="G677" s="243"/>
      <c r="H677" s="243"/>
      <c r="I677" s="540"/>
      <c r="J677" s="243"/>
      <c r="K677" s="243"/>
      <c r="L677" s="243"/>
      <c r="M677" s="541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ht="12.75" customHeight="1" r="678">
      <c r="A678" s="538"/>
      <c r="B678" s="538"/>
      <c r="C678" s="538"/>
      <c r="D678" s="540"/>
      <c r="E678" s="243"/>
      <c r="F678" s="243"/>
      <c r="G678" s="243"/>
      <c r="H678" s="243"/>
      <c r="I678" s="540"/>
      <c r="J678" s="243"/>
      <c r="K678" s="243"/>
      <c r="L678" s="243"/>
      <c r="M678" s="541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ht="12.75" customHeight="1" r="679">
      <c r="A679" s="538"/>
      <c r="B679" s="538"/>
      <c r="C679" s="538"/>
      <c r="D679" s="540"/>
      <c r="E679" s="243"/>
      <c r="F679" s="243"/>
      <c r="G679" s="243"/>
      <c r="H679" s="243"/>
      <c r="I679" s="540"/>
      <c r="J679" s="243"/>
      <c r="K679" s="243"/>
      <c r="L679" s="243"/>
      <c r="M679" s="541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ht="12.75" customHeight="1" r="680">
      <c r="A680" s="538"/>
      <c r="B680" s="538"/>
      <c r="C680" s="538"/>
      <c r="D680" s="540"/>
      <c r="E680" s="243"/>
      <c r="F680" s="243"/>
      <c r="G680" s="243"/>
      <c r="H680" s="243"/>
      <c r="I680" s="540"/>
      <c r="J680" s="243"/>
      <c r="K680" s="243"/>
      <c r="L680" s="243"/>
      <c r="M680" s="541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ht="12.75" customHeight="1" r="681">
      <c r="A681" s="538"/>
      <c r="B681" s="538"/>
      <c r="C681" s="538"/>
      <c r="D681" s="540"/>
      <c r="E681" s="243"/>
      <c r="F681" s="243"/>
      <c r="G681" s="243"/>
      <c r="H681" s="243"/>
      <c r="I681" s="540"/>
      <c r="J681" s="243"/>
      <c r="K681" s="243"/>
      <c r="L681" s="243"/>
      <c r="M681" s="541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ht="12.75" customHeight="1" r="682">
      <c r="A682" s="538"/>
      <c r="B682" s="538"/>
      <c r="C682" s="538"/>
      <c r="D682" s="540"/>
      <c r="E682" s="243"/>
      <c r="F682" s="243"/>
      <c r="G682" s="243"/>
      <c r="H682" s="243"/>
      <c r="I682" s="540"/>
      <c r="J682" s="243"/>
      <c r="K682" s="243"/>
      <c r="L682" s="243"/>
      <c r="M682" s="541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ht="12.75" customHeight="1" r="683">
      <c r="A683" s="538"/>
      <c r="B683" s="538"/>
      <c r="C683" s="538"/>
      <c r="D683" s="540"/>
      <c r="E683" s="243"/>
      <c r="F683" s="243"/>
      <c r="G683" s="243"/>
      <c r="H683" s="243"/>
      <c r="I683" s="540"/>
      <c r="J683" s="243"/>
      <c r="K683" s="243"/>
      <c r="L683" s="243"/>
      <c r="M683" s="541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ht="12.75" customHeight="1" r="684">
      <c r="A684" s="538"/>
      <c r="B684" s="538"/>
      <c r="C684" s="538"/>
      <c r="D684" s="540"/>
      <c r="E684" s="243"/>
      <c r="F684" s="243"/>
      <c r="G684" s="243"/>
      <c r="H684" s="243"/>
      <c r="I684" s="540"/>
      <c r="J684" s="243"/>
      <c r="K684" s="243"/>
      <c r="L684" s="243"/>
      <c r="M684" s="541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ht="12.75" customHeight="1" r="685">
      <c r="A685" s="538"/>
      <c r="B685" s="538"/>
      <c r="C685" s="538"/>
      <c r="D685" s="540"/>
      <c r="E685" s="243"/>
      <c r="F685" s="243"/>
      <c r="G685" s="243"/>
      <c r="H685" s="243"/>
      <c r="I685" s="540"/>
      <c r="J685" s="243"/>
      <c r="K685" s="243"/>
      <c r="L685" s="243"/>
      <c r="M685" s="541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ht="12.75" customHeight="1" r="686">
      <c r="A686" s="538"/>
      <c r="B686" s="538"/>
      <c r="C686" s="538"/>
      <c r="D686" s="540"/>
      <c r="E686" s="243"/>
      <c r="F686" s="243"/>
      <c r="G686" s="243"/>
      <c r="H686" s="243"/>
      <c r="I686" s="540"/>
      <c r="J686" s="243"/>
      <c r="K686" s="243"/>
      <c r="L686" s="243"/>
      <c r="M686" s="541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ht="12.75" customHeight="1" r="687">
      <c r="A687" s="538"/>
      <c r="B687" s="538"/>
      <c r="C687" s="538"/>
      <c r="D687" s="540"/>
      <c r="E687" s="243"/>
      <c r="F687" s="243"/>
      <c r="G687" s="243"/>
      <c r="H687" s="243"/>
      <c r="I687" s="540"/>
      <c r="J687" s="243"/>
      <c r="K687" s="243"/>
      <c r="L687" s="243"/>
      <c r="M687" s="541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ht="12.75" customHeight="1" r="688">
      <c r="A688" s="538"/>
      <c r="B688" s="538"/>
      <c r="C688" s="538"/>
      <c r="D688" s="540"/>
      <c r="E688" s="243"/>
      <c r="F688" s="243"/>
      <c r="G688" s="243"/>
      <c r="H688" s="243"/>
      <c r="I688" s="540"/>
      <c r="J688" s="243"/>
      <c r="K688" s="243"/>
      <c r="L688" s="243"/>
      <c r="M688" s="541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ht="12.75" customHeight="1" r="689">
      <c r="A689" s="538"/>
      <c r="B689" s="538"/>
      <c r="C689" s="538"/>
      <c r="D689" s="540"/>
      <c r="E689" s="243"/>
      <c r="F689" s="243"/>
      <c r="G689" s="243"/>
      <c r="H689" s="243"/>
      <c r="I689" s="540"/>
      <c r="J689" s="243"/>
      <c r="K689" s="243"/>
      <c r="L689" s="243"/>
      <c r="M689" s="541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ht="12.75" customHeight="1" r="690">
      <c r="A690" s="538"/>
      <c r="B690" s="538"/>
      <c r="C690" s="538"/>
      <c r="D690" s="540"/>
      <c r="E690" s="243"/>
      <c r="F690" s="243"/>
      <c r="G690" s="243"/>
      <c r="H690" s="243"/>
      <c r="I690" s="540"/>
      <c r="J690" s="243"/>
      <c r="K690" s="243"/>
      <c r="L690" s="243"/>
      <c r="M690" s="541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ht="12.75" customHeight="1" r="691">
      <c r="A691" s="538"/>
      <c r="B691" s="538"/>
      <c r="C691" s="538"/>
      <c r="D691" s="540"/>
      <c r="E691" s="243"/>
      <c r="F691" s="243"/>
      <c r="G691" s="243"/>
      <c r="H691" s="243"/>
      <c r="I691" s="540"/>
      <c r="J691" s="243"/>
      <c r="K691" s="243"/>
      <c r="L691" s="243"/>
      <c r="M691" s="541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ht="12.75" customHeight="1" r="692">
      <c r="A692" s="538"/>
      <c r="B692" s="538"/>
      <c r="C692" s="538"/>
      <c r="D692" s="540"/>
      <c r="E692" s="243"/>
      <c r="F692" s="243"/>
      <c r="G692" s="243"/>
      <c r="H692" s="243"/>
      <c r="I692" s="540"/>
      <c r="J692" s="243"/>
      <c r="K692" s="243"/>
      <c r="L692" s="243"/>
      <c r="M692" s="541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ht="12.75" customHeight="1" r="693">
      <c r="A693" s="538"/>
      <c r="B693" s="538"/>
      <c r="C693" s="538"/>
      <c r="D693" s="540"/>
      <c r="E693" s="243"/>
      <c r="F693" s="243"/>
      <c r="G693" s="243"/>
      <c r="H693" s="243"/>
      <c r="I693" s="540"/>
      <c r="J693" s="243"/>
      <c r="K693" s="243"/>
      <c r="L693" s="243"/>
      <c r="M693" s="541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ht="12.75" customHeight="1" r="694">
      <c r="A694" s="538"/>
      <c r="B694" s="538"/>
      <c r="C694" s="538"/>
      <c r="D694" s="540"/>
      <c r="E694" s="243"/>
      <c r="F694" s="243"/>
      <c r="G694" s="243"/>
      <c r="H694" s="243"/>
      <c r="I694" s="540"/>
      <c r="J694" s="243"/>
      <c r="K694" s="243"/>
      <c r="L694" s="243"/>
      <c r="M694" s="541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ht="12.75" customHeight="1" r="695">
      <c r="A695" s="538"/>
      <c r="B695" s="538"/>
      <c r="C695" s="538"/>
      <c r="D695" s="540"/>
      <c r="E695" s="243"/>
      <c r="F695" s="243"/>
      <c r="G695" s="243"/>
      <c r="H695" s="243"/>
      <c r="I695" s="540"/>
      <c r="J695" s="243"/>
      <c r="K695" s="243"/>
      <c r="L695" s="243"/>
      <c r="M695" s="541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ht="12.75" customHeight="1" r="696">
      <c r="A696" s="538"/>
      <c r="B696" s="538"/>
      <c r="C696" s="538"/>
      <c r="D696" s="540"/>
      <c r="E696" s="243"/>
      <c r="F696" s="243"/>
      <c r="G696" s="243"/>
      <c r="H696" s="243"/>
      <c r="I696" s="540"/>
      <c r="J696" s="243"/>
      <c r="K696" s="243"/>
      <c r="L696" s="243"/>
      <c r="M696" s="541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ht="12.75" customHeight="1" r="697">
      <c r="A697" s="538"/>
      <c r="B697" s="538"/>
      <c r="C697" s="538"/>
      <c r="D697" s="540"/>
      <c r="E697" s="243"/>
      <c r="F697" s="243"/>
      <c r="G697" s="243"/>
      <c r="H697" s="243"/>
      <c r="I697" s="540"/>
      <c r="J697" s="243"/>
      <c r="K697" s="243"/>
      <c r="L697" s="243"/>
      <c r="M697" s="541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ht="12.75" customHeight="1" r="698">
      <c r="A698" s="538"/>
      <c r="B698" s="538"/>
      <c r="C698" s="538"/>
      <c r="D698" s="540"/>
      <c r="E698" s="243"/>
      <c r="F698" s="243"/>
      <c r="G698" s="243"/>
      <c r="H698" s="243"/>
      <c r="I698" s="540"/>
      <c r="J698" s="243"/>
      <c r="K698" s="243"/>
      <c r="L698" s="243"/>
      <c r="M698" s="541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ht="12.75" customHeight="1" r="699">
      <c r="A699" s="538"/>
      <c r="B699" s="538"/>
      <c r="C699" s="538"/>
      <c r="D699" s="540"/>
      <c r="E699" s="243"/>
      <c r="F699" s="243"/>
      <c r="G699" s="243"/>
      <c r="H699" s="243"/>
      <c r="I699" s="540"/>
      <c r="J699" s="243"/>
      <c r="K699" s="243"/>
      <c r="L699" s="243"/>
      <c r="M699" s="541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ht="12.75" customHeight="1" r="700">
      <c r="A700" s="538"/>
      <c r="B700" s="538"/>
      <c r="C700" s="538"/>
      <c r="D700" s="540"/>
      <c r="E700" s="243"/>
      <c r="F700" s="243"/>
      <c r="G700" s="243"/>
      <c r="H700" s="243"/>
      <c r="I700" s="540"/>
      <c r="J700" s="243"/>
      <c r="K700" s="243"/>
      <c r="L700" s="243"/>
      <c r="M700" s="541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ht="12.75" customHeight="1" r="701">
      <c r="A701" s="538"/>
      <c r="B701" s="538"/>
      <c r="C701" s="538"/>
      <c r="D701" s="540"/>
      <c r="E701" s="243"/>
      <c r="F701" s="243"/>
      <c r="G701" s="243"/>
      <c r="H701" s="243"/>
      <c r="I701" s="540"/>
      <c r="J701" s="243"/>
      <c r="K701" s="243"/>
      <c r="L701" s="243"/>
      <c r="M701" s="541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ht="12.75" customHeight="1" r="702">
      <c r="A702" s="538"/>
      <c r="B702" s="538"/>
      <c r="C702" s="538"/>
      <c r="D702" s="540"/>
      <c r="E702" s="243"/>
      <c r="F702" s="243"/>
      <c r="G702" s="243"/>
      <c r="H702" s="243"/>
      <c r="I702" s="540"/>
      <c r="J702" s="243"/>
      <c r="K702" s="243"/>
      <c r="L702" s="243"/>
      <c r="M702" s="541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ht="12.75" customHeight="1" r="703">
      <c r="A703" s="538"/>
      <c r="B703" s="538"/>
      <c r="C703" s="538"/>
      <c r="D703" s="540"/>
      <c r="E703" s="243"/>
      <c r="F703" s="243"/>
      <c r="G703" s="243"/>
      <c r="H703" s="243"/>
      <c r="I703" s="540"/>
      <c r="J703" s="243"/>
      <c r="K703" s="243"/>
      <c r="L703" s="243"/>
      <c r="M703" s="541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ht="12.75" customHeight="1" r="704">
      <c r="A704" s="538"/>
      <c r="B704" s="538"/>
      <c r="C704" s="538"/>
      <c r="D704" s="540"/>
      <c r="E704" s="243"/>
      <c r="F704" s="243"/>
      <c r="G704" s="243"/>
      <c r="H704" s="243"/>
      <c r="I704" s="540"/>
      <c r="J704" s="243"/>
      <c r="K704" s="243"/>
      <c r="L704" s="243"/>
      <c r="M704" s="541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ht="12.75" customHeight="1" r="705">
      <c r="A705" s="538"/>
      <c r="B705" s="538"/>
      <c r="C705" s="538"/>
      <c r="D705" s="540"/>
      <c r="E705" s="243"/>
      <c r="F705" s="243"/>
      <c r="G705" s="243"/>
      <c r="H705" s="243"/>
      <c r="I705" s="540"/>
      <c r="J705" s="243"/>
      <c r="K705" s="243"/>
      <c r="L705" s="243"/>
      <c r="M705" s="541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ht="12.75" customHeight="1" r="706">
      <c r="A706" s="538"/>
      <c r="B706" s="538"/>
      <c r="C706" s="538"/>
      <c r="D706" s="540"/>
      <c r="E706" s="243"/>
      <c r="F706" s="243"/>
      <c r="G706" s="243"/>
      <c r="H706" s="243"/>
      <c r="I706" s="540"/>
      <c r="J706" s="243"/>
      <c r="K706" s="243"/>
      <c r="L706" s="243"/>
      <c r="M706" s="541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ht="12.75" customHeight="1" r="707">
      <c r="A707" s="538"/>
      <c r="B707" s="538"/>
      <c r="C707" s="538"/>
      <c r="D707" s="540"/>
      <c r="E707" s="243"/>
      <c r="F707" s="243"/>
      <c r="G707" s="243"/>
      <c r="H707" s="243"/>
      <c r="I707" s="540"/>
      <c r="J707" s="243"/>
      <c r="K707" s="243"/>
      <c r="L707" s="243"/>
      <c r="M707" s="541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ht="12.75" customHeight="1" r="708">
      <c r="A708" s="538"/>
      <c r="B708" s="538"/>
      <c r="C708" s="538"/>
      <c r="D708" s="540"/>
      <c r="E708" s="243"/>
      <c r="F708" s="243"/>
      <c r="G708" s="243"/>
      <c r="H708" s="243"/>
      <c r="I708" s="540"/>
      <c r="J708" s="243"/>
      <c r="K708" s="243"/>
      <c r="L708" s="243"/>
      <c r="M708" s="541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ht="12.75" customHeight="1" r="709">
      <c r="A709" s="538"/>
      <c r="B709" s="538"/>
      <c r="C709" s="538"/>
      <c r="D709" s="540"/>
      <c r="E709" s="243"/>
      <c r="F709" s="243"/>
      <c r="G709" s="243"/>
      <c r="H709" s="243"/>
      <c r="I709" s="540"/>
      <c r="J709" s="243"/>
      <c r="K709" s="243"/>
      <c r="L709" s="243"/>
      <c r="M709" s="541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ht="12.75" customHeight="1" r="710">
      <c r="A710" s="538"/>
      <c r="B710" s="538"/>
      <c r="C710" s="538"/>
      <c r="D710" s="540"/>
      <c r="E710" s="243"/>
      <c r="F710" s="243"/>
      <c r="G710" s="243"/>
      <c r="H710" s="243"/>
      <c r="I710" s="540"/>
      <c r="J710" s="243"/>
      <c r="K710" s="243"/>
      <c r="L710" s="243"/>
      <c r="M710" s="541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ht="12.75" customHeight="1" r="711">
      <c r="A711" s="538"/>
      <c r="B711" s="538"/>
      <c r="C711" s="538"/>
      <c r="D711" s="540"/>
      <c r="E711" s="243"/>
      <c r="F711" s="243"/>
      <c r="G711" s="243"/>
      <c r="H711" s="243"/>
      <c r="I711" s="540"/>
      <c r="J711" s="243"/>
      <c r="K711" s="243"/>
      <c r="L711" s="243"/>
      <c r="M711" s="541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ht="12.75" customHeight="1" r="712">
      <c r="A712" s="538"/>
      <c r="B712" s="538"/>
      <c r="C712" s="538"/>
      <c r="D712" s="540"/>
      <c r="E712" s="243"/>
      <c r="F712" s="243"/>
      <c r="G712" s="243"/>
      <c r="H712" s="243"/>
      <c r="I712" s="540"/>
      <c r="J712" s="243"/>
      <c r="K712" s="243"/>
      <c r="L712" s="243"/>
      <c r="M712" s="541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ht="12.75" customHeight="1" r="713">
      <c r="A713" s="538"/>
      <c r="B713" s="538"/>
      <c r="C713" s="538"/>
      <c r="D713" s="540"/>
      <c r="E713" s="243"/>
      <c r="F713" s="243"/>
      <c r="G713" s="243"/>
      <c r="H713" s="243"/>
      <c r="I713" s="540"/>
      <c r="J713" s="243"/>
      <c r="K713" s="243"/>
      <c r="L713" s="243"/>
      <c r="M713" s="541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ht="12.75" customHeight="1" r="714">
      <c r="A714" s="538"/>
      <c r="B714" s="538"/>
      <c r="C714" s="538"/>
      <c r="D714" s="540"/>
      <c r="E714" s="243"/>
      <c r="F714" s="243"/>
      <c r="G714" s="243"/>
      <c r="H714" s="243"/>
      <c r="I714" s="540"/>
      <c r="J714" s="243"/>
      <c r="K714" s="243"/>
      <c r="L714" s="243"/>
      <c r="M714" s="541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ht="12.75" customHeight="1" r="715">
      <c r="A715" s="538"/>
      <c r="B715" s="538"/>
      <c r="C715" s="538"/>
      <c r="D715" s="540"/>
      <c r="E715" s="243"/>
      <c r="F715" s="243"/>
      <c r="G715" s="243"/>
      <c r="H715" s="243"/>
      <c r="I715" s="540"/>
      <c r="J715" s="243"/>
      <c r="K715" s="243"/>
      <c r="L715" s="243"/>
      <c r="M715" s="541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ht="12.75" customHeight="1" r="716">
      <c r="A716" s="538"/>
      <c r="B716" s="538"/>
      <c r="C716" s="538"/>
      <c r="D716" s="540"/>
      <c r="E716" s="243"/>
      <c r="F716" s="243"/>
      <c r="G716" s="243"/>
      <c r="H716" s="243"/>
      <c r="I716" s="540"/>
      <c r="J716" s="243"/>
      <c r="K716" s="243"/>
      <c r="L716" s="243"/>
      <c r="M716" s="541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ht="12.75" customHeight="1" r="717">
      <c r="A717" s="538"/>
      <c r="B717" s="538"/>
      <c r="C717" s="538"/>
      <c r="D717" s="540"/>
      <c r="E717" s="243"/>
      <c r="F717" s="243"/>
      <c r="G717" s="243"/>
      <c r="H717" s="243"/>
      <c r="I717" s="540"/>
      <c r="J717" s="243"/>
      <c r="K717" s="243"/>
      <c r="L717" s="243"/>
      <c r="M717" s="541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ht="12.75" customHeight="1" r="718">
      <c r="A718" s="538"/>
      <c r="B718" s="538"/>
      <c r="C718" s="538"/>
      <c r="D718" s="540"/>
      <c r="E718" s="243"/>
      <c r="F718" s="243"/>
      <c r="G718" s="243"/>
      <c r="H718" s="243"/>
      <c r="I718" s="540"/>
      <c r="J718" s="243"/>
      <c r="K718" s="243"/>
      <c r="L718" s="243"/>
      <c r="M718" s="541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ht="12.75" customHeight="1" r="719">
      <c r="A719" s="538"/>
      <c r="B719" s="538"/>
      <c r="C719" s="538"/>
      <c r="D719" s="540"/>
      <c r="E719" s="243"/>
      <c r="F719" s="243"/>
      <c r="G719" s="243"/>
      <c r="H719" s="243"/>
      <c r="I719" s="540"/>
      <c r="J719" s="243"/>
      <c r="K719" s="243"/>
      <c r="L719" s="243"/>
      <c r="M719" s="541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ht="12.75" customHeight="1" r="720">
      <c r="A720" s="538"/>
      <c r="B720" s="538"/>
      <c r="C720" s="538"/>
      <c r="D720" s="540"/>
      <c r="E720" s="243"/>
      <c r="F720" s="243"/>
      <c r="G720" s="243"/>
      <c r="H720" s="243"/>
      <c r="I720" s="540"/>
      <c r="J720" s="243"/>
      <c r="K720" s="243"/>
      <c r="L720" s="243"/>
      <c r="M720" s="541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ht="12.75" customHeight="1" r="721">
      <c r="A721" s="538"/>
      <c r="B721" s="538"/>
      <c r="C721" s="538"/>
      <c r="D721" s="540"/>
      <c r="E721" s="243"/>
      <c r="F721" s="243"/>
      <c r="G721" s="243"/>
      <c r="H721" s="243"/>
      <c r="I721" s="540"/>
      <c r="J721" s="243"/>
      <c r="K721" s="243"/>
      <c r="L721" s="243"/>
      <c r="M721" s="541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ht="12.75" customHeight="1" r="722">
      <c r="A722" s="538"/>
      <c r="B722" s="538"/>
      <c r="C722" s="538"/>
      <c r="D722" s="540"/>
      <c r="E722" s="243"/>
      <c r="F722" s="243"/>
      <c r="G722" s="243"/>
      <c r="H722" s="243"/>
      <c r="I722" s="540"/>
      <c r="J722" s="243"/>
      <c r="K722" s="243"/>
      <c r="L722" s="243"/>
      <c r="M722" s="541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ht="12.75" customHeight="1" r="723">
      <c r="A723" s="538"/>
      <c r="B723" s="538"/>
      <c r="C723" s="538"/>
      <c r="D723" s="540"/>
      <c r="E723" s="243"/>
      <c r="F723" s="243"/>
      <c r="G723" s="243"/>
      <c r="H723" s="243"/>
      <c r="I723" s="540"/>
      <c r="J723" s="243"/>
      <c r="K723" s="243"/>
      <c r="L723" s="243"/>
      <c r="M723" s="541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ht="12.75" customHeight="1" r="724">
      <c r="A724" s="538"/>
      <c r="B724" s="538"/>
      <c r="C724" s="538"/>
      <c r="D724" s="540"/>
      <c r="E724" s="243"/>
      <c r="F724" s="243"/>
      <c r="G724" s="243"/>
      <c r="H724" s="243"/>
      <c r="I724" s="540"/>
      <c r="J724" s="243"/>
      <c r="K724" s="243"/>
      <c r="L724" s="243"/>
      <c r="M724" s="541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ht="12.75" customHeight="1" r="725">
      <c r="A725" s="538"/>
      <c r="B725" s="538"/>
      <c r="C725" s="538"/>
      <c r="D725" s="540"/>
      <c r="E725" s="243"/>
      <c r="F725" s="243"/>
      <c r="G725" s="243"/>
      <c r="H725" s="243"/>
      <c r="I725" s="540"/>
      <c r="J725" s="243"/>
      <c r="K725" s="243"/>
      <c r="L725" s="243"/>
      <c r="M725" s="541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ht="12.75" customHeight="1" r="726">
      <c r="A726" s="538"/>
      <c r="B726" s="538"/>
      <c r="C726" s="538"/>
      <c r="D726" s="540"/>
      <c r="E726" s="243"/>
      <c r="F726" s="243"/>
      <c r="G726" s="243"/>
      <c r="H726" s="243"/>
      <c r="I726" s="540"/>
      <c r="J726" s="243"/>
      <c r="K726" s="243"/>
      <c r="L726" s="243"/>
      <c r="M726" s="541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ht="12.75" customHeight="1" r="727">
      <c r="A727" s="538"/>
      <c r="B727" s="538"/>
      <c r="C727" s="538"/>
      <c r="D727" s="540"/>
      <c r="E727" s="243"/>
      <c r="F727" s="243"/>
      <c r="G727" s="243"/>
      <c r="H727" s="243"/>
      <c r="I727" s="540"/>
      <c r="J727" s="243"/>
      <c r="K727" s="243"/>
      <c r="L727" s="243"/>
      <c r="M727" s="541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ht="12.75" customHeight="1" r="728">
      <c r="A728" s="538"/>
      <c r="B728" s="538"/>
      <c r="C728" s="538"/>
      <c r="D728" s="540"/>
      <c r="E728" s="243"/>
      <c r="F728" s="243"/>
      <c r="G728" s="243"/>
      <c r="H728" s="243"/>
      <c r="I728" s="540"/>
      <c r="J728" s="243"/>
      <c r="K728" s="243"/>
      <c r="L728" s="243"/>
      <c r="M728" s="541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ht="12.75" customHeight="1" r="729">
      <c r="A729" s="538"/>
      <c r="B729" s="538"/>
      <c r="C729" s="538"/>
      <c r="D729" s="540"/>
      <c r="E729" s="243"/>
      <c r="F729" s="243"/>
      <c r="G729" s="243"/>
      <c r="H729" s="243"/>
      <c r="I729" s="540"/>
      <c r="J729" s="243"/>
      <c r="K729" s="243"/>
      <c r="L729" s="243"/>
      <c r="M729" s="541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ht="12.75" customHeight="1" r="730">
      <c r="A730" s="538"/>
      <c r="B730" s="538"/>
      <c r="C730" s="538"/>
      <c r="D730" s="540"/>
      <c r="E730" s="243"/>
      <c r="F730" s="243"/>
      <c r="G730" s="243"/>
      <c r="H730" s="243"/>
      <c r="I730" s="540"/>
      <c r="J730" s="243"/>
      <c r="K730" s="243"/>
      <c r="L730" s="243"/>
      <c r="M730" s="541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ht="12.75" customHeight="1" r="731">
      <c r="A731" s="538"/>
      <c r="B731" s="538"/>
      <c r="C731" s="538"/>
      <c r="D731" s="540"/>
      <c r="E731" s="243"/>
      <c r="F731" s="243"/>
      <c r="G731" s="243"/>
      <c r="H731" s="243"/>
      <c r="I731" s="540"/>
      <c r="J731" s="243"/>
      <c r="K731" s="243"/>
      <c r="L731" s="243"/>
      <c r="M731" s="541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ht="12.75" customHeight="1" r="732">
      <c r="A732" s="538"/>
      <c r="B732" s="538"/>
      <c r="C732" s="538"/>
      <c r="D732" s="540"/>
      <c r="E732" s="243"/>
      <c r="F732" s="243"/>
      <c r="G732" s="243"/>
      <c r="H732" s="243"/>
      <c r="I732" s="540"/>
      <c r="J732" s="243"/>
      <c r="K732" s="243"/>
      <c r="L732" s="243"/>
      <c r="M732" s="541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ht="12.75" customHeight="1" r="733">
      <c r="A733" s="538"/>
      <c r="B733" s="538"/>
      <c r="C733" s="538"/>
      <c r="D733" s="540"/>
      <c r="E733" s="243"/>
      <c r="F733" s="243"/>
      <c r="G733" s="243"/>
      <c r="H733" s="243"/>
      <c r="I733" s="540"/>
      <c r="J733" s="243"/>
      <c r="K733" s="243"/>
      <c r="L733" s="243"/>
      <c r="M733" s="541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ht="12.75" customHeight="1" r="734">
      <c r="A734" s="538"/>
      <c r="B734" s="538"/>
      <c r="C734" s="538"/>
      <c r="D734" s="540"/>
      <c r="E734" s="243"/>
      <c r="F734" s="243"/>
      <c r="G734" s="243"/>
      <c r="H734" s="243"/>
      <c r="I734" s="540"/>
      <c r="J734" s="243"/>
      <c r="K734" s="243"/>
      <c r="L734" s="243"/>
      <c r="M734" s="541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ht="12.75" customHeight="1" r="735">
      <c r="A735" s="538"/>
      <c r="B735" s="538"/>
      <c r="C735" s="538"/>
      <c r="D735" s="540"/>
      <c r="E735" s="243"/>
      <c r="F735" s="243"/>
      <c r="G735" s="243"/>
      <c r="H735" s="243"/>
      <c r="I735" s="540"/>
      <c r="J735" s="243"/>
      <c r="K735" s="243"/>
      <c r="L735" s="243"/>
      <c r="M735" s="541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ht="12.75" customHeight="1" r="736">
      <c r="A736" s="538"/>
      <c r="B736" s="538"/>
      <c r="C736" s="538"/>
      <c r="D736" s="540"/>
      <c r="E736" s="243"/>
      <c r="F736" s="243"/>
      <c r="G736" s="243"/>
      <c r="H736" s="243"/>
      <c r="I736" s="540"/>
      <c r="J736" s="243"/>
      <c r="K736" s="243"/>
      <c r="L736" s="243"/>
      <c r="M736" s="541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ht="12.75" customHeight="1" r="737">
      <c r="A737" s="538"/>
      <c r="B737" s="538"/>
      <c r="C737" s="538"/>
      <c r="D737" s="540"/>
      <c r="E737" s="243"/>
      <c r="F737" s="243"/>
      <c r="G737" s="243"/>
      <c r="H737" s="243"/>
      <c r="I737" s="540"/>
      <c r="J737" s="243"/>
      <c r="K737" s="243"/>
      <c r="L737" s="243"/>
      <c r="M737" s="541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ht="12.75" customHeight="1" r="738">
      <c r="A738" s="538"/>
      <c r="B738" s="538"/>
      <c r="C738" s="538"/>
      <c r="D738" s="540"/>
      <c r="E738" s="243"/>
      <c r="F738" s="243"/>
      <c r="G738" s="243"/>
      <c r="H738" s="243"/>
      <c r="I738" s="540"/>
      <c r="J738" s="243"/>
      <c r="K738" s="243"/>
      <c r="L738" s="243"/>
      <c r="M738" s="541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ht="12.75" customHeight="1" r="739">
      <c r="A739" s="538"/>
      <c r="B739" s="538"/>
      <c r="C739" s="538"/>
      <c r="D739" s="540"/>
      <c r="E739" s="243"/>
      <c r="F739" s="243"/>
      <c r="G739" s="243"/>
      <c r="H739" s="243"/>
      <c r="I739" s="540"/>
      <c r="J739" s="243"/>
      <c r="K739" s="243"/>
      <c r="L739" s="243"/>
      <c r="M739" s="541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ht="12.75" customHeight="1" r="740">
      <c r="A740" s="538"/>
      <c r="B740" s="538"/>
      <c r="C740" s="538"/>
      <c r="D740" s="540"/>
      <c r="E740" s="243"/>
      <c r="F740" s="243"/>
      <c r="G740" s="243"/>
      <c r="H740" s="243"/>
      <c r="I740" s="540"/>
      <c r="J740" s="243"/>
      <c r="K740" s="243"/>
      <c r="L740" s="243"/>
      <c r="M740" s="541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ht="12.75" customHeight="1" r="741">
      <c r="A741" s="538"/>
      <c r="B741" s="538"/>
      <c r="C741" s="538"/>
      <c r="D741" s="540"/>
      <c r="E741" s="243"/>
      <c r="F741" s="243"/>
      <c r="G741" s="243"/>
      <c r="H741" s="243"/>
      <c r="I741" s="540"/>
      <c r="J741" s="243"/>
      <c r="K741" s="243"/>
      <c r="L741" s="243"/>
      <c r="M741" s="541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ht="12.75" customHeight="1" r="742">
      <c r="A742" s="538"/>
      <c r="B742" s="538"/>
      <c r="C742" s="538"/>
      <c r="D742" s="540"/>
      <c r="E742" s="243"/>
      <c r="F742" s="243"/>
      <c r="G742" s="243"/>
      <c r="H742" s="243"/>
      <c r="I742" s="540"/>
      <c r="J742" s="243"/>
      <c r="K742" s="243"/>
      <c r="L742" s="243"/>
      <c r="M742" s="541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ht="12.75" customHeight="1" r="743">
      <c r="A743" s="538"/>
      <c r="B743" s="538"/>
      <c r="C743" s="538"/>
      <c r="D743" s="540"/>
      <c r="E743" s="243"/>
      <c r="F743" s="243"/>
      <c r="G743" s="243"/>
      <c r="H743" s="243"/>
      <c r="I743" s="540"/>
      <c r="J743" s="243"/>
      <c r="K743" s="243"/>
      <c r="L743" s="243"/>
      <c r="M743" s="541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ht="12.75" customHeight="1" r="744">
      <c r="A744" s="538"/>
      <c r="B744" s="538"/>
      <c r="C744" s="538"/>
      <c r="D744" s="540"/>
      <c r="E744" s="243"/>
      <c r="F744" s="243"/>
      <c r="G744" s="243"/>
      <c r="H744" s="243"/>
      <c r="I744" s="540"/>
      <c r="J744" s="243"/>
      <c r="K744" s="243"/>
      <c r="L744" s="243"/>
      <c r="M744" s="541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ht="12.75" customHeight="1" r="745">
      <c r="A745" s="538"/>
      <c r="B745" s="538"/>
      <c r="C745" s="538"/>
      <c r="D745" s="540"/>
      <c r="E745" s="243"/>
      <c r="F745" s="243"/>
      <c r="G745" s="243"/>
      <c r="H745" s="243"/>
      <c r="I745" s="540"/>
      <c r="J745" s="243"/>
      <c r="K745" s="243"/>
      <c r="L745" s="243"/>
      <c r="M745" s="541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ht="12.75" customHeight="1" r="746">
      <c r="A746" s="538"/>
      <c r="B746" s="538"/>
      <c r="C746" s="538"/>
      <c r="D746" s="540"/>
      <c r="E746" s="243"/>
      <c r="F746" s="243"/>
      <c r="G746" s="243"/>
      <c r="H746" s="243"/>
      <c r="I746" s="540"/>
      <c r="J746" s="243"/>
      <c r="K746" s="243"/>
      <c r="L746" s="243"/>
      <c r="M746" s="541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ht="12.75" customHeight="1" r="747">
      <c r="A747" s="538"/>
      <c r="B747" s="538"/>
      <c r="C747" s="538"/>
      <c r="D747" s="540"/>
      <c r="E747" s="243"/>
      <c r="F747" s="243"/>
      <c r="G747" s="243"/>
      <c r="H747" s="243"/>
      <c r="I747" s="540"/>
      <c r="J747" s="243"/>
      <c r="K747" s="243"/>
      <c r="L747" s="243"/>
      <c r="M747" s="541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ht="12.75" customHeight="1" r="748">
      <c r="A748" s="538"/>
      <c r="B748" s="538"/>
      <c r="C748" s="538"/>
      <c r="D748" s="540"/>
      <c r="E748" s="243"/>
      <c r="F748" s="243"/>
      <c r="G748" s="243"/>
      <c r="H748" s="243"/>
      <c r="I748" s="540"/>
      <c r="J748" s="243"/>
      <c r="K748" s="243"/>
      <c r="L748" s="243"/>
      <c r="M748" s="541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ht="12.75" customHeight="1" r="749">
      <c r="A749" s="538"/>
      <c r="B749" s="538"/>
      <c r="C749" s="538"/>
      <c r="D749" s="540"/>
      <c r="E749" s="243"/>
      <c r="F749" s="243"/>
      <c r="G749" s="243"/>
      <c r="H749" s="243"/>
      <c r="I749" s="540"/>
      <c r="J749" s="243"/>
      <c r="K749" s="243"/>
      <c r="L749" s="243"/>
      <c r="M749" s="541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ht="12.75" customHeight="1" r="750">
      <c r="A750" s="538"/>
      <c r="B750" s="538"/>
      <c r="C750" s="538"/>
      <c r="D750" s="540"/>
      <c r="E750" s="243"/>
      <c r="F750" s="243"/>
      <c r="G750" s="243"/>
      <c r="H750" s="243"/>
      <c r="I750" s="540"/>
      <c r="J750" s="243"/>
      <c r="K750" s="243"/>
      <c r="L750" s="243"/>
      <c r="M750" s="541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ht="12.75" customHeight="1" r="751">
      <c r="A751" s="538"/>
      <c r="B751" s="538"/>
      <c r="C751" s="538"/>
      <c r="D751" s="540"/>
      <c r="E751" s="243"/>
      <c r="F751" s="243"/>
      <c r="G751" s="243"/>
      <c r="H751" s="243"/>
      <c r="I751" s="540"/>
      <c r="J751" s="243"/>
      <c r="K751" s="243"/>
      <c r="L751" s="243"/>
      <c r="M751" s="541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ht="12.75" customHeight="1" r="752">
      <c r="A752" s="538"/>
      <c r="B752" s="538"/>
      <c r="C752" s="538"/>
      <c r="D752" s="540"/>
      <c r="E752" s="243"/>
      <c r="F752" s="243"/>
      <c r="G752" s="243"/>
      <c r="H752" s="243"/>
      <c r="I752" s="540"/>
      <c r="J752" s="243"/>
      <c r="K752" s="243"/>
      <c r="L752" s="243"/>
      <c r="M752" s="541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ht="12.75" customHeight="1" r="753">
      <c r="A753" s="538"/>
      <c r="B753" s="538"/>
      <c r="C753" s="538"/>
      <c r="D753" s="540"/>
      <c r="E753" s="243"/>
      <c r="F753" s="243"/>
      <c r="G753" s="243"/>
      <c r="H753" s="243"/>
      <c r="I753" s="540"/>
      <c r="J753" s="243"/>
      <c r="K753" s="243"/>
      <c r="L753" s="243"/>
      <c r="M753" s="541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ht="12.75" customHeight="1" r="754">
      <c r="A754" s="538"/>
      <c r="B754" s="538"/>
      <c r="C754" s="538"/>
      <c r="D754" s="540"/>
      <c r="E754" s="243"/>
      <c r="F754" s="243"/>
      <c r="G754" s="243"/>
      <c r="H754" s="243"/>
      <c r="I754" s="540"/>
      <c r="J754" s="243"/>
      <c r="K754" s="243"/>
      <c r="L754" s="243"/>
      <c r="M754" s="541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ht="12.75" customHeight="1" r="755">
      <c r="A755" s="538"/>
      <c r="B755" s="538"/>
      <c r="C755" s="538"/>
      <c r="D755" s="540"/>
      <c r="E755" s="243"/>
      <c r="F755" s="243"/>
      <c r="G755" s="243"/>
      <c r="H755" s="243"/>
      <c r="I755" s="540"/>
      <c r="J755" s="243"/>
      <c r="K755" s="243"/>
      <c r="L755" s="243"/>
      <c r="M755" s="541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ht="12.75" customHeight="1" r="756">
      <c r="A756" s="538"/>
      <c r="B756" s="538"/>
      <c r="C756" s="538"/>
      <c r="D756" s="540"/>
      <c r="E756" s="243"/>
      <c r="F756" s="243"/>
      <c r="G756" s="243"/>
      <c r="H756" s="243"/>
      <c r="I756" s="540"/>
      <c r="J756" s="243"/>
      <c r="K756" s="243"/>
      <c r="L756" s="243"/>
      <c r="M756" s="541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ht="12.75" customHeight="1" r="757">
      <c r="A757" s="538"/>
      <c r="B757" s="538"/>
      <c r="C757" s="538"/>
      <c r="D757" s="540"/>
      <c r="E757" s="243"/>
      <c r="F757" s="243"/>
      <c r="G757" s="243"/>
      <c r="H757" s="243"/>
      <c r="I757" s="540"/>
      <c r="J757" s="243"/>
      <c r="K757" s="243"/>
      <c r="L757" s="243"/>
      <c r="M757" s="541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ht="12.75" customHeight="1" r="758">
      <c r="A758" s="538"/>
      <c r="B758" s="538"/>
      <c r="C758" s="538"/>
      <c r="D758" s="540"/>
      <c r="E758" s="243"/>
      <c r="F758" s="243"/>
      <c r="G758" s="243"/>
      <c r="H758" s="243"/>
      <c r="I758" s="540"/>
      <c r="J758" s="243"/>
      <c r="K758" s="243"/>
      <c r="L758" s="243"/>
      <c r="M758" s="541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ht="12.75" customHeight="1" r="759">
      <c r="A759" s="538"/>
      <c r="B759" s="538"/>
      <c r="C759" s="538"/>
      <c r="D759" s="540"/>
      <c r="E759" s="243"/>
      <c r="F759" s="243"/>
      <c r="G759" s="243"/>
      <c r="H759" s="243"/>
      <c r="I759" s="540"/>
      <c r="J759" s="243"/>
      <c r="K759" s="243"/>
      <c r="L759" s="243"/>
      <c r="M759" s="541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ht="12.75" customHeight="1" r="760">
      <c r="A760" s="538"/>
      <c r="B760" s="538"/>
      <c r="C760" s="538"/>
      <c r="D760" s="540"/>
      <c r="E760" s="243"/>
      <c r="F760" s="243"/>
      <c r="G760" s="243"/>
      <c r="H760" s="243"/>
      <c r="I760" s="540"/>
      <c r="J760" s="243"/>
      <c r="K760" s="243"/>
      <c r="L760" s="243"/>
      <c r="M760" s="541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ht="12.75" customHeight="1" r="761">
      <c r="A761" s="538"/>
      <c r="B761" s="538"/>
      <c r="C761" s="538"/>
      <c r="D761" s="540"/>
      <c r="E761" s="243"/>
      <c r="F761" s="243"/>
      <c r="G761" s="243"/>
      <c r="H761" s="243"/>
      <c r="I761" s="540"/>
      <c r="J761" s="243"/>
      <c r="K761" s="243"/>
      <c r="L761" s="243"/>
      <c r="M761" s="541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ht="12.75" customHeight="1" r="762">
      <c r="A762" s="538"/>
      <c r="B762" s="538"/>
      <c r="C762" s="538"/>
      <c r="D762" s="540"/>
      <c r="E762" s="243"/>
      <c r="F762" s="243"/>
      <c r="G762" s="243"/>
      <c r="H762" s="243"/>
      <c r="I762" s="540"/>
      <c r="J762" s="243"/>
      <c r="K762" s="243"/>
      <c r="L762" s="243"/>
      <c r="M762" s="541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ht="12.75" customHeight="1" r="763">
      <c r="A763" s="538"/>
      <c r="B763" s="538"/>
      <c r="C763" s="538"/>
      <c r="D763" s="540"/>
      <c r="E763" s="243"/>
      <c r="F763" s="243"/>
      <c r="G763" s="243"/>
      <c r="H763" s="243"/>
      <c r="I763" s="540"/>
      <c r="J763" s="243"/>
      <c r="K763" s="243"/>
      <c r="L763" s="243"/>
      <c r="M763" s="541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ht="12.75" customHeight="1" r="764">
      <c r="A764" s="538"/>
      <c r="B764" s="538"/>
      <c r="C764" s="538"/>
      <c r="D764" s="540"/>
      <c r="E764" s="243"/>
      <c r="F764" s="243"/>
      <c r="G764" s="243"/>
      <c r="H764" s="243"/>
      <c r="I764" s="540"/>
      <c r="J764" s="243"/>
      <c r="K764" s="243"/>
      <c r="L764" s="243"/>
      <c r="M764" s="541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ht="12.75" customHeight="1" r="765">
      <c r="A765" s="538"/>
      <c r="B765" s="538"/>
      <c r="C765" s="538"/>
      <c r="D765" s="540"/>
      <c r="E765" s="243"/>
      <c r="F765" s="243"/>
      <c r="G765" s="243"/>
      <c r="H765" s="243"/>
      <c r="I765" s="540"/>
      <c r="J765" s="243"/>
      <c r="K765" s="243"/>
      <c r="L765" s="243"/>
      <c r="M765" s="541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ht="12.75" customHeight="1" r="766">
      <c r="A766" s="538"/>
      <c r="B766" s="538"/>
      <c r="C766" s="538"/>
      <c r="D766" s="540"/>
      <c r="E766" s="243"/>
      <c r="F766" s="243"/>
      <c r="G766" s="243"/>
      <c r="H766" s="243"/>
      <c r="I766" s="540"/>
      <c r="J766" s="243"/>
      <c r="K766" s="243"/>
      <c r="L766" s="243"/>
      <c r="M766" s="541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ht="12.75" customHeight="1" r="767">
      <c r="A767" s="538"/>
      <c r="B767" s="538"/>
      <c r="C767" s="538"/>
      <c r="D767" s="540"/>
      <c r="E767" s="243"/>
      <c r="F767" s="243"/>
      <c r="G767" s="243"/>
      <c r="H767" s="243"/>
      <c r="I767" s="540"/>
      <c r="J767" s="243"/>
      <c r="K767" s="243"/>
      <c r="L767" s="243"/>
      <c r="M767" s="541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ht="12.75" customHeight="1" r="768">
      <c r="A768" s="538"/>
      <c r="B768" s="538"/>
      <c r="C768" s="538"/>
      <c r="D768" s="540"/>
      <c r="E768" s="243"/>
      <c r="F768" s="243"/>
      <c r="G768" s="243"/>
      <c r="H768" s="243"/>
      <c r="I768" s="540"/>
      <c r="J768" s="243"/>
      <c r="K768" s="243"/>
      <c r="L768" s="243"/>
      <c r="M768" s="541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ht="12.75" customHeight="1" r="769">
      <c r="A769" s="538"/>
      <c r="B769" s="538"/>
      <c r="C769" s="538"/>
      <c r="D769" s="540"/>
      <c r="E769" s="243"/>
      <c r="F769" s="243"/>
      <c r="G769" s="243"/>
      <c r="H769" s="243"/>
      <c r="I769" s="540"/>
      <c r="J769" s="243"/>
      <c r="K769" s="243"/>
      <c r="L769" s="243"/>
      <c r="M769" s="541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ht="12.75" customHeight="1" r="770">
      <c r="A770" s="538"/>
      <c r="B770" s="538"/>
      <c r="C770" s="538"/>
      <c r="D770" s="540"/>
      <c r="E770" s="243"/>
      <c r="F770" s="243"/>
      <c r="G770" s="243"/>
      <c r="H770" s="243"/>
      <c r="I770" s="540"/>
      <c r="J770" s="243"/>
      <c r="K770" s="243"/>
      <c r="L770" s="243"/>
      <c r="M770" s="541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ht="12.75" customHeight="1" r="771">
      <c r="A771" s="538"/>
      <c r="B771" s="538"/>
      <c r="C771" s="538"/>
      <c r="D771" s="540"/>
      <c r="E771" s="243"/>
      <c r="F771" s="243"/>
      <c r="G771" s="243"/>
      <c r="H771" s="243"/>
      <c r="I771" s="540"/>
      <c r="J771" s="243"/>
      <c r="K771" s="243"/>
      <c r="L771" s="243"/>
      <c r="M771" s="541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ht="12.75" customHeight="1" r="772">
      <c r="A772" s="538"/>
      <c r="B772" s="538"/>
      <c r="C772" s="538"/>
      <c r="D772" s="540"/>
      <c r="E772" s="243"/>
      <c r="F772" s="243"/>
      <c r="G772" s="243"/>
      <c r="H772" s="243"/>
      <c r="I772" s="540"/>
      <c r="J772" s="243"/>
      <c r="K772" s="243"/>
      <c r="L772" s="243"/>
      <c r="M772" s="541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ht="12.75" customHeight="1" r="773">
      <c r="A773" s="538"/>
      <c r="B773" s="538"/>
      <c r="C773" s="538"/>
      <c r="D773" s="540"/>
      <c r="E773" s="243"/>
      <c r="F773" s="243"/>
      <c r="G773" s="243"/>
      <c r="H773" s="243"/>
      <c r="I773" s="540"/>
      <c r="J773" s="243"/>
      <c r="K773" s="243"/>
      <c r="L773" s="243"/>
      <c r="M773" s="541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ht="12.75" customHeight="1" r="774">
      <c r="A774" s="538"/>
      <c r="B774" s="538"/>
      <c r="C774" s="538"/>
      <c r="D774" s="540"/>
      <c r="E774" s="243"/>
      <c r="F774" s="243"/>
      <c r="G774" s="243"/>
      <c r="H774" s="243"/>
      <c r="I774" s="540"/>
      <c r="J774" s="243"/>
      <c r="K774" s="243"/>
      <c r="L774" s="243"/>
      <c r="M774" s="541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ht="12.75" customHeight="1" r="775">
      <c r="A775" s="538"/>
      <c r="B775" s="538"/>
      <c r="C775" s="538"/>
      <c r="D775" s="540"/>
      <c r="E775" s="243"/>
      <c r="F775" s="243"/>
      <c r="G775" s="243"/>
      <c r="H775" s="243"/>
      <c r="I775" s="540"/>
      <c r="J775" s="243"/>
      <c r="K775" s="243"/>
      <c r="L775" s="243"/>
      <c r="M775" s="541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ht="12.75" customHeight="1" r="776">
      <c r="A776" s="538"/>
      <c r="B776" s="538"/>
      <c r="C776" s="538"/>
      <c r="D776" s="540"/>
      <c r="E776" s="243"/>
      <c r="F776" s="243"/>
      <c r="G776" s="243"/>
      <c r="H776" s="243"/>
      <c r="I776" s="540"/>
      <c r="J776" s="243"/>
      <c r="K776" s="243"/>
      <c r="L776" s="243"/>
      <c r="M776" s="541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ht="12.75" customHeight="1" r="777">
      <c r="A777" s="538"/>
      <c r="B777" s="538"/>
      <c r="C777" s="538"/>
      <c r="D777" s="540"/>
      <c r="E777" s="243"/>
      <c r="F777" s="243"/>
      <c r="G777" s="243"/>
      <c r="H777" s="243"/>
      <c r="I777" s="540"/>
      <c r="J777" s="243"/>
      <c r="K777" s="243"/>
      <c r="L777" s="243"/>
      <c r="M777" s="541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ht="12.75" customHeight="1" r="778">
      <c r="A778" s="538"/>
      <c r="B778" s="538"/>
      <c r="C778" s="538"/>
      <c r="D778" s="540"/>
      <c r="E778" s="243"/>
      <c r="F778" s="243"/>
      <c r="G778" s="243"/>
      <c r="H778" s="243"/>
      <c r="I778" s="540"/>
      <c r="J778" s="243"/>
      <c r="K778" s="243"/>
      <c r="L778" s="243"/>
      <c r="M778" s="541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ht="12.75" customHeight="1" r="779">
      <c r="A779" s="538"/>
      <c r="B779" s="538"/>
      <c r="C779" s="538"/>
      <c r="D779" s="540"/>
      <c r="E779" s="243"/>
      <c r="F779" s="243"/>
      <c r="G779" s="243"/>
      <c r="H779" s="243"/>
      <c r="I779" s="540"/>
      <c r="J779" s="243"/>
      <c r="K779" s="243"/>
      <c r="L779" s="243"/>
      <c r="M779" s="541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ht="12.75" customHeight="1" r="780">
      <c r="A780" s="538"/>
      <c r="B780" s="538"/>
      <c r="C780" s="538"/>
      <c r="D780" s="540"/>
      <c r="E780" s="243"/>
      <c r="F780" s="243"/>
      <c r="G780" s="243"/>
      <c r="H780" s="243"/>
      <c r="I780" s="540"/>
      <c r="J780" s="243"/>
      <c r="K780" s="243"/>
      <c r="L780" s="243"/>
      <c r="M780" s="541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ht="12.75" customHeight="1" r="781">
      <c r="A781" s="538"/>
      <c r="B781" s="538"/>
      <c r="C781" s="538"/>
      <c r="D781" s="540"/>
      <c r="E781" s="243"/>
      <c r="F781" s="243"/>
      <c r="G781" s="243"/>
      <c r="H781" s="243"/>
      <c r="I781" s="540"/>
      <c r="J781" s="243"/>
      <c r="K781" s="243"/>
      <c r="L781" s="243"/>
      <c r="M781" s="541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ht="12.75" customHeight="1" r="782">
      <c r="A782" s="538"/>
      <c r="B782" s="538"/>
      <c r="C782" s="538"/>
      <c r="D782" s="540"/>
      <c r="E782" s="243"/>
      <c r="F782" s="243"/>
      <c r="G782" s="243"/>
      <c r="H782" s="243"/>
      <c r="I782" s="540"/>
      <c r="J782" s="243"/>
      <c r="K782" s="243"/>
      <c r="L782" s="243"/>
      <c r="M782" s="541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ht="12.75" customHeight="1" r="783">
      <c r="A783" s="538"/>
      <c r="B783" s="538"/>
      <c r="C783" s="538"/>
      <c r="D783" s="540"/>
      <c r="E783" s="243"/>
      <c r="F783" s="243"/>
      <c r="G783" s="243"/>
      <c r="H783" s="243"/>
      <c r="I783" s="540"/>
      <c r="J783" s="243"/>
      <c r="K783" s="243"/>
      <c r="L783" s="243"/>
      <c r="M783" s="541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ht="12.75" customHeight="1" r="784">
      <c r="A784" s="538"/>
      <c r="B784" s="538"/>
      <c r="C784" s="538"/>
      <c r="D784" s="540"/>
      <c r="E784" s="243"/>
      <c r="F784" s="243"/>
      <c r="G784" s="243"/>
      <c r="H784" s="243"/>
      <c r="I784" s="540"/>
      <c r="J784" s="243"/>
      <c r="K784" s="243"/>
      <c r="L784" s="243"/>
      <c r="M784" s="541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ht="12.75" customHeight="1" r="785">
      <c r="A785" s="538"/>
      <c r="B785" s="538"/>
      <c r="C785" s="538"/>
      <c r="D785" s="540"/>
      <c r="E785" s="243"/>
      <c r="F785" s="243"/>
      <c r="G785" s="243"/>
      <c r="H785" s="243"/>
      <c r="I785" s="540"/>
      <c r="J785" s="243"/>
      <c r="K785" s="243"/>
      <c r="L785" s="243"/>
      <c r="M785" s="541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ht="12.75" customHeight="1" r="786">
      <c r="A786" s="538"/>
      <c r="B786" s="538"/>
      <c r="C786" s="538"/>
      <c r="D786" s="540"/>
      <c r="E786" s="243"/>
      <c r="F786" s="243"/>
      <c r="G786" s="243"/>
      <c r="H786" s="243"/>
      <c r="I786" s="540"/>
      <c r="J786" s="243"/>
      <c r="K786" s="243"/>
      <c r="L786" s="243"/>
      <c r="M786" s="541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ht="12.75" customHeight="1" r="787">
      <c r="A787" s="538"/>
      <c r="B787" s="538"/>
      <c r="C787" s="538"/>
      <c r="D787" s="540"/>
      <c r="E787" s="243"/>
      <c r="F787" s="243"/>
      <c r="G787" s="243"/>
      <c r="H787" s="243"/>
      <c r="I787" s="540"/>
      <c r="J787" s="243"/>
      <c r="K787" s="243"/>
      <c r="L787" s="243"/>
      <c r="M787" s="541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ht="12.75" customHeight="1" r="788">
      <c r="A788" s="538"/>
      <c r="B788" s="538"/>
      <c r="C788" s="538"/>
      <c r="D788" s="540"/>
      <c r="E788" s="243"/>
      <c r="F788" s="243"/>
      <c r="G788" s="243"/>
      <c r="H788" s="243"/>
      <c r="I788" s="540"/>
      <c r="J788" s="243"/>
      <c r="K788" s="243"/>
      <c r="L788" s="243"/>
      <c r="M788" s="541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ht="12.75" customHeight="1" r="789">
      <c r="A789" s="538"/>
      <c r="B789" s="538"/>
      <c r="C789" s="538"/>
      <c r="D789" s="540"/>
      <c r="E789" s="243"/>
      <c r="F789" s="243"/>
      <c r="G789" s="243"/>
      <c r="H789" s="243"/>
      <c r="I789" s="540"/>
      <c r="J789" s="243"/>
      <c r="K789" s="243"/>
      <c r="L789" s="243"/>
      <c r="M789" s="541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ht="12.75" customHeight="1" r="790">
      <c r="A790" s="538"/>
      <c r="B790" s="538"/>
      <c r="C790" s="538"/>
      <c r="D790" s="540"/>
      <c r="E790" s="243"/>
      <c r="F790" s="243"/>
      <c r="G790" s="243"/>
      <c r="H790" s="243"/>
      <c r="I790" s="540"/>
      <c r="J790" s="243"/>
      <c r="K790" s="243"/>
      <c r="L790" s="243"/>
      <c r="M790" s="541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ht="12.75" customHeight="1" r="791">
      <c r="A791" s="538"/>
      <c r="B791" s="538"/>
      <c r="C791" s="538"/>
      <c r="D791" s="540"/>
      <c r="E791" s="243"/>
      <c r="F791" s="243"/>
      <c r="G791" s="243"/>
      <c r="H791" s="243"/>
      <c r="I791" s="540"/>
      <c r="J791" s="243"/>
      <c r="K791" s="243"/>
      <c r="L791" s="243"/>
      <c r="M791" s="541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ht="12.75" customHeight="1" r="792">
      <c r="A792" s="538"/>
      <c r="B792" s="538"/>
      <c r="C792" s="538"/>
      <c r="D792" s="540"/>
      <c r="E792" s="243"/>
      <c r="F792" s="243"/>
      <c r="G792" s="243"/>
      <c r="H792" s="243"/>
      <c r="I792" s="540"/>
      <c r="J792" s="243"/>
      <c r="K792" s="243"/>
      <c r="L792" s="243"/>
      <c r="M792" s="541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ht="12.75" customHeight="1" r="793">
      <c r="A793" s="538"/>
      <c r="B793" s="538"/>
      <c r="C793" s="538"/>
      <c r="D793" s="540"/>
      <c r="E793" s="243"/>
      <c r="F793" s="243"/>
      <c r="G793" s="243"/>
      <c r="H793" s="243"/>
      <c r="I793" s="540"/>
      <c r="J793" s="243"/>
      <c r="K793" s="243"/>
      <c r="L793" s="243"/>
      <c r="M793" s="541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ht="12.75" customHeight="1" r="794">
      <c r="A794" s="538"/>
      <c r="B794" s="538"/>
      <c r="C794" s="538"/>
      <c r="D794" s="540"/>
      <c r="E794" s="243"/>
      <c r="F794" s="243"/>
      <c r="G794" s="243"/>
      <c r="H794" s="243"/>
      <c r="I794" s="540"/>
      <c r="J794" s="243"/>
      <c r="K794" s="243"/>
      <c r="L794" s="243"/>
      <c r="M794" s="541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ht="12.75" customHeight="1" r="795">
      <c r="A795" s="538"/>
      <c r="B795" s="538"/>
      <c r="C795" s="538"/>
      <c r="D795" s="540"/>
      <c r="E795" s="243"/>
      <c r="F795" s="243"/>
      <c r="G795" s="243"/>
      <c r="H795" s="243"/>
      <c r="I795" s="540"/>
      <c r="J795" s="243"/>
      <c r="K795" s="243"/>
      <c r="L795" s="243"/>
      <c r="M795" s="541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ht="12.75" customHeight="1" r="796">
      <c r="A796" s="538"/>
      <c r="B796" s="538"/>
      <c r="C796" s="538"/>
      <c r="D796" s="540"/>
      <c r="E796" s="243"/>
      <c r="F796" s="243"/>
      <c r="G796" s="243"/>
      <c r="H796" s="243"/>
      <c r="I796" s="540"/>
      <c r="J796" s="243"/>
      <c r="K796" s="243"/>
      <c r="L796" s="243"/>
      <c r="M796" s="541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ht="12.75" customHeight="1" r="797">
      <c r="A797" s="538"/>
      <c r="B797" s="538"/>
      <c r="C797" s="538"/>
      <c r="D797" s="540"/>
      <c r="E797" s="243"/>
      <c r="F797" s="243"/>
      <c r="G797" s="243"/>
      <c r="H797" s="243"/>
      <c r="I797" s="540"/>
      <c r="J797" s="243"/>
      <c r="K797" s="243"/>
      <c r="L797" s="243"/>
      <c r="M797" s="541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ht="12.75" customHeight="1" r="798">
      <c r="A798" s="538"/>
      <c r="B798" s="538"/>
      <c r="C798" s="538"/>
      <c r="D798" s="540"/>
      <c r="E798" s="243"/>
      <c r="F798" s="243"/>
      <c r="G798" s="243"/>
      <c r="H798" s="243"/>
      <c r="I798" s="540"/>
      <c r="J798" s="243"/>
      <c r="K798" s="243"/>
      <c r="L798" s="243"/>
      <c r="M798" s="541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ht="12.75" customHeight="1" r="799">
      <c r="A799" s="538"/>
      <c r="B799" s="538"/>
      <c r="C799" s="538"/>
      <c r="D799" s="540"/>
      <c r="E799" s="243"/>
      <c r="F799" s="243"/>
      <c r="G799" s="243"/>
      <c r="H799" s="243"/>
      <c r="I799" s="540"/>
      <c r="J799" s="243"/>
      <c r="K799" s="243"/>
      <c r="L799" s="243"/>
      <c r="M799" s="541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ht="12.75" customHeight="1" r="800">
      <c r="A800" s="538"/>
      <c r="B800" s="538"/>
      <c r="C800" s="538"/>
      <c r="D800" s="540"/>
      <c r="E800" s="243"/>
      <c r="F800" s="243"/>
      <c r="G800" s="243"/>
      <c r="H800" s="243"/>
      <c r="I800" s="540"/>
      <c r="J800" s="243"/>
      <c r="K800" s="243"/>
      <c r="L800" s="243"/>
      <c r="M800" s="541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ht="12.75" customHeight="1" r="801">
      <c r="A801" s="538"/>
      <c r="B801" s="538"/>
      <c r="C801" s="538"/>
      <c r="D801" s="540"/>
      <c r="E801" s="243"/>
      <c r="F801" s="243"/>
      <c r="G801" s="243"/>
      <c r="H801" s="243"/>
      <c r="I801" s="540"/>
      <c r="J801" s="243"/>
      <c r="K801" s="243"/>
      <c r="L801" s="243"/>
      <c r="M801" s="541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ht="12.75" customHeight="1" r="802">
      <c r="A802" s="538"/>
      <c r="B802" s="538"/>
      <c r="C802" s="538"/>
      <c r="D802" s="540"/>
      <c r="E802" s="243"/>
      <c r="F802" s="243"/>
      <c r="G802" s="243"/>
      <c r="H802" s="243"/>
      <c r="I802" s="540"/>
      <c r="J802" s="243"/>
      <c r="K802" s="243"/>
      <c r="L802" s="243"/>
      <c r="M802" s="541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ht="12.75" customHeight="1" r="803">
      <c r="A803" s="538"/>
      <c r="B803" s="538"/>
      <c r="C803" s="538"/>
      <c r="D803" s="540"/>
      <c r="E803" s="243"/>
      <c r="F803" s="243"/>
      <c r="G803" s="243"/>
      <c r="H803" s="243"/>
      <c r="I803" s="540"/>
      <c r="J803" s="243"/>
      <c r="K803" s="243"/>
      <c r="L803" s="243"/>
      <c r="M803" s="541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ht="12.75" customHeight="1" r="804">
      <c r="A804" s="538"/>
      <c r="B804" s="538"/>
      <c r="C804" s="538"/>
      <c r="D804" s="540"/>
      <c r="E804" s="243"/>
      <c r="F804" s="243"/>
      <c r="G804" s="243"/>
      <c r="H804" s="243"/>
      <c r="I804" s="540"/>
      <c r="J804" s="243"/>
      <c r="K804" s="243"/>
      <c r="L804" s="243"/>
      <c r="M804" s="541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ht="12.75" customHeight="1" r="805">
      <c r="A805" s="538"/>
      <c r="B805" s="538"/>
      <c r="C805" s="538"/>
      <c r="D805" s="540"/>
      <c r="E805" s="243"/>
      <c r="F805" s="243"/>
      <c r="G805" s="243"/>
      <c r="H805" s="243"/>
      <c r="I805" s="540"/>
      <c r="J805" s="243"/>
      <c r="K805" s="243"/>
      <c r="L805" s="243"/>
      <c r="M805" s="541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ht="12.75" customHeight="1" r="806">
      <c r="A806" s="538"/>
      <c r="B806" s="538"/>
      <c r="C806" s="538"/>
      <c r="D806" s="540"/>
      <c r="E806" s="243"/>
      <c r="F806" s="243"/>
      <c r="G806" s="243"/>
      <c r="H806" s="243"/>
      <c r="I806" s="540"/>
      <c r="J806" s="243"/>
      <c r="K806" s="243"/>
      <c r="L806" s="243"/>
      <c r="M806" s="541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ht="12.75" customHeight="1" r="807">
      <c r="A807" s="538"/>
      <c r="B807" s="538"/>
      <c r="C807" s="538"/>
      <c r="D807" s="540"/>
      <c r="E807" s="243"/>
      <c r="F807" s="243"/>
      <c r="G807" s="243"/>
      <c r="H807" s="243"/>
      <c r="I807" s="540"/>
      <c r="J807" s="243"/>
      <c r="K807" s="243"/>
      <c r="L807" s="243"/>
      <c r="M807" s="541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ht="12.75" customHeight="1" r="808">
      <c r="A808" s="538"/>
      <c r="B808" s="538"/>
      <c r="C808" s="538"/>
      <c r="D808" s="540"/>
      <c r="E808" s="243"/>
      <c r="F808" s="243"/>
      <c r="G808" s="243"/>
      <c r="H808" s="243"/>
      <c r="I808" s="540"/>
      <c r="J808" s="243"/>
      <c r="K808" s="243"/>
      <c r="L808" s="243"/>
      <c r="M808" s="541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ht="12.75" customHeight="1" r="809">
      <c r="A809" s="538"/>
      <c r="B809" s="538"/>
      <c r="C809" s="538"/>
      <c r="D809" s="540"/>
      <c r="E809" s="243"/>
      <c r="F809" s="243"/>
      <c r="G809" s="243"/>
      <c r="H809" s="243"/>
      <c r="I809" s="540"/>
      <c r="J809" s="243"/>
      <c r="K809" s="243"/>
      <c r="L809" s="243"/>
      <c r="M809" s="541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ht="12.75" customHeight="1" r="810">
      <c r="A810" s="538"/>
      <c r="B810" s="538"/>
      <c r="C810" s="538"/>
      <c r="D810" s="540"/>
      <c r="E810" s="243"/>
      <c r="F810" s="243"/>
      <c r="G810" s="243"/>
      <c r="H810" s="243"/>
      <c r="I810" s="540"/>
      <c r="J810" s="243"/>
      <c r="K810" s="243"/>
      <c r="L810" s="243"/>
      <c r="M810" s="541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ht="12.75" customHeight="1" r="811">
      <c r="A811" s="538"/>
      <c r="B811" s="538"/>
      <c r="C811" s="538"/>
      <c r="D811" s="540"/>
      <c r="E811" s="243"/>
      <c r="F811" s="243"/>
      <c r="G811" s="243"/>
      <c r="H811" s="243"/>
      <c r="I811" s="540"/>
      <c r="J811" s="243"/>
      <c r="K811" s="243"/>
      <c r="L811" s="243"/>
      <c r="M811" s="541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ht="12.75" customHeight="1" r="812">
      <c r="A812" s="538"/>
      <c r="B812" s="538"/>
      <c r="C812" s="538"/>
      <c r="D812" s="540"/>
      <c r="E812" s="243"/>
      <c r="F812" s="243"/>
      <c r="G812" s="243"/>
      <c r="H812" s="243"/>
      <c r="I812" s="540"/>
      <c r="J812" s="243"/>
      <c r="K812" s="243"/>
      <c r="L812" s="243"/>
      <c r="M812" s="541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ht="12.75" customHeight="1" r="813">
      <c r="A813" s="538"/>
      <c r="B813" s="538"/>
      <c r="C813" s="538"/>
      <c r="D813" s="540"/>
      <c r="E813" s="243"/>
      <c r="F813" s="243"/>
      <c r="G813" s="243"/>
      <c r="H813" s="243"/>
      <c r="I813" s="540"/>
      <c r="J813" s="243"/>
      <c r="K813" s="243"/>
      <c r="L813" s="243"/>
      <c r="M813" s="541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ht="12.75" customHeight="1" r="814">
      <c r="A814" s="538"/>
      <c r="B814" s="538"/>
      <c r="C814" s="538"/>
      <c r="D814" s="540"/>
      <c r="E814" s="243"/>
      <c r="F814" s="243"/>
      <c r="G814" s="243"/>
      <c r="H814" s="243"/>
      <c r="I814" s="540"/>
      <c r="J814" s="243"/>
      <c r="K814" s="243"/>
      <c r="L814" s="243"/>
      <c r="M814" s="541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ht="12.75" customHeight="1" r="815">
      <c r="A815" s="538"/>
      <c r="B815" s="538"/>
      <c r="C815" s="538"/>
      <c r="D815" s="540"/>
      <c r="E815" s="243"/>
      <c r="F815" s="243"/>
      <c r="G815" s="243"/>
      <c r="H815" s="243"/>
      <c r="I815" s="540"/>
      <c r="J815" s="243"/>
      <c r="K815" s="243"/>
      <c r="L815" s="243"/>
      <c r="M815" s="541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ht="12.75" customHeight="1" r="816">
      <c r="A816" s="538"/>
      <c r="B816" s="538"/>
      <c r="C816" s="538"/>
      <c r="D816" s="540"/>
      <c r="E816" s="243"/>
      <c r="F816" s="243"/>
      <c r="G816" s="243"/>
      <c r="H816" s="243"/>
      <c r="I816" s="540"/>
      <c r="J816" s="243"/>
      <c r="K816" s="243"/>
      <c r="L816" s="243"/>
      <c r="M816" s="541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ht="12.75" customHeight="1" r="817">
      <c r="A817" s="538"/>
      <c r="B817" s="538"/>
      <c r="C817" s="538"/>
      <c r="D817" s="540"/>
      <c r="E817" s="243"/>
      <c r="F817" s="243"/>
      <c r="G817" s="243"/>
      <c r="H817" s="243"/>
      <c r="I817" s="540"/>
      <c r="J817" s="243"/>
      <c r="K817" s="243"/>
      <c r="L817" s="243"/>
      <c r="M817" s="541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ht="12.75" customHeight="1" r="818">
      <c r="A818" s="538"/>
      <c r="B818" s="538"/>
      <c r="C818" s="538"/>
      <c r="D818" s="540"/>
      <c r="E818" s="243"/>
      <c r="F818" s="243"/>
      <c r="G818" s="243"/>
      <c r="H818" s="243"/>
      <c r="I818" s="540"/>
      <c r="J818" s="243"/>
      <c r="K818" s="243"/>
      <c r="L818" s="243"/>
      <c r="M818" s="541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ht="12.75" customHeight="1" r="819">
      <c r="A819" s="538"/>
      <c r="B819" s="538"/>
      <c r="C819" s="538"/>
      <c r="D819" s="540"/>
      <c r="E819" s="243"/>
      <c r="F819" s="243"/>
      <c r="G819" s="243"/>
      <c r="H819" s="243"/>
      <c r="I819" s="540"/>
      <c r="J819" s="243"/>
      <c r="K819" s="243"/>
      <c r="L819" s="243"/>
      <c r="M819" s="541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ht="12.75" customHeight="1" r="820">
      <c r="A820" s="538"/>
      <c r="B820" s="538"/>
      <c r="C820" s="538"/>
      <c r="D820" s="540"/>
      <c r="E820" s="243"/>
      <c r="F820" s="243"/>
      <c r="G820" s="243"/>
      <c r="H820" s="243"/>
      <c r="I820" s="540"/>
      <c r="J820" s="243"/>
      <c r="K820" s="243"/>
      <c r="L820" s="243"/>
      <c r="M820" s="541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ht="12.75" customHeight="1" r="821">
      <c r="A821" s="538"/>
      <c r="B821" s="538"/>
      <c r="C821" s="538"/>
      <c r="D821" s="540"/>
      <c r="E821" s="243"/>
      <c r="F821" s="243"/>
      <c r="G821" s="243"/>
      <c r="H821" s="243"/>
      <c r="I821" s="540"/>
      <c r="J821" s="243"/>
      <c r="K821" s="243"/>
      <c r="L821" s="243"/>
      <c r="M821" s="541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ht="12.75" customHeight="1" r="822">
      <c r="A822" s="538"/>
      <c r="B822" s="538"/>
      <c r="C822" s="538"/>
      <c r="D822" s="540"/>
      <c r="E822" s="243"/>
      <c r="F822" s="243"/>
      <c r="G822" s="243"/>
      <c r="H822" s="243"/>
      <c r="I822" s="540"/>
      <c r="J822" s="243"/>
      <c r="K822" s="243"/>
      <c r="L822" s="243"/>
      <c r="M822" s="541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ht="12.75" customHeight="1" r="823">
      <c r="A823" s="538"/>
      <c r="B823" s="538"/>
      <c r="C823" s="538"/>
      <c r="D823" s="540"/>
      <c r="E823" s="243"/>
      <c r="F823" s="243"/>
      <c r="G823" s="243"/>
      <c r="H823" s="243"/>
      <c r="I823" s="540"/>
      <c r="J823" s="243"/>
      <c r="K823" s="243"/>
      <c r="L823" s="243"/>
      <c r="M823" s="541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ht="12.75" customHeight="1" r="824">
      <c r="A824" s="538"/>
      <c r="B824" s="538"/>
      <c r="C824" s="538"/>
      <c r="D824" s="540"/>
      <c r="E824" s="243"/>
      <c r="F824" s="243"/>
      <c r="G824" s="243"/>
      <c r="H824" s="243"/>
      <c r="I824" s="540"/>
      <c r="J824" s="243"/>
      <c r="K824" s="243"/>
      <c r="L824" s="243"/>
      <c r="M824" s="541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ht="12.75" customHeight="1" r="825">
      <c r="A825" s="538"/>
      <c r="B825" s="538"/>
      <c r="C825" s="538"/>
      <c r="D825" s="540"/>
      <c r="E825" s="243"/>
      <c r="F825" s="243"/>
      <c r="G825" s="243"/>
      <c r="H825" s="243"/>
      <c r="I825" s="540"/>
      <c r="J825" s="243"/>
      <c r="K825" s="243"/>
      <c r="L825" s="243"/>
      <c r="M825" s="541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ht="12.75" customHeight="1" r="826">
      <c r="A826" s="538"/>
      <c r="B826" s="538"/>
      <c r="C826" s="538"/>
      <c r="D826" s="540"/>
      <c r="E826" s="243"/>
      <c r="F826" s="243"/>
      <c r="G826" s="243"/>
      <c r="H826" s="243"/>
      <c r="I826" s="540"/>
      <c r="J826" s="243"/>
      <c r="K826" s="243"/>
      <c r="L826" s="243"/>
      <c r="M826" s="541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ht="12.75" customHeight="1" r="827">
      <c r="A827" s="538"/>
      <c r="B827" s="538"/>
      <c r="C827" s="538"/>
      <c r="D827" s="540"/>
      <c r="E827" s="243"/>
      <c r="F827" s="243"/>
      <c r="G827" s="243"/>
      <c r="H827" s="243"/>
      <c r="I827" s="540"/>
      <c r="J827" s="243"/>
      <c r="K827" s="243"/>
      <c r="L827" s="243"/>
      <c r="M827" s="541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ht="12.75" customHeight="1" r="828">
      <c r="A828" s="538"/>
      <c r="B828" s="538"/>
      <c r="C828" s="538"/>
      <c r="D828" s="540"/>
      <c r="E828" s="243"/>
      <c r="F828" s="243"/>
      <c r="G828" s="243"/>
      <c r="H828" s="243"/>
      <c r="I828" s="540"/>
      <c r="J828" s="243"/>
      <c r="K828" s="243"/>
      <c r="L828" s="243"/>
      <c r="M828" s="541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ht="12.75" customHeight="1" r="829">
      <c r="A829" s="538"/>
      <c r="B829" s="538"/>
      <c r="C829" s="538"/>
      <c r="D829" s="540"/>
      <c r="E829" s="243"/>
      <c r="F829" s="243"/>
      <c r="G829" s="243"/>
      <c r="H829" s="243"/>
      <c r="I829" s="540"/>
      <c r="J829" s="243"/>
      <c r="K829" s="243"/>
      <c r="L829" s="243"/>
      <c r="M829" s="541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ht="12.75" customHeight="1" r="830">
      <c r="A830" s="538"/>
      <c r="B830" s="538"/>
      <c r="C830" s="538"/>
      <c r="D830" s="540"/>
      <c r="E830" s="243"/>
      <c r="F830" s="243"/>
      <c r="G830" s="243"/>
      <c r="H830" s="243"/>
      <c r="I830" s="540"/>
      <c r="J830" s="243"/>
      <c r="K830" s="243"/>
      <c r="L830" s="243"/>
      <c r="M830" s="541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ht="12.75" customHeight="1" r="831">
      <c r="A831" s="538"/>
      <c r="B831" s="538"/>
      <c r="C831" s="538"/>
      <c r="D831" s="540"/>
      <c r="E831" s="243"/>
      <c r="F831" s="243"/>
      <c r="G831" s="243"/>
      <c r="H831" s="243"/>
      <c r="I831" s="540"/>
      <c r="J831" s="243"/>
      <c r="K831" s="243"/>
      <c r="L831" s="243"/>
      <c r="M831" s="541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ht="12.75" customHeight="1" r="832">
      <c r="A832" s="538"/>
      <c r="B832" s="538"/>
      <c r="C832" s="538"/>
      <c r="D832" s="540"/>
      <c r="E832" s="243"/>
      <c r="F832" s="243"/>
      <c r="G832" s="243"/>
      <c r="H832" s="243"/>
      <c r="I832" s="540"/>
      <c r="J832" s="243"/>
      <c r="K832" s="243"/>
      <c r="L832" s="243"/>
      <c r="M832" s="541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ht="12.75" customHeight="1" r="833">
      <c r="A833" s="538"/>
      <c r="B833" s="538"/>
      <c r="C833" s="538"/>
      <c r="D833" s="540"/>
      <c r="E833" s="243"/>
      <c r="F833" s="243"/>
      <c r="G833" s="243"/>
      <c r="H833" s="243"/>
      <c r="I833" s="540"/>
      <c r="J833" s="243"/>
      <c r="K833" s="243"/>
      <c r="L833" s="243"/>
      <c r="M833" s="541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ht="12.75" customHeight="1" r="834">
      <c r="A834" s="538"/>
      <c r="B834" s="538"/>
      <c r="C834" s="538"/>
      <c r="D834" s="540"/>
      <c r="E834" s="243"/>
      <c r="F834" s="243"/>
      <c r="G834" s="243"/>
      <c r="H834" s="243"/>
      <c r="I834" s="540"/>
      <c r="J834" s="243"/>
      <c r="K834" s="243"/>
      <c r="L834" s="243"/>
      <c r="M834" s="541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ht="12.75" customHeight="1" r="835">
      <c r="A835" s="538"/>
      <c r="B835" s="538"/>
      <c r="C835" s="538"/>
      <c r="D835" s="540"/>
      <c r="E835" s="243"/>
      <c r="F835" s="243"/>
      <c r="G835" s="243"/>
      <c r="H835" s="243"/>
      <c r="I835" s="540"/>
      <c r="J835" s="243"/>
      <c r="K835" s="243"/>
      <c r="L835" s="243"/>
      <c r="M835" s="541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ht="12.75" customHeight="1" r="836">
      <c r="A836" s="538"/>
      <c r="B836" s="538"/>
      <c r="C836" s="538"/>
      <c r="D836" s="540"/>
      <c r="E836" s="243"/>
      <c r="F836" s="243"/>
      <c r="G836" s="243"/>
      <c r="H836" s="243"/>
      <c r="I836" s="540"/>
      <c r="J836" s="243"/>
      <c r="K836" s="243"/>
      <c r="L836" s="243"/>
      <c r="M836" s="541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ht="12.75" customHeight="1" r="837">
      <c r="A837" s="538"/>
      <c r="B837" s="538"/>
      <c r="C837" s="538"/>
      <c r="D837" s="540"/>
      <c r="E837" s="243"/>
      <c r="F837" s="243"/>
      <c r="G837" s="243"/>
      <c r="H837" s="243"/>
      <c r="I837" s="540"/>
      <c r="J837" s="243"/>
      <c r="K837" s="243"/>
      <c r="L837" s="243"/>
      <c r="M837" s="541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ht="12.75" customHeight="1" r="838">
      <c r="A838" s="538"/>
      <c r="B838" s="538"/>
      <c r="C838" s="538"/>
      <c r="D838" s="540"/>
      <c r="E838" s="243"/>
      <c r="F838" s="243"/>
      <c r="G838" s="243"/>
      <c r="H838" s="243"/>
      <c r="I838" s="540"/>
      <c r="J838" s="243"/>
      <c r="K838" s="243"/>
      <c r="L838" s="243"/>
      <c r="M838" s="541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ht="12.75" customHeight="1" r="839">
      <c r="A839" s="538"/>
      <c r="B839" s="538"/>
      <c r="C839" s="538"/>
      <c r="D839" s="540"/>
      <c r="E839" s="243"/>
      <c r="F839" s="243"/>
      <c r="G839" s="243"/>
      <c r="H839" s="243"/>
      <c r="I839" s="540"/>
      <c r="J839" s="243"/>
      <c r="K839" s="243"/>
      <c r="L839" s="243"/>
      <c r="M839" s="541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ht="12.75" customHeight="1" r="840">
      <c r="A840" s="538"/>
      <c r="B840" s="538"/>
      <c r="C840" s="538"/>
      <c r="D840" s="540"/>
      <c r="E840" s="243"/>
      <c r="F840" s="243"/>
      <c r="G840" s="243"/>
      <c r="H840" s="243"/>
      <c r="I840" s="540"/>
      <c r="J840" s="243"/>
      <c r="K840" s="243"/>
      <c r="L840" s="243"/>
      <c r="M840" s="541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ht="12.75" customHeight="1" r="841">
      <c r="A841" s="538"/>
      <c r="B841" s="538"/>
      <c r="C841" s="538"/>
      <c r="D841" s="540"/>
      <c r="E841" s="243"/>
      <c r="F841" s="243"/>
      <c r="G841" s="243"/>
      <c r="H841" s="243"/>
      <c r="I841" s="540"/>
      <c r="J841" s="243"/>
      <c r="K841" s="243"/>
      <c r="L841" s="243"/>
      <c r="M841" s="541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ht="12.75" customHeight="1" r="842">
      <c r="A842" s="538"/>
      <c r="B842" s="538"/>
      <c r="C842" s="538"/>
      <c r="D842" s="540"/>
      <c r="E842" s="243"/>
      <c r="F842" s="243"/>
      <c r="G842" s="243"/>
      <c r="H842" s="243"/>
      <c r="I842" s="540"/>
      <c r="J842" s="243"/>
      <c r="K842" s="243"/>
      <c r="L842" s="243"/>
      <c r="M842" s="541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ht="12.75" customHeight="1" r="843">
      <c r="A843" s="538"/>
      <c r="B843" s="538"/>
      <c r="C843" s="538"/>
      <c r="D843" s="540"/>
      <c r="E843" s="243"/>
      <c r="F843" s="243"/>
      <c r="G843" s="243"/>
      <c r="H843" s="243"/>
      <c r="I843" s="540"/>
      <c r="J843" s="243"/>
      <c r="K843" s="243"/>
      <c r="L843" s="243"/>
      <c r="M843" s="541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ht="12.75" customHeight="1" r="844">
      <c r="A844" s="538"/>
      <c r="B844" s="538"/>
      <c r="C844" s="538"/>
      <c r="D844" s="540"/>
      <c r="E844" s="243"/>
      <c r="F844" s="243"/>
      <c r="G844" s="243"/>
      <c r="H844" s="243"/>
      <c r="I844" s="540"/>
      <c r="J844" s="243"/>
      <c r="K844" s="243"/>
      <c r="L844" s="243"/>
      <c r="M844" s="541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ht="12.75" customHeight="1" r="845">
      <c r="A845" s="538"/>
      <c r="B845" s="538"/>
      <c r="C845" s="538"/>
      <c r="D845" s="540"/>
      <c r="E845" s="243"/>
      <c r="F845" s="243"/>
      <c r="G845" s="243"/>
      <c r="H845" s="243"/>
      <c r="I845" s="540"/>
      <c r="J845" s="243"/>
      <c r="K845" s="243"/>
      <c r="L845" s="243"/>
      <c r="M845" s="541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ht="12.75" customHeight="1" r="846">
      <c r="A846" s="538"/>
      <c r="B846" s="538"/>
      <c r="C846" s="538"/>
      <c r="D846" s="540"/>
      <c r="E846" s="243"/>
      <c r="F846" s="243"/>
      <c r="G846" s="243"/>
      <c r="H846" s="243"/>
      <c r="I846" s="540"/>
      <c r="J846" s="243"/>
      <c r="K846" s="243"/>
      <c r="L846" s="243"/>
      <c r="M846" s="541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ht="12.75" customHeight="1" r="847">
      <c r="A847" s="538"/>
      <c r="B847" s="538"/>
      <c r="C847" s="538"/>
      <c r="D847" s="540"/>
      <c r="E847" s="243"/>
      <c r="F847" s="243"/>
      <c r="G847" s="243"/>
      <c r="H847" s="243"/>
      <c r="I847" s="540"/>
      <c r="J847" s="243"/>
      <c r="K847" s="243"/>
      <c r="L847" s="243"/>
      <c r="M847" s="541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ht="12.75" customHeight="1" r="848">
      <c r="A848" s="538"/>
      <c r="B848" s="538"/>
      <c r="C848" s="538"/>
      <c r="D848" s="540"/>
      <c r="E848" s="243"/>
      <c r="F848" s="243"/>
      <c r="G848" s="243"/>
      <c r="H848" s="243"/>
      <c r="I848" s="540"/>
      <c r="J848" s="243"/>
      <c r="K848" s="243"/>
      <c r="L848" s="243"/>
      <c r="M848" s="541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ht="12.75" customHeight="1" r="849">
      <c r="A849" s="538"/>
      <c r="B849" s="538"/>
      <c r="C849" s="538"/>
      <c r="D849" s="540"/>
      <c r="E849" s="243"/>
      <c r="F849" s="243"/>
      <c r="G849" s="243"/>
      <c r="H849" s="243"/>
      <c r="I849" s="540"/>
      <c r="J849" s="243"/>
      <c r="K849" s="243"/>
      <c r="L849" s="243"/>
      <c r="M849" s="541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ht="12.75" customHeight="1" r="850">
      <c r="A850" s="538"/>
      <c r="B850" s="538"/>
      <c r="C850" s="538"/>
      <c r="D850" s="540"/>
      <c r="E850" s="243"/>
      <c r="F850" s="243"/>
      <c r="G850" s="243"/>
      <c r="H850" s="243"/>
      <c r="I850" s="540"/>
      <c r="J850" s="243"/>
      <c r="K850" s="243"/>
      <c r="L850" s="243"/>
      <c r="M850" s="541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ht="12.75" customHeight="1" r="851">
      <c r="A851" s="538"/>
      <c r="B851" s="538"/>
      <c r="C851" s="538"/>
      <c r="D851" s="540"/>
      <c r="E851" s="243"/>
      <c r="F851" s="243"/>
      <c r="G851" s="243"/>
      <c r="H851" s="243"/>
      <c r="I851" s="540"/>
      <c r="J851" s="243"/>
      <c r="K851" s="243"/>
      <c r="L851" s="243"/>
      <c r="M851" s="541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ht="12.75" customHeight="1" r="852">
      <c r="A852" s="538"/>
      <c r="B852" s="538"/>
      <c r="C852" s="538"/>
      <c r="D852" s="540"/>
      <c r="E852" s="243"/>
      <c r="F852" s="243"/>
      <c r="G852" s="243"/>
      <c r="H852" s="243"/>
      <c r="I852" s="540"/>
      <c r="J852" s="243"/>
      <c r="K852" s="243"/>
      <c r="L852" s="243"/>
      <c r="M852" s="541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ht="12.75" customHeight="1" r="853">
      <c r="A853" s="538"/>
      <c r="B853" s="538"/>
      <c r="C853" s="538"/>
      <c r="D853" s="540"/>
      <c r="E853" s="243"/>
      <c r="F853" s="243"/>
      <c r="G853" s="243"/>
      <c r="H853" s="243"/>
      <c r="I853" s="540"/>
      <c r="J853" s="243"/>
      <c r="K853" s="243"/>
      <c r="L853" s="243"/>
      <c r="M853" s="541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ht="12.75" customHeight="1" r="854">
      <c r="A854" s="538"/>
      <c r="B854" s="538"/>
      <c r="C854" s="538"/>
      <c r="D854" s="540"/>
      <c r="E854" s="243"/>
      <c r="F854" s="243"/>
      <c r="G854" s="243"/>
      <c r="H854" s="243"/>
      <c r="I854" s="540"/>
      <c r="J854" s="243"/>
      <c r="K854" s="243"/>
      <c r="L854" s="243"/>
      <c r="M854" s="541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ht="12.75" customHeight="1" r="855">
      <c r="A855" s="538"/>
      <c r="B855" s="538"/>
      <c r="C855" s="538"/>
      <c r="D855" s="540"/>
      <c r="E855" s="243"/>
      <c r="F855" s="243"/>
      <c r="G855" s="243"/>
      <c r="H855" s="243"/>
      <c r="I855" s="540"/>
      <c r="J855" s="243"/>
      <c r="K855" s="243"/>
      <c r="L855" s="243"/>
      <c r="M855" s="541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ht="12.75" customHeight="1" r="856">
      <c r="A856" s="538"/>
      <c r="B856" s="538"/>
      <c r="C856" s="538"/>
      <c r="D856" s="540"/>
      <c r="E856" s="243"/>
      <c r="F856" s="243"/>
      <c r="G856" s="243"/>
      <c r="H856" s="243"/>
      <c r="I856" s="540"/>
      <c r="J856" s="243"/>
      <c r="K856" s="243"/>
      <c r="L856" s="243"/>
      <c r="M856" s="541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ht="12.75" customHeight="1" r="857">
      <c r="A857" s="538"/>
      <c r="B857" s="538"/>
      <c r="C857" s="538"/>
      <c r="D857" s="540"/>
      <c r="E857" s="243"/>
      <c r="F857" s="243"/>
      <c r="G857" s="243"/>
      <c r="H857" s="243"/>
      <c r="I857" s="540"/>
      <c r="J857" s="243"/>
      <c r="K857" s="243"/>
      <c r="L857" s="243"/>
      <c r="M857" s="541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ht="12.75" customHeight="1" r="858">
      <c r="A858" s="538"/>
      <c r="B858" s="538"/>
      <c r="C858" s="538"/>
      <c r="D858" s="540"/>
      <c r="E858" s="243"/>
      <c r="F858" s="243"/>
      <c r="G858" s="243"/>
      <c r="H858" s="243"/>
      <c r="I858" s="540"/>
      <c r="J858" s="243"/>
      <c r="K858" s="243"/>
      <c r="L858" s="243"/>
      <c r="M858" s="541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ht="12.75" customHeight="1" r="859">
      <c r="A859" s="538"/>
      <c r="B859" s="538"/>
      <c r="C859" s="538"/>
      <c r="D859" s="540"/>
      <c r="E859" s="243"/>
      <c r="F859" s="243"/>
      <c r="G859" s="243"/>
      <c r="H859" s="243"/>
      <c r="I859" s="540"/>
      <c r="J859" s="243"/>
      <c r="K859" s="243"/>
      <c r="L859" s="243"/>
      <c r="M859" s="541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ht="12.75" customHeight="1" r="860">
      <c r="A860" s="538"/>
      <c r="B860" s="538"/>
      <c r="C860" s="538"/>
      <c r="D860" s="540"/>
      <c r="E860" s="243"/>
      <c r="F860" s="243"/>
      <c r="G860" s="243"/>
      <c r="H860" s="243"/>
      <c r="I860" s="540"/>
      <c r="J860" s="243"/>
      <c r="K860" s="243"/>
      <c r="L860" s="243"/>
      <c r="M860" s="541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ht="12.75" customHeight="1" r="861">
      <c r="A861" s="538"/>
      <c r="B861" s="538"/>
      <c r="C861" s="538"/>
      <c r="D861" s="540"/>
      <c r="E861" s="243"/>
      <c r="F861" s="243"/>
      <c r="G861" s="243"/>
      <c r="H861" s="243"/>
      <c r="I861" s="540"/>
      <c r="J861" s="243"/>
      <c r="K861" s="243"/>
      <c r="L861" s="243"/>
      <c r="M861" s="541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ht="12.75" customHeight="1" r="862">
      <c r="A862" s="538"/>
      <c r="B862" s="538"/>
      <c r="C862" s="538"/>
      <c r="D862" s="540"/>
      <c r="E862" s="243"/>
      <c r="F862" s="243"/>
      <c r="G862" s="243"/>
      <c r="H862" s="243"/>
      <c r="I862" s="540"/>
      <c r="J862" s="243"/>
      <c r="K862" s="243"/>
      <c r="L862" s="243"/>
      <c r="M862" s="541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ht="12.75" customHeight="1" r="863">
      <c r="A863" s="538"/>
      <c r="B863" s="538"/>
      <c r="C863" s="538"/>
      <c r="D863" s="540"/>
      <c r="E863" s="243"/>
      <c r="F863" s="243"/>
      <c r="G863" s="243"/>
      <c r="H863" s="243"/>
      <c r="I863" s="540"/>
      <c r="J863" s="243"/>
      <c r="K863" s="243"/>
      <c r="L863" s="243"/>
      <c r="M863" s="541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ht="12.75" customHeight="1" r="864">
      <c r="A864" s="538"/>
      <c r="B864" s="538"/>
      <c r="C864" s="538"/>
      <c r="D864" s="540"/>
      <c r="E864" s="243"/>
      <c r="F864" s="243"/>
      <c r="G864" s="243"/>
      <c r="H864" s="243"/>
      <c r="I864" s="540"/>
      <c r="J864" s="243"/>
      <c r="K864" s="243"/>
      <c r="L864" s="243"/>
      <c r="M864" s="541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ht="12.75" customHeight="1" r="865">
      <c r="A865" s="538"/>
      <c r="B865" s="538"/>
      <c r="C865" s="538"/>
      <c r="D865" s="540"/>
      <c r="E865" s="243"/>
      <c r="F865" s="243"/>
      <c r="G865" s="243"/>
      <c r="H865" s="243"/>
      <c r="I865" s="540"/>
      <c r="J865" s="243"/>
      <c r="K865" s="243"/>
      <c r="L865" s="243"/>
      <c r="M865" s="541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ht="12.75" customHeight="1" r="866">
      <c r="A866" s="538"/>
      <c r="B866" s="538"/>
      <c r="C866" s="538"/>
      <c r="D866" s="540"/>
      <c r="E866" s="243"/>
      <c r="F866" s="243"/>
      <c r="G866" s="243"/>
      <c r="H866" s="243"/>
      <c r="I866" s="540"/>
      <c r="J866" s="243"/>
      <c r="K866" s="243"/>
      <c r="L866" s="243"/>
      <c r="M866" s="541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ht="12.75" customHeight="1" r="867">
      <c r="A867" s="538"/>
      <c r="B867" s="538"/>
      <c r="C867" s="538"/>
      <c r="D867" s="540"/>
      <c r="E867" s="243"/>
      <c r="F867" s="243"/>
      <c r="G867" s="243"/>
      <c r="H867" s="243"/>
      <c r="I867" s="540"/>
      <c r="J867" s="243"/>
      <c r="K867" s="243"/>
      <c r="L867" s="243"/>
      <c r="M867" s="541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ht="12.75" customHeight="1" r="868">
      <c r="A868" s="538"/>
      <c r="B868" s="538"/>
      <c r="C868" s="538"/>
      <c r="D868" s="540"/>
      <c r="E868" s="243"/>
      <c r="F868" s="243"/>
      <c r="G868" s="243"/>
      <c r="H868" s="243"/>
      <c r="I868" s="540"/>
      <c r="J868" s="243"/>
      <c r="K868" s="243"/>
      <c r="L868" s="243"/>
      <c r="M868" s="541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ht="12.75" customHeight="1" r="869">
      <c r="A869" s="538"/>
      <c r="B869" s="538"/>
      <c r="C869" s="538"/>
      <c r="D869" s="540"/>
      <c r="E869" s="243"/>
      <c r="F869" s="243"/>
      <c r="G869" s="243"/>
      <c r="H869" s="243"/>
      <c r="I869" s="540"/>
      <c r="J869" s="243"/>
      <c r="K869" s="243"/>
      <c r="L869" s="243"/>
      <c r="M869" s="541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ht="12.75" customHeight="1" r="870">
      <c r="A870" s="538"/>
      <c r="B870" s="538"/>
      <c r="C870" s="538"/>
      <c r="D870" s="540"/>
      <c r="E870" s="243"/>
      <c r="F870" s="243"/>
      <c r="G870" s="243"/>
      <c r="H870" s="243"/>
      <c r="I870" s="540"/>
      <c r="J870" s="243"/>
      <c r="K870" s="243"/>
      <c r="L870" s="243"/>
      <c r="M870" s="541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ht="12.75" customHeight="1" r="871">
      <c r="A871" s="538"/>
      <c r="B871" s="538"/>
      <c r="C871" s="538"/>
      <c r="D871" s="540"/>
      <c r="E871" s="243"/>
      <c r="F871" s="243"/>
      <c r="G871" s="243"/>
      <c r="H871" s="243"/>
      <c r="I871" s="540"/>
      <c r="J871" s="243"/>
      <c r="K871" s="243"/>
      <c r="L871" s="243"/>
      <c r="M871" s="541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ht="12.75" customHeight="1" r="872">
      <c r="A872" s="538"/>
      <c r="B872" s="538"/>
      <c r="C872" s="538"/>
      <c r="D872" s="540"/>
      <c r="E872" s="243"/>
      <c r="F872" s="243"/>
      <c r="G872" s="243"/>
      <c r="H872" s="243"/>
      <c r="I872" s="540"/>
      <c r="J872" s="243"/>
      <c r="K872" s="243"/>
      <c r="L872" s="243"/>
      <c r="M872" s="541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ht="12.75" customHeight="1" r="873">
      <c r="A873" s="538"/>
      <c r="B873" s="538"/>
      <c r="C873" s="538"/>
      <c r="D873" s="540"/>
      <c r="E873" s="243"/>
      <c r="F873" s="243"/>
      <c r="G873" s="243"/>
      <c r="H873" s="243"/>
      <c r="I873" s="540"/>
      <c r="J873" s="243"/>
      <c r="K873" s="243"/>
      <c r="L873" s="243"/>
      <c r="M873" s="541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ht="12.75" customHeight="1" r="874">
      <c r="A874" s="538"/>
      <c r="B874" s="538"/>
      <c r="C874" s="538"/>
      <c r="D874" s="540"/>
      <c r="E874" s="243"/>
      <c r="F874" s="243"/>
      <c r="G874" s="243"/>
      <c r="H874" s="243"/>
      <c r="I874" s="540"/>
      <c r="J874" s="243"/>
      <c r="K874" s="243"/>
      <c r="L874" s="243"/>
      <c r="M874" s="541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ht="12.75" customHeight="1" r="875">
      <c r="A875" s="538"/>
      <c r="B875" s="538"/>
      <c r="C875" s="538"/>
      <c r="D875" s="540"/>
      <c r="E875" s="243"/>
      <c r="F875" s="243"/>
      <c r="G875" s="243"/>
      <c r="H875" s="243"/>
      <c r="I875" s="540"/>
      <c r="J875" s="243"/>
      <c r="K875" s="243"/>
      <c r="L875" s="243"/>
      <c r="M875" s="541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ht="12.75" customHeight="1" r="876">
      <c r="A876" s="538"/>
      <c r="B876" s="538"/>
      <c r="C876" s="538"/>
      <c r="D876" s="540"/>
      <c r="E876" s="243"/>
      <c r="F876" s="243"/>
      <c r="G876" s="243"/>
      <c r="H876" s="243"/>
      <c r="I876" s="540"/>
      <c r="J876" s="243"/>
      <c r="K876" s="243"/>
      <c r="L876" s="243"/>
      <c r="M876" s="541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ht="12.75" customHeight="1" r="877">
      <c r="A877" s="538"/>
      <c r="B877" s="538"/>
      <c r="C877" s="538"/>
      <c r="D877" s="540"/>
      <c r="E877" s="243"/>
      <c r="F877" s="243"/>
      <c r="G877" s="243"/>
      <c r="H877" s="243"/>
      <c r="I877" s="540"/>
      <c r="J877" s="243"/>
      <c r="K877" s="243"/>
      <c r="L877" s="243"/>
      <c r="M877" s="541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ht="12.75" customHeight="1" r="878">
      <c r="A878" s="538"/>
      <c r="B878" s="538"/>
      <c r="C878" s="538"/>
      <c r="D878" s="540"/>
      <c r="E878" s="243"/>
      <c r="F878" s="243"/>
      <c r="G878" s="243"/>
      <c r="H878" s="243"/>
      <c r="I878" s="540"/>
      <c r="J878" s="243"/>
      <c r="K878" s="243"/>
      <c r="L878" s="243"/>
      <c r="M878" s="541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ht="12.75" customHeight="1" r="879">
      <c r="A879" s="538"/>
      <c r="B879" s="538"/>
      <c r="C879" s="538"/>
      <c r="D879" s="540"/>
      <c r="E879" s="243"/>
      <c r="F879" s="243"/>
      <c r="G879" s="243"/>
      <c r="H879" s="243"/>
      <c r="I879" s="540"/>
      <c r="J879" s="243"/>
      <c r="K879" s="243"/>
      <c r="L879" s="243"/>
      <c r="M879" s="541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ht="12.75" customHeight="1" r="880">
      <c r="A880" s="538"/>
      <c r="B880" s="538"/>
      <c r="C880" s="538"/>
      <c r="D880" s="540"/>
      <c r="E880" s="243"/>
      <c r="F880" s="243"/>
      <c r="G880" s="243"/>
      <c r="H880" s="243"/>
      <c r="I880" s="540"/>
      <c r="J880" s="243"/>
      <c r="K880" s="243"/>
      <c r="L880" s="243"/>
      <c r="M880" s="541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ht="12.75" customHeight="1" r="881">
      <c r="A881" s="538"/>
      <c r="B881" s="538"/>
      <c r="C881" s="538"/>
      <c r="D881" s="540"/>
      <c r="E881" s="243"/>
      <c r="F881" s="243"/>
      <c r="G881" s="243"/>
      <c r="H881" s="243"/>
      <c r="I881" s="540"/>
      <c r="J881" s="243"/>
      <c r="K881" s="243"/>
      <c r="L881" s="243"/>
      <c r="M881" s="541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ht="12.75" customHeight="1" r="882">
      <c r="A882" s="538"/>
      <c r="B882" s="538"/>
      <c r="C882" s="538"/>
      <c r="D882" s="540"/>
      <c r="E882" s="243"/>
      <c r="F882" s="243"/>
      <c r="G882" s="243"/>
      <c r="H882" s="243"/>
      <c r="I882" s="540"/>
      <c r="J882" s="243"/>
      <c r="K882" s="243"/>
      <c r="L882" s="243"/>
      <c r="M882" s="541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ht="12.75" customHeight="1" r="883">
      <c r="A883" s="538"/>
      <c r="B883" s="538"/>
      <c r="C883" s="538"/>
      <c r="D883" s="540"/>
      <c r="E883" s="243"/>
      <c r="F883" s="243"/>
      <c r="G883" s="243"/>
      <c r="H883" s="243"/>
      <c r="I883" s="540"/>
      <c r="J883" s="243"/>
      <c r="K883" s="243"/>
      <c r="L883" s="243"/>
      <c r="M883" s="541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ht="12.75" customHeight="1" r="884">
      <c r="A884" s="538"/>
      <c r="B884" s="538"/>
      <c r="C884" s="538"/>
      <c r="D884" s="540"/>
      <c r="E884" s="243"/>
      <c r="F884" s="243"/>
      <c r="G884" s="243"/>
      <c r="H884" s="243"/>
      <c r="I884" s="540"/>
      <c r="J884" s="243"/>
      <c r="K884" s="243"/>
      <c r="L884" s="243"/>
      <c r="M884" s="541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ht="12.75" customHeight="1" r="885">
      <c r="A885" s="538"/>
      <c r="B885" s="538"/>
      <c r="C885" s="538"/>
      <c r="D885" s="540"/>
      <c r="E885" s="243"/>
      <c r="F885" s="243"/>
      <c r="G885" s="243"/>
      <c r="H885" s="243"/>
      <c r="I885" s="540"/>
      <c r="J885" s="243"/>
      <c r="K885" s="243"/>
      <c r="L885" s="243"/>
      <c r="M885" s="541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ht="12.75" customHeight="1" r="886">
      <c r="A886" s="538"/>
      <c r="B886" s="538"/>
      <c r="C886" s="538"/>
      <c r="D886" s="540"/>
      <c r="E886" s="243"/>
      <c r="F886" s="243"/>
      <c r="G886" s="243"/>
      <c r="H886" s="243"/>
      <c r="I886" s="540"/>
      <c r="J886" s="243"/>
      <c r="K886" s="243"/>
      <c r="L886" s="243"/>
      <c r="M886" s="541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ht="12.75" customHeight="1" r="887">
      <c r="A887" s="538"/>
      <c r="B887" s="538"/>
      <c r="C887" s="538"/>
      <c r="D887" s="540"/>
      <c r="E887" s="243"/>
      <c r="F887" s="243"/>
      <c r="G887" s="243"/>
      <c r="H887" s="243"/>
      <c r="I887" s="540"/>
      <c r="J887" s="243"/>
      <c r="K887" s="243"/>
      <c r="L887" s="243"/>
      <c r="M887" s="541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ht="12.75" customHeight="1" r="888">
      <c r="A888" s="538"/>
      <c r="B888" s="538"/>
      <c r="C888" s="538"/>
      <c r="D888" s="540"/>
      <c r="E888" s="243"/>
      <c r="F888" s="243"/>
      <c r="G888" s="243"/>
      <c r="H888" s="243"/>
      <c r="I888" s="540"/>
      <c r="J888" s="243"/>
      <c r="K888" s="243"/>
      <c r="L888" s="243"/>
      <c r="M888" s="541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ht="12.75" customHeight="1" r="889">
      <c r="A889" s="538"/>
      <c r="B889" s="538"/>
      <c r="C889" s="538"/>
      <c r="D889" s="540"/>
      <c r="E889" s="243"/>
      <c r="F889" s="243"/>
      <c r="G889" s="243"/>
      <c r="H889" s="243"/>
      <c r="I889" s="540"/>
      <c r="J889" s="243"/>
      <c r="K889" s="243"/>
      <c r="L889" s="243"/>
      <c r="M889" s="541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ht="12.75" customHeight="1" r="890">
      <c r="A890" s="538"/>
      <c r="B890" s="538"/>
      <c r="C890" s="538"/>
      <c r="D890" s="540"/>
      <c r="E890" s="243"/>
      <c r="F890" s="243"/>
      <c r="G890" s="243"/>
      <c r="H890" s="243"/>
      <c r="I890" s="540"/>
      <c r="J890" s="243"/>
      <c r="K890" s="243"/>
      <c r="L890" s="243"/>
      <c r="M890" s="541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ht="12.75" customHeight="1" r="891">
      <c r="A891" s="538"/>
      <c r="B891" s="538"/>
      <c r="C891" s="538"/>
      <c r="D891" s="540"/>
      <c r="E891" s="243"/>
      <c r="F891" s="243"/>
      <c r="G891" s="243"/>
      <c r="H891" s="243"/>
      <c r="I891" s="540"/>
      <c r="J891" s="243"/>
      <c r="K891" s="243"/>
      <c r="L891" s="243"/>
      <c r="M891" s="541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ht="12.75" customHeight="1" r="892">
      <c r="A892" s="538"/>
      <c r="B892" s="538"/>
      <c r="C892" s="538"/>
      <c r="D892" s="540"/>
      <c r="E892" s="243"/>
      <c r="F892" s="243"/>
      <c r="G892" s="243"/>
      <c r="H892" s="243"/>
      <c r="I892" s="540"/>
      <c r="J892" s="243"/>
      <c r="K892" s="243"/>
      <c r="L892" s="243"/>
      <c r="M892" s="541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ht="12.75" customHeight="1" r="893">
      <c r="A893" s="538"/>
      <c r="B893" s="538"/>
      <c r="C893" s="538"/>
      <c r="D893" s="540"/>
      <c r="E893" s="243"/>
      <c r="F893" s="243"/>
      <c r="G893" s="243"/>
      <c r="H893" s="243"/>
      <c r="I893" s="540"/>
      <c r="J893" s="243"/>
      <c r="K893" s="243"/>
      <c r="L893" s="243"/>
      <c r="M893" s="541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ht="12.75" customHeight="1" r="894">
      <c r="A894" s="538"/>
      <c r="B894" s="538"/>
      <c r="C894" s="538"/>
      <c r="D894" s="540"/>
      <c r="E894" s="243"/>
      <c r="F894" s="243"/>
      <c r="G894" s="243"/>
      <c r="H894" s="243"/>
      <c r="I894" s="540"/>
      <c r="J894" s="243"/>
      <c r="K894" s="243"/>
      <c r="L894" s="243"/>
      <c r="M894" s="541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ht="12.75" customHeight="1" r="895">
      <c r="A895" s="538"/>
      <c r="B895" s="538"/>
      <c r="C895" s="538"/>
      <c r="D895" s="540"/>
      <c r="E895" s="243"/>
      <c r="F895" s="243"/>
      <c r="G895" s="243"/>
      <c r="H895" s="243"/>
      <c r="I895" s="540"/>
      <c r="J895" s="243"/>
      <c r="K895" s="243"/>
      <c r="L895" s="243"/>
      <c r="M895" s="541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ht="12.75" customHeight="1" r="896">
      <c r="A896" s="538"/>
      <c r="B896" s="538"/>
      <c r="C896" s="538"/>
      <c r="D896" s="540"/>
      <c r="E896" s="243"/>
      <c r="F896" s="243"/>
      <c r="G896" s="243"/>
      <c r="H896" s="243"/>
      <c r="I896" s="540"/>
      <c r="J896" s="243"/>
      <c r="K896" s="243"/>
      <c r="L896" s="243"/>
      <c r="M896" s="541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ht="12.75" customHeight="1" r="897">
      <c r="A897" s="538"/>
      <c r="B897" s="538"/>
      <c r="C897" s="538"/>
      <c r="D897" s="540"/>
      <c r="E897" s="243"/>
      <c r="F897" s="243"/>
      <c r="G897" s="243"/>
      <c r="H897" s="243"/>
      <c r="I897" s="540"/>
      <c r="J897" s="243"/>
      <c r="K897" s="243"/>
      <c r="L897" s="243"/>
      <c r="M897" s="541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ht="12.75" customHeight="1" r="898">
      <c r="A898" s="538"/>
      <c r="B898" s="538"/>
      <c r="C898" s="538"/>
      <c r="D898" s="540"/>
      <c r="E898" s="243"/>
      <c r="F898" s="243"/>
      <c r="G898" s="243"/>
      <c r="H898" s="243"/>
      <c r="I898" s="540"/>
      <c r="J898" s="243"/>
      <c r="K898" s="243"/>
      <c r="L898" s="243"/>
      <c r="M898" s="541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ht="12.75" customHeight="1" r="899">
      <c r="A899" s="538"/>
      <c r="B899" s="538"/>
      <c r="C899" s="538"/>
      <c r="D899" s="540"/>
      <c r="E899" s="243"/>
      <c r="F899" s="243"/>
      <c r="G899" s="243"/>
      <c r="H899" s="243"/>
      <c r="I899" s="540"/>
      <c r="J899" s="243"/>
      <c r="K899" s="243"/>
      <c r="L899" s="243"/>
      <c r="M899" s="541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ht="12.75" customHeight="1" r="900">
      <c r="A900" s="538"/>
      <c r="B900" s="538"/>
      <c r="C900" s="538"/>
      <c r="D900" s="540"/>
      <c r="E900" s="243"/>
      <c r="F900" s="243"/>
      <c r="G900" s="243"/>
      <c r="H900" s="243"/>
      <c r="I900" s="540"/>
      <c r="J900" s="243"/>
      <c r="K900" s="243"/>
      <c r="L900" s="243"/>
      <c r="M900" s="541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ht="12.75" customHeight="1" r="901">
      <c r="A901" s="538"/>
      <c r="B901" s="538"/>
      <c r="C901" s="538"/>
      <c r="D901" s="540"/>
      <c r="E901" s="243"/>
      <c r="F901" s="243"/>
      <c r="G901" s="243"/>
      <c r="H901" s="243"/>
      <c r="I901" s="540"/>
      <c r="J901" s="243"/>
      <c r="K901" s="243"/>
      <c r="L901" s="243"/>
      <c r="M901" s="541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ht="12.75" customHeight="1" r="902">
      <c r="A902" s="538"/>
      <c r="B902" s="538"/>
      <c r="C902" s="538"/>
      <c r="D902" s="540"/>
      <c r="E902" s="243"/>
      <c r="F902" s="243"/>
      <c r="G902" s="243"/>
      <c r="H902" s="243"/>
      <c r="I902" s="540"/>
      <c r="J902" s="243"/>
      <c r="K902" s="243"/>
      <c r="L902" s="243"/>
      <c r="M902" s="541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ht="12.75" customHeight="1" r="903">
      <c r="A903" s="538"/>
      <c r="B903" s="538"/>
      <c r="C903" s="538"/>
      <c r="D903" s="540"/>
      <c r="E903" s="243"/>
      <c r="F903" s="243"/>
      <c r="G903" s="243"/>
      <c r="H903" s="243"/>
      <c r="I903" s="540"/>
      <c r="J903" s="243"/>
      <c r="K903" s="243"/>
      <c r="L903" s="243"/>
      <c r="M903" s="541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ht="12.75" customHeight="1" r="904">
      <c r="A904" s="538"/>
      <c r="B904" s="538"/>
      <c r="C904" s="538"/>
      <c r="D904" s="540"/>
      <c r="E904" s="243"/>
      <c r="F904" s="243"/>
      <c r="G904" s="243"/>
      <c r="H904" s="243"/>
      <c r="I904" s="540"/>
      <c r="J904" s="243"/>
      <c r="K904" s="243"/>
      <c r="L904" s="243"/>
      <c r="M904" s="541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ht="12.75" customHeight="1" r="905">
      <c r="A905" s="538"/>
      <c r="B905" s="538"/>
      <c r="C905" s="538"/>
      <c r="D905" s="540"/>
      <c r="E905" s="243"/>
      <c r="F905" s="243"/>
      <c r="G905" s="243"/>
      <c r="H905" s="243"/>
      <c r="I905" s="540"/>
      <c r="J905" s="243"/>
      <c r="K905" s="243"/>
      <c r="L905" s="243"/>
      <c r="M905" s="541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ht="12.75" customHeight="1" r="906">
      <c r="A906" s="538"/>
      <c r="B906" s="538"/>
      <c r="C906" s="538"/>
      <c r="D906" s="540"/>
      <c r="E906" s="243"/>
      <c r="F906" s="243"/>
      <c r="G906" s="243"/>
      <c r="H906" s="243"/>
      <c r="I906" s="540"/>
      <c r="J906" s="243"/>
      <c r="K906" s="243"/>
      <c r="L906" s="243"/>
      <c r="M906" s="541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ht="12.75" customHeight="1" r="907">
      <c r="A907" s="538"/>
      <c r="B907" s="538"/>
      <c r="C907" s="538"/>
      <c r="D907" s="540"/>
      <c r="E907" s="243"/>
      <c r="F907" s="243"/>
      <c r="G907" s="243"/>
      <c r="H907" s="243"/>
      <c r="I907" s="540"/>
      <c r="J907" s="243"/>
      <c r="K907" s="243"/>
      <c r="L907" s="243"/>
      <c r="M907" s="541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ht="12.75" customHeight="1" r="908">
      <c r="A908" s="538"/>
      <c r="B908" s="538"/>
      <c r="C908" s="538"/>
      <c r="D908" s="540"/>
      <c r="E908" s="243"/>
      <c r="F908" s="243"/>
      <c r="G908" s="243"/>
      <c r="H908" s="243"/>
      <c r="I908" s="540"/>
      <c r="J908" s="243"/>
      <c r="K908" s="243"/>
      <c r="L908" s="243"/>
      <c r="M908" s="541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ht="12.75" customHeight="1" r="909">
      <c r="A909" s="538"/>
      <c r="B909" s="538"/>
      <c r="C909" s="538"/>
      <c r="D909" s="540"/>
      <c r="E909" s="243"/>
      <c r="F909" s="243"/>
      <c r="G909" s="243"/>
      <c r="H909" s="243"/>
      <c r="I909" s="540"/>
      <c r="J909" s="243"/>
      <c r="K909" s="243"/>
      <c r="L909" s="243"/>
      <c r="M909" s="541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ht="12.75" customHeight="1" r="910">
      <c r="A910" s="538"/>
      <c r="B910" s="538"/>
      <c r="C910" s="538"/>
      <c r="D910" s="540"/>
      <c r="E910" s="243"/>
      <c r="F910" s="243"/>
      <c r="G910" s="243"/>
      <c r="H910" s="243"/>
      <c r="I910" s="540"/>
      <c r="J910" s="243"/>
      <c r="K910" s="243"/>
      <c r="L910" s="243"/>
      <c r="M910" s="541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ht="12.75" customHeight="1" r="911">
      <c r="A911" s="538"/>
      <c r="B911" s="538"/>
      <c r="C911" s="538"/>
      <c r="D911" s="540"/>
      <c r="E911" s="243"/>
      <c r="F911" s="243"/>
      <c r="G911" s="243"/>
      <c r="H911" s="243"/>
      <c r="I911" s="540"/>
      <c r="J911" s="243"/>
      <c r="K911" s="243"/>
      <c r="L911" s="243"/>
      <c r="M911" s="541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ht="12.75" customHeight="1" r="912">
      <c r="A912" s="538"/>
      <c r="B912" s="538"/>
      <c r="C912" s="538"/>
      <c r="D912" s="540"/>
      <c r="E912" s="243"/>
      <c r="F912" s="243"/>
      <c r="G912" s="243"/>
      <c r="H912" s="243"/>
      <c r="I912" s="540"/>
      <c r="J912" s="243"/>
      <c r="K912" s="243"/>
      <c r="L912" s="243"/>
      <c r="M912" s="541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ht="12.75" customHeight="1" r="913">
      <c r="A913" s="538"/>
      <c r="B913" s="538"/>
      <c r="C913" s="538"/>
      <c r="D913" s="540"/>
      <c r="E913" s="243"/>
      <c r="F913" s="243"/>
      <c r="G913" s="243"/>
      <c r="H913" s="243"/>
      <c r="I913" s="540"/>
      <c r="J913" s="243"/>
      <c r="K913" s="243"/>
      <c r="L913" s="243"/>
      <c r="M913" s="541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ht="12.75" customHeight="1" r="914">
      <c r="A914" s="538"/>
      <c r="B914" s="538"/>
      <c r="C914" s="538"/>
      <c r="D914" s="540"/>
      <c r="E914" s="243"/>
      <c r="F914" s="243"/>
      <c r="G914" s="243"/>
      <c r="H914" s="243"/>
      <c r="I914" s="540"/>
      <c r="J914" s="243"/>
      <c r="K914" s="243"/>
      <c r="L914" s="243"/>
      <c r="M914" s="541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ht="12.75" customHeight="1" r="915">
      <c r="A915" s="538"/>
      <c r="B915" s="538"/>
      <c r="C915" s="538"/>
      <c r="D915" s="540"/>
      <c r="E915" s="243"/>
      <c r="F915" s="243"/>
      <c r="G915" s="243"/>
      <c r="H915" s="243"/>
      <c r="I915" s="540"/>
      <c r="J915" s="243"/>
      <c r="K915" s="243"/>
      <c r="L915" s="243"/>
      <c r="M915" s="541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ht="12.75" customHeight="1" r="916">
      <c r="A916" s="538"/>
      <c r="B916" s="538"/>
      <c r="C916" s="538"/>
      <c r="D916" s="540"/>
      <c r="E916" s="243"/>
      <c r="F916" s="243"/>
      <c r="G916" s="243"/>
      <c r="H916" s="243"/>
      <c r="I916" s="540"/>
      <c r="J916" s="243"/>
      <c r="K916" s="243"/>
      <c r="L916" s="243"/>
      <c r="M916" s="541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ht="12.75" customHeight="1" r="917">
      <c r="A917" s="538"/>
      <c r="B917" s="538"/>
      <c r="C917" s="538"/>
      <c r="D917" s="540"/>
      <c r="E917" s="243"/>
      <c r="F917" s="243"/>
      <c r="G917" s="243"/>
      <c r="H917" s="243"/>
      <c r="I917" s="540"/>
      <c r="J917" s="243"/>
      <c r="K917" s="243"/>
      <c r="L917" s="243"/>
      <c r="M917" s="541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ht="12.75" customHeight="1" r="918">
      <c r="A918" s="538"/>
      <c r="B918" s="538"/>
      <c r="C918" s="538"/>
      <c r="D918" s="540"/>
      <c r="E918" s="243"/>
      <c r="F918" s="243"/>
      <c r="G918" s="243"/>
      <c r="H918" s="243"/>
      <c r="I918" s="540"/>
      <c r="J918" s="243"/>
      <c r="K918" s="243"/>
      <c r="L918" s="243"/>
      <c r="M918" s="541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ht="12.75" customHeight="1" r="919">
      <c r="A919" s="538"/>
      <c r="B919" s="538"/>
      <c r="C919" s="538"/>
      <c r="D919" s="540"/>
      <c r="E919" s="243"/>
      <c r="F919" s="243"/>
      <c r="G919" s="243"/>
      <c r="H919" s="243"/>
      <c r="I919" s="540"/>
      <c r="J919" s="243"/>
      <c r="K919" s="243"/>
      <c r="L919" s="243"/>
      <c r="M919" s="541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ht="12.75" customHeight="1" r="920">
      <c r="A920" s="538"/>
      <c r="B920" s="538"/>
      <c r="C920" s="538"/>
      <c r="D920" s="540"/>
      <c r="E920" s="243"/>
      <c r="F920" s="243"/>
      <c r="G920" s="243"/>
      <c r="H920" s="243"/>
      <c r="I920" s="540"/>
      <c r="J920" s="243"/>
      <c r="K920" s="243"/>
      <c r="L920" s="243"/>
      <c r="M920" s="541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ht="12.75" customHeight="1" r="921">
      <c r="A921" s="538"/>
      <c r="B921" s="538"/>
      <c r="C921" s="538"/>
      <c r="D921" s="540"/>
      <c r="E921" s="243"/>
      <c r="F921" s="243"/>
      <c r="G921" s="243"/>
      <c r="H921" s="243"/>
      <c r="I921" s="540"/>
      <c r="J921" s="243"/>
      <c r="K921" s="243"/>
      <c r="L921" s="243"/>
      <c r="M921" s="541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ht="12.75" customHeight="1" r="922">
      <c r="A922" s="538"/>
      <c r="B922" s="538"/>
      <c r="C922" s="538"/>
      <c r="D922" s="540"/>
      <c r="E922" s="243"/>
      <c r="F922" s="243"/>
      <c r="G922" s="243"/>
      <c r="H922" s="243"/>
      <c r="I922" s="540"/>
      <c r="J922" s="243"/>
      <c r="K922" s="243"/>
      <c r="L922" s="243"/>
      <c r="M922" s="541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ht="12.75" customHeight="1" r="923">
      <c r="A923" s="538"/>
      <c r="B923" s="538"/>
      <c r="C923" s="538"/>
      <c r="D923" s="540"/>
      <c r="E923" s="243"/>
      <c r="F923" s="243"/>
      <c r="G923" s="243"/>
      <c r="H923" s="243"/>
      <c r="I923" s="540"/>
      <c r="J923" s="243"/>
      <c r="K923" s="243"/>
      <c r="L923" s="243"/>
      <c r="M923" s="541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ht="12.75" customHeight="1" r="924">
      <c r="A924" s="538"/>
      <c r="B924" s="538"/>
      <c r="C924" s="538"/>
      <c r="D924" s="540"/>
      <c r="E924" s="243"/>
      <c r="F924" s="243"/>
      <c r="G924" s="243"/>
      <c r="H924" s="243"/>
      <c r="I924" s="540"/>
      <c r="J924" s="243"/>
      <c r="K924" s="243"/>
      <c r="L924" s="243"/>
      <c r="M924" s="541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ht="12.75" customHeight="1" r="925">
      <c r="A925" s="538"/>
      <c r="B925" s="538"/>
      <c r="C925" s="538"/>
      <c r="D925" s="540"/>
      <c r="E925" s="243"/>
      <c r="F925" s="243"/>
      <c r="G925" s="243"/>
      <c r="H925" s="243"/>
      <c r="I925" s="540"/>
      <c r="J925" s="243"/>
      <c r="K925" s="243"/>
      <c r="L925" s="243"/>
      <c r="M925" s="541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ht="12.75" customHeight="1" r="926">
      <c r="A926" s="538"/>
      <c r="B926" s="538"/>
      <c r="C926" s="538"/>
      <c r="D926" s="540"/>
      <c r="E926" s="243"/>
      <c r="F926" s="243"/>
      <c r="G926" s="243"/>
      <c r="H926" s="243"/>
      <c r="I926" s="540"/>
      <c r="J926" s="243"/>
      <c r="K926" s="243"/>
      <c r="L926" s="243"/>
      <c r="M926" s="541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ht="12.75" customHeight="1" r="927">
      <c r="A927" s="538"/>
      <c r="B927" s="538"/>
      <c r="C927" s="538"/>
      <c r="D927" s="540"/>
      <c r="E927" s="243"/>
      <c r="F927" s="243"/>
      <c r="G927" s="243"/>
      <c r="H927" s="243"/>
      <c r="I927" s="540"/>
      <c r="J927" s="243"/>
      <c r="K927" s="243"/>
      <c r="L927" s="243"/>
      <c r="M927" s="541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ht="12.75" customHeight="1" r="928">
      <c r="A928" s="538"/>
      <c r="B928" s="538"/>
      <c r="C928" s="538"/>
      <c r="D928" s="540"/>
      <c r="E928" s="243"/>
      <c r="F928" s="243"/>
      <c r="G928" s="243"/>
      <c r="H928" s="243"/>
      <c r="I928" s="540"/>
      <c r="J928" s="243"/>
      <c r="K928" s="243"/>
      <c r="L928" s="243"/>
      <c r="M928" s="541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ht="12.75" customHeight="1" r="929">
      <c r="A929" s="538"/>
      <c r="B929" s="538"/>
      <c r="C929" s="538"/>
      <c r="D929" s="540"/>
      <c r="E929" s="243"/>
      <c r="F929" s="243"/>
      <c r="G929" s="243"/>
      <c r="H929" s="243"/>
      <c r="I929" s="540"/>
      <c r="J929" s="243"/>
      <c r="K929" s="243"/>
      <c r="L929" s="243"/>
      <c r="M929" s="541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ht="12.75" customHeight="1" r="930">
      <c r="A930" s="538"/>
      <c r="B930" s="538"/>
      <c r="C930" s="538"/>
      <c r="D930" s="540"/>
      <c r="E930" s="243"/>
      <c r="F930" s="243"/>
      <c r="G930" s="243"/>
      <c r="H930" s="243"/>
      <c r="I930" s="540"/>
      <c r="J930" s="243"/>
      <c r="K930" s="243"/>
      <c r="L930" s="243"/>
      <c r="M930" s="541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ht="12.75" customHeight="1" r="931">
      <c r="A931" s="538"/>
      <c r="B931" s="538"/>
      <c r="C931" s="538"/>
      <c r="D931" s="540"/>
      <c r="E931" s="243"/>
      <c r="F931" s="243"/>
      <c r="G931" s="243"/>
      <c r="H931" s="243"/>
      <c r="I931" s="540"/>
      <c r="J931" s="243"/>
      <c r="K931" s="243"/>
      <c r="L931" s="243"/>
      <c r="M931" s="541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ht="12.75" customHeight="1" r="932">
      <c r="A932" s="538"/>
      <c r="B932" s="538"/>
      <c r="C932" s="538"/>
      <c r="D932" s="540"/>
      <c r="E932" s="243"/>
      <c r="F932" s="243"/>
      <c r="G932" s="243"/>
      <c r="H932" s="243"/>
      <c r="I932" s="540"/>
      <c r="J932" s="243"/>
      <c r="K932" s="243"/>
      <c r="L932" s="243"/>
      <c r="M932" s="541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ht="12.75" customHeight="1" r="933">
      <c r="A933" s="538"/>
      <c r="B933" s="538"/>
      <c r="C933" s="538"/>
      <c r="D933" s="540"/>
      <c r="E933" s="243"/>
      <c r="F933" s="243"/>
      <c r="G933" s="243"/>
      <c r="H933" s="243"/>
      <c r="I933" s="540"/>
      <c r="J933" s="243"/>
      <c r="K933" s="243"/>
      <c r="L933" s="243"/>
      <c r="M933" s="541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ht="12.75" customHeight="1" r="934">
      <c r="A934" s="538"/>
      <c r="B934" s="538"/>
      <c r="C934" s="538"/>
      <c r="D934" s="540"/>
      <c r="E934" s="243"/>
      <c r="F934" s="243"/>
      <c r="G934" s="243"/>
      <c r="H934" s="243"/>
      <c r="I934" s="540"/>
      <c r="J934" s="243"/>
      <c r="K934" s="243"/>
      <c r="L934" s="243"/>
      <c r="M934" s="541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ht="12.75" customHeight="1" r="935">
      <c r="A935" s="538"/>
      <c r="B935" s="538"/>
      <c r="C935" s="538"/>
      <c r="D935" s="540"/>
      <c r="E935" s="243"/>
      <c r="F935" s="243"/>
      <c r="G935" s="243"/>
      <c r="H935" s="243"/>
      <c r="I935" s="540"/>
      <c r="J935" s="243"/>
      <c r="K935" s="243"/>
      <c r="L935" s="243"/>
      <c r="M935" s="541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ht="12.75" customHeight="1" r="936">
      <c r="A936" s="538"/>
      <c r="B936" s="538"/>
      <c r="C936" s="538"/>
      <c r="D936" s="540"/>
      <c r="E936" s="243"/>
      <c r="F936" s="243"/>
      <c r="G936" s="243"/>
      <c r="H936" s="243"/>
      <c r="I936" s="540"/>
      <c r="J936" s="243"/>
      <c r="K936" s="243"/>
      <c r="L936" s="243"/>
      <c r="M936" s="541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ht="12.75" customHeight="1" r="937">
      <c r="A937" s="538"/>
      <c r="B937" s="538"/>
      <c r="C937" s="538"/>
      <c r="D937" s="540"/>
      <c r="E937" s="243"/>
      <c r="F937" s="243"/>
      <c r="G937" s="243"/>
      <c r="H937" s="243"/>
      <c r="I937" s="540"/>
      <c r="J937" s="243"/>
      <c r="K937" s="243"/>
      <c r="L937" s="243"/>
      <c r="M937" s="541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ht="12.75" customHeight="1" r="938">
      <c r="A938" s="538"/>
      <c r="B938" s="538"/>
      <c r="C938" s="538"/>
      <c r="D938" s="540"/>
      <c r="E938" s="243"/>
      <c r="F938" s="243"/>
      <c r="G938" s="243"/>
      <c r="H938" s="243"/>
      <c r="I938" s="540"/>
      <c r="J938" s="243"/>
      <c r="K938" s="243"/>
      <c r="L938" s="243"/>
      <c r="M938" s="541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ht="12.75" customHeight="1" r="939">
      <c r="A939" s="538"/>
      <c r="B939" s="538"/>
      <c r="C939" s="538"/>
      <c r="D939" s="540"/>
      <c r="E939" s="243"/>
      <c r="F939" s="243"/>
      <c r="G939" s="243"/>
      <c r="H939" s="243"/>
      <c r="I939" s="540"/>
      <c r="J939" s="243"/>
      <c r="K939" s="243"/>
      <c r="L939" s="243"/>
      <c r="M939" s="541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ht="12.75" customHeight="1" r="940">
      <c r="A940" s="538"/>
      <c r="B940" s="538"/>
      <c r="C940" s="538"/>
      <c r="D940" s="540"/>
      <c r="E940" s="243"/>
      <c r="F940" s="243"/>
      <c r="G940" s="243"/>
      <c r="H940" s="243"/>
      <c r="I940" s="540"/>
      <c r="J940" s="243"/>
      <c r="K940" s="243"/>
      <c r="L940" s="243"/>
      <c r="M940" s="541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ht="12.75" customHeight="1" r="941">
      <c r="A941" s="538"/>
      <c r="B941" s="538"/>
      <c r="C941" s="538"/>
      <c r="D941" s="540"/>
      <c r="E941" s="243"/>
      <c r="F941" s="243"/>
      <c r="G941" s="243"/>
      <c r="H941" s="243"/>
      <c r="I941" s="540"/>
      <c r="J941" s="243"/>
      <c r="K941" s="243"/>
      <c r="L941" s="243"/>
      <c r="M941" s="541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ht="12.75" customHeight="1" r="942">
      <c r="A942" s="538"/>
      <c r="B942" s="538"/>
      <c r="C942" s="538"/>
      <c r="D942" s="540"/>
      <c r="E942" s="243"/>
      <c r="F942" s="243"/>
      <c r="G942" s="243"/>
      <c r="H942" s="243"/>
      <c r="I942" s="540"/>
      <c r="J942" s="243"/>
      <c r="K942" s="243"/>
      <c r="L942" s="243"/>
      <c r="M942" s="541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ht="12.75" customHeight="1" r="943">
      <c r="A943" s="538"/>
      <c r="B943" s="538"/>
      <c r="C943" s="538"/>
      <c r="D943" s="540"/>
      <c r="E943" s="243"/>
      <c r="F943" s="243"/>
      <c r="G943" s="243"/>
      <c r="H943" s="243"/>
      <c r="I943" s="540"/>
      <c r="J943" s="243"/>
      <c r="K943" s="243"/>
      <c r="L943" s="243"/>
      <c r="M943" s="541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ht="12.75" customHeight="1" r="944">
      <c r="A944" s="538"/>
      <c r="B944" s="538"/>
      <c r="C944" s="538"/>
      <c r="D944" s="540"/>
      <c r="E944" s="243"/>
      <c r="F944" s="243"/>
      <c r="G944" s="243"/>
      <c r="H944" s="243"/>
      <c r="I944" s="540"/>
      <c r="J944" s="243"/>
      <c r="K944" s="243"/>
      <c r="L944" s="243"/>
      <c r="M944" s="541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ht="12.75" customHeight="1" r="945">
      <c r="A945" s="538"/>
      <c r="B945" s="538"/>
      <c r="C945" s="538"/>
      <c r="D945" s="540"/>
      <c r="E945" s="243"/>
      <c r="F945" s="243"/>
      <c r="G945" s="243"/>
      <c r="H945" s="243"/>
      <c r="I945" s="540"/>
      <c r="J945" s="243"/>
      <c r="K945" s="243"/>
      <c r="L945" s="243"/>
      <c r="M945" s="541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ht="12.75" customHeight="1" r="946">
      <c r="A946" s="538"/>
      <c r="B946" s="538"/>
      <c r="C946" s="538"/>
      <c r="D946" s="540"/>
      <c r="E946" s="243"/>
      <c r="F946" s="243"/>
      <c r="G946" s="243"/>
      <c r="H946" s="243"/>
      <c r="I946" s="540"/>
      <c r="J946" s="243"/>
      <c r="K946" s="243"/>
      <c r="L946" s="243"/>
      <c r="M946" s="541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ht="12.75" customHeight="1" r="947">
      <c r="A947" s="538"/>
      <c r="B947" s="538"/>
      <c r="C947" s="538"/>
      <c r="D947" s="540"/>
      <c r="E947" s="243"/>
      <c r="F947" s="243"/>
      <c r="G947" s="243"/>
      <c r="H947" s="243"/>
      <c r="I947" s="540"/>
      <c r="J947" s="243"/>
      <c r="K947" s="243"/>
      <c r="L947" s="243"/>
      <c r="M947" s="541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ht="12.75" customHeight="1" r="948">
      <c r="A948" s="538"/>
      <c r="B948" s="538"/>
      <c r="C948" s="538"/>
      <c r="D948" s="540"/>
      <c r="E948" s="243"/>
      <c r="F948" s="243"/>
      <c r="G948" s="243"/>
      <c r="H948" s="243"/>
      <c r="I948" s="540"/>
      <c r="J948" s="243"/>
      <c r="K948" s="243"/>
      <c r="L948" s="243"/>
      <c r="M948" s="541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ht="12.75" customHeight="1" r="949">
      <c r="A949" s="538"/>
      <c r="B949" s="538"/>
      <c r="C949" s="538"/>
      <c r="D949" s="540"/>
      <c r="E949" s="243"/>
      <c r="F949" s="243"/>
      <c r="G949" s="243"/>
      <c r="H949" s="243"/>
      <c r="I949" s="540"/>
      <c r="J949" s="243"/>
      <c r="K949" s="243"/>
      <c r="L949" s="243"/>
      <c r="M949" s="541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ht="12.75" customHeight="1" r="950">
      <c r="A950" s="538"/>
      <c r="B950" s="538"/>
      <c r="C950" s="538"/>
      <c r="D950" s="540"/>
      <c r="E950" s="243"/>
      <c r="F950" s="243"/>
      <c r="G950" s="243"/>
      <c r="H950" s="243"/>
      <c r="I950" s="540"/>
      <c r="J950" s="243"/>
      <c r="K950" s="243"/>
      <c r="L950" s="243"/>
      <c r="M950" s="541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ht="12.75" customHeight="1" r="951">
      <c r="A951" s="538"/>
      <c r="B951" s="538"/>
      <c r="C951" s="538"/>
      <c r="D951" s="540"/>
      <c r="E951" s="243"/>
      <c r="F951" s="243"/>
      <c r="G951" s="243"/>
      <c r="H951" s="243"/>
      <c r="I951" s="540"/>
      <c r="J951" s="243"/>
      <c r="K951" s="243"/>
      <c r="L951" s="243"/>
      <c r="M951" s="541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ht="12.75" customHeight="1" r="952">
      <c r="A952" s="538"/>
      <c r="B952" s="538"/>
      <c r="C952" s="538"/>
      <c r="D952" s="540"/>
      <c r="E952" s="243"/>
      <c r="F952" s="243"/>
      <c r="G952" s="243"/>
      <c r="H952" s="243"/>
      <c r="I952" s="540"/>
      <c r="J952" s="243"/>
      <c r="K952" s="243"/>
      <c r="L952" s="243"/>
      <c r="M952" s="541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ht="12.75" customHeight="1" r="953">
      <c r="A953" s="538"/>
      <c r="B953" s="538"/>
      <c r="C953" s="538"/>
      <c r="D953" s="540"/>
      <c r="E953" s="243"/>
      <c r="F953" s="243"/>
      <c r="G953" s="243"/>
      <c r="H953" s="243"/>
      <c r="I953" s="540"/>
      <c r="J953" s="243"/>
      <c r="K953" s="243"/>
      <c r="L953" s="243"/>
      <c r="M953" s="541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ht="12.75" customHeight="1" r="954">
      <c r="A954" s="538"/>
      <c r="B954" s="538"/>
      <c r="C954" s="538"/>
      <c r="D954" s="540"/>
      <c r="E954" s="243"/>
      <c r="F954" s="243"/>
      <c r="G954" s="243"/>
      <c r="H954" s="243"/>
      <c r="I954" s="540"/>
      <c r="J954" s="243"/>
      <c r="K954" s="243"/>
      <c r="L954" s="243"/>
      <c r="M954" s="541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ht="12.75" customHeight="1" r="955">
      <c r="A955" s="538"/>
      <c r="B955" s="538"/>
      <c r="C955" s="538"/>
      <c r="D955" s="540"/>
      <c r="E955" s="243"/>
      <c r="F955" s="243"/>
      <c r="G955" s="243"/>
      <c r="H955" s="243"/>
      <c r="I955" s="540"/>
      <c r="J955" s="243"/>
      <c r="K955" s="243"/>
      <c r="L955" s="243"/>
      <c r="M955" s="541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ht="12.75" customHeight="1" r="956">
      <c r="A956" s="538"/>
      <c r="B956" s="538"/>
      <c r="C956" s="538"/>
      <c r="D956" s="540"/>
      <c r="E956" s="243"/>
      <c r="F956" s="243"/>
      <c r="G956" s="243"/>
      <c r="H956" s="243"/>
      <c r="I956" s="540"/>
      <c r="J956" s="243"/>
      <c r="K956" s="243"/>
      <c r="L956" s="243"/>
      <c r="M956" s="541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ht="12.75" customHeight="1" r="957">
      <c r="A957" s="538"/>
      <c r="B957" s="538"/>
      <c r="C957" s="538"/>
      <c r="D957" s="540"/>
      <c r="E957" s="243"/>
      <c r="F957" s="243"/>
      <c r="G957" s="243"/>
      <c r="H957" s="243"/>
      <c r="I957" s="540"/>
      <c r="J957" s="243"/>
      <c r="K957" s="243"/>
      <c r="L957" s="243"/>
      <c r="M957" s="541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ht="12.75" customHeight="1" r="958">
      <c r="A958" s="538"/>
      <c r="B958" s="538"/>
      <c r="C958" s="538"/>
      <c r="D958" s="540"/>
      <c r="E958" s="243"/>
      <c r="F958" s="243"/>
      <c r="G958" s="243"/>
      <c r="H958" s="243"/>
      <c r="I958" s="540"/>
      <c r="J958" s="243"/>
      <c r="K958" s="243"/>
      <c r="L958" s="243"/>
      <c r="M958" s="541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ht="12.75" customHeight="1" r="959">
      <c r="A959" s="538"/>
      <c r="B959" s="538"/>
      <c r="C959" s="538"/>
      <c r="D959" s="540"/>
      <c r="E959" s="243"/>
      <c r="F959" s="243"/>
      <c r="G959" s="243"/>
      <c r="H959" s="243"/>
      <c r="I959" s="540"/>
      <c r="J959" s="243"/>
      <c r="K959" s="243"/>
      <c r="L959" s="243"/>
      <c r="M959" s="541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ht="12.75" customHeight="1" r="960">
      <c r="A960" s="538"/>
      <c r="B960" s="538"/>
      <c r="C960" s="538"/>
      <c r="D960" s="540"/>
      <c r="E960" s="243"/>
      <c r="F960" s="243"/>
      <c r="G960" s="243"/>
      <c r="H960" s="243"/>
      <c r="I960" s="540"/>
      <c r="J960" s="243"/>
      <c r="K960" s="243"/>
      <c r="L960" s="243"/>
      <c r="M960" s="541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ht="12.75" customHeight="1" r="961">
      <c r="A961" s="538"/>
      <c r="B961" s="538"/>
      <c r="C961" s="538"/>
      <c r="D961" s="540"/>
      <c r="E961" s="243"/>
      <c r="F961" s="243"/>
      <c r="G961" s="243"/>
      <c r="H961" s="243"/>
      <c r="I961" s="540"/>
      <c r="J961" s="243"/>
      <c r="K961" s="243"/>
      <c r="L961" s="243"/>
      <c r="M961" s="541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ht="12.75" customHeight="1" r="962">
      <c r="A962" s="538"/>
      <c r="B962" s="538"/>
      <c r="C962" s="538"/>
      <c r="D962" s="540"/>
      <c r="E962" s="243"/>
      <c r="F962" s="243"/>
      <c r="G962" s="243"/>
      <c r="H962" s="243"/>
      <c r="I962" s="540"/>
      <c r="J962" s="243"/>
      <c r="K962" s="243"/>
      <c r="L962" s="243"/>
      <c r="M962" s="541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ht="12.75" customHeight="1" r="963">
      <c r="A963" s="538"/>
      <c r="B963" s="538"/>
      <c r="C963" s="538"/>
      <c r="D963" s="540"/>
      <c r="E963" s="243"/>
      <c r="F963" s="243"/>
      <c r="G963" s="243"/>
      <c r="H963" s="243"/>
      <c r="I963" s="540"/>
      <c r="J963" s="243"/>
      <c r="K963" s="243"/>
      <c r="L963" s="243"/>
      <c r="M963" s="541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ht="12.75" customHeight="1" r="964">
      <c r="A964" s="538"/>
      <c r="B964" s="538"/>
      <c r="C964" s="538"/>
      <c r="D964" s="540"/>
      <c r="E964" s="243"/>
      <c r="F964" s="243"/>
      <c r="G964" s="243"/>
      <c r="H964" s="243"/>
      <c r="I964" s="540"/>
      <c r="J964" s="243"/>
      <c r="K964" s="243"/>
      <c r="L964" s="243"/>
      <c r="M964" s="541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ht="12.75" customHeight="1" r="965">
      <c r="A965" s="538"/>
      <c r="B965" s="538"/>
      <c r="C965" s="538"/>
      <c r="D965" s="540"/>
      <c r="E965" s="243"/>
      <c r="F965" s="243"/>
      <c r="G965" s="243"/>
      <c r="H965" s="243"/>
      <c r="I965" s="540"/>
      <c r="J965" s="243"/>
      <c r="K965" s="243"/>
      <c r="L965" s="243"/>
      <c r="M965" s="541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ht="12.75" customHeight="1" r="966">
      <c r="A966" s="538"/>
      <c r="B966" s="538"/>
      <c r="C966" s="538"/>
      <c r="D966" s="540"/>
      <c r="E966" s="243"/>
      <c r="F966" s="243"/>
      <c r="G966" s="243"/>
      <c r="H966" s="243"/>
      <c r="I966" s="540"/>
      <c r="J966" s="243"/>
      <c r="K966" s="243"/>
      <c r="L966" s="243"/>
      <c r="M966" s="541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ht="12.75" customHeight="1" r="967">
      <c r="A967" s="538"/>
      <c r="B967" s="538"/>
      <c r="C967" s="538"/>
      <c r="D967" s="540"/>
      <c r="E967" s="243"/>
      <c r="F967" s="243"/>
      <c r="G967" s="243"/>
      <c r="H967" s="243"/>
      <c r="I967" s="540"/>
      <c r="J967" s="243"/>
      <c r="K967" s="243"/>
      <c r="L967" s="243"/>
      <c r="M967" s="541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ht="12.75" customHeight="1" r="968">
      <c r="A968" s="538"/>
      <c r="B968" s="538"/>
      <c r="C968" s="538"/>
      <c r="D968" s="540"/>
      <c r="E968" s="243"/>
      <c r="F968" s="243"/>
      <c r="G968" s="243"/>
      <c r="H968" s="243"/>
      <c r="I968" s="540"/>
      <c r="J968" s="243"/>
      <c r="K968" s="243"/>
      <c r="L968" s="243"/>
      <c r="M968" s="541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ht="12.75" customHeight="1" r="969">
      <c r="A969" s="538"/>
      <c r="B969" s="538"/>
      <c r="C969" s="538"/>
      <c r="D969" s="540"/>
      <c r="E969" s="243"/>
      <c r="F969" s="243"/>
      <c r="G969" s="243"/>
      <c r="H969" s="243"/>
      <c r="I969" s="540"/>
      <c r="J969" s="243"/>
      <c r="K969" s="243"/>
      <c r="L969" s="243"/>
      <c r="M969" s="541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ht="12.75" customHeight="1" r="970">
      <c r="A970" s="538"/>
      <c r="B970" s="538"/>
      <c r="C970" s="538"/>
      <c r="D970" s="540"/>
      <c r="E970" s="243"/>
      <c r="F970" s="243"/>
      <c r="G970" s="243"/>
      <c r="H970" s="243"/>
      <c r="I970" s="540"/>
      <c r="J970" s="243"/>
      <c r="K970" s="243"/>
      <c r="L970" s="243"/>
      <c r="M970" s="541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ht="12.75" customHeight="1" r="971">
      <c r="A971" s="538"/>
      <c r="B971" s="538"/>
      <c r="C971" s="538"/>
      <c r="D971" s="540"/>
      <c r="E971" s="243"/>
      <c r="F971" s="243"/>
      <c r="G971" s="243"/>
      <c r="H971" s="243"/>
      <c r="I971" s="540"/>
      <c r="J971" s="243"/>
      <c r="K971" s="243"/>
      <c r="L971" s="243"/>
      <c r="M971" s="541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ht="12.75" customHeight="1" r="972">
      <c r="A972" s="538"/>
      <c r="B972" s="538"/>
      <c r="C972" s="538"/>
      <c r="D972" s="540"/>
      <c r="E972" s="243"/>
      <c r="F972" s="243"/>
      <c r="G972" s="243"/>
      <c r="H972" s="243"/>
      <c r="I972" s="540"/>
      <c r="J972" s="243"/>
      <c r="K972" s="243"/>
      <c r="L972" s="243"/>
      <c r="M972" s="541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ht="12.75" customHeight="1" r="973">
      <c r="A973" s="538"/>
      <c r="B973" s="538"/>
      <c r="C973" s="538"/>
      <c r="D973" s="540"/>
      <c r="E973" s="243"/>
      <c r="F973" s="243"/>
      <c r="G973" s="243"/>
      <c r="H973" s="243"/>
      <c r="I973" s="540"/>
      <c r="J973" s="243"/>
      <c r="K973" s="243"/>
      <c r="L973" s="243"/>
      <c r="M973" s="541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ht="12.75" customHeight="1" r="974">
      <c r="A974" s="538"/>
      <c r="B974" s="538"/>
      <c r="C974" s="538"/>
      <c r="D974" s="540"/>
      <c r="E974" s="243"/>
      <c r="F974" s="243"/>
      <c r="G974" s="243"/>
      <c r="H974" s="243"/>
      <c r="I974" s="540"/>
      <c r="J974" s="243"/>
      <c r="K974" s="243"/>
      <c r="L974" s="243"/>
      <c r="M974" s="541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ht="12.75" customHeight="1" r="975">
      <c r="A975" s="538"/>
      <c r="B975" s="538"/>
      <c r="C975" s="538"/>
      <c r="D975" s="540"/>
      <c r="E975" s="243"/>
      <c r="F975" s="243"/>
      <c r="G975" s="243"/>
      <c r="H975" s="243"/>
      <c r="I975" s="540"/>
      <c r="J975" s="243"/>
      <c r="K975" s="243"/>
      <c r="L975" s="243"/>
      <c r="M975" s="541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ht="12.75" customHeight="1" r="976">
      <c r="A976" s="538"/>
      <c r="B976" s="538"/>
      <c r="C976" s="538"/>
      <c r="D976" s="540"/>
      <c r="E976" s="243"/>
      <c r="F976" s="243"/>
      <c r="G976" s="243"/>
      <c r="H976" s="243"/>
      <c r="I976" s="540"/>
      <c r="J976" s="243"/>
      <c r="K976" s="243"/>
      <c r="L976" s="243"/>
      <c r="M976" s="541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ht="12.75" customHeight="1" r="977">
      <c r="A977" s="538"/>
      <c r="B977" s="538"/>
      <c r="C977" s="538"/>
      <c r="D977" s="540"/>
      <c r="E977" s="243"/>
      <c r="F977" s="243"/>
      <c r="G977" s="243"/>
      <c r="H977" s="243"/>
      <c r="I977" s="540"/>
      <c r="J977" s="243"/>
      <c r="K977" s="243"/>
      <c r="L977" s="243"/>
      <c r="M977" s="541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ht="12.75" customHeight="1" r="978">
      <c r="A978" s="538"/>
      <c r="B978" s="538"/>
      <c r="C978" s="538"/>
      <c r="D978" s="540"/>
      <c r="E978" s="243"/>
      <c r="F978" s="243"/>
      <c r="G978" s="243"/>
      <c r="H978" s="243"/>
      <c r="I978" s="540"/>
      <c r="J978" s="243"/>
      <c r="K978" s="243"/>
      <c r="L978" s="243"/>
      <c r="M978" s="541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ht="12.75" customHeight="1" r="979">
      <c r="A979" s="538"/>
      <c r="B979" s="538"/>
      <c r="C979" s="538"/>
      <c r="D979" s="540"/>
      <c r="E979" s="243"/>
      <c r="F979" s="243"/>
      <c r="G979" s="243"/>
      <c r="H979" s="243"/>
      <c r="I979" s="540"/>
      <c r="J979" s="243"/>
      <c r="K979" s="243"/>
      <c r="L979" s="243"/>
      <c r="M979" s="541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ht="12.75" customHeight="1" r="980">
      <c r="A980" s="538"/>
      <c r="B980" s="538"/>
      <c r="C980" s="538"/>
      <c r="D980" s="540"/>
      <c r="E980" s="243"/>
      <c r="F980" s="243"/>
      <c r="G980" s="243"/>
      <c r="H980" s="243"/>
      <c r="I980" s="540"/>
      <c r="J980" s="243"/>
      <c r="K980" s="243"/>
      <c r="L980" s="243"/>
      <c r="M980" s="541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ht="12.75" customHeight="1" r="981">
      <c r="A981" s="538"/>
      <c r="B981" s="538"/>
      <c r="C981" s="538"/>
      <c r="D981" s="540"/>
      <c r="E981" s="243"/>
      <c r="F981" s="243"/>
      <c r="G981" s="243"/>
      <c r="H981" s="243"/>
      <c r="I981" s="540"/>
      <c r="J981" s="243"/>
      <c r="K981" s="243"/>
      <c r="L981" s="243"/>
      <c r="M981" s="541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ht="12.75" customHeight="1" r="982">
      <c r="A982" s="538"/>
      <c r="B982" s="538"/>
      <c r="C982" s="538"/>
      <c r="D982" s="540"/>
      <c r="E982" s="243"/>
      <c r="F982" s="243"/>
      <c r="G982" s="243"/>
      <c r="H982" s="243"/>
      <c r="I982" s="540"/>
      <c r="J982" s="243"/>
      <c r="K982" s="243"/>
      <c r="L982" s="243"/>
      <c r="M982" s="541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ht="12.75" customHeight="1" r="983">
      <c r="A983" s="538"/>
      <c r="B983" s="538"/>
      <c r="C983" s="538"/>
      <c r="D983" s="540"/>
      <c r="E983" s="243"/>
      <c r="F983" s="243"/>
      <c r="G983" s="243"/>
      <c r="H983" s="243"/>
      <c r="I983" s="540"/>
      <c r="J983" s="243"/>
      <c r="K983" s="243"/>
      <c r="L983" s="243"/>
      <c r="M983" s="541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ht="12.75" customHeight="1" r="984">
      <c r="A984" s="538"/>
      <c r="B984" s="538"/>
      <c r="C984" s="538"/>
      <c r="D984" s="540"/>
      <c r="E984" s="243"/>
      <c r="F984" s="243"/>
      <c r="G984" s="243"/>
      <c r="H984" s="243"/>
      <c r="I984" s="540"/>
      <c r="J984" s="243"/>
      <c r="K984" s="243"/>
      <c r="L984" s="243"/>
      <c r="M984" s="541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ht="12.75" customHeight="1" r="985">
      <c r="A985" s="538"/>
      <c r="B985" s="538"/>
      <c r="C985" s="538"/>
      <c r="D985" s="540"/>
      <c r="E985" s="243"/>
      <c r="F985" s="243"/>
      <c r="G985" s="243"/>
      <c r="H985" s="243"/>
      <c r="I985" s="540"/>
      <c r="J985" s="243"/>
      <c r="K985" s="243"/>
      <c r="L985" s="243"/>
      <c r="M985" s="541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ht="12.75" customHeight="1" r="986">
      <c r="A986" s="538"/>
      <c r="B986" s="538"/>
      <c r="C986" s="538"/>
      <c r="D986" s="540"/>
      <c r="E986" s="243"/>
      <c r="F986" s="243"/>
      <c r="G986" s="243"/>
      <c r="H986" s="243"/>
      <c r="I986" s="540"/>
      <c r="J986" s="243"/>
      <c r="K986" s="243"/>
      <c r="L986" s="243"/>
      <c r="M986" s="541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ht="12.75" customHeight="1" r="987">
      <c r="A987" s="538"/>
      <c r="B987" s="538"/>
      <c r="C987" s="538"/>
      <c r="D987" s="540"/>
      <c r="E987" s="243"/>
      <c r="F987" s="243"/>
      <c r="G987" s="243"/>
      <c r="H987" s="243"/>
      <c r="I987" s="540"/>
      <c r="J987" s="243"/>
      <c r="K987" s="243"/>
      <c r="L987" s="243"/>
      <c r="M987" s="541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ht="12.75" customHeight="1" r="988">
      <c r="A988" s="538"/>
      <c r="B988" s="538"/>
      <c r="C988" s="538"/>
      <c r="D988" s="540"/>
      <c r="E988" s="243"/>
      <c r="F988" s="243"/>
      <c r="G988" s="243"/>
      <c r="H988" s="243"/>
      <c r="I988" s="540"/>
      <c r="J988" s="243"/>
      <c r="K988" s="243"/>
      <c r="L988" s="243"/>
      <c r="M988" s="541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ht="12.75" customHeight="1" r="989">
      <c r="A989" s="538"/>
      <c r="B989" s="538"/>
      <c r="C989" s="538"/>
      <c r="D989" s="540"/>
      <c r="E989" s="243"/>
      <c r="F989" s="243"/>
      <c r="G989" s="243"/>
      <c r="H989" s="243"/>
      <c r="I989" s="540"/>
      <c r="J989" s="243"/>
      <c r="K989" s="243"/>
      <c r="L989" s="243"/>
      <c r="M989" s="541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ht="12.75" customHeight="1" r="990">
      <c r="A990" s="538"/>
      <c r="B990" s="538"/>
      <c r="C990" s="538"/>
      <c r="D990" s="540"/>
      <c r="E990" s="243"/>
      <c r="F990" s="243"/>
      <c r="G990" s="243"/>
      <c r="H990" s="243"/>
      <c r="I990" s="540"/>
      <c r="J990" s="243"/>
      <c r="K990" s="243"/>
      <c r="L990" s="243"/>
      <c r="M990" s="541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ht="12.75" customHeight="1" r="991">
      <c r="A991" s="538"/>
      <c r="B991" s="538"/>
      <c r="C991" s="538"/>
      <c r="D991" s="540"/>
      <c r="E991" s="243"/>
      <c r="F991" s="243"/>
      <c r="G991" s="243"/>
      <c r="H991" s="243"/>
      <c r="I991" s="540"/>
      <c r="J991" s="243"/>
      <c r="K991" s="243"/>
      <c r="L991" s="243"/>
      <c r="M991" s="541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ht="12.75" customHeight="1" r="992">
      <c r="A992" s="538"/>
      <c r="B992" s="538"/>
      <c r="C992" s="538"/>
      <c r="D992" s="540"/>
      <c r="E992" s="243"/>
      <c r="F992" s="243"/>
      <c r="G992" s="243"/>
      <c r="H992" s="243"/>
      <c r="I992" s="540"/>
      <c r="J992" s="243"/>
      <c r="K992" s="243"/>
      <c r="L992" s="243"/>
      <c r="M992" s="541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ht="12.75" customHeight="1" r="993">
      <c r="A993" s="538"/>
      <c r="B993" s="538"/>
      <c r="C993" s="538"/>
      <c r="D993" s="540"/>
      <c r="E993" s="243"/>
      <c r="F993" s="243"/>
      <c r="G993" s="243"/>
      <c r="H993" s="243"/>
      <c r="I993" s="540"/>
      <c r="J993" s="243"/>
      <c r="K993" s="243"/>
      <c r="L993" s="243"/>
      <c r="M993" s="541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ht="12.75" customHeight="1" r="994">
      <c r="A994" s="538"/>
      <c r="B994" s="538"/>
      <c r="C994" s="538"/>
      <c r="D994" s="540"/>
      <c r="E994" s="243"/>
      <c r="F994" s="243"/>
      <c r="G994" s="243"/>
      <c r="H994" s="243"/>
      <c r="I994" s="540"/>
      <c r="J994" s="243"/>
      <c r="K994" s="243"/>
      <c r="L994" s="243"/>
      <c r="M994" s="541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ht="12.75" customHeight="1" r="995">
      <c r="A995" s="538"/>
      <c r="B995" s="538"/>
      <c r="C995" s="538"/>
      <c r="D995" s="540"/>
      <c r="E995" s="243"/>
      <c r="F995" s="243"/>
      <c r="G995" s="243"/>
      <c r="H995" s="243"/>
      <c r="I995" s="540"/>
      <c r="J995" s="243"/>
      <c r="K995" s="243"/>
      <c r="L995" s="243"/>
      <c r="M995" s="541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ht="12.75" customHeight="1" r="996">
      <c r="A996" s="538"/>
      <c r="B996" s="538"/>
      <c r="C996" s="538"/>
      <c r="D996" s="540"/>
      <c r="E996" s="243"/>
      <c r="F996" s="243"/>
      <c r="G996" s="243"/>
      <c r="H996" s="243"/>
      <c r="I996" s="540"/>
      <c r="J996" s="243"/>
      <c r="K996" s="243"/>
      <c r="L996" s="243"/>
      <c r="M996" s="541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ht="12.75" customHeight="1" r="997">
      <c r="A997" s="538"/>
      <c r="B997" s="538"/>
      <c r="C997" s="538"/>
      <c r="D997" s="540"/>
      <c r="E997" s="243"/>
      <c r="F997" s="243"/>
      <c r="G997" s="243"/>
      <c r="H997" s="243"/>
      <c r="I997" s="540"/>
      <c r="J997" s="243"/>
      <c r="K997" s="243"/>
      <c r="L997" s="243"/>
      <c r="M997" s="541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ht="12.75" customHeight="1" r="998">
      <c r="A998" s="538"/>
      <c r="B998" s="538"/>
      <c r="C998" s="538"/>
      <c r="D998" s="540"/>
      <c r="E998" s="243"/>
      <c r="F998" s="243"/>
      <c r="G998" s="243"/>
      <c r="H998" s="243"/>
      <c r="I998" s="540"/>
      <c r="J998" s="243"/>
      <c r="K998" s="243"/>
      <c r="L998" s="243"/>
      <c r="M998" s="541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ht="12.75" customHeight="1" r="999">
      <c r="A999" s="538"/>
      <c r="B999" s="538"/>
      <c r="C999" s="538"/>
      <c r="D999" s="540"/>
      <c r="E999" s="243"/>
      <c r="F999" s="243"/>
      <c r="G999" s="243"/>
      <c r="H999" s="243"/>
      <c r="I999" s="540"/>
      <c r="J999" s="243"/>
      <c r="K999" s="243"/>
      <c r="L999" s="243"/>
      <c r="M999" s="541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ht="12.75" customHeight="1" r="1000">
      <c r="A1000" s="538"/>
      <c r="B1000" s="538"/>
      <c r="C1000" s="538"/>
      <c r="D1000" s="540"/>
      <c r="E1000" s="243"/>
      <c r="F1000" s="243"/>
      <c r="G1000" s="243"/>
      <c r="H1000" s="243"/>
      <c r="I1000" s="540"/>
      <c r="J1000" s="243"/>
      <c r="K1000" s="243"/>
      <c r="L1000" s="243"/>
      <c r="M1000" s="541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autoFilter ref="$A$1:$M$92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1.0" footer="0.0" header="0.0" left="0.75" right="0.75" top="1.0"/>
  <pageSetup orientation="portrait"/>
  <drawing r:id="rId1"/>
</worksheet>
</file>

<file path=xl/worksheets/sheet3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outlinePr summaryBelow="0" summaryRight="0"/>
  </sheetPr>
  <sheetViews>
    <sheetView showGridLines="0" workbookViewId="0">
      <pane ySplit="5" topLeftCell="A6" activePane="bottomLeft" state="frozen"/>
      <selection pane="bottomLeft" activeCell="B7" sqref="B7"/>
    </sheetView>
  </sheetViews>
  <sheetFormatPr baseColWidth="8" defaultColWidth="14.43" defaultRowHeight="15"/>
  <sheetData>
    <row hidden="1" r="1">
      <c r="A1" s="227"/>
      <c r="B1" s="228" t="s">
        <v>1369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30"/>
    </row>
    <row hidden="1" r="2">
      <c r="A2" s="227"/>
      <c r="B2" s="231">
        <v>2000</v>
      </c>
      <c r="C2" s="232">
        <v>2001</v>
      </c>
      <c r="D2" s="232">
        <v>2002</v>
      </c>
      <c r="E2" s="232">
        <v>2003</v>
      </c>
      <c r="F2" s="232">
        <v>2004</v>
      </c>
      <c r="G2" s="232">
        <v>2005</v>
      </c>
      <c r="H2" s="233">
        <v>2006</v>
      </c>
      <c r="I2" s="233">
        <v>2007</v>
      </c>
      <c r="J2" s="233">
        <v>2008</v>
      </c>
      <c r="K2" s="233">
        <v>2009</v>
      </c>
      <c r="L2" s="233">
        <v>2010</v>
      </c>
      <c r="M2" s="233">
        <v>2011</v>
      </c>
      <c r="N2" s="233">
        <v>2012</v>
      </c>
      <c r="O2" s="233">
        <v>2013</v>
      </c>
      <c r="P2" s="233">
        <v>2014</v>
      </c>
      <c r="Q2" s="233">
        <v>2015</v>
      </c>
      <c r="R2" s="233">
        <v>2016</v>
      </c>
      <c r="S2" s="233">
        <v>2017</v>
      </c>
      <c r="T2" s="233">
        <v>2018</v>
      </c>
      <c r="U2" s="233">
        <v>2019</v>
      </c>
      <c r="V2" s="234">
        <v>2020</v>
      </c>
      <c r="W2" s="233">
        <v>2021</v>
      </c>
      <c r="X2" s="235">
        <v>2022</v>
      </c>
    </row>
    <row hidden="1" r="3">
      <c r="A3" s="236" t="s">
        <v>1370</v>
      </c>
      <c r="B3" s="237">
        <f>SUM(Resumo!B10+Resumo!B11+Resumo!B12+Resumo!B13)</f>
        <v>29</v>
      </c>
      <c r="C3" s="237">
        <f>SUM(Resumo!C10+Resumo!C11+Resumo!C12+Resumo!C13)</f>
        <v>36</v>
      </c>
      <c r="D3" s="237">
        <f>SUM(Resumo!D10+Resumo!D11+Resumo!D12+Resumo!D13)</f>
        <v>18</v>
      </c>
      <c r="E3" s="237">
        <f>SUM(Resumo!E10+Resumo!E11+Resumo!E12+Resumo!E13)</f>
        <v>29</v>
      </c>
      <c r="F3" s="237">
        <f>SUM(Resumo!F10+Resumo!F11+Resumo!F12+Resumo!F13)</f>
        <v>26</v>
      </c>
      <c r="G3" s="237">
        <f>SUM(Resumo!G10+Resumo!G11+Resumo!G12+Resumo!G13)</f>
        <v>29</v>
      </c>
      <c r="H3" s="237">
        <f>SUM(Resumo!H10+Resumo!H11+Resumo!H12+Resumo!H13)</f>
        <v>39</v>
      </c>
      <c r="I3" s="237">
        <f>SUM(Resumo!I10+Resumo!I11+Resumo!I12+Resumo!I13)</f>
        <v>54</v>
      </c>
      <c r="J3" s="237">
        <f>SUM(Resumo!J10+Resumo!J11+Resumo!J12+Resumo!J13)</f>
        <v>54</v>
      </c>
      <c r="K3" s="237">
        <f>SUM(Resumo!K10+Resumo!K11+Resumo!K12+Resumo!K13)</f>
        <v>36</v>
      </c>
      <c r="L3" s="237">
        <f>SUM(Resumo!L10+Resumo!L11+Resumo!L12+Resumo!L13)</f>
        <v>39</v>
      </c>
      <c r="M3" s="237">
        <f>SUM(Resumo!M10+Resumo!M11+Resumo!M12+Resumo!M13)</f>
        <v>61</v>
      </c>
      <c r="N3" s="237">
        <f>SUM(Resumo!N10+Resumo!N11+Resumo!N12+Resumo!N13)</f>
        <v>65</v>
      </c>
      <c r="O3" s="237">
        <f>SUM(Resumo!O10+Resumo!O11+Resumo!O12+Resumo!O13)</f>
        <v>48</v>
      </c>
      <c r="P3" s="237">
        <f>SUM(Resumo!P10+Resumo!P11+Resumo!P12+Resumo!P13)</f>
        <v>84</v>
      </c>
      <c r="Q3" s="237">
        <f>SUM(Resumo!Q10+Resumo!Q11+Resumo!Q12+Resumo!Q13)</f>
        <v>48</v>
      </c>
      <c r="R3" s="237">
        <f>SUM(Resumo!R10+Resumo!R11+Resumo!R12+Resumo!R13)</f>
        <v>163</v>
      </c>
      <c r="S3" s="237">
        <f>SUM(Resumo!S10+Resumo!S11+Resumo!S12+Resumo!S13)</f>
        <v>186</v>
      </c>
      <c r="T3" s="237">
        <f>SUM(Resumo!T10+Resumo!T11+Resumo!T12+Resumo!T13)</f>
        <v>197</v>
      </c>
      <c r="U3" s="237">
        <f>SUM(Resumo!U10+Resumo!U11+Resumo!U12+Resumo!U13)</f>
        <v>273</v>
      </c>
      <c r="V3" s="237">
        <f>SUM(Resumo!V10+Resumo!V11+Resumo!V12+Resumo!V13)</f>
        <v>172</v>
      </c>
      <c r="W3" s="237">
        <f>SUM(Resumo!W10+Resumo!W11+Resumo!W12+Resumo!W13)</f>
        <v>191</v>
      </c>
      <c r="X3" s="237">
        <f>SUM(Resumo!X10+Resumo!X11+Resumo!X12+Resumo!X13)</f>
        <v>139</v>
      </c>
    </row>
    <row hidden="1" r="4">
      <c r="A4" s="238" t="s">
        <v>1371</v>
      </c>
      <c r="B4" s="239">
        <f>Resumo!B15+Resumo!B16+Resumo!B17+Resumo!B18+Resumo!B19</f>
        <v>53</v>
      </c>
      <c r="C4" s="239">
        <f>Resumo!C15+Resumo!C16+Resumo!C17+Resumo!C18+Resumo!C19</f>
        <v>79</v>
      </c>
      <c r="D4" s="239">
        <f>Resumo!D15+Resumo!D16+Resumo!D17+Resumo!D18+Resumo!D19</f>
        <v>35</v>
      </c>
      <c r="E4" s="239">
        <f>Resumo!E15+Resumo!E16+Resumo!E17+Resumo!E18+Resumo!E19</f>
        <v>48</v>
      </c>
      <c r="F4" s="239">
        <f>Resumo!F15+Resumo!F16+Resumo!F17+Resumo!F18+Resumo!F19</f>
        <v>58</v>
      </c>
      <c r="G4" s="239">
        <f>Resumo!G15+Resumo!G16+Resumo!G17+Resumo!G18+Resumo!G19</f>
        <v>60</v>
      </c>
      <c r="H4" s="239">
        <f>Resumo!H15+Resumo!H16+Resumo!H17+Resumo!H18+Resumo!H19</f>
        <v>70</v>
      </c>
      <c r="I4" s="239">
        <f>Resumo!I15+Resumo!I16+Resumo!I17+Resumo!I18+Resumo!I19</f>
        <v>148</v>
      </c>
      <c r="J4" s="239">
        <f>Resumo!J15+Resumo!J16+Resumo!J17+Resumo!J18+Resumo!J19</f>
        <v>137</v>
      </c>
      <c r="K4" s="239">
        <f>Resumo!K15+Resumo!K16+Resumo!K17+Resumo!K18+Resumo!K19</f>
        <v>101</v>
      </c>
      <c r="L4" s="239">
        <f>Resumo!L15+Resumo!L16+Resumo!L17+Resumo!L18+Resumo!L19</f>
        <v>65</v>
      </c>
      <c r="M4" s="239">
        <f>Resumo!M15+Resumo!M16+Resumo!M17+Resumo!M18+Resumo!M19</f>
        <v>85</v>
      </c>
      <c r="N4" s="239">
        <f>Resumo!N15+Resumo!N16+Resumo!N17+Resumo!N18+Resumo!N19</f>
        <v>103</v>
      </c>
      <c r="O4" s="239">
        <f>Resumo!O15+Resumo!O16+Resumo!O17+Resumo!O18+Resumo!O19</f>
        <v>62</v>
      </c>
      <c r="P4" s="239">
        <f>Resumo!P15+Resumo!P16+Resumo!P17+Resumo!P18+Resumo!P19</f>
        <v>64</v>
      </c>
      <c r="Q4" s="239">
        <f>Resumo!Q15+Resumo!Q16+Resumo!Q17+Resumo!Q18+Resumo!Q19</f>
        <v>91</v>
      </c>
      <c r="R4" s="239">
        <f>Resumo!R15+Resumo!R16+Resumo!R17+Resumo!R18+Resumo!R19</f>
        <v>114</v>
      </c>
      <c r="S4" s="239">
        <f>Resumo!S15+Resumo!S16+Resumo!S17+Resumo!S18+Resumo!S19</f>
        <v>218</v>
      </c>
      <c r="T4" s="239">
        <f>Resumo!T15+Resumo!T16+Resumo!T17+Resumo!T18+Resumo!T19</f>
        <v>252</v>
      </c>
      <c r="U4" s="239">
        <f>Resumo!U15+Resumo!U16+Resumo!U17+Resumo!U18+Resumo!U19</f>
        <v>202</v>
      </c>
      <c r="V4" s="239">
        <f>Resumo!V15+Resumo!V16+Resumo!V17+Resumo!V18+Resumo!V19</f>
        <v>321</v>
      </c>
      <c r="W4" s="239">
        <f>Resumo!W15+Resumo!W16+Resumo!W17+Resumo!W18+Resumo!W19</f>
        <v>371</v>
      </c>
      <c r="X4" s="239">
        <f>Resumo!X15+Resumo!X16+Resumo!X17+Resumo!X18+Resumo!X19</f>
        <v>187</v>
      </c>
    </row>
    <row hidden="1" r="5">
      <c r="A5" s="238" t="s">
        <v>1372</v>
      </c>
      <c r="B5" s="240">
        <f>SUM(B3+B4)</f>
        <v>82</v>
      </c>
      <c r="C5" s="240">
        <f>SUM(C3+C4)</f>
        <v>115</v>
      </c>
      <c r="D5" s="240">
        <f>SUM(D3+D4)</f>
        <v>53</v>
      </c>
      <c r="E5" s="240">
        <f>SUM(E3+E4)</f>
        <v>77</v>
      </c>
      <c r="F5" s="240">
        <f>SUM(F3+F4)</f>
        <v>84</v>
      </c>
      <c r="G5" s="240">
        <f>SUM(G3+G4)</f>
        <v>89</v>
      </c>
      <c r="H5" s="240">
        <f>SUM(H3+H4)</f>
        <v>109</v>
      </c>
      <c r="I5" s="240">
        <f>SUM(I3+I4)</f>
        <v>202</v>
      </c>
      <c r="J5" s="240">
        <f>SUM(J3+J4)</f>
        <v>191</v>
      </c>
      <c r="K5" s="240">
        <f>SUM(K3+K4)</f>
        <v>137</v>
      </c>
      <c r="L5" s="240">
        <f>SUM(L3+L4)</f>
        <v>104</v>
      </c>
      <c r="M5" s="240">
        <f>SUM(M3+M4)</f>
        <v>146</v>
      </c>
      <c r="N5" s="240">
        <f>SUM(N3+N4)</f>
        <v>168</v>
      </c>
      <c r="O5" s="240">
        <f>SUM(O3+O4)</f>
        <v>110</v>
      </c>
      <c r="P5" s="240">
        <f>SUM(P3+P4)</f>
        <v>148</v>
      </c>
      <c r="Q5" s="240">
        <f>SUM(Q3+Q4)</f>
        <v>139</v>
      </c>
      <c r="R5" s="240">
        <f>SUM(R3+R4)</f>
        <v>277</v>
      </c>
      <c r="S5" s="240">
        <f>SUM(S3+S4)</f>
        <v>404</v>
      </c>
      <c r="T5" s="240">
        <f>SUM(T3+T4)</f>
        <v>449</v>
      </c>
      <c r="U5" s="240">
        <f>SUM(U3+U4)</f>
        <v>475</v>
      </c>
      <c r="V5" s="240">
        <f>SUM(V3+V4)</f>
        <v>493</v>
      </c>
      <c r="W5" s="240">
        <f>SUM(W3+W4)</f>
        <v>562</v>
      </c>
      <c r="X5" s="240">
        <f>SUM(X3+X4)</f>
        <v>326</v>
      </c>
    </row>
  </sheetData>
  <mergeCells count="1">
    <mergeCell ref="B1:X1"/>
  </mergeCells>
  <drawing r:id="rId1"/>
</worksheet>
</file>

<file path=xl/worksheets/sheet4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showGridLines="0" workbookViewId="0">
      <selection pane="topLeft" activeCell="A1" sqref="A1"/>
    </sheetView>
  </sheetViews>
  <sheetFormatPr baseColWidth="8" defaultColWidth="14.43" defaultRowHeight="15"/>
  <cols>
    <col min="1" max="1" width="47.29" customWidth="1"/>
    <col min="2" max="12" width="9.71" customWidth="1"/>
    <col min="13" max="13" width="9.43" customWidth="1"/>
    <col min="14" max="17" width="9.71" customWidth="1"/>
    <col min="18" max="24" width="9.14" customWidth="1"/>
    <col min="25" max="26" width="8.71" customWidth="1"/>
  </cols>
  <sheetData>
    <row ht="12.75" customHeight="1" r="1">
      <c r="A1" s="241"/>
      <c r="B1" s="241"/>
      <c r="C1" s="241"/>
      <c r="D1" s="241"/>
      <c r="E1" s="241"/>
      <c r="F1" s="241"/>
      <c r="G1" s="241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3"/>
      <c r="S1" s="243"/>
      <c r="T1" s="243"/>
      <c r="U1" s="241"/>
      <c r="V1" s="241"/>
      <c r="W1" s="241"/>
      <c r="X1" s="241"/>
      <c r="Y1" s="241"/>
      <c r="Z1" s="241"/>
    </row>
    <row ht="12.75" customHeight="1" r="2">
      <c r="A2" s="241"/>
      <c r="B2" s="244" t="s">
        <v>1373</v>
      </c>
      <c r="R2" s="242"/>
      <c r="S2" s="243"/>
      <c r="T2" s="243"/>
      <c r="U2" s="241"/>
      <c r="V2" s="241"/>
      <c r="W2" s="241"/>
      <c r="X2" s="241"/>
      <c r="Y2" s="241"/>
      <c r="Z2" s="241"/>
    </row>
    <row ht="12.75" customHeight="1" r="3">
      <c r="A3" s="241"/>
      <c r="B3" s="244" t="s">
        <v>1374</v>
      </c>
      <c r="R3" s="245"/>
      <c r="S3" s="243"/>
      <c r="T3" s="243"/>
      <c r="U3" s="241"/>
      <c r="V3" s="241"/>
      <c r="W3" s="241"/>
      <c r="X3" s="241"/>
      <c r="Y3" s="241"/>
      <c r="Z3" s="241"/>
    </row>
    <row ht="12.75" customHeight="1" r="4">
      <c r="A4" s="241"/>
      <c r="B4" s="244" t="s">
        <v>1375</v>
      </c>
      <c r="R4" s="245"/>
      <c r="S4" s="243"/>
      <c r="T4" s="243"/>
      <c r="U4" s="241"/>
      <c r="V4" s="241"/>
      <c r="W4" s="241"/>
      <c r="X4" s="241"/>
      <c r="Y4" s="241"/>
      <c r="Z4" s="241"/>
    </row>
    <row ht="12.75" customHeight="1" r="5">
      <c r="A5" s="241"/>
      <c r="B5" s="244" t="s">
        <v>1376</v>
      </c>
      <c r="R5" s="245"/>
      <c r="S5" s="243"/>
      <c r="T5" s="243"/>
      <c r="U5" s="241"/>
      <c r="V5" s="241"/>
      <c r="W5" s="241"/>
      <c r="X5" s="241"/>
      <c r="Y5" s="241"/>
      <c r="Z5" s="241"/>
    </row>
    <row ht="12.75" customHeight="1" r="6">
      <c r="A6" s="241"/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ht="12.75" customHeight="1" r="7">
      <c r="A7" s="241"/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ht="12.75" customHeight="1" r="8">
      <c r="A8" s="227"/>
      <c r="B8" s="228" t="s">
        <v>1369</v>
      </c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30"/>
      <c r="Y8" s="241"/>
      <c r="Z8" s="241"/>
    </row>
    <row ht="12.75" customHeight="1" r="9">
      <c r="A9" s="227"/>
      <c r="B9" s="231">
        <v>2000</v>
      </c>
      <c r="C9" s="232">
        <v>2001</v>
      </c>
      <c r="D9" s="232">
        <v>2002</v>
      </c>
      <c r="E9" s="232">
        <v>2003</v>
      </c>
      <c r="F9" s="232">
        <v>2004</v>
      </c>
      <c r="G9" s="232">
        <v>2005</v>
      </c>
      <c r="H9" s="233">
        <v>2006</v>
      </c>
      <c r="I9" s="233">
        <v>2007</v>
      </c>
      <c r="J9" s="233">
        <v>2008</v>
      </c>
      <c r="K9" s="233">
        <v>2009</v>
      </c>
      <c r="L9" s="233">
        <v>2010</v>
      </c>
      <c r="M9" s="233">
        <v>2011</v>
      </c>
      <c r="N9" s="233">
        <v>2012</v>
      </c>
      <c r="O9" s="233">
        <v>2013</v>
      </c>
      <c r="P9" s="233">
        <v>2014</v>
      </c>
      <c r="Q9" s="233">
        <v>2015</v>
      </c>
      <c r="R9" s="233">
        <v>2016</v>
      </c>
      <c r="S9" s="233">
        <v>2017</v>
      </c>
      <c r="T9" s="233">
        <v>2018</v>
      </c>
      <c r="U9" s="233">
        <v>2019</v>
      </c>
      <c r="V9" s="234">
        <v>2020</v>
      </c>
      <c r="W9" s="233">
        <v>2021</v>
      </c>
      <c r="X9" s="235">
        <v>2022</v>
      </c>
      <c r="Y9" s="241"/>
      <c r="Z9" s="241"/>
    </row>
    <row ht="12.75" customHeight="1" r="10">
      <c r="A10" s="246" t="s">
        <v>407</v>
      </c>
      <c r="B10" s="247">
        <f>'2000'!$P$3</f>
        <v>20</v>
      </c>
      <c r="C10" s="248">
        <f>'2001'!$P$3</f>
        <v>23</v>
      </c>
      <c r="D10" s="249">
        <f>'2002'!$P$3</f>
        <v>13</v>
      </c>
      <c r="E10" s="249">
        <f>'2003'!$P$3</f>
        <v>21</v>
      </c>
      <c r="F10" s="249">
        <f>'2004'!$P$3</f>
        <v>21</v>
      </c>
      <c r="G10" s="248">
        <f>'2005'!$P$3</f>
        <v>23</v>
      </c>
      <c r="H10" s="249">
        <f>'2006'!$P$3</f>
        <v>18</v>
      </c>
      <c r="I10" s="249">
        <f>'2007'!$P$3</f>
        <v>2</v>
      </c>
      <c r="J10" s="249">
        <f>'2008'!$P$3</f>
        <v>3</v>
      </c>
      <c r="K10" s="249">
        <f>'2009'!$P$3</f>
        <v>4</v>
      </c>
      <c r="L10" s="249">
        <f>'2010'!$P$3</f>
        <v>2</v>
      </c>
      <c r="M10" s="249">
        <f>'2011'!$P$3</f>
        <v>0</v>
      </c>
      <c r="N10" s="249">
        <f>'2012'!$P$3</f>
        <v>0</v>
      </c>
      <c r="O10" s="249">
        <f>'2013'!$P$3</f>
        <v>1</v>
      </c>
      <c r="P10" s="249">
        <f>'2014'!$P$3</f>
        <v>0</v>
      </c>
      <c r="Q10" s="249">
        <f>'2015'!$P$3</f>
        <v>0</v>
      </c>
      <c r="R10" s="249">
        <f>'2016'!$P$3</f>
        <v>1</v>
      </c>
      <c r="S10" s="249">
        <f>'2017'!$P$3</f>
        <v>0</v>
      </c>
      <c r="T10" s="249">
        <f>'2018'!$P$3</f>
        <v>0</v>
      </c>
      <c r="U10" s="249">
        <f>'2019'!$P$3</f>
        <v>1</v>
      </c>
      <c r="V10" s="250">
        <f>'2020'!$P$3</f>
        <v>3</v>
      </c>
      <c r="W10" s="250">
        <f>'2021'!$P$3</f>
        <v>1</v>
      </c>
      <c r="X10" s="251">
        <f>'2022 PT'!$P$3</f>
        <v>0</v>
      </c>
      <c r="Y10" s="241"/>
      <c r="Z10" s="241"/>
    </row>
    <row ht="12.75" customHeight="1" r="11">
      <c r="A11" s="246" t="s">
        <v>30</v>
      </c>
      <c r="B11" s="252">
        <f>'2000'!$P$4</f>
        <v>9</v>
      </c>
      <c r="C11" s="253">
        <f>'2001'!$P$4</f>
        <v>11</v>
      </c>
      <c r="D11" s="253">
        <f>'2002'!$P$4</f>
        <v>5</v>
      </c>
      <c r="E11" s="253">
        <f>'2003'!$P$4</f>
        <v>8</v>
      </c>
      <c r="F11" s="253">
        <f>'2004'!$P$4</f>
        <v>4</v>
      </c>
      <c r="G11" s="253">
        <f>'2005'!$P$4</f>
        <v>5</v>
      </c>
      <c r="H11" s="253">
        <f>'2006'!$P$4</f>
        <v>5</v>
      </c>
      <c r="I11" s="253">
        <f>'2007'!$P$4</f>
        <v>2</v>
      </c>
      <c r="J11" s="253">
        <f>'2008'!$P$4</f>
        <v>6</v>
      </c>
      <c r="K11" s="253">
        <f>'2009'!$P$4</f>
        <v>4</v>
      </c>
      <c r="L11" s="253">
        <f>'2010'!$P$4</f>
        <v>0</v>
      </c>
      <c r="M11" s="253">
        <f>'2011'!$P$4</f>
        <v>1</v>
      </c>
      <c r="N11" s="253">
        <f>'2012'!$P$4</f>
        <v>1</v>
      </c>
      <c r="O11" s="253">
        <f>'2013'!$P$4</f>
        <v>2</v>
      </c>
      <c r="P11" s="253">
        <f>'2014'!$P$4</f>
        <v>5</v>
      </c>
      <c r="Q11" s="253">
        <f>'2015'!$P$4</f>
        <v>2</v>
      </c>
      <c r="R11" s="253">
        <f>'2016'!$P$4</f>
        <v>1</v>
      </c>
      <c r="S11" s="253">
        <f>'2017'!$P$4</f>
        <v>5</v>
      </c>
      <c r="T11" s="253">
        <f>'2018'!$P$4</f>
        <v>2</v>
      </c>
      <c r="U11" s="253">
        <f>'2019'!$P$4</f>
        <v>3</v>
      </c>
      <c r="V11" s="254">
        <f>'2020'!$P$4</f>
        <v>5</v>
      </c>
      <c r="W11" s="254">
        <f>'2021'!$P$4</f>
        <v>7</v>
      </c>
      <c r="X11" s="255">
        <f>'2022 PT'!$P$4</f>
        <v>3</v>
      </c>
      <c r="Y11" s="241"/>
      <c r="Z11" s="241"/>
    </row>
    <row ht="12.75" customHeight="1" r="12">
      <c r="A12" s="246" t="s">
        <v>17</v>
      </c>
      <c r="B12" s="247">
        <f>'2000'!$P$5</f>
        <v>0</v>
      </c>
      <c r="C12" s="249">
        <f>'2001'!$P$5</f>
        <v>0</v>
      </c>
      <c r="D12" s="249">
        <f>'2002'!$P$5</f>
        <v>0</v>
      </c>
      <c r="E12" s="249">
        <f>'2003'!$P$5</f>
        <v>0</v>
      </c>
      <c r="F12" s="249">
        <f>'2004'!$P$5</f>
        <v>0</v>
      </c>
      <c r="G12" s="249">
        <f>'2005'!$P$5</f>
        <v>0</v>
      </c>
      <c r="H12" s="249">
        <f>'2006'!$P$5</f>
        <v>15</v>
      </c>
      <c r="I12" s="249">
        <f>'2007'!$P$5</f>
        <v>50</v>
      </c>
      <c r="J12" s="249">
        <f>'2008'!$P$5</f>
        <v>45</v>
      </c>
      <c r="K12" s="249">
        <f>'2009'!$P$5</f>
        <v>28</v>
      </c>
      <c r="L12" s="249">
        <f>'2010'!$P$5</f>
        <v>35</v>
      </c>
      <c r="M12" s="249">
        <f>'2011'!$P$5</f>
        <v>60</v>
      </c>
      <c r="N12" s="249">
        <f>'2012'!$P$5</f>
        <v>64</v>
      </c>
      <c r="O12" s="249">
        <f>'2013'!$P$5</f>
        <v>45</v>
      </c>
      <c r="P12" s="249">
        <f>'2014'!$P$5</f>
        <v>79</v>
      </c>
      <c r="Q12" s="249">
        <f>'2015'!$P$5</f>
        <v>46</v>
      </c>
      <c r="R12" s="249">
        <f>'2016'!$P$5</f>
        <v>160</v>
      </c>
      <c r="S12" s="249">
        <f>'2017'!$P$5</f>
        <v>177</v>
      </c>
      <c r="T12" s="249">
        <f>'2018'!$P$5</f>
        <v>193</v>
      </c>
      <c r="U12" s="249">
        <f>'2019'!$P$5</f>
        <v>269</v>
      </c>
      <c r="V12" s="250">
        <f>'2020'!$P$5</f>
        <v>162</v>
      </c>
      <c r="W12" s="250">
        <f>'2021'!$P$5</f>
        <v>182</v>
      </c>
      <c r="X12" s="237">
        <f>'2022 PT'!$P$5</f>
        <v>136</v>
      </c>
      <c r="Y12" s="241"/>
      <c r="Z12" s="241"/>
    </row>
    <row ht="12.75" customHeight="1" r="13">
      <c r="A13" s="246" t="s">
        <v>40</v>
      </c>
      <c r="B13" s="252">
        <f>'2000'!$P$6</f>
        <v>0</v>
      </c>
      <c r="C13" s="253">
        <f>'2001'!$P$6</f>
        <v>2</v>
      </c>
      <c r="D13" s="253">
        <f>'2002'!$P$6</f>
        <v>0</v>
      </c>
      <c r="E13" s="253">
        <f>'2003'!$P$6</f>
        <v>0</v>
      </c>
      <c r="F13" s="253">
        <f>'2004'!$P$6</f>
        <v>1</v>
      </c>
      <c r="G13" s="253">
        <f>'2005'!$P$6</f>
        <v>1</v>
      </c>
      <c r="H13" s="253">
        <f>'2006'!$P$6</f>
        <v>1</v>
      </c>
      <c r="I13" s="253">
        <f>'2007'!$P$6</f>
        <v>0</v>
      </c>
      <c r="J13" s="253">
        <f>'2008'!$P$6</f>
        <v>0</v>
      </c>
      <c r="K13" s="253">
        <f>'2009'!$P$6</f>
        <v>0</v>
      </c>
      <c r="L13" s="253">
        <f>'2010'!$P$6</f>
        <v>2</v>
      </c>
      <c r="M13" s="253">
        <f>'2011'!$P$6</f>
        <v>0</v>
      </c>
      <c r="N13" s="253">
        <f>'2012'!$P$6</f>
        <v>0</v>
      </c>
      <c r="O13" s="253">
        <f>'2013'!$P$6</f>
        <v>0</v>
      </c>
      <c r="P13" s="253">
        <f>'2014'!$P$6</f>
        <v>0</v>
      </c>
      <c r="Q13" s="253">
        <f>'2015'!$P$6</f>
        <v>0</v>
      </c>
      <c r="R13" s="253">
        <f>'2016'!$P$6</f>
        <v>1</v>
      </c>
      <c r="S13" s="253">
        <f>'2017'!$P$6</f>
        <v>4</v>
      </c>
      <c r="T13" s="253">
        <f>'2018'!$P$6</f>
        <v>2</v>
      </c>
      <c r="U13" s="253">
        <f>'2019'!$P$6</f>
        <v>0</v>
      </c>
      <c r="V13" s="254">
        <f>'2020'!$P$6</f>
        <v>2</v>
      </c>
      <c r="W13" s="254">
        <f>'2021'!$P$6</f>
        <v>1</v>
      </c>
      <c r="X13" s="255">
        <f>'2022 PT'!$P$6</f>
        <v>0</v>
      </c>
      <c r="Y13" s="241"/>
      <c r="Z13" s="241"/>
    </row>
    <row ht="12.75" customHeight="1" r="14">
      <c r="A14" s="236" t="s">
        <v>1377</v>
      </c>
      <c r="B14" s="237">
        <f>SUM(B10:B13)</f>
        <v>29</v>
      </c>
      <c r="C14" s="237">
        <f>SUM(C10:C13)</f>
        <v>36</v>
      </c>
      <c r="D14" s="237">
        <f>SUM(D10:D13)</f>
        <v>18</v>
      </c>
      <c r="E14" s="237">
        <f>SUM(E10:E13)</f>
        <v>29</v>
      </c>
      <c r="F14" s="237">
        <f>SUM(F10:F13)</f>
        <v>26</v>
      </c>
      <c r="G14" s="237">
        <f>SUM(G10:G13)</f>
        <v>29</v>
      </c>
      <c r="H14" s="237">
        <f>SUM(H10:H13)</f>
        <v>39</v>
      </c>
      <c r="I14" s="237">
        <f>SUM(I10:I13)</f>
        <v>54</v>
      </c>
      <c r="J14" s="237">
        <f>SUM(J10:J13)</f>
        <v>54</v>
      </c>
      <c r="K14" s="237">
        <f>SUM(K10:K13)</f>
        <v>36</v>
      </c>
      <c r="L14" s="237">
        <f>SUM(L10:L13)</f>
        <v>39</v>
      </c>
      <c r="M14" s="237">
        <f>SUM(M10:M13)</f>
        <v>61</v>
      </c>
      <c r="N14" s="237">
        <f>SUM(N10:N13)</f>
        <v>65</v>
      </c>
      <c r="O14" s="237">
        <f>SUM(O10:O13)</f>
        <v>48</v>
      </c>
      <c r="P14" s="237">
        <f>SUM(P10:P13)</f>
        <v>84</v>
      </c>
      <c r="Q14" s="237">
        <f>SUM(Q10:Q13)</f>
        <v>48</v>
      </c>
      <c r="R14" s="237">
        <f>SUM(R10:R13)</f>
        <v>163</v>
      </c>
      <c r="S14" s="237">
        <f>SUM(S10:S13)</f>
        <v>186</v>
      </c>
      <c r="T14" s="237">
        <f>SUM(T10:T13)</f>
        <v>197</v>
      </c>
      <c r="U14" s="237">
        <f>SUM(U10:U13)</f>
        <v>273</v>
      </c>
      <c r="V14" s="237">
        <f>SUM(V10:V13)</f>
        <v>172</v>
      </c>
      <c r="W14" s="237">
        <f>SUM(W10:W13)</f>
        <v>191</v>
      </c>
      <c r="X14" s="237">
        <f>SUM(X10:X13)</f>
        <v>139</v>
      </c>
      <c r="Y14" s="241"/>
      <c r="Z14" s="241"/>
    </row>
    <row ht="12.75" customHeight="1" r="15">
      <c r="A15" s="246" t="s">
        <v>850</v>
      </c>
      <c r="B15" s="247">
        <f>'2000'!$P$7</f>
        <v>38</v>
      </c>
      <c r="C15" s="249">
        <f>'2001'!$P$7</f>
        <v>54</v>
      </c>
      <c r="D15" s="249">
        <f>'2002'!$P$7</f>
        <v>23</v>
      </c>
      <c r="E15" s="249">
        <f>'2003'!$P$7</f>
        <v>40</v>
      </c>
      <c r="F15" s="249">
        <f>'2004'!$P$7</f>
        <v>45</v>
      </c>
      <c r="G15" s="249">
        <f>'2005'!$P$7</f>
        <v>45</v>
      </c>
      <c r="H15" s="249">
        <f>'2006'!$P$7</f>
        <v>56</v>
      </c>
      <c r="I15" s="249">
        <f>'2007'!$P$7</f>
        <v>57</v>
      </c>
      <c r="J15" s="249">
        <f>'2008'!$P$7</f>
        <v>57</v>
      </c>
      <c r="K15" s="249">
        <f>'2009'!$P$7</f>
        <v>30</v>
      </c>
      <c r="L15" s="249">
        <f>'2010'!$P$7</f>
        <v>26</v>
      </c>
      <c r="M15" s="249">
        <f>'2011'!$P$7</f>
        <v>32</v>
      </c>
      <c r="N15" s="249">
        <f>'2012'!$P$7</f>
        <v>10</v>
      </c>
      <c r="O15" s="249">
        <f>'2013'!$P$7</f>
        <v>18</v>
      </c>
      <c r="P15" s="249">
        <f>'2014'!$P$7</f>
        <v>16</v>
      </c>
      <c r="Q15" s="249">
        <f>'2015'!$P$7</f>
        <v>12</v>
      </c>
      <c r="R15" s="249">
        <f>'2016'!$P$7</f>
        <v>19</v>
      </c>
      <c r="S15" s="249">
        <f>'2017'!$P$7</f>
        <v>36</v>
      </c>
      <c r="T15" s="249">
        <f>'2018'!$P$7</f>
        <v>48</v>
      </c>
      <c r="U15" s="249">
        <f>'2019'!$P$7</f>
        <v>36</v>
      </c>
      <c r="V15" s="250">
        <f>'2020'!$P$7</f>
        <v>70</v>
      </c>
      <c r="W15" s="250">
        <f>'2021'!$P$7</f>
        <v>60</v>
      </c>
      <c r="X15" s="237">
        <f>'2022 PF'!$P$3</f>
        <v>34</v>
      </c>
      <c r="Y15" s="241"/>
      <c r="Z15" s="241"/>
    </row>
    <row ht="12.75" customHeight="1" r="16">
      <c r="A16" s="246" t="s">
        <v>844</v>
      </c>
      <c r="B16" s="252">
        <f>'2000'!$P$8</f>
        <v>13</v>
      </c>
      <c r="C16" s="253">
        <f>'2001'!$P$8</f>
        <v>14</v>
      </c>
      <c r="D16" s="253">
        <f>'2002'!$P$8</f>
        <v>6</v>
      </c>
      <c r="E16" s="253">
        <f>'2003'!$P$8</f>
        <v>3</v>
      </c>
      <c r="F16" s="253">
        <f>'2004'!$P$8</f>
        <v>7</v>
      </c>
      <c r="G16" s="253">
        <f>'2005'!$P$8</f>
        <v>5</v>
      </c>
      <c r="H16" s="253">
        <f>'2006'!$P$8</f>
        <v>7</v>
      </c>
      <c r="I16" s="253">
        <f>'2007'!$P$8</f>
        <v>5</v>
      </c>
      <c r="J16" s="253">
        <f>'2008'!$P$8</f>
        <v>5</v>
      </c>
      <c r="K16" s="253">
        <f>'2009'!$P$8</f>
        <v>7</v>
      </c>
      <c r="L16" s="253">
        <f>'2010'!$P$8</f>
        <v>1</v>
      </c>
      <c r="M16" s="253">
        <f>'2011'!$P$8</f>
        <v>1</v>
      </c>
      <c r="N16" s="253">
        <f>'2012'!$P$8</f>
        <v>1</v>
      </c>
      <c r="O16" s="253">
        <f>'2013'!$P$8</f>
        <v>3</v>
      </c>
      <c r="P16" s="253">
        <f>'2014'!$P$8</f>
        <v>7</v>
      </c>
      <c r="Q16" s="253">
        <f>'2015'!$P$8</f>
        <v>1</v>
      </c>
      <c r="R16" s="253">
        <f>'2016'!$P$8</f>
        <v>10</v>
      </c>
      <c r="S16" s="253">
        <f>'2017'!$P$8</f>
        <v>9</v>
      </c>
      <c r="T16" s="253">
        <f>'2018'!$P$8</f>
        <v>4</v>
      </c>
      <c r="U16" s="253">
        <f>'2019'!$P$8</f>
        <v>19</v>
      </c>
      <c r="V16" s="254">
        <f>'2020'!$P$8</f>
        <v>9</v>
      </c>
      <c r="W16" s="254">
        <f>'2021'!$P$8</f>
        <v>12</v>
      </c>
      <c r="X16" s="255">
        <f>'2022 PF'!$P$4</f>
        <v>19</v>
      </c>
      <c r="Y16" s="241"/>
      <c r="Z16" s="241"/>
    </row>
    <row ht="12.75" customHeight="1" r="17">
      <c r="A17" s="236" t="s">
        <v>860</v>
      </c>
      <c r="B17" s="247">
        <f>'2000'!$P$9</f>
        <v>0</v>
      </c>
      <c r="C17" s="249">
        <f>'2001'!$P$9</f>
        <v>0</v>
      </c>
      <c r="D17" s="249">
        <f>'2002'!$P$9</f>
        <v>0</v>
      </c>
      <c r="E17" s="249">
        <f>'2003'!$P$9</f>
        <v>0</v>
      </c>
      <c r="F17" s="249">
        <f>'2004'!$P$9</f>
        <v>0</v>
      </c>
      <c r="G17" s="249">
        <f>'2005'!$P$9</f>
        <v>0</v>
      </c>
      <c r="H17" s="249">
        <f>'2006'!$P$9</f>
        <v>0</v>
      </c>
      <c r="I17" s="249">
        <f>'2007'!$P$9</f>
        <v>79</v>
      </c>
      <c r="J17" s="249">
        <f>'2008'!$P$9</f>
        <v>72</v>
      </c>
      <c r="K17" s="249">
        <f>'2009'!$P$9</f>
        <v>62</v>
      </c>
      <c r="L17" s="249">
        <f>'2010'!$P$9</f>
        <v>34</v>
      </c>
      <c r="M17" s="249">
        <f>'2011'!$P$9</f>
        <v>36</v>
      </c>
      <c r="N17" s="249">
        <f>'2012'!$P$9</f>
        <v>75</v>
      </c>
      <c r="O17" s="249">
        <f>'2013'!$P$9</f>
        <v>30</v>
      </c>
      <c r="P17" s="249">
        <f>'2014'!$P$9</f>
        <v>33</v>
      </c>
      <c r="Q17" s="249">
        <f>'2015'!$P$9</f>
        <v>47</v>
      </c>
      <c r="R17" s="249">
        <f>'2016'!$P$9</f>
        <v>46</v>
      </c>
      <c r="S17" s="249">
        <f>'2017'!$P$9</f>
        <v>131</v>
      </c>
      <c r="T17" s="249">
        <f>'2018'!$P$9</f>
        <v>148</v>
      </c>
      <c r="U17" s="249">
        <f>'2019'!$P$9</f>
        <v>104</v>
      </c>
      <c r="V17" s="250">
        <f>'2020'!$P$9</f>
        <v>147</v>
      </c>
      <c r="W17" s="250">
        <f>'2021'!$P$9</f>
        <v>207</v>
      </c>
      <c r="X17" s="237">
        <f>'2022 PF'!$P$5</f>
        <v>87</v>
      </c>
      <c r="Y17" s="241"/>
      <c r="Z17" s="241"/>
    </row>
    <row ht="12.75" customHeight="1" r="18">
      <c r="A18" s="246" t="s">
        <v>865</v>
      </c>
      <c r="B18" s="252">
        <f>'2000'!$P$10</f>
        <v>2</v>
      </c>
      <c r="C18" s="253">
        <f>'2001'!$P$10</f>
        <v>11</v>
      </c>
      <c r="D18" s="253">
        <f>'2002'!$P$10</f>
        <v>6</v>
      </c>
      <c r="E18" s="253">
        <f>'2003'!$P$10</f>
        <v>5</v>
      </c>
      <c r="F18" s="253">
        <f>'2004'!$P$10</f>
        <v>6</v>
      </c>
      <c r="G18" s="253">
        <f>'2005'!$P$10</f>
        <v>10</v>
      </c>
      <c r="H18" s="253">
        <f>'2006'!$P$10</f>
        <v>7</v>
      </c>
      <c r="I18" s="253">
        <f>'2007'!$P$10</f>
        <v>7</v>
      </c>
      <c r="J18" s="253">
        <f>'2008'!$P$10</f>
        <v>3</v>
      </c>
      <c r="K18" s="253">
        <f>'2009'!$P$10</f>
        <v>2</v>
      </c>
      <c r="L18" s="253">
        <f>'2010'!$P$10</f>
        <v>4</v>
      </c>
      <c r="M18" s="253">
        <f>'2011'!$P$10</f>
        <v>13</v>
      </c>
      <c r="N18" s="253">
        <f>'2012'!$P$10</f>
        <v>5</v>
      </c>
      <c r="O18" s="253">
        <f>'2013'!$P$10</f>
        <v>6</v>
      </c>
      <c r="P18" s="253">
        <f>'2014'!$P$10</f>
        <v>1</v>
      </c>
      <c r="Q18" s="253">
        <f>'2015'!$P$10</f>
        <v>7</v>
      </c>
      <c r="R18" s="253">
        <f>'2016'!$P$10</f>
        <v>15</v>
      </c>
      <c r="S18" s="253">
        <f>'2017'!$P$10</f>
        <v>21</v>
      </c>
      <c r="T18" s="253">
        <f>'2018'!$P$10</f>
        <v>35</v>
      </c>
      <c r="U18" s="253">
        <f>'2019'!$P$10</f>
        <v>31</v>
      </c>
      <c r="V18" s="254">
        <f>'2020'!$P$10</f>
        <v>57</v>
      </c>
      <c r="W18" s="254">
        <f>'2021'!$P$10</f>
        <v>41</v>
      </c>
      <c r="X18" s="255">
        <f>'2022 PF'!$P$6</f>
        <v>16</v>
      </c>
      <c r="Y18" s="241"/>
      <c r="Z18" s="241"/>
    </row>
    <row ht="12.75" customHeight="1" r="19">
      <c r="A19" s="246" t="s">
        <v>871</v>
      </c>
      <c r="B19" s="256">
        <f>'2000'!$P$11</f>
        <v>0</v>
      </c>
      <c r="C19" s="257">
        <f>'2001'!$P$11</f>
        <v>0</v>
      </c>
      <c r="D19" s="257">
        <f>'2002'!$P$11</f>
        <v>0</v>
      </c>
      <c r="E19" s="257">
        <f>'2003'!$P$11</f>
        <v>0</v>
      </c>
      <c r="F19" s="257">
        <f>'2004'!$P$11</f>
        <v>0</v>
      </c>
      <c r="G19" s="257">
        <f>'2005'!$P$11</f>
        <v>0</v>
      </c>
      <c r="H19" s="257">
        <f>'2006'!$P$11</f>
        <v>0</v>
      </c>
      <c r="I19" s="257">
        <f>'2007'!$P$11</f>
        <v>0</v>
      </c>
      <c r="J19" s="257">
        <f>'2008'!$P$11</f>
        <v>0</v>
      </c>
      <c r="K19" s="257">
        <f>'2009'!$P$11</f>
        <v>0</v>
      </c>
      <c r="L19" s="257">
        <f>'2010'!$P$11</f>
        <v>0</v>
      </c>
      <c r="M19" s="257">
        <f>'2011'!$P$11</f>
        <v>3</v>
      </c>
      <c r="N19" s="257">
        <f>'2012'!$P$11</f>
        <v>12</v>
      </c>
      <c r="O19" s="257">
        <f>'2013'!$P$11</f>
        <v>5</v>
      </c>
      <c r="P19" s="257">
        <f>'2014'!$P$11</f>
        <v>7</v>
      </c>
      <c r="Q19" s="257">
        <f>'2015'!$P$11</f>
        <v>24</v>
      </c>
      <c r="R19" s="257">
        <f>'2016'!$P$11</f>
        <v>24</v>
      </c>
      <c r="S19" s="257">
        <f>'2017'!$P$11</f>
        <v>21</v>
      </c>
      <c r="T19" s="257">
        <f>'2018'!$P$11</f>
        <v>17</v>
      </c>
      <c r="U19" s="257">
        <f>'2019'!$P$11</f>
        <v>12</v>
      </c>
      <c r="V19" s="258">
        <f>'2020'!$P$11</f>
        <v>38</v>
      </c>
      <c r="W19" s="258">
        <f>'2021'!$P$11</f>
        <v>51</v>
      </c>
      <c r="X19" s="259">
        <f>'2022 PF'!$P$7</f>
        <v>31</v>
      </c>
      <c r="Y19" s="241"/>
      <c r="Z19" s="241"/>
    </row>
    <row ht="12.75" customHeight="1" r="20">
      <c r="A20" s="260" t="s">
        <v>1378</v>
      </c>
      <c r="B20" s="261">
        <f>SUM(B18:B19)</f>
        <v>2</v>
      </c>
      <c r="C20" s="262">
        <f>SUM(C18:C19)</f>
        <v>11</v>
      </c>
      <c r="D20" s="262">
        <f>SUM(D18:D19)</f>
        <v>6</v>
      </c>
      <c r="E20" s="262">
        <f>SUM(E18:E19)</f>
        <v>5</v>
      </c>
      <c r="F20" s="262">
        <f>SUM(F18:F19)</f>
        <v>6</v>
      </c>
      <c r="G20" s="262">
        <f>SUM(G18:G19)</f>
        <v>10</v>
      </c>
      <c r="H20" s="262">
        <f>SUM(H18:H19)</f>
        <v>7</v>
      </c>
      <c r="I20" s="262">
        <f>SUM(I18:I19)</f>
        <v>7</v>
      </c>
      <c r="J20" s="262">
        <f>SUM(J18:J19)</f>
        <v>3</v>
      </c>
      <c r="K20" s="262">
        <f>SUM(K18:K19)</f>
        <v>2</v>
      </c>
      <c r="L20" s="262">
        <f>SUM(L18:L19)</f>
        <v>4</v>
      </c>
      <c r="M20" s="262">
        <f>SUM(M18:M19)</f>
        <v>16</v>
      </c>
      <c r="N20" s="262">
        <f>SUM(N18:N19)</f>
        <v>17</v>
      </c>
      <c r="O20" s="262">
        <f>SUM(O18:O19)</f>
        <v>11</v>
      </c>
      <c r="P20" s="262">
        <f>SUM(P18:P19)</f>
        <v>8</v>
      </c>
      <c r="Q20" s="262">
        <f>SUM(Q18:Q19)</f>
        <v>31</v>
      </c>
      <c r="R20" s="262">
        <f>SUM(R18:R19)</f>
        <v>39</v>
      </c>
      <c r="S20" s="262">
        <f>SUM(S18:S19)</f>
        <v>42</v>
      </c>
      <c r="T20" s="262">
        <f>SUM(T18:T19)</f>
        <v>52</v>
      </c>
      <c r="U20" s="262">
        <f>SUM(U18:U19)</f>
        <v>43</v>
      </c>
      <c r="V20" s="262">
        <f>SUM(V18:V19)</f>
        <v>95</v>
      </c>
      <c r="W20" s="262">
        <f>SUM(W18:W19)</f>
        <v>92</v>
      </c>
      <c r="X20" s="263">
        <f>SUM(X18:X19)</f>
        <v>47</v>
      </c>
      <c r="Y20" s="241">
        <f>sum(B20:X20)</f>
        <v>556</v>
      </c>
      <c r="Z20" s="241"/>
    </row>
    <row ht="12.75" customHeight="1" r="21">
      <c r="A21" s="238" t="s">
        <v>1379</v>
      </c>
      <c r="B21" s="264">
        <f>SUM(B15:B17)</f>
        <v>51</v>
      </c>
      <c r="C21" s="265">
        <f>SUM(C15:C17)</f>
        <v>68</v>
      </c>
      <c r="D21" s="265">
        <f>SUM(D15:D17)</f>
        <v>29</v>
      </c>
      <c r="E21" s="265">
        <f>SUM(E15:E17)</f>
        <v>43</v>
      </c>
      <c r="F21" s="265">
        <f>SUM(F15:F17)</f>
        <v>52</v>
      </c>
      <c r="G21" s="265">
        <f>SUM(G15:G17)</f>
        <v>50</v>
      </c>
      <c r="H21" s="265">
        <f>SUM(H15:H17)</f>
        <v>63</v>
      </c>
      <c r="I21" s="265">
        <f>SUM(I15:I17)</f>
        <v>141</v>
      </c>
      <c r="J21" s="265">
        <f>SUM(J15:J17)</f>
        <v>134</v>
      </c>
      <c r="K21" s="265">
        <f>SUM(K15:K17)</f>
        <v>99</v>
      </c>
      <c r="L21" s="265">
        <f>SUM(L15:L17)</f>
        <v>61</v>
      </c>
      <c r="M21" s="265">
        <f>SUM(M15:M17)</f>
        <v>69</v>
      </c>
      <c r="N21" s="265">
        <f>SUM(N15:N17)</f>
        <v>86</v>
      </c>
      <c r="O21" s="265">
        <f>SUM(O15:O17)</f>
        <v>51</v>
      </c>
      <c r="P21" s="265">
        <f>SUM(P15:P17)</f>
        <v>56</v>
      </c>
      <c r="Q21" s="265">
        <f>SUM(Q15:Q17)</f>
        <v>60</v>
      </c>
      <c r="R21" s="265">
        <f>SUM(R15:R17)</f>
        <v>75</v>
      </c>
      <c r="S21" s="265">
        <f>SUM(S15:S17)</f>
        <v>176</v>
      </c>
      <c r="T21" s="265">
        <f>SUM(T15:T17)</f>
        <v>200</v>
      </c>
      <c r="U21" s="265">
        <f>SUM(U15:U17)</f>
        <v>159</v>
      </c>
      <c r="V21" s="265">
        <f>SUM(V15:V17)</f>
        <v>226</v>
      </c>
      <c r="W21" s="265">
        <f>SUM(W15:W17)</f>
        <v>279</v>
      </c>
      <c r="X21" s="266">
        <f>SUM(X15:X17)</f>
        <v>140</v>
      </c>
      <c r="Y21" s="241"/>
      <c r="Z21" s="241"/>
    </row>
    <row ht="12.75" customHeight="1" r="22">
      <c r="A22" s="238" t="s">
        <v>1380</v>
      </c>
      <c r="B22" s="239">
        <f>B20+B21</f>
        <v>53</v>
      </c>
      <c r="C22" s="239">
        <f>C20+C21</f>
        <v>79</v>
      </c>
      <c r="D22" s="239">
        <f>D20+D21</f>
        <v>35</v>
      </c>
      <c r="E22" s="239">
        <f>E20+E21</f>
        <v>48</v>
      </c>
      <c r="F22" s="239">
        <f>F20+F21</f>
        <v>58</v>
      </c>
      <c r="G22" s="239">
        <f>G20+G21</f>
        <v>60</v>
      </c>
      <c r="H22" s="239">
        <f>H20+H21</f>
        <v>70</v>
      </c>
      <c r="I22" s="239">
        <f>I20+I21</f>
        <v>148</v>
      </c>
      <c r="J22" s="239">
        <f>J20+J21</f>
        <v>137</v>
      </c>
      <c r="K22" s="239">
        <f>K20+K21</f>
        <v>101</v>
      </c>
      <c r="L22" s="239">
        <f>L20+L21</f>
        <v>65</v>
      </c>
      <c r="M22" s="239">
        <f>M20+M21</f>
        <v>85</v>
      </c>
      <c r="N22" s="239">
        <f>N20+N21</f>
        <v>103</v>
      </c>
      <c r="O22" s="239">
        <f>O20+O21</f>
        <v>62</v>
      </c>
      <c r="P22" s="239">
        <f>P20+P21</f>
        <v>64</v>
      </c>
      <c r="Q22" s="239">
        <f>Q20+Q21</f>
        <v>91</v>
      </c>
      <c r="R22" s="239">
        <f>R20+R21</f>
        <v>114</v>
      </c>
      <c r="S22" s="239">
        <f>S20+S21</f>
        <v>218</v>
      </c>
      <c r="T22" s="239">
        <f>T20+T21</f>
        <v>252</v>
      </c>
      <c r="U22" s="239">
        <f>U20+U21</f>
        <v>202</v>
      </c>
      <c r="V22" s="239">
        <f>V20+V21</f>
        <v>321</v>
      </c>
      <c r="W22" s="239">
        <f>W20+W21</f>
        <v>371</v>
      </c>
      <c r="X22" s="239">
        <f>X20+X21</f>
        <v>187</v>
      </c>
      <c r="Y22" s="241"/>
      <c r="Z22" s="241"/>
    </row>
    <row ht="12.75" customHeight="1" r="23">
      <c r="A23" s="238" t="s">
        <v>1372</v>
      </c>
      <c r="B23" s="240">
        <f>SUM(B14+B22)</f>
        <v>82</v>
      </c>
      <c r="C23" s="240">
        <f>SUM(C14+C22)</f>
        <v>115</v>
      </c>
      <c r="D23" s="240">
        <f>SUM(D14+D22)</f>
        <v>53</v>
      </c>
      <c r="E23" s="240">
        <f>SUM(E14+E22)</f>
        <v>77</v>
      </c>
      <c r="F23" s="240">
        <f>SUM(F14+F22)</f>
        <v>84</v>
      </c>
      <c r="G23" s="240">
        <f>SUM(G14+G22)</f>
        <v>89</v>
      </c>
      <c r="H23" s="240">
        <f>SUM(H14+H22)</f>
        <v>109</v>
      </c>
      <c r="I23" s="240">
        <f>SUM(I14+I22)</f>
        <v>202</v>
      </c>
      <c r="J23" s="240">
        <f>SUM(J14+J22)</f>
        <v>191</v>
      </c>
      <c r="K23" s="240">
        <f>SUM(K14+K22)</f>
        <v>137</v>
      </c>
      <c r="L23" s="240">
        <f>SUM(L14+L22)</f>
        <v>104</v>
      </c>
      <c r="M23" s="240">
        <f>SUM(M14+M22)</f>
        <v>146</v>
      </c>
      <c r="N23" s="240">
        <f>SUM(N14+N22)</f>
        <v>168</v>
      </c>
      <c r="O23" s="240">
        <f>SUM(O14+O22)</f>
        <v>110</v>
      </c>
      <c r="P23" s="240">
        <f>SUM(P14+P22)</f>
        <v>148</v>
      </c>
      <c r="Q23" s="240">
        <f>SUM(Q14+Q22)</f>
        <v>139</v>
      </c>
      <c r="R23" s="240">
        <f>SUM(R14+R22)</f>
        <v>277</v>
      </c>
      <c r="S23" s="240">
        <f>SUM(S14+S22)</f>
        <v>404</v>
      </c>
      <c r="T23" s="240">
        <f>SUM(T14+T22)</f>
        <v>449</v>
      </c>
      <c r="U23" s="240">
        <f>SUM(U14+U22)</f>
        <v>475</v>
      </c>
      <c r="V23" s="240">
        <f>SUM(V14+V22)</f>
        <v>493</v>
      </c>
      <c r="W23" s="240">
        <f>SUM(W14+W22)</f>
        <v>562</v>
      </c>
      <c r="X23" s="240">
        <f>SUM(X14+X22)</f>
        <v>326</v>
      </c>
      <c r="Y23" s="241"/>
      <c r="Z23" s="241"/>
    </row>
    <row ht="12.75" customHeight="1" r="24">
      <c r="A24" s="267" t="s">
        <v>56</v>
      </c>
      <c r="B24" s="268" t="s">
        <v>1381</v>
      </c>
      <c r="C24" s="269"/>
      <c r="D24" s="269"/>
      <c r="E24" s="270"/>
      <c r="F24" s="271" t="s">
        <v>1382</v>
      </c>
      <c r="G24" s="269"/>
      <c r="H24" s="269"/>
      <c r="I24" s="272"/>
      <c r="J24" s="271" t="s">
        <v>1383</v>
      </c>
      <c r="K24" s="269"/>
      <c r="L24" s="269"/>
      <c r="M24" s="269"/>
      <c r="N24" s="269"/>
      <c r="O24" s="272"/>
      <c r="P24" s="271" t="s">
        <v>1384</v>
      </c>
      <c r="Q24" s="269"/>
      <c r="R24" s="269"/>
      <c r="S24" s="269"/>
      <c r="T24" s="269"/>
      <c r="U24" s="269"/>
      <c r="V24" s="269"/>
      <c r="W24" s="272"/>
      <c r="X24" s="241"/>
      <c r="Y24" s="241"/>
      <c r="Z24" s="241"/>
    </row>
    <row ht="12.75" customHeight="1" r="25">
      <c r="A25" s="273"/>
      <c r="B25" s="271" t="s">
        <v>1385</v>
      </c>
      <c r="C25" s="269"/>
      <c r="D25" s="269"/>
      <c r="E25" s="269"/>
      <c r="F25" s="269"/>
      <c r="G25" s="270"/>
      <c r="H25" s="271" t="s">
        <v>1386</v>
      </c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72"/>
      <c r="X25" s="241"/>
      <c r="Y25" s="241"/>
      <c r="Z25" s="241"/>
    </row>
    <row ht="12.75" customHeight="1" r="26">
      <c r="A26" s="274"/>
      <c r="B26" s="271" t="s">
        <v>1387</v>
      </c>
      <c r="C26" s="269"/>
      <c r="D26" s="269"/>
      <c r="E26" s="269"/>
      <c r="F26" s="272"/>
      <c r="G26" s="275" t="s">
        <v>40</v>
      </c>
      <c r="H26" s="269"/>
      <c r="I26" s="272"/>
      <c r="J26" s="275" t="s">
        <v>1388</v>
      </c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72"/>
      <c r="X26" s="241"/>
      <c r="Y26" s="241"/>
      <c r="Z26" s="241"/>
    </row>
    <row ht="12.75" customHeight="1" r="27">
      <c r="A27" s="276"/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41"/>
      <c r="Y27" s="241"/>
      <c r="Z27" s="241"/>
    </row>
    <row ht="15" customHeight="1" r="28">
      <c r="A28" s="277" t="s">
        <v>1389</v>
      </c>
      <c r="B28" s="278" t="s">
        <v>1390</v>
      </c>
      <c r="C28" s="279"/>
      <c r="D28" s="279"/>
      <c r="E28" s="279"/>
      <c r="F28" s="279"/>
      <c r="G28" s="279"/>
      <c r="H28" s="279"/>
      <c r="I28" s="279"/>
      <c r="J28" s="279"/>
      <c r="K28" s="279"/>
      <c r="L28" s="279"/>
      <c r="M28" s="279"/>
      <c r="N28" s="279"/>
      <c r="O28" s="279"/>
      <c r="P28" s="279"/>
      <c r="Q28" s="279"/>
      <c r="R28" s="279"/>
      <c r="S28" s="279"/>
      <c r="T28" s="279"/>
      <c r="U28" s="279"/>
      <c r="V28" s="279"/>
      <c r="W28" s="280"/>
      <c r="X28" s="241"/>
      <c r="Y28" s="241"/>
      <c r="Z28" s="241"/>
    </row>
    <row ht="15" customHeight="1" r="29">
      <c r="B29" s="281"/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3"/>
      <c r="X29" s="241"/>
      <c r="Y29" s="241"/>
      <c r="Z29" s="241"/>
    </row>
    <row ht="15" customHeight="1" r="30">
      <c r="B30" s="284" t="s">
        <v>1391</v>
      </c>
      <c r="C30" s="279"/>
      <c r="D30" s="279"/>
      <c r="E30" s="279"/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79"/>
      <c r="T30" s="279"/>
      <c r="U30" s="279"/>
      <c r="V30" s="279"/>
      <c r="W30" s="280"/>
      <c r="X30" s="241"/>
      <c r="Y30" s="241"/>
      <c r="Z30" s="241"/>
    </row>
    <row ht="15" customHeight="1" r="31">
      <c r="B31" s="281"/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2"/>
      <c r="Q31" s="282"/>
      <c r="R31" s="282"/>
      <c r="S31" s="282"/>
      <c r="T31" s="282"/>
      <c r="U31" s="282"/>
      <c r="V31" s="282"/>
      <c r="W31" s="283"/>
      <c r="X31" s="241"/>
      <c r="Y31" s="241"/>
      <c r="Z31" s="241"/>
    </row>
    <row ht="15" customHeight="1" r="32">
      <c r="B32" s="284" t="s">
        <v>1392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80"/>
      <c r="X32" s="241"/>
      <c r="Y32" s="241"/>
      <c r="Z32" s="241"/>
    </row>
    <row ht="15" customHeight="1" r="33">
      <c r="A33" s="176"/>
      <c r="B33" s="281"/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82"/>
      <c r="V33" s="282"/>
      <c r="W33" s="283"/>
      <c r="X33" s="241"/>
      <c r="Y33" s="241"/>
      <c r="Z33" s="241"/>
    </row>
    <row ht="12.75" customHeight="1" r="34">
      <c r="A34" s="285"/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41"/>
      <c r="Y34" s="241"/>
      <c r="Z34" s="241"/>
    </row>
    <row ht="15" customHeight="1" r="35">
      <c r="A35" s="287" t="s">
        <v>1393</v>
      </c>
      <c r="B35" s="284" t="s">
        <v>1394</v>
      </c>
      <c r="C35" s="279"/>
      <c r="D35" s="279"/>
      <c r="E35" s="279"/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80"/>
      <c r="X35" s="241"/>
      <c r="Y35" s="241"/>
      <c r="Z35" s="241"/>
    </row>
    <row ht="15" customHeight="1" r="36">
      <c r="A36" s="288"/>
      <c r="B36" s="281"/>
      <c r="C36" s="282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3"/>
      <c r="X36" s="241"/>
      <c r="Y36" s="241"/>
      <c r="Z36" s="241"/>
    </row>
    <row ht="15" customHeight="1" r="37">
      <c r="A37" s="288"/>
      <c r="B37" s="284" t="s">
        <v>1395</v>
      </c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80"/>
      <c r="X37" s="241"/>
      <c r="Y37" s="241"/>
      <c r="Z37" s="241"/>
    </row>
    <row ht="15" customHeight="1" r="38">
      <c r="A38" s="289"/>
      <c r="B38" s="281"/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3"/>
      <c r="X38" s="241"/>
      <c r="Y38" s="241"/>
      <c r="Z38" s="241"/>
    </row>
    <row ht="12.75" customHeight="1" r="39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ht="12.75" customHeight="1" hidden="1" r="40">
      <c r="A40" s="241"/>
      <c r="B40" s="241"/>
      <c r="C40" s="241"/>
      <c r="D40" s="241"/>
      <c r="E40" s="241"/>
      <c r="F40" s="241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1"/>
      <c r="R40" s="241"/>
      <c r="S40" s="241"/>
      <c r="T40" s="241"/>
      <c r="U40" s="241"/>
      <c r="V40" s="241"/>
      <c r="W40" s="241"/>
      <c r="X40" s="241"/>
      <c r="Y40" s="241"/>
      <c r="Z40" s="241"/>
    </row>
    <row ht="12.75" customHeight="1" hidden="1" r="41">
      <c r="A41" s="241"/>
      <c r="B41" s="241"/>
      <c r="C41" s="241"/>
      <c r="D41" s="241"/>
      <c r="E41" s="241"/>
      <c r="F41" s="241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1"/>
      <c r="R41" s="241"/>
      <c r="S41" s="241"/>
      <c r="T41" s="241"/>
      <c r="U41" s="241"/>
      <c r="V41" s="241"/>
      <c r="W41" s="241"/>
      <c r="X41" s="241"/>
      <c r="Y41" s="241"/>
      <c r="Z41" s="241"/>
    </row>
    <row ht="12.75" customHeight="1" hidden="1" r="42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90"/>
      <c r="M42" s="290"/>
      <c r="N42" s="290"/>
      <c r="O42" s="290"/>
      <c r="P42" s="290"/>
      <c r="Q42" s="241"/>
      <c r="R42" s="241"/>
      <c r="S42" s="241"/>
      <c r="T42" s="241"/>
      <c r="U42" s="241"/>
      <c r="V42" s="241"/>
      <c r="W42" s="241"/>
      <c r="X42" s="241"/>
      <c r="Y42" s="241"/>
      <c r="Z42" s="241"/>
    </row>
    <row ht="12.75" customHeight="1" hidden="1" r="43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</row>
    <row ht="12.75" customHeight="1" hidden="1" r="44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</row>
    <row ht="12.75" customHeight="1" hidden="1" r="45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</row>
    <row ht="12.75" customHeight="1" hidden="1" r="46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</row>
    <row ht="12.75" customHeight="1" hidden="1" r="47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</row>
    <row ht="12.75" customHeight="1" hidden="1" r="48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</row>
    <row ht="12.75" customHeight="1" hidden="1" r="49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</row>
    <row ht="12.75" customHeight="1" hidden="1" r="50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</row>
    <row ht="12.75" customHeight="1" hidden="1" r="51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</row>
    <row ht="12.75" customHeight="1" hidden="1" r="52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</row>
    <row ht="12.75" customHeight="1" hidden="1" r="53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</row>
    <row ht="12.75" customHeight="1" hidden="1" r="54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</row>
    <row ht="12.75" customHeight="1" hidden="1" r="55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ht="12.75" customHeight="1" hidden="1" r="56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</row>
    <row ht="12.75" customHeight="1" hidden="1" r="57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</row>
    <row ht="12.75" customHeight="1" hidden="1" r="58">
      <c r="A58" s="241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</row>
    <row ht="12.75" customHeight="1" r="59">
      <c r="A59" s="241"/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</row>
    <row ht="12.75" customHeight="1" r="60">
      <c r="A60" s="241"/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</row>
    <row ht="12.75" customHeight="1" r="61">
      <c r="A61" s="241"/>
      <c r="B61" s="241"/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</row>
    <row ht="12.75" customHeight="1" r="62">
      <c r="A62" s="241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</row>
    <row ht="12.75" customHeight="1" r="63">
      <c r="A63" s="241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</row>
    <row ht="12.75" customHeight="1" r="64">
      <c r="A64" s="241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</row>
    <row ht="12.75" customHeight="1" r="65">
      <c r="A65" s="241"/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</row>
    <row ht="12.75" customHeight="1" r="66">
      <c r="A66" s="241"/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</row>
    <row ht="12.75" customHeight="1" r="67">
      <c r="A67" s="241"/>
      <c r="B67" s="241"/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</row>
    <row ht="12.75" customHeight="1" r="68">
      <c r="A68" s="241"/>
      <c r="B68" s="241"/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</row>
    <row ht="12.75" customHeight="1" r="69">
      <c r="A69" s="241"/>
      <c r="B69" s="241"/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</row>
    <row ht="12.75" customHeight="1" r="70">
      <c r="A70" s="241"/>
      <c r="B70" s="241"/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</row>
    <row ht="12.75" customHeight="1" r="71">
      <c r="A71" s="241"/>
      <c r="B71" s="241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</row>
    <row ht="12.75" customHeight="1" r="72">
      <c r="A72" s="241"/>
      <c r="B72" s="241"/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</row>
    <row ht="12.75" customHeight="1" r="73">
      <c r="A73" s="241"/>
      <c r="B73" s="241"/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</row>
    <row ht="12.75" customHeight="1" r="74">
      <c r="A74" s="241"/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</row>
    <row ht="12.75" customHeight="1" r="75">
      <c r="A75" s="241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</row>
    <row ht="12.75" customHeight="1" r="76">
      <c r="A76" s="241"/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</row>
    <row ht="12.75" customHeight="1" r="77">
      <c r="A77" s="241"/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</row>
    <row ht="12.75" customHeight="1" r="78">
      <c r="A78" s="241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</row>
    <row ht="12.75" customHeight="1" r="79">
      <c r="A79" s="241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</row>
    <row ht="12.75" customHeight="1" r="80">
      <c r="A80" s="241"/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</row>
    <row ht="12.75" customHeight="1" r="81">
      <c r="A81" s="241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</row>
    <row ht="12.75" customHeight="1" r="82">
      <c r="A82" s="241"/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</row>
    <row ht="12.75" customHeight="1" r="83">
      <c r="A83" s="241"/>
      <c r="B83" s="241"/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</row>
    <row ht="12.75" customHeight="1" r="84">
      <c r="A84" s="241"/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</row>
    <row ht="12.75" customHeight="1" r="85">
      <c r="A85" s="241"/>
      <c r="B85" s="241"/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</row>
    <row ht="12.75" customHeight="1" r="86">
      <c r="A86" s="241"/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</row>
    <row ht="12.75" customHeight="1" r="87">
      <c r="A87" s="241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</row>
    <row ht="12.75" customHeight="1" r="88">
      <c r="A88" s="241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</row>
    <row ht="12.75" customHeight="1" r="89">
      <c r="A89" s="241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</row>
    <row ht="12.75" customHeight="1" r="90">
      <c r="A90" s="241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</row>
    <row ht="12.75" customHeight="1" r="91">
      <c r="A91" s="241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</row>
    <row ht="12.75" customHeight="1" r="92">
      <c r="A92" s="241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</row>
    <row ht="12.75" customHeight="1" r="93">
      <c r="A93" s="241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</row>
    <row ht="12.75" customHeight="1" r="94">
      <c r="A94" s="241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</row>
    <row ht="12.75" customHeight="1" r="95">
      <c r="A95" s="241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</row>
    <row ht="12.75" customHeight="1" r="96">
      <c r="A96" s="241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</row>
    <row ht="12.75" customHeight="1" r="97">
      <c r="A97" s="241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</row>
    <row ht="12.75" customHeight="1" r="98">
      <c r="A98" s="241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</row>
    <row ht="12.75" customHeight="1" r="99">
      <c r="A99" s="241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</row>
    <row ht="12.75" customHeight="1" r="100">
      <c r="A100" s="241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</row>
    <row ht="12.75" customHeight="1" r="101">
      <c r="A101" s="241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</row>
    <row ht="12.75" customHeight="1" r="102">
      <c r="A102" s="241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</row>
    <row ht="12.75" customHeight="1" r="103">
      <c r="A103" s="241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</row>
    <row ht="12.75" customHeight="1" r="104">
      <c r="A104" s="241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ht="12.75" customHeight="1" r="105">
      <c r="A105" s="241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ht="12.75" customHeight="1" r="106">
      <c r="A106" s="241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</row>
    <row ht="12.75" customHeight="1" r="107">
      <c r="A107" s="241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</row>
    <row ht="12.75" customHeight="1" r="108">
      <c r="A108" s="241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</row>
    <row ht="12.75" customHeight="1" r="109">
      <c r="A109" s="241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ht="12.75" customHeight="1" r="110">
      <c r="A110" s="241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</row>
    <row ht="12.75" customHeight="1" r="111">
      <c r="A111" s="241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</row>
    <row ht="12.75" customHeight="1" r="112">
      <c r="A112" s="241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</row>
    <row ht="12.75" customHeight="1" r="113">
      <c r="A113" s="241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</row>
    <row ht="12.75" customHeight="1" r="114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</row>
    <row ht="12.75" customHeight="1" r="115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</row>
    <row ht="12.75" customHeight="1" r="116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</row>
    <row ht="12.75" customHeight="1" r="117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</row>
    <row ht="12.75" customHeight="1" r="118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</row>
    <row ht="12.75" customHeight="1" r="119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</row>
    <row ht="12.75" customHeight="1" r="120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ht="12.75" customHeight="1" r="12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ht="12.75" customHeight="1" r="122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ht="12.75" customHeight="1" r="123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ht="12.75" customHeight="1" r="124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ht="12.75" customHeight="1" r="125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ht="12.75" customHeight="1" r="126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ht="12.75" customHeight="1" r="127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ht="12.75" customHeight="1" r="128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ht="12.75" customHeight="1" r="129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ht="12.75" customHeight="1" r="130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ht="12.75" customHeight="1" r="13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ht="12.75" customHeight="1" r="132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ht="12.75" customHeight="1" r="133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ht="12.75" customHeight="1" r="134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ht="12.75" customHeight="1" r="135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ht="12.75" customHeight="1" r="136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ht="12.75" customHeight="1" r="137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ht="12.75" customHeight="1" r="138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ht="12.75" customHeight="1" r="139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ht="12.75" customHeight="1" r="140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ht="12.75" customHeight="1" r="14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ht="12.75" customHeight="1" r="142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ht="12.75" customHeight="1" r="143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ht="12.75" customHeight="1" r="144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ht="12.75" customHeight="1" r="145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ht="12.75" customHeight="1" r="146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ht="12.75" customHeight="1" r="147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ht="12.75" customHeight="1" r="148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ht="12.75" customHeight="1" r="149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ht="12.75" customHeight="1" r="150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ht="12.75" customHeight="1" r="15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ht="12.75" customHeight="1" r="152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ht="12.75" customHeight="1" r="153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ht="12.75" customHeight="1" r="154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ht="12.75" customHeight="1" r="155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ht="12.75" customHeight="1" r="156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ht="12.75" customHeight="1" r="157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ht="12.75" customHeight="1" r="158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ht="12.75" customHeight="1" r="159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ht="12.75" customHeight="1" r="160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ht="12.75" customHeight="1" r="16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ht="12.75" customHeight="1" r="162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ht="12.75" customHeight="1" r="163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ht="12.75" customHeight="1" r="164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ht="12.75" customHeight="1" r="165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ht="12.75" customHeight="1" r="166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ht="12.75" customHeight="1" r="167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ht="12.75" customHeight="1" r="168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ht="12.75" customHeight="1" r="169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ht="12.75" customHeight="1" r="170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ht="12.75" customHeight="1" r="17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ht="12.75" customHeight="1" r="172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ht="12.75" customHeight="1" r="173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ht="12.75" customHeight="1" r="174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ht="12.75" customHeight="1" r="175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ht="12.75" customHeight="1" r="176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ht="12.75" customHeight="1" r="177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ht="12.75" customHeight="1" r="178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ht="12.75" customHeight="1" r="179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ht="12.75" customHeight="1" r="180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ht="12.75" customHeight="1" r="18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ht="12.75" customHeight="1" r="182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ht="12.75" customHeight="1" r="183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ht="12.75" customHeight="1" r="184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ht="12.75" customHeight="1" r="185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ht="12.75" customHeight="1" r="186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ht="12.75" customHeight="1" r="187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ht="12.75" customHeight="1" r="188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ht="12.75" customHeight="1" r="189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ht="12.75" customHeight="1" r="190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ht="12.75" customHeight="1" r="19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ht="12.75" customHeight="1" r="192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ht="12.75" customHeight="1" r="193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ht="12.75" customHeight="1" r="194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ht="12.75" customHeight="1" r="195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ht="12.75" customHeight="1" r="196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ht="12.75" customHeight="1" r="197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ht="12.75" customHeight="1" r="198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ht="12.75" customHeight="1" r="199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ht="12.75" customHeight="1" r="200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ht="12.75" customHeight="1" r="20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ht="12.75" customHeight="1" r="202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ht="12.75" customHeight="1" r="203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ht="12.75" customHeight="1" r="204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ht="12.75" customHeight="1" r="205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ht="12.75" customHeight="1" r="206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ht="12.75" customHeight="1" r="207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ht="12.75" customHeight="1" r="208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ht="12.75" customHeight="1" r="209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ht="12.75" customHeight="1" r="210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ht="12.75" customHeight="1" r="21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ht="12.75" customHeight="1" r="212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ht="12.75" customHeight="1" r="213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ht="12.75" customHeight="1" r="214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ht="12.75" customHeight="1" r="215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ht="12.75" customHeight="1" r="216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ht="12.75" customHeight="1" r="217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ht="12.75" customHeight="1" r="218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ht="12.75" customHeight="1" r="219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ht="12.75" customHeight="1" r="220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ht="12.75" customHeight="1" r="22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ht="12.75" customHeight="1" r="222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ht="12.75" customHeight="1" r="223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ht="12.75" customHeight="1" r="224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ht="12.75" customHeight="1" r="225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ht="12.75" customHeight="1" r="226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ht="12.75" customHeight="1" r="227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ht="12.75" customHeight="1" r="228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ht="12.75" customHeight="1" r="229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ht="12.75" customHeight="1" r="230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ht="12.75" customHeight="1" r="23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ht="12.75" customHeight="1" r="232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ht="12.75" customHeight="1" r="233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ht="12.75" customHeight="1" r="234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ht="12.75" customHeight="1" r="235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ht="12.75" customHeight="1" r="236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ht="12.75" customHeight="1" r="237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ht="12.75" customHeight="1" r="238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ht="12.75" customHeight="1" r="239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ht="12.75" customHeight="1" r="240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ht="12.75" customHeight="1" r="24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ht="12.75" customHeight="1" r="242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ht="12.75" customHeight="1" r="243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ht="12.75" customHeight="1" r="244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ht="12.75" customHeight="1" r="245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ht="12.75" customHeight="1" r="246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ht="12.75" customHeight="1" r="247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ht="12.75" customHeight="1" r="248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ht="12.75" customHeight="1" r="249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ht="12.75" customHeight="1" r="250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ht="12.75" customHeight="1" r="25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ht="12.75" customHeight="1" r="252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ht="12.75" customHeight="1" r="253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ht="12.75" customHeight="1" r="254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ht="12.75" customHeight="1" r="255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ht="12.75" customHeight="1" r="256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ht="12.75" customHeight="1" r="257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ht="12.75" customHeight="1" r="258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ht="12.75" customHeight="1" r="259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ht="12.75" customHeight="1" r="260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ht="12.75" customHeight="1" r="26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ht="12.75" customHeight="1" r="262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ht="12.75" customHeight="1" r="263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ht="12.75" customHeight="1" r="264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ht="12.75" customHeight="1" r="265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ht="12.75" customHeight="1" r="266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ht="12.75" customHeight="1" r="267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ht="12.75" customHeight="1" r="268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ht="12.75" customHeight="1" r="269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ht="12.75" customHeight="1" r="270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ht="12.75" customHeight="1" r="27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ht="12.75" customHeight="1" r="272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ht="12.75" customHeight="1" r="273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ht="12.75" customHeight="1" r="274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ht="12.75" customHeight="1" r="275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ht="12.75" customHeight="1" r="276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ht="12.75" customHeight="1" r="277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ht="12.75" customHeight="1" r="278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ht="12.75" customHeight="1" r="279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ht="12.75" customHeight="1" r="280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ht="12.75" customHeight="1" r="28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ht="12.75" customHeight="1" r="282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ht="12.75" customHeight="1" r="283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ht="12.75" customHeight="1" r="284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ht="12.75" customHeight="1" r="285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ht="12.75" customHeight="1" r="286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ht="12.75" customHeight="1" r="287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ht="12.75" customHeight="1" r="288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ht="12.75" customHeight="1" r="289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ht="12.75" customHeight="1" r="290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ht="12.75" customHeight="1" r="29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ht="12.75" customHeight="1" r="292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ht="12.75" customHeight="1" r="293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ht="12.75" customHeight="1" r="294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ht="12.75" customHeight="1" r="295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ht="12.75" customHeight="1" r="296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ht="12.75" customHeight="1" r="297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ht="12.75" customHeight="1" r="298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ht="12.75" customHeight="1" r="299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ht="12.75" customHeight="1" r="300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ht="12.75" customHeight="1" r="30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ht="12.75" customHeight="1" r="302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ht="12.75" customHeight="1" r="303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ht="12.75" customHeight="1" r="304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ht="12.75" customHeight="1" r="305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ht="12.75" customHeight="1" r="306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ht="12.75" customHeight="1" r="307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ht="12.75" customHeight="1" r="308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ht="12.75" customHeight="1" r="309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ht="12.75" customHeight="1" r="310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ht="12.75" customHeight="1" r="31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ht="12.75" customHeight="1" r="312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ht="12.75" customHeight="1" r="313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ht="12.75" customHeight="1" r="314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ht="12.75" customHeight="1" r="315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ht="12.75" customHeight="1" r="316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ht="12.75" customHeight="1" r="317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ht="12.75" customHeight="1" r="318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ht="12.75" customHeight="1" r="319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ht="12.75" customHeight="1" r="320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ht="12.75" customHeight="1" r="32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ht="12.75" customHeight="1" r="322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ht="12.75" customHeight="1" r="323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ht="12.75" customHeight="1" r="324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ht="12.75" customHeight="1" r="325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ht="12.75" customHeight="1" r="326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ht="12.75" customHeight="1" r="327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ht="12.75" customHeight="1" r="328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ht="12.75" customHeight="1" r="329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ht="12.75" customHeight="1" r="330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ht="12.75" customHeight="1" r="33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ht="12.75" customHeight="1" r="332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ht="12.75" customHeight="1" r="333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ht="12.75" customHeight="1" r="334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ht="12.75" customHeight="1" r="335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ht="12.75" customHeight="1" r="336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ht="12.75" customHeight="1" r="337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ht="12.75" customHeight="1" r="338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ht="12.75" customHeight="1" r="339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ht="12.75" customHeight="1" r="340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ht="12.75" customHeight="1" r="34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ht="12.75" customHeight="1" r="342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ht="12.75" customHeight="1" r="343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ht="12.75" customHeight="1" r="344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ht="12.75" customHeight="1" r="345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ht="12.75" customHeight="1" r="346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ht="12.75" customHeight="1" r="347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ht="12.75" customHeight="1" r="348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ht="12.75" customHeight="1" r="349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ht="12.75" customHeight="1" r="350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ht="12.75" customHeight="1" r="35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ht="12.75" customHeight="1" r="352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ht="12.75" customHeight="1" r="353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ht="12.75" customHeight="1" r="354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ht="12.75" customHeight="1" r="355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ht="12.75" customHeight="1" r="356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ht="12.75" customHeight="1" r="357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ht="12.75" customHeight="1" r="358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ht="12.75" customHeight="1" r="359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ht="12.75" customHeight="1" r="360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ht="12.75" customHeight="1" r="36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ht="12.75" customHeight="1" r="362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ht="12.75" customHeight="1" r="363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ht="12.75" customHeight="1" r="364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ht="12.75" customHeight="1" r="365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ht="12.75" customHeight="1" r="366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ht="12.75" customHeight="1" r="367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ht="12.75" customHeight="1" r="368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ht="12.75" customHeight="1" r="369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ht="12.75" customHeight="1" r="370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ht="12.75" customHeight="1" r="37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ht="12.75" customHeight="1" r="372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ht="12.75" customHeight="1" r="373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ht="12.75" customHeight="1" r="374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ht="12.75" customHeight="1" r="375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ht="12.75" customHeight="1" r="376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ht="12.75" customHeight="1" r="377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ht="12.75" customHeight="1" r="378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ht="12.75" customHeight="1" r="379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ht="12.75" customHeight="1" r="380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ht="12.75" customHeight="1" r="38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ht="12.75" customHeight="1" r="382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ht="12.75" customHeight="1" r="383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ht="12.75" customHeight="1" r="384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ht="12.75" customHeight="1" r="385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ht="12.75" customHeight="1" r="386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ht="12.75" customHeight="1" r="387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ht="12.75" customHeight="1" r="388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ht="12.75" customHeight="1" r="389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ht="12.75" customHeight="1" r="390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ht="12.75" customHeight="1" r="39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ht="12.75" customHeight="1" r="392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ht="12.75" customHeight="1" r="393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ht="12.75" customHeight="1" r="394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ht="12.75" customHeight="1" r="395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ht="12.75" customHeight="1" r="396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ht="12.75" customHeight="1" r="397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ht="12.75" customHeight="1" r="398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ht="12.75" customHeight="1" r="399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ht="12.75" customHeight="1" r="400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ht="12.75" customHeight="1" r="40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ht="12.75" customHeight="1" r="402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ht="12.75" customHeight="1" r="403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ht="12.75" customHeight="1" r="404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ht="12.75" customHeight="1" r="405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ht="12.75" customHeight="1" r="406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ht="12.75" customHeight="1" r="407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ht="12.75" customHeight="1" r="408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ht="12.75" customHeight="1" r="409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ht="12.75" customHeight="1" r="410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ht="12.75" customHeight="1" r="41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ht="12.75" customHeight="1" r="412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ht="12.75" customHeight="1" r="413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ht="12.75" customHeight="1" r="414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ht="12.75" customHeight="1" r="415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ht="12.75" customHeight="1" r="416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ht="12.75" customHeight="1" r="417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ht="12.75" customHeight="1" r="418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ht="12.75" customHeight="1" r="419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ht="12.75" customHeight="1" r="420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ht="12.75" customHeight="1" r="42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ht="12.75" customHeight="1" r="422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ht="12.75" customHeight="1" r="423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ht="12.75" customHeight="1" r="424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ht="12.75" customHeight="1" r="425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ht="12.75" customHeight="1" r="426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ht="12.75" customHeight="1" r="427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ht="12.75" customHeight="1" r="428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ht="12.75" customHeight="1" r="429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ht="12.75" customHeight="1" r="430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ht="12.75" customHeight="1" r="43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ht="12.75" customHeight="1" r="432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ht="12.75" customHeight="1" r="433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ht="12.75" customHeight="1" r="434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ht="12.75" customHeight="1" r="435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ht="12.75" customHeight="1" r="436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ht="12.75" customHeight="1" r="437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ht="12.75" customHeight="1" r="438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ht="12.75" customHeight="1" r="439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ht="12.75" customHeight="1" r="440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ht="12.75" customHeight="1" r="44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ht="12.75" customHeight="1" r="442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ht="12.75" customHeight="1" r="443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ht="12.75" customHeight="1" r="444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ht="12.75" customHeight="1" r="445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ht="12.75" customHeight="1" r="446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ht="12.75" customHeight="1" r="447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ht="12.75" customHeight="1" r="448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ht="12.75" customHeight="1" r="449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ht="12.75" customHeight="1" r="450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ht="12.75" customHeight="1" r="45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ht="12.75" customHeight="1" r="452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ht="12.75" customHeight="1" r="453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ht="12.75" customHeight="1" r="454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ht="12.75" customHeight="1" r="455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ht="12.75" customHeight="1" r="456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ht="12.75" customHeight="1" r="457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ht="12.75" customHeight="1" r="458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ht="12.75" customHeight="1" r="459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ht="12.75" customHeight="1" r="460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ht="12.75" customHeight="1" r="46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ht="12.75" customHeight="1" r="462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ht="12.75" customHeight="1" r="463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ht="12.75" customHeight="1" r="464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ht="12.75" customHeight="1" r="465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ht="12.75" customHeight="1" r="466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ht="12.75" customHeight="1" r="467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ht="12.75" customHeight="1" r="468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ht="12.75" customHeight="1" r="469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ht="12.75" customHeight="1" r="470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ht="12.75" customHeight="1" r="47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ht="12.75" customHeight="1" r="472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ht="12.75" customHeight="1" r="473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ht="12.75" customHeight="1" r="474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ht="12.75" customHeight="1" r="475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ht="12.75" customHeight="1" r="476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ht="12.75" customHeight="1" r="477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ht="12.75" customHeight="1" r="478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ht="12.75" customHeight="1" r="479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ht="12.75" customHeight="1" r="480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ht="12.75" customHeight="1" r="48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ht="12.75" customHeight="1" r="482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ht="12.75" customHeight="1" r="483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ht="12.75" customHeight="1" r="484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ht="12.75" customHeight="1" r="485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ht="12.75" customHeight="1" r="486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ht="12.75" customHeight="1" r="487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ht="12.75" customHeight="1" r="488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ht="12.75" customHeight="1" r="489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ht="12.75" customHeight="1" r="490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ht="12.75" customHeight="1" r="49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ht="12.75" customHeight="1" r="492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ht="12.75" customHeight="1" r="493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ht="12.75" customHeight="1" r="494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ht="12.75" customHeight="1" r="495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ht="12.75" customHeight="1" r="496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ht="12.75" customHeight="1" r="497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ht="12.75" customHeight="1" r="498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ht="12.75" customHeight="1" r="499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ht="12.75" customHeight="1" r="500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ht="12.75" customHeight="1" r="50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ht="12.75" customHeight="1" r="502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ht="12.75" customHeight="1" r="503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ht="12.75" customHeight="1" r="504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ht="12.75" customHeight="1" r="505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ht="12.75" customHeight="1" r="506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ht="12.75" customHeight="1" r="507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ht="12.75" customHeight="1" r="508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ht="12.75" customHeight="1" r="509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ht="12.75" customHeight="1" r="510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ht="12.75" customHeight="1" r="51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ht="12.75" customHeight="1" r="512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ht="12.75" customHeight="1" r="513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ht="12.75" customHeight="1" r="514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ht="12.75" customHeight="1" r="515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ht="12.75" customHeight="1" r="516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ht="12.75" customHeight="1" r="517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ht="12.75" customHeight="1" r="518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ht="12.75" customHeight="1" r="519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ht="12.75" customHeight="1" r="520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ht="12.75" customHeight="1" r="52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ht="12.75" customHeight="1" r="522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ht="12.75" customHeight="1" r="523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ht="12.75" customHeight="1" r="524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ht="12.75" customHeight="1" r="525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ht="12.75" customHeight="1" r="526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ht="12.75" customHeight="1" r="527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ht="12.75" customHeight="1" r="528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ht="12.75" customHeight="1" r="529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ht="12.75" customHeight="1" r="530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ht="12.75" customHeight="1" r="53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ht="12.75" customHeight="1" r="532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ht="12.75" customHeight="1" r="533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ht="12.75" customHeight="1" r="534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ht="12.75" customHeight="1" r="535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ht="12.75" customHeight="1" r="536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ht="12.75" customHeight="1" r="537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ht="12.75" customHeight="1" r="538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ht="12.75" customHeight="1" r="539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ht="12.75" customHeight="1" r="540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ht="12.75" customHeight="1" r="54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ht="12.75" customHeight="1" r="542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ht="12.75" customHeight="1" r="543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ht="12.75" customHeight="1" r="544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ht="12.75" customHeight="1" r="545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ht="12.75" customHeight="1" r="546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ht="12.75" customHeight="1" r="547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ht="12.75" customHeight="1" r="548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ht="12.75" customHeight="1" r="549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ht="12.75" customHeight="1" r="550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ht="12.75" customHeight="1" r="55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ht="12.75" customHeight="1" r="552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ht="12.75" customHeight="1" r="553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ht="12.75" customHeight="1" r="554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ht="12.75" customHeight="1" r="555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ht="12.75" customHeight="1" r="556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ht="12.75" customHeight="1" r="557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ht="12.75" customHeight="1" r="558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ht="12.75" customHeight="1" r="559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ht="12.75" customHeight="1" r="560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ht="12.75" customHeight="1" r="56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ht="12.75" customHeight="1" r="562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ht="12.75" customHeight="1" r="563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ht="12.75" customHeight="1" r="564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ht="12.75" customHeight="1" r="565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ht="12.75" customHeight="1" r="566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ht="12.75" customHeight="1" r="567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ht="12.75" customHeight="1" r="568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ht="12.75" customHeight="1" r="569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ht="12.75" customHeight="1" r="570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ht="12.75" customHeight="1" r="57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ht="12.75" customHeight="1" r="572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ht="12.75" customHeight="1" r="573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ht="12.75" customHeight="1" r="574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ht="12.75" customHeight="1" r="575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ht="12.75" customHeight="1" r="576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ht="12.75" customHeight="1" r="577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ht="12.75" customHeight="1" r="578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ht="12.75" customHeight="1" r="579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ht="12.75" customHeight="1" r="580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ht="12.75" customHeight="1" r="58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ht="12.75" customHeight="1" r="582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ht="12.75" customHeight="1" r="583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ht="12.75" customHeight="1" r="584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ht="12.75" customHeight="1" r="585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ht="12.75" customHeight="1" r="586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ht="12.75" customHeight="1" r="587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ht="12.75" customHeight="1" r="588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ht="12.75" customHeight="1" r="589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ht="12.75" customHeight="1" r="590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ht="12.75" customHeight="1" r="59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ht="12.75" customHeight="1" r="592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ht="12.75" customHeight="1" r="593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ht="12.75" customHeight="1" r="594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ht="12.75" customHeight="1" r="595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ht="12.75" customHeight="1" r="596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ht="12.75" customHeight="1" r="597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ht="12.75" customHeight="1" r="598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ht="12.75" customHeight="1" r="599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ht="12.75" customHeight="1" r="600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ht="12.75" customHeight="1" r="60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ht="12.75" customHeight="1" r="602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ht="12.75" customHeight="1" r="603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ht="12.75" customHeight="1" r="604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ht="12.75" customHeight="1" r="605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ht="12.75" customHeight="1" r="606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ht="12.75" customHeight="1" r="607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ht="12.75" customHeight="1" r="608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ht="12.75" customHeight="1" r="609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ht="12.75" customHeight="1" r="610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ht="12.75" customHeight="1" r="61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ht="12.75" customHeight="1" r="612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ht="12.75" customHeight="1" r="613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ht="12.75" customHeight="1" r="614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ht="12.75" customHeight="1" r="615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ht="12.75" customHeight="1" r="616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ht="12.75" customHeight="1" r="617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ht="12.75" customHeight="1" r="618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ht="12.75" customHeight="1" r="619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ht="12.75" customHeight="1" r="620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ht="12.75" customHeight="1" r="62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ht="12.75" customHeight="1" r="622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ht="12.75" customHeight="1" r="623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ht="12.75" customHeight="1" r="624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ht="12.75" customHeight="1" r="625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ht="12.75" customHeight="1" r="626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ht="12.75" customHeight="1" r="627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ht="12.75" customHeight="1" r="628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ht="12.75" customHeight="1" r="629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ht="12.75" customHeight="1" r="630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ht="12.75" customHeight="1" r="63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ht="12.75" customHeight="1" r="632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ht="12.75" customHeight="1" r="633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ht="12.75" customHeight="1" r="634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ht="12.75" customHeight="1" r="635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ht="12.75" customHeight="1" r="636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ht="12.75" customHeight="1" r="637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ht="12.75" customHeight="1" r="638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ht="12.75" customHeight="1" r="639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ht="12.75" customHeight="1" r="640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ht="12.75" customHeight="1" r="64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ht="12.75" customHeight="1" r="642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ht="12.75" customHeight="1" r="643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ht="12.75" customHeight="1" r="644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ht="12.75" customHeight="1" r="645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ht="12.75" customHeight="1" r="646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ht="12.75" customHeight="1" r="647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ht="12.75" customHeight="1" r="648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ht="12.75" customHeight="1" r="649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ht="12.75" customHeight="1" r="650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ht="12.75" customHeight="1" r="65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ht="12.75" customHeight="1" r="652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ht="12.75" customHeight="1" r="653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ht="12.75" customHeight="1" r="654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ht="12.75" customHeight="1" r="655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ht="12.75" customHeight="1" r="656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ht="12.75" customHeight="1" r="657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ht="12.75" customHeight="1" r="658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ht="12.75" customHeight="1" r="659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ht="12.75" customHeight="1" r="660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ht="12.75" customHeight="1" r="66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ht="12.75" customHeight="1" r="662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ht="12.75" customHeight="1" r="663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ht="12.75" customHeight="1" r="664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ht="12.75" customHeight="1" r="665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ht="12.75" customHeight="1" r="666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ht="12.75" customHeight="1" r="667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ht="12.75" customHeight="1" r="668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ht="12.75" customHeight="1" r="669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ht="12.75" customHeight="1" r="670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ht="12.75" customHeight="1" r="67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ht="12.75" customHeight="1" r="672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ht="12.75" customHeight="1" r="673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ht="12.75" customHeight="1" r="674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ht="12.75" customHeight="1" r="675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ht="12.75" customHeight="1" r="676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ht="12.75" customHeight="1" r="677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ht="12.75" customHeight="1" r="678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ht="12.75" customHeight="1" r="679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ht="12.75" customHeight="1" r="680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ht="12.75" customHeight="1" r="68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ht="12.75" customHeight="1" r="682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ht="12.75" customHeight="1" r="683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ht="12.75" customHeight="1" r="684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ht="12.75" customHeight="1" r="685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ht="12.75" customHeight="1" r="686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ht="12.75" customHeight="1" r="687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ht="12.75" customHeight="1" r="688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ht="12.75" customHeight="1" r="689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ht="12.75" customHeight="1" r="690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ht="12.75" customHeight="1" r="69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ht="12.75" customHeight="1" r="692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ht="12.75" customHeight="1" r="693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ht="12.75" customHeight="1" r="694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ht="12.75" customHeight="1" r="695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ht="12.75" customHeight="1" r="696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ht="12.75" customHeight="1" r="697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ht="12.75" customHeight="1" r="698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ht="12.75" customHeight="1" r="699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ht="12.75" customHeight="1" r="700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ht="12.75" customHeight="1" r="70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ht="12.75" customHeight="1" r="702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ht="12.75" customHeight="1" r="703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ht="12.75" customHeight="1" r="704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ht="12.75" customHeight="1" r="705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ht="12.75" customHeight="1" r="706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ht="12.75" customHeight="1" r="707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ht="12.75" customHeight="1" r="708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ht="12.75" customHeight="1" r="709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ht="12.75" customHeight="1" r="710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ht="12.75" customHeight="1" r="71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ht="12.75" customHeight="1" r="712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ht="12.75" customHeight="1" r="713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ht="12.75" customHeight="1" r="714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ht="12.75" customHeight="1" r="715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ht="12.75" customHeight="1" r="716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ht="12.75" customHeight="1" r="717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ht="12.75" customHeight="1" r="718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ht="12.75" customHeight="1" r="719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ht="12.75" customHeight="1" r="720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ht="12.75" customHeight="1" r="72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ht="12.75" customHeight="1" r="722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ht="12.75" customHeight="1" r="723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ht="12.75" customHeight="1" r="724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ht="12.75" customHeight="1" r="725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ht="12.75" customHeight="1" r="726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ht="12.75" customHeight="1" r="727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ht="12.75" customHeight="1" r="728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ht="12.75" customHeight="1" r="729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ht="12.75" customHeight="1" r="730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ht="12.75" customHeight="1" r="73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ht="12.75" customHeight="1" r="732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ht="12.75" customHeight="1" r="733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ht="12.75" customHeight="1" r="734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ht="12.75" customHeight="1" r="735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ht="12.75" customHeight="1" r="736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ht="12.75" customHeight="1" r="737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ht="12.75" customHeight="1" r="738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ht="12.75" customHeight="1" r="739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ht="12.75" customHeight="1" r="740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ht="12.75" customHeight="1" r="74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ht="12.75" customHeight="1" r="742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ht="12.75" customHeight="1" r="743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ht="12.75" customHeight="1" r="744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ht="12.75" customHeight="1" r="745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ht="12.75" customHeight="1" r="746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ht="12.75" customHeight="1" r="747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ht="12.75" customHeight="1" r="748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ht="12.75" customHeight="1" r="749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ht="12.75" customHeight="1" r="750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ht="12.75" customHeight="1" r="75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ht="12.75" customHeight="1" r="752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ht="12.75" customHeight="1" r="753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ht="12.75" customHeight="1" r="754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ht="12.75" customHeight="1" r="755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ht="12.75" customHeight="1" r="756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ht="12.75" customHeight="1" r="757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ht="12.75" customHeight="1" r="758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ht="12.75" customHeight="1" r="759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ht="12.75" customHeight="1" r="760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ht="12.75" customHeight="1" r="76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ht="12.75" customHeight="1" r="762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ht="12.75" customHeight="1" r="763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ht="12.75" customHeight="1" r="764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ht="12.75" customHeight="1" r="765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ht="12.75" customHeight="1" r="766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ht="12.75" customHeight="1" r="767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ht="12.75" customHeight="1" r="768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ht="12.75" customHeight="1" r="769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ht="12.75" customHeight="1" r="770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ht="12.75" customHeight="1" r="77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ht="12.75" customHeight="1" r="772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ht="12.75" customHeight="1" r="773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ht="12.75" customHeight="1" r="774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ht="12.75" customHeight="1" r="775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ht="12.75" customHeight="1" r="776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ht="12.75" customHeight="1" r="777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ht="12.75" customHeight="1" r="778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ht="12.75" customHeight="1" r="779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ht="12.75" customHeight="1" r="780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ht="12.75" customHeight="1" r="78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ht="12.75" customHeight="1" r="782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ht="12.75" customHeight="1" r="783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ht="12.75" customHeight="1" r="784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ht="12.75" customHeight="1" r="785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ht="12.75" customHeight="1" r="786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ht="12.75" customHeight="1" r="787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ht="12.75" customHeight="1" r="788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ht="12.75" customHeight="1" r="789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ht="12.75" customHeight="1" r="790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ht="12.75" customHeight="1" r="79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ht="12.75" customHeight="1" r="792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ht="12.75" customHeight="1" r="793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ht="12.75" customHeight="1" r="794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ht="12.75" customHeight="1" r="795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ht="12.75" customHeight="1" r="796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ht="12.75" customHeight="1" r="797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ht="12.75" customHeight="1" r="798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ht="12.75" customHeight="1" r="799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ht="12.75" customHeight="1" r="800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ht="12.75" customHeight="1" r="80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ht="12.75" customHeight="1" r="802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ht="12.75" customHeight="1" r="803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ht="12.75" customHeight="1" r="804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ht="12.75" customHeight="1" r="805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ht="12.75" customHeight="1" r="806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ht="12.75" customHeight="1" r="807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ht="12.75" customHeight="1" r="808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ht="12.75" customHeight="1" r="809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ht="12.75" customHeight="1" r="810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ht="12.75" customHeight="1" r="81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ht="12.75" customHeight="1" r="812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ht="12.75" customHeight="1" r="813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ht="12.75" customHeight="1" r="814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ht="12.75" customHeight="1" r="815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ht="12.75" customHeight="1" r="816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ht="12.75" customHeight="1" r="817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ht="12.75" customHeight="1" r="818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ht="12.75" customHeight="1" r="819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ht="12.75" customHeight="1" r="820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ht="12.75" customHeight="1" r="82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ht="12.75" customHeight="1" r="822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ht="12.75" customHeight="1" r="823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ht="12.75" customHeight="1" r="824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ht="12.75" customHeight="1" r="825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ht="12.75" customHeight="1" r="826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ht="12.75" customHeight="1" r="827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ht="12.75" customHeight="1" r="828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ht="12.75" customHeight="1" r="829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ht="12.75" customHeight="1" r="830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ht="12.75" customHeight="1" r="83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ht="12.75" customHeight="1" r="832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ht="12.75" customHeight="1" r="833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ht="12.75" customHeight="1" r="834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ht="12.75" customHeight="1" r="835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ht="12.75" customHeight="1" r="836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ht="12.75" customHeight="1" r="837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ht="12.75" customHeight="1" r="838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ht="12.75" customHeight="1" r="839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ht="12.75" customHeight="1" r="840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ht="12.75" customHeight="1" r="84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ht="12.75" customHeight="1" r="842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ht="12.75" customHeight="1" r="843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ht="12.75" customHeight="1" r="844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ht="12.75" customHeight="1" r="845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ht="12.75" customHeight="1" r="846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ht="12.75" customHeight="1" r="847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ht="12.75" customHeight="1" r="848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ht="12.75" customHeight="1" r="849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ht="12.75" customHeight="1" r="850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ht="12.75" customHeight="1" r="85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ht="12.75" customHeight="1" r="852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ht="12.75" customHeight="1" r="853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ht="12.75" customHeight="1" r="854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ht="12.75" customHeight="1" r="855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ht="12.75" customHeight="1" r="856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ht="12.75" customHeight="1" r="857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ht="12.75" customHeight="1" r="858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ht="12.75" customHeight="1" r="859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ht="12.75" customHeight="1" r="860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ht="12.75" customHeight="1" r="86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ht="12.75" customHeight="1" r="862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ht="12.75" customHeight="1" r="863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ht="12.75" customHeight="1" r="864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ht="12.75" customHeight="1" r="865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ht="12.75" customHeight="1" r="866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ht="12.75" customHeight="1" r="867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ht="12.75" customHeight="1" r="868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ht="12.75" customHeight="1" r="869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ht="12.75" customHeight="1" r="870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ht="12.75" customHeight="1" r="87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ht="12.75" customHeight="1" r="872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ht="12.75" customHeight="1" r="873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ht="12.75" customHeight="1" r="874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ht="12.75" customHeight="1" r="875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ht="12.75" customHeight="1" r="876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ht="12.75" customHeight="1" r="877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ht="12.75" customHeight="1" r="878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ht="12.75" customHeight="1" r="879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ht="12.75" customHeight="1" r="880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ht="12.75" customHeight="1" r="88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ht="12.75" customHeight="1" r="882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ht="12.75" customHeight="1" r="883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ht="12.75" customHeight="1" r="884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ht="12.75" customHeight="1" r="885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ht="12.75" customHeight="1" r="886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ht="12.75" customHeight="1" r="887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ht="12.75" customHeight="1" r="888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ht="12.75" customHeight="1" r="889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ht="12.75" customHeight="1" r="890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ht="12.75" customHeight="1" r="89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ht="12.75" customHeight="1" r="892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ht="12.75" customHeight="1" r="893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ht="12.75" customHeight="1" r="894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ht="12.75" customHeight="1" r="895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ht="12.75" customHeight="1" r="896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ht="12.75" customHeight="1" r="897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ht="12.75" customHeight="1" r="898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ht="12.75" customHeight="1" r="899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ht="12.75" customHeight="1" r="900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ht="12.75" customHeight="1" r="90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ht="12.75" customHeight="1" r="902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ht="12.75" customHeight="1" r="903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ht="12.75" customHeight="1" r="904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ht="12.75" customHeight="1" r="905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ht="12.75" customHeight="1" r="906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ht="12.75" customHeight="1" r="907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ht="12.75" customHeight="1" r="908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ht="12.75" customHeight="1" r="909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ht="12.75" customHeight="1" r="910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ht="12.75" customHeight="1" r="91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ht="12.75" customHeight="1" r="912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ht="12.75" customHeight="1" r="913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ht="12.75" customHeight="1" r="914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ht="12.75" customHeight="1" r="915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ht="12.75" customHeight="1" r="916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ht="12.75" customHeight="1" r="917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ht="12.75" customHeight="1" r="918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ht="12.75" customHeight="1" r="919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ht="12.75" customHeight="1" r="920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ht="12.75" customHeight="1" r="92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ht="12.75" customHeight="1" r="922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ht="12.75" customHeight="1" r="923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ht="12.75" customHeight="1" r="924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ht="12.75" customHeight="1" r="925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ht="12.75" customHeight="1" r="926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ht="12.75" customHeight="1" r="927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ht="12.75" customHeight="1" r="928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ht="12.75" customHeight="1" r="929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ht="12.75" customHeight="1" r="930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ht="12.75" customHeight="1" r="93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ht="12.75" customHeight="1" r="932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ht="12.75" customHeight="1" r="933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ht="12.75" customHeight="1" r="934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ht="12.75" customHeight="1" r="935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ht="12.75" customHeight="1" r="936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ht="12.75" customHeight="1" r="937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ht="12.75" customHeight="1" r="938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ht="12.75" customHeight="1" r="939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ht="12.75" customHeight="1" r="940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ht="12.75" customHeight="1" r="94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ht="12.75" customHeight="1" r="942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ht="12.75" customHeight="1" r="943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ht="12.75" customHeight="1" r="944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ht="12.75" customHeight="1" r="945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ht="12.75" customHeight="1" r="946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ht="12.75" customHeight="1" r="947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ht="12.75" customHeight="1" r="948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ht="12.75" customHeight="1" r="949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ht="12.75" customHeight="1" r="950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ht="12.75" customHeight="1" r="95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ht="12.75" customHeight="1" r="952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ht="12.75" customHeight="1" r="953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ht="12.75" customHeight="1" r="954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ht="12.75" customHeight="1" r="955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ht="12.75" customHeight="1" r="956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ht="12.75" customHeight="1" r="957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ht="12.75" customHeight="1" r="958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ht="12.75" customHeight="1" r="959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ht="12.75" customHeight="1" r="960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ht="12.75" customHeight="1" r="96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ht="12.75" customHeight="1" r="962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ht="12.75" customHeight="1" r="963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ht="12.75" customHeight="1" r="964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ht="12.75" customHeight="1" r="965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ht="12.75" customHeight="1" r="966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ht="12.75" customHeight="1" r="967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ht="12.75" customHeight="1" r="968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ht="12.75" customHeight="1" r="969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ht="12.75" customHeight="1" r="970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ht="12.75" customHeight="1" r="97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ht="12.75" customHeight="1" r="972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ht="12.75" customHeight="1" r="973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ht="12.75" customHeight="1" r="974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ht="12.75" customHeight="1" r="975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ht="12.75" customHeight="1" r="976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ht="12.75" customHeight="1" r="977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ht="12.75" customHeight="1" r="978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ht="12.75" customHeight="1" r="979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ht="12.75" customHeight="1" r="980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ht="12.75" customHeight="1" r="98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ht="12.75" customHeight="1" r="982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ht="12.75" customHeight="1" r="983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ht="12.75" customHeight="1" r="984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ht="12.75" customHeight="1" r="985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ht="12.75" customHeight="1" r="986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ht="12.75" customHeight="1" r="987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ht="12.75" customHeight="1" r="988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ht="12.75" customHeight="1" r="989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ht="12.75" customHeight="1" r="990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ht="12.75" customHeight="1" r="99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ht="12.75" customHeight="1" r="992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ht="12.75" customHeight="1" r="993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ht="12.75" customHeight="1" r="994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ht="12.75" customHeight="1" r="995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ht="12.75" customHeight="1" r="996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ht="12.75" customHeight="1" r="997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ht="12.75" customHeight="1" r="998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ht="12.75" customHeight="1" r="999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ht="12.75" customHeight="1" r="1000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  <row ht="12.75" customHeight="1" r="1001">
      <c r="A1001" s="241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241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</row>
    <row ht="12.75" customHeight="1" r="1002">
      <c r="A1002" s="241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241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</row>
  </sheetData>
  <mergeCells count="22">
    <mergeCell ref="F24:I24"/>
    <mergeCell ref="J24:O24"/>
    <mergeCell ref="B24:E24"/>
    <mergeCell ref="B25:G25"/>
    <mergeCell ref="A28:A33"/>
    <mergeCell ref="A35:A38"/>
    <mergeCell ref="A24:A26"/>
    <mergeCell ref="B26:F26"/>
    <mergeCell ref="G26:I26"/>
    <mergeCell ref="J26:W26"/>
    <mergeCell ref="B28:W29"/>
    <mergeCell ref="B30:W31"/>
    <mergeCell ref="B32:W33"/>
    <mergeCell ref="B35:W36"/>
    <mergeCell ref="B37:W38"/>
    <mergeCell ref="B2:Q2"/>
    <mergeCell ref="B3:Q3"/>
    <mergeCell ref="B4:Q4"/>
    <mergeCell ref="B5:Q5"/>
    <mergeCell ref="B8:X8"/>
    <mergeCell ref="P24:W24"/>
    <mergeCell ref="H25:W25"/>
  </mergeCells>
  <printOptions/>
  <pageMargins bottom="0.984251968503937" footer="0.0" header="0.0" left="0.15748031496062992" right="0.15748031496062992" top="0.984251968503937"/>
  <pageSetup paperSize="9" scale="75" orientation="landscape"/>
  <drawing r:id="rId1"/>
</worksheet>
</file>

<file path=xl/worksheets/sheet5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outlinePr summaryBelow="0" summaryRight="0"/>
  </sheetPr>
  <sheetViews>
    <sheetView workbookViewId="0">
      <selection pane="topLeft" activeCell="A1"/>
    </sheetView>
  </sheetViews>
  <sheetFormatPr baseColWidth="8" defaultColWidth="14.43" defaultRowHeight="15"/>
  <sheetData>
</sheetData>
  <drawing r:id="rId1"/>
</worksheet>
</file>

<file path=xl/worksheets/sheet6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/>
  </sheetPr>
  <sheetViews>
    <sheetView workbookViewId="0">
      <selection pane="topLeft" activeCell="A1"/>
    </sheetView>
  </sheetViews>
  <sheetFormatPr baseColWidth="8" defaultColWidth="14.43" defaultRowHeight="15"/>
  <cols>
    <col min="1" max="1" width="26.57" customWidth="1"/>
    <col min="2" max="3" width="8.86" customWidth="1"/>
    <col min="4" max="4" width="94.71" customWidth="1"/>
    <col min="5" max="23" width="8.29" customWidth="1"/>
    <col min="24" max="25" width="7.86" customWidth="1"/>
    <col min="26" max="26" width="11" customWidth="1"/>
    <col min="27" max="27" width="8.86" customWidth="1"/>
    <col min="28" max="28" width="27" customWidth="1"/>
    <col min="29" max="29" width="9.86" customWidth="1"/>
    <col min="30" max="30" width="3.43" customWidth="1"/>
    <col min="31" max="31" width="28.29" customWidth="1"/>
    <col min="32" max="32" width="19" customWidth="1"/>
  </cols>
  <sheetData>
    <row ht="12.75" customHeight="1" r="1">
      <c r="A1" s="291" t="s">
        <v>1396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215"/>
      <c r="AB1" s="292" t="s">
        <v>1397</v>
      </c>
      <c r="AC1" s="28"/>
      <c r="AD1" s="28"/>
      <c r="AE1" s="28"/>
      <c r="AF1" s="29"/>
    </row>
    <row ht="36" customHeight="1" r="2">
      <c r="A2" s="50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293"/>
      <c r="AB2" s="50"/>
      <c r="AC2" s="51"/>
      <c r="AD2" s="51"/>
      <c r="AE2" s="51"/>
      <c r="AF2" s="52"/>
    </row>
    <row ht="12.75" customHeight="1" r="3">
      <c r="A3" s="294" t="s">
        <v>270</v>
      </c>
      <c r="B3" s="55"/>
      <c r="C3" s="55"/>
      <c r="D3" s="56"/>
      <c r="E3" s="295">
        <v>2000</v>
      </c>
      <c r="F3" s="295">
        <v>2001</v>
      </c>
      <c r="G3" s="295">
        <v>2002</v>
      </c>
      <c r="H3" s="295">
        <v>2003</v>
      </c>
      <c r="I3" s="295">
        <v>2004</v>
      </c>
      <c r="J3" s="296">
        <v>2005</v>
      </c>
      <c r="K3" s="296">
        <v>2006</v>
      </c>
      <c r="L3" s="296">
        <v>2007</v>
      </c>
      <c r="M3" s="296">
        <v>2008</v>
      </c>
      <c r="N3" s="296">
        <v>2009</v>
      </c>
      <c r="O3" s="296">
        <v>2010</v>
      </c>
      <c r="P3" s="296">
        <v>2011</v>
      </c>
      <c r="Q3" s="296">
        <v>2012</v>
      </c>
      <c r="R3" s="296">
        <v>2013</v>
      </c>
      <c r="S3" s="296">
        <v>2014</v>
      </c>
      <c r="T3" s="296">
        <v>2015</v>
      </c>
      <c r="U3" s="296">
        <v>2016</v>
      </c>
      <c r="V3" s="296">
        <v>2017</v>
      </c>
      <c r="W3" s="296">
        <v>2018</v>
      </c>
      <c r="X3" s="296">
        <v>2019</v>
      </c>
      <c r="Y3" s="297">
        <v>2020</v>
      </c>
      <c r="Z3" s="298">
        <v>2021</v>
      </c>
      <c r="AB3" s="299" t="s">
        <v>105</v>
      </c>
      <c r="AC3" s="300" t="s">
        <v>106</v>
      </c>
      <c r="AD3" s="55"/>
      <c r="AE3" s="56"/>
      <c r="AF3" s="301" t="s">
        <v>107</v>
      </c>
    </row>
    <row ht="12.75" customHeight="1" r="4">
      <c r="A4" s="84" t="s">
        <v>278</v>
      </c>
      <c r="B4" s="85"/>
      <c r="C4" s="85"/>
      <c r="D4" s="86"/>
      <c r="E4" s="302">
        <f>'2000'!$S$64</f>
        <v>9</v>
      </c>
      <c r="F4" s="302">
        <f>'2001'!$S$64</f>
        <v>17</v>
      </c>
      <c r="G4" s="302">
        <f>'2002'!$S$64</f>
        <v>11</v>
      </c>
      <c r="H4" s="302">
        <f>'2003'!$S$64</f>
        <v>21</v>
      </c>
      <c r="I4" s="302">
        <f>'2004'!$S$64</f>
        <v>14</v>
      </c>
      <c r="J4" s="302">
        <f>'2005'!$S$64</f>
        <v>16</v>
      </c>
      <c r="K4" s="302">
        <f>'2006'!$S$64</f>
        <v>32</v>
      </c>
      <c r="L4" s="302">
        <f>'2007'!$S$64</f>
        <v>62</v>
      </c>
      <c r="M4" s="302">
        <f>'2008'!$S$64</f>
        <v>72</v>
      </c>
      <c r="N4" s="302">
        <f>'2009'!$S$64</f>
        <v>68</v>
      </c>
      <c r="O4" s="302">
        <f>'2010'!$S$64</f>
        <v>46</v>
      </c>
      <c r="P4" s="302">
        <f>'2011'!$S$64</f>
        <v>44</v>
      </c>
      <c r="Q4" s="302">
        <f>'2012'!$S$64</f>
        <v>57</v>
      </c>
      <c r="R4" s="302">
        <f>'2013'!$S$64</f>
        <v>31</v>
      </c>
      <c r="S4" s="302">
        <f>'2014'!$S$64</f>
        <v>59</v>
      </c>
      <c r="T4" s="302">
        <f>'2015'!$S$64</f>
        <v>41</v>
      </c>
      <c r="U4" s="302">
        <f>'2016'!$S$64</f>
        <v>105</v>
      </c>
      <c r="V4" s="302">
        <f>'2017'!$S$64</f>
        <v>134</v>
      </c>
      <c r="W4" s="302">
        <f>'2018'!$S$64</f>
        <v>125</v>
      </c>
      <c r="X4" s="302">
        <f>'2019'!$S$64</f>
        <v>109</v>
      </c>
      <c r="Y4" s="302">
        <f>'2020'!$S$64</f>
        <v>1</v>
      </c>
      <c r="Z4" s="302">
        <f>'2021'!$S$65</f>
        <v>14</v>
      </c>
      <c r="AB4" s="24">
        <v>2008</v>
      </c>
      <c r="AC4" s="303">
        <f>'2022 PT'!P19+'2022 PF'!P22</f>
        <v>4</v>
      </c>
      <c r="AD4" s="59"/>
      <c r="AE4" s="60"/>
      <c r="AF4" s="63">
        <f>(AC4/AC19)</f>
        <v>0.0129032258064516</v>
      </c>
    </row>
    <row ht="12.75" customHeight="1" r="5">
      <c r="A5" s="89" t="s">
        <v>284</v>
      </c>
      <c r="B5" s="90"/>
      <c r="C5" s="90"/>
      <c r="D5" s="91"/>
      <c r="E5" s="302">
        <f>'2000'!$S$65</f>
        <v>0</v>
      </c>
      <c r="F5" s="302">
        <f>'2001'!$S$65</f>
        <v>0</v>
      </c>
      <c r="G5" s="302">
        <f>'2002'!$S$65</f>
        <v>0</v>
      </c>
      <c r="H5" s="302">
        <f>'2003'!$S$65</f>
        <v>0</v>
      </c>
      <c r="I5" s="302">
        <f>'2004'!$S$65</f>
        <v>0</v>
      </c>
      <c r="J5" s="302">
        <f>'2005'!$S$65</f>
        <v>0</v>
      </c>
      <c r="K5" s="302">
        <f>'2006'!$S$65</f>
        <v>0</v>
      </c>
      <c r="L5" s="302">
        <f>'2007'!$S$65</f>
        <v>0</v>
      </c>
      <c r="M5" s="302">
        <f>'2008'!$S$65</f>
        <v>0</v>
      </c>
      <c r="N5" s="302">
        <f>'2009'!$S$65</f>
        <v>0</v>
      </c>
      <c r="O5" s="302">
        <f>'2010'!$S$65</f>
        <v>0</v>
      </c>
      <c r="P5" s="302">
        <f>'2011'!$S$65</f>
        <v>0</v>
      </c>
      <c r="Q5" s="302">
        <f>'2012'!$S$65</f>
        <v>0</v>
      </c>
      <c r="R5" s="302">
        <f>'2013'!$S$65</f>
        <v>0</v>
      </c>
      <c r="S5" s="302">
        <f>'2014'!$S$65</f>
        <v>0</v>
      </c>
      <c r="T5" s="302">
        <f>'2015'!$S$65</f>
        <v>0</v>
      </c>
      <c r="U5" s="302">
        <f>'2016'!$S$65</f>
        <v>0</v>
      </c>
      <c r="V5" s="302">
        <f>'2017'!$S$65</f>
        <v>0</v>
      </c>
      <c r="W5" s="302">
        <f>'2018'!$S$65</f>
        <v>0</v>
      </c>
      <c r="X5" s="302">
        <f>'2019'!$S$65</f>
        <v>0</v>
      </c>
      <c r="Y5" s="302">
        <f>'2020'!$S$65</f>
        <v>1</v>
      </c>
      <c r="Z5" s="302">
        <f>'2021'!$S$66</f>
        <v>0</v>
      </c>
      <c r="AB5" s="23">
        <v>2009</v>
      </c>
      <c r="AC5" s="64">
        <f>'2022 PT'!P20+'2022 PF'!P23</f>
        <v>4</v>
      </c>
      <c r="AD5" s="34"/>
      <c r="AE5" s="35"/>
      <c r="AF5" s="61">
        <f>(AC5/AC19)</f>
        <v>0.0129032258064516</v>
      </c>
    </row>
    <row ht="12.75" customHeight="1" r="6">
      <c r="A6" s="89" t="s">
        <v>289</v>
      </c>
      <c r="B6" s="90"/>
      <c r="C6" s="90"/>
      <c r="D6" s="91"/>
      <c r="E6" s="302">
        <f>'2000'!$S$66</f>
        <v>0</v>
      </c>
      <c r="F6" s="302">
        <f>'2001'!$S$66</f>
        <v>0</v>
      </c>
      <c r="G6" s="302">
        <f>'2002'!$S$66</f>
        <v>0</v>
      </c>
      <c r="H6" s="302">
        <f>'2003'!$S$66</f>
        <v>0</v>
      </c>
      <c r="I6" s="302">
        <f>'2004'!$S$66</f>
        <v>0</v>
      </c>
      <c r="J6" s="302">
        <f>'2005'!$S$66</f>
        <v>0</v>
      </c>
      <c r="K6" s="302">
        <f>'2006'!$S$66</f>
        <v>0</v>
      </c>
      <c r="L6" s="302">
        <f>'2007'!$S$66</f>
        <v>0</v>
      </c>
      <c r="M6" s="302">
        <f>'2008'!$S$66</f>
        <v>0</v>
      </c>
      <c r="N6" s="302">
        <f>'2009'!$S$66</f>
        <v>0</v>
      </c>
      <c r="O6" s="302">
        <f>'2010'!$S$66</f>
        <v>0</v>
      </c>
      <c r="P6" s="302">
        <f>'2011'!$S$66</f>
        <v>0</v>
      </c>
      <c r="Q6" s="302">
        <f>'2012'!$S$66</f>
        <v>0</v>
      </c>
      <c r="R6" s="302">
        <f>'2013'!$S$66</f>
        <v>0</v>
      </c>
      <c r="S6" s="302">
        <f>'2014'!$S$66</f>
        <v>0</v>
      </c>
      <c r="T6" s="302">
        <f>'2015'!$S$66</f>
        <v>0</v>
      </c>
      <c r="U6" s="302">
        <f>'2016'!$S$66</f>
        <v>0</v>
      </c>
      <c r="V6" s="302">
        <f>'2017'!$S$66</f>
        <v>0</v>
      </c>
      <c r="W6" s="302">
        <f>'2018'!$S$66</f>
        <v>0</v>
      </c>
      <c r="X6" s="302">
        <f>'2019'!$S$66</f>
        <v>0</v>
      </c>
      <c r="Y6" s="302">
        <f>'2020'!$S$66</f>
        <v>13</v>
      </c>
      <c r="Z6" s="302">
        <f>'2021'!$S$67</f>
        <v>8</v>
      </c>
      <c r="AB6" s="24">
        <v>2010</v>
      </c>
      <c r="AC6" s="62">
        <f>'2022 PT'!P21+'2022 PF'!P24</f>
        <v>4</v>
      </c>
      <c r="AD6" s="34"/>
      <c r="AE6" s="35"/>
      <c r="AF6" s="63">
        <f>(AC6/AC19)</f>
        <v>0.0129032258064516</v>
      </c>
    </row>
    <row ht="12.75" customHeight="1" r="7">
      <c r="A7" s="96" t="s">
        <v>295</v>
      </c>
      <c r="B7" s="90"/>
      <c r="C7" s="90"/>
      <c r="D7" s="91"/>
      <c r="E7" s="304">
        <f>'2000'!$S$67</f>
        <v>17</v>
      </c>
      <c r="F7" s="304">
        <f>'2001'!$S$67</f>
        <v>26</v>
      </c>
      <c r="G7" s="304">
        <f>'2002'!$S$67</f>
        <v>9</v>
      </c>
      <c r="H7" s="304">
        <f>'2003'!$S$67</f>
        <v>8</v>
      </c>
      <c r="I7" s="304">
        <f>'2004'!$S$67</f>
        <v>15</v>
      </c>
      <c r="J7" s="304">
        <f>'2005'!$S$67</f>
        <v>22</v>
      </c>
      <c r="K7" s="304">
        <f>'2006'!$S$67</f>
        <v>21</v>
      </c>
      <c r="L7" s="304">
        <f>'2007'!$S$67</f>
        <v>36</v>
      </c>
      <c r="M7" s="304">
        <f>'2008'!$S$67</f>
        <v>28</v>
      </c>
      <c r="N7" s="304">
        <f>'2009'!$S$67</f>
        <v>13</v>
      </c>
      <c r="O7" s="304">
        <f>'2010'!$S$67</f>
        <v>20</v>
      </c>
      <c r="P7" s="304">
        <f>'2011'!$S$67</f>
        <v>31</v>
      </c>
      <c r="Q7" s="304">
        <f>'2012'!$S$67</f>
        <v>44</v>
      </c>
      <c r="R7" s="304">
        <f>'2013'!$S$67</f>
        <v>22</v>
      </c>
      <c r="S7" s="304">
        <f>'2014'!$S$67</f>
        <v>22</v>
      </c>
      <c r="T7" s="304">
        <f>'2015'!$S$67</f>
        <v>16</v>
      </c>
      <c r="U7" s="304">
        <f>'2016'!$S$67</f>
        <v>35</v>
      </c>
      <c r="V7" s="304">
        <f>'2017'!$S$67</f>
        <v>56</v>
      </c>
      <c r="W7" s="304">
        <f>'2018'!$S$67</f>
        <v>58</v>
      </c>
      <c r="X7" s="304">
        <f>'2019'!$S$67</f>
        <v>47</v>
      </c>
      <c r="Y7" s="304">
        <f>'2020'!$S$67</f>
        <v>1</v>
      </c>
      <c r="Z7" s="304">
        <f>'2021'!$S$68</f>
        <v>0</v>
      </c>
      <c r="AB7" s="23">
        <v>2011</v>
      </c>
      <c r="AC7" s="64">
        <f>'2022 PT'!P22+'2022 PF'!P25</f>
        <v>7</v>
      </c>
      <c r="AD7" s="34"/>
      <c r="AE7" s="35"/>
      <c r="AF7" s="61">
        <f>(AC7/AC19)</f>
        <v>0.0225806451612903</v>
      </c>
    </row>
    <row ht="12.75" customHeight="1" r="8">
      <c r="A8" s="96" t="s">
        <v>301</v>
      </c>
      <c r="B8" s="90"/>
      <c r="C8" s="90"/>
      <c r="D8" s="91"/>
      <c r="E8" s="304">
        <f>'2000'!$S$68</f>
        <v>0</v>
      </c>
      <c r="F8" s="304">
        <f>'2001'!$S$68</f>
        <v>0</v>
      </c>
      <c r="G8" s="304">
        <f>'2002'!$S$68</f>
        <v>0</v>
      </c>
      <c r="H8" s="304">
        <f>'2003'!$S$68</f>
        <v>0</v>
      </c>
      <c r="I8" s="304">
        <f>'2004'!$S$68</f>
        <v>0</v>
      </c>
      <c r="J8" s="304">
        <f>'2005'!$S$68</f>
        <v>0</v>
      </c>
      <c r="K8" s="304">
        <f>'2006'!$S$68</f>
        <v>0</v>
      </c>
      <c r="L8" s="304">
        <f>'2007'!$S$68</f>
        <v>0</v>
      </c>
      <c r="M8" s="304">
        <f>'2008'!$S$68</f>
        <v>0</v>
      </c>
      <c r="N8" s="304">
        <f>'2009'!$S$68</f>
        <v>0</v>
      </c>
      <c r="O8" s="304">
        <f>'2010'!$S$68</f>
        <v>0</v>
      </c>
      <c r="P8" s="304">
        <f>'2011'!$S$68</f>
        <v>0</v>
      </c>
      <c r="Q8" s="304">
        <f>'2012'!$S$68</f>
        <v>0</v>
      </c>
      <c r="R8" s="304">
        <f>'2013'!$S$68</f>
        <v>0</v>
      </c>
      <c r="S8" s="304">
        <f>'2014'!$S$68</f>
        <v>0</v>
      </c>
      <c r="T8" s="304">
        <f>'2015'!$S$68</f>
        <v>0</v>
      </c>
      <c r="U8" s="304">
        <f>'2016'!$S$68</f>
        <v>0</v>
      </c>
      <c r="V8" s="304">
        <f>'2017'!$S$68</f>
        <v>0</v>
      </c>
      <c r="W8" s="304">
        <f>'2018'!$S$68</f>
        <v>0</v>
      </c>
      <c r="X8" s="304">
        <f>'2019'!$S$68</f>
        <v>0</v>
      </c>
      <c r="Y8" s="304">
        <f>'2020'!$S$68</f>
        <v>9</v>
      </c>
      <c r="Z8" s="304">
        <f>'2021'!$S$69</f>
        <v>28</v>
      </c>
      <c r="AB8" s="24">
        <v>2012</v>
      </c>
      <c r="AC8" s="62">
        <f>'2022 PT'!P23+'2022 PF'!P26</f>
        <v>18</v>
      </c>
      <c r="AD8" s="34"/>
      <c r="AE8" s="35"/>
      <c r="AF8" s="63">
        <f>(AC8/AC19)</f>
        <v>0.0580645161290323</v>
      </c>
    </row>
    <row ht="12.75" customHeight="1" r="9">
      <c r="A9" s="102" t="s">
        <v>308</v>
      </c>
      <c r="B9" s="90"/>
      <c r="C9" s="90"/>
      <c r="D9" s="91"/>
      <c r="E9" s="305">
        <f>'2000'!$S$69</f>
        <v>34</v>
      </c>
      <c r="F9" s="305">
        <f>'2001'!$S$69</f>
        <v>49</v>
      </c>
      <c r="G9" s="305">
        <f>'2002'!$S$69</f>
        <v>21</v>
      </c>
      <c r="H9" s="305">
        <f>'2003'!$S$69</f>
        <v>39</v>
      </c>
      <c r="I9" s="305">
        <f>'2004'!$S$69</f>
        <v>32</v>
      </c>
      <c r="J9" s="305">
        <f>'2005'!$S$69</f>
        <v>39</v>
      </c>
      <c r="K9" s="305">
        <f>'2006'!$S$69</f>
        <v>43</v>
      </c>
      <c r="L9" s="305">
        <f>'2007'!$S$69</f>
        <v>87</v>
      </c>
      <c r="M9" s="305">
        <f>'2008'!$S$69</f>
        <v>76</v>
      </c>
      <c r="N9" s="305">
        <f>'2009'!$S$69</f>
        <v>51</v>
      </c>
      <c r="O9" s="305">
        <f>'2010'!$S$69</f>
        <v>33</v>
      </c>
      <c r="P9" s="305">
        <f>'2011'!$S$69</f>
        <v>56</v>
      </c>
      <c r="Q9" s="305">
        <f>'2012'!$S$69</f>
        <v>50</v>
      </c>
      <c r="R9" s="305">
        <f>'2013'!$S$69</f>
        <v>47</v>
      </c>
      <c r="S9" s="305">
        <f>'2014'!$S$69</f>
        <v>60</v>
      </c>
      <c r="T9" s="305">
        <f>'2015'!$S$69</f>
        <v>52</v>
      </c>
      <c r="U9" s="305">
        <f>'2016'!$S$69</f>
        <v>89</v>
      </c>
      <c r="V9" s="305">
        <f>'2017'!$S$69</f>
        <v>165</v>
      </c>
      <c r="W9" s="305">
        <f>'2018'!$S$69</f>
        <v>205</v>
      </c>
      <c r="X9" s="305">
        <f>'2019'!$S$69</f>
        <v>160</v>
      </c>
      <c r="Y9" s="305">
        <f>'2020'!$S$69</f>
        <v>5</v>
      </c>
      <c r="Z9" s="305">
        <f>'2021'!$S$70</f>
        <v>7</v>
      </c>
      <c r="AB9" s="23">
        <v>2013</v>
      </c>
      <c r="AC9" s="64">
        <f>'2022 PT'!P24+'2022 PF'!P27</f>
        <v>47</v>
      </c>
      <c r="AD9" s="34"/>
      <c r="AE9" s="35"/>
      <c r="AF9" s="61">
        <f>(AC9/AC19)</f>
        <v>0.151612903225806</v>
      </c>
    </row>
    <row ht="12.75" customHeight="1" r="10">
      <c r="A10" s="102" t="s">
        <v>313</v>
      </c>
      <c r="B10" s="90"/>
      <c r="C10" s="90"/>
      <c r="D10" s="91"/>
      <c r="E10" s="305">
        <f>'2000'!$S$70</f>
        <v>0</v>
      </c>
      <c r="F10" s="305">
        <f>'2001'!$S$70</f>
        <v>0</v>
      </c>
      <c r="G10" s="305">
        <f>'2002'!$S$70</f>
        <v>0</v>
      </c>
      <c r="H10" s="305">
        <f>'2003'!$S$70</f>
        <v>0</v>
      </c>
      <c r="I10" s="305">
        <f>'2004'!$S$70</f>
        <v>0</v>
      </c>
      <c r="J10" s="305">
        <f>'2005'!$S$70</f>
        <v>0</v>
      </c>
      <c r="K10" s="305">
        <f>'2006'!$S$70</f>
        <v>0</v>
      </c>
      <c r="L10" s="305">
        <f>'2007'!$S$70</f>
        <v>0</v>
      </c>
      <c r="M10" s="305">
        <f>'2008'!$S$70</f>
        <v>0</v>
      </c>
      <c r="N10" s="305">
        <f>'2009'!$S$70</f>
        <v>0</v>
      </c>
      <c r="O10" s="305">
        <f>'2010'!$S$70</f>
        <v>0</v>
      </c>
      <c r="P10" s="305">
        <f>'2011'!$S$70</f>
        <v>0</v>
      </c>
      <c r="Q10" s="305">
        <f>'2012'!$S$70</f>
        <v>0</v>
      </c>
      <c r="R10" s="305">
        <f>'2013'!$S$70</f>
        <v>0</v>
      </c>
      <c r="S10" s="305">
        <f>'2014'!$S$70</f>
        <v>0</v>
      </c>
      <c r="T10" s="305">
        <f>'2015'!$S$70</f>
        <v>0</v>
      </c>
      <c r="U10" s="305">
        <f>'2016'!$S$70</f>
        <v>0</v>
      </c>
      <c r="V10" s="305">
        <f>'2017'!$S$70</f>
        <v>0</v>
      </c>
      <c r="W10" s="305">
        <f>'2018'!$S$70</f>
        <v>0</v>
      </c>
      <c r="X10" s="305">
        <f>'2019'!$S$70</f>
        <v>5</v>
      </c>
      <c r="Y10" s="305">
        <f>'2020'!$S$70</f>
        <v>74</v>
      </c>
      <c r="Z10" s="305">
        <f>'2021'!$S$71</f>
        <v>74</v>
      </c>
      <c r="AB10" s="24">
        <v>2014</v>
      </c>
      <c r="AC10" s="62">
        <f>'2022 PT'!P25+'2022 PF'!P28</f>
        <v>42</v>
      </c>
      <c r="AD10" s="34"/>
      <c r="AE10" s="35"/>
      <c r="AF10" s="63">
        <f>(AC10/AC19)</f>
        <v>0.135483870967742</v>
      </c>
    </row>
    <row ht="12.75" customHeight="1" r="11">
      <c r="A11" s="102" t="s">
        <v>319</v>
      </c>
      <c r="B11" s="90"/>
      <c r="C11" s="90"/>
      <c r="D11" s="91"/>
      <c r="E11" s="305">
        <f>'2000'!$S$71</f>
        <v>0</v>
      </c>
      <c r="F11" s="305">
        <f>'2001'!$S$71</f>
        <v>0</v>
      </c>
      <c r="G11" s="305">
        <f>'2002'!$S$71</f>
        <v>0</v>
      </c>
      <c r="H11" s="305">
        <f>'2003'!$S$71</f>
        <v>0</v>
      </c>
      <c r="I11" s="305">
        <f>'2004'!$S$71</f>
        <v>0</v>
      </c>
      <c r="J11" s="305">
        <f>'2005'!$S$71</f>
        <v>0</v>
      </c>
      <c r="K11" s="305">
        <f>'2006'!$S$71</f>
        <v>0</v>
      </c>
      <c r="L11" s="305">
        <f>'2007'!$S$71</f>
        <v>0</v>
      </c>
      <c r="M11" s="305">
        <f>'2008'!$S$71</f>
        <v>0</v>
      </c>
      <c r="N11" s="305">
        <f>'2009'!$S$71</f>
        <v>0</v>
      </c>
      <c r="O11" s="305">
        <f>'2010'!$S$71</f>
        <v>0</v>
      </c>
      <c r="P11" s="305">
        <f>'2011'!$S$71</f>
        <v>0</v>
      </c>
      <c r="Q11" s="305">
        <f>'2012'!$S$71</f>
        <v>0</v>
      </c>
      <c r="R11" s="305">
        <f>'2013'!$S$71</f>
        <v>0</v>
      </c>
      <c r="S11" s="305">
        <f>'2014'!$S$71</f>
        <v>0</v>
      </c>
      <c r="T11" s="305">
        <f>'2015'!$S$71</f>
        <v>0</v>
      </c>
      <c r="U11" s="305">
        <f>'2016'!$S$71</f>
        <v>0</v>
      </c>
      <c r="V11" s="305">
        <f>'2017'!$S$71</f>
        <v>0</v>
      </c>
      <c r="W11" s="305">
        <f>'2018'!$S$71</f>
        <v>0</v>
      </c>
      <c r="X11" s="305">
        <f>'2019'!$S$71</f>
        <v>12</v>
      </c>
      <c r="Y11" s="305">
        <f>'2020'!$S$71</f>
        <v>161</v>
      </c>
      <c r="Z11" s="305">
        <f>'2021'!$S$72</f>
        <v>186</v>
      </c>
      <c r="AB11" s="23">
        <v>2015</v>
      </c>
      <c r="AC11" s="64">
        <f>'2022 PT'!P26+'2022 PF'!P29</f>
        <v>47</v>
      </c>
      <c r="AD11" s="34"/>
      <c r="AE11" s="35"/>
      <c r="AF11" s="61">
        <f>(AC11/AC19)</f>
        <v>0.151612903225806</v>
      </c>
    </row>
    <row ht="12.75" customHeight="1" r="12">
      <c r="A12" s="105" t="s">
        <v>324</v>
      </c>
      <c r="B12" s="90"/>
      <c r="C12" s="90"/>
      <c r="D12" s="91"/>
      <c r="E12" s="306">
        <f>'2000'!$S$72</f>
        <v>22</v>
      </c>
      <c r="F12" s="306">
        <f>'2001'!$S$72</f>
        <v>23</v>
      </c>
      <c r="G12" s="306">
        <f>'2002'!$S$72</f>
        <v>12</v>
      </c>
      <c r="H12" s="306">
        <f>'2003'!$S$72</f>
        <v>9</v>
      </c>
      <c r="I12" s="306">
        <f>'2004'!$S$72</f>
        <v>23</v>
      </c>
      <c r="J12" s="306">
        <f>'2005'!$S$72</f>
        <v>12</v>
      </c>
      <c r="K12" s="306">
        <f>'2006'!$S$72</f>
        <v>13</v>
      </c>
      <c r="L12" s="306">
        <f>'2007'!$S$72</f>
        <v>17</v>
      </c>
      <c r="M12" s="306">
        <f>'2008'!$S$72</f>
        <v>15</v>
      </c>
      <c r="N12" s="306">
        <f>'2009'!$S$72</f>
        <v>5</v>
      </c>
      <c r="O12" s="306">
        <f>'2010'!$S$72</f>
        <v>3</v>
      </c>
      <c r="P12" s="306">
        <f>'2011'!$S$72</f>
        <v>10</v>
      </c>
      <c r="Q12" s="306">
        <f>'2012'!$S$72</f>
        <v>6</v>
      </c>
      <c r="R12" s="306">
        <f>'2013'!$S$72</f>
        <v>7</v>
      </c>
      <c r="S12" s="306">
        <f>'2014'!$S$72</f>
        <v>2</v>
      </c>
      <c r="T12" s="306">
        <f>'2015'!$S$72</f>
        <v>18</v>
      </c>
      <c r="U12" s="306">
        <f>'2016'!$S$72</f>
        <v>44</v>
      </c>
      <c r="V12" s="306">
        <f>'2017'!$S$72</f>
        <v>43</v>
      </c>
      <c r="W12" s="306">
        <f>'2018'!$S$72</f>
        <v>55</v>
      </c>
      <c r="X12" s="306">
        <f>'2019'!$S$72</f>
        <v>51</v>
      </c>
      <c r="Y12" s="306">
        <f>'2020'!$S$72</f>
        <v>5</v>
      </c>
      <c r="Z12" s="306">
        <f>'2021'!$S$73</f>
        <v>2</v>
      </c>
      <c r="AB12" s="24">
        <v>2016</v>
      </c>
      <c r="AC12" s="62">
        <f>'2022 PT'!P27+'2022 PF'!P30</f>
        <v>25</v>
      </c>
      <c r="AD12" s="34"/>
      <c r="AE12" s="35"/>
      <c r="AF12" s="63">
        <f>(AC12/AC19)</f>
        <v>0.0806451612903226</v>
      </c>
    </row>
    <row ht="12.75" customHeight="1" r="13">
      <c r="A13" s="105" t="s">
        <v>1398</v>
      </c>
      <c r="B13" s="90"/>
      <c r="C13" s="90"/>
      <c r="D13" s="91"/>
      <c r="E13" s="306">
        <f>'2000'!$S$73</f>
        <v>0</v>
      </c>
      <c r="F13" s="306">
        <f>'2001'!$S$73</f>
        <v>0</v>
      </c>
      <c r="G13" s="306">
        <f>'2002'!$S$73</f>
        <v>0</v>
      </c>
      <c r="H13" s="306">
        <f>'2003'!$S$73</f>
        <v>0</v>
      </c>
      <c r="I13" s="306">
        <f>'2004'!$S$73</f>
        <v>0</v>
      </c>
      <c r="J13" s="306">
        <f>'2005'!$S$73</f>
        <v>0</v>
      </c>
      <c r="K13" s="306">
        <f>'2006'!$S$73</f>
        <v>0</v>
      </c>
      <c r="L13" s="306">
        <f>'2007'!$S$73</f>
        <v>0</v>
      </c>
      <c r="M13" s="306">
        <f>'2008'!$S$73</f>
        <v>0</v>
      </c>
      <c r="N13" s="306">
        <f>'2009'!$S$73</f>
        <v>0</v>
      </c>
      <c r="O13" s="306">
        <f>'2010'!$S$73</f>
        <v>0</v>
      </c>
      <c r="P13" s="306">
        <f>'2011'!$S$73</f>
        <v>0</v>
      </c>
      <c r="Q13" s="306">
        <f>'2012'!$S$73</f>
        <v>0</v>
      </c>
      <c r="R13" s="306">
        <f>'2013'!$S$73</f>
        <v>0</v>
      </c>
      <c r="S13" s="306">
        <f>'2014'!$S$73</f>
        <v>0</v>
      </c>
      <c r="T13" s="306">
        <f>'2015'!$S$73</f>
        <v>0</v>
      </c>
      <c r="U13" s="306">
        <f>'2016'!$S$73</f>
        <v>0</v>
      </c>
      <c r="V13" s="306">
        <f>'2017'!$S$73</f>
        <v>0</v>
      </c>
      <c r="W13" s="306">
        <f>'2018'!$S$73</f>
        <v>0</v>
      </c>
      <c r="X13" s="306">
        <f>'2019'!$S$73</f>
        <v>5</v>
      </c>
      <c r="Y13" s="306">
        <f>'2020'!$S$73</f>
        <v>61</v>
      </c>
      <c r="Z13" s="306">
        <f>'2021'!$S$74</f>
        <v>61</v>
      </c>
      <c r="AB13" s="23">
        <v>2017</v>
      </c>
      <c r="AC13" s="64">
        <f>'2022 PT'!P28+'2022 PF'!P31</f>
        <v>23</v>
      </c>
      <c r="AD13" s="34"/>
      <c r="AE13" s="35"/>
      <c r="AF13" s="61">
        <f>(AC13/AC19)</f>
        <v>0.0741935483870968</v>
      </c>
    </row>
    <row ht="12.75" customHeight="1" r="14">
      <c r="A14" s="105" t="s">
        <v>1399</v>
      </c>
      <c r="B14" s="90"/>
      <c r="C14" s="90"/>
      <c r="D14" s="91"/>
      <c r="E14" s="306">
        <f>'2000'!$S$74</f>
        <v>0</v>
      </c>
      <c r="F14" s="306">
        <f>'2001'!$S$74</f>
        <v>0</v>
      </c>
      <c r="G14" s="306">
        <f>'2002'!$S$74</f>
        <v>0</v>
      </c>
      <c r="H14" s="306">
        <f>'2003'!$S$74</f>
        <v>0</v>
      </c>
      <c r="I14" s="306">
        <f>'2004'!$S$74</f>
        <v>0</v>
      </c>
      <c r="J14" s="306">
        <f>'2005'!$S$74</f>
        <v>0</v>
      </c>
      <c r="K14" s="306">
        <f>'2006'!$S$74</f>
        <v>0</v>
      </c>
      <c r="L14" s="306">
        <f>'2007'!$S$74</f>
        <v>0</v>
      </c>
      <c r="M14" s="306">
        <f>'2008'!$S$74</f>
        <v>0</v>
      </c>
      <c r="N14" s="306">
        <f>'2009'!$S$74</f>
        <v>0</v>
      </c>
      <c r="O14" s="306">
        <f>'2010'!$S$74</f>
        <v>2</v>
      </c>
      <c r="P14" s="306">
        <f>'2011'!$S$74</f>
        <v>5</v>
      </c>
      <c r="Q14" s="306">
        <f>'2012'!$S$74</f>
        <v>11</v>
      </c>
      <c r="R14" s="306">
        <f>'2013'!$S$74</f>
        <v>3</v>
      </c>
      <c r="S14" s="306">
        <f>'2014'!$S$74</f>
        <v>5</v>
      </c>
      <c r="T14" s="306">
        <f>'2015'!$S$74</f>
        <v>12</v>
      </c>
      <c r="U14" s="306">
        <f>'2016'!$S$74</f>
        <v>4</v>
      </c>
      <c r="V14" s="306">
        <f>'2017'!$S$74</f>
        <v>6</v>
      </c>
      <c r="W14" s="306">
        <f>'2018'!$S$74</f>
        <v>6</v>
      </c>
      <c r="X14" s="307">
        <f>'2019'!$S$74</f>
        <v>2</v>
      </c>
      <c r="Y14" s="307">
        <f>'2020'!$S$74</f>
        <v>0</v>
      </c>
      <c r="Z14" s="307">
        <f>'2021'!$S$75</f>
        <v>0</v>
      </c>
      <c r="AB14" s="24">
        <v>2018</v>
      </c>
      <c r="AC14" s="62">
        <f>'2022 PT'!P29+'2022 PF'!P32</f>
        <v>30</v>
      </c>
      <c r="AD14" s="34"/>
      <c r="AE14" s="35"/>
      <c r="AF14" s="63">
        <f>(AC14/AC19)</f>
        <v>0.0967741935483871</v>
      </c>
    </row>
    <row ht="12.75" customHeight="1" r="15">
      <c r="A15" s="308" t="s">
        <v>336</v>
      </c>
      <c r="B15" s="112"/>
      <c r="C15" s="112"/>
      <c r="D15" s="113"/>
      <c r="E15" s="309">
        <v>0</v>
      </c>
      <c r="F15" s="309">
        <v>0</v>
      </c>
      <c r="G15" s="309">
        <v>0</v>
      </c>
      <c r="H15" s="309">
        <v>0</v>
      </c>
      <c r="I15" s="309">
        <v>0</v>
      </c>
      <c r="J15" s="309">
        <v>0</v>
      </c>
      <c r="K15" s="309">
        <v>0</v>
      </c>
      <c r="L15" s="309">
        <v>0</v>
      </c>
      <c r="M15" s="309">
        <v>0</v>
      </c>
      <c r="N15" s="309">
        <v>0</v>
      </c>
      <c r="O15" s="309">
        <v>0</v>
      </c>
      <c r="P15" s="309">
        <v>0</v>
      </c>
      <c r="Q15" s="309">
        <v>0</v>
      </c>
      <c r="R15" s="309">
        <v>0</v>
      </c>
      <c r="S15" s="309">
        <v>0</v>
      </c>
      <c r="T15" s="309">
        <v>0</v>
      </c>
      <c r="U15" s="309">
        <v>0</v>
      </c>
      <c r="V15" s="309">
        <v>0</v>
      </c>
      <c r="W15" s="309">
        <f>'2018'!$S$75</f>
        <v>0</v>
      </c>
      <c r="X15" s="309">
        <f>'2019'!$S$75</f>
        <v>84</v>
      </c>
      <c r="Y15" s="309">
        <f>'2020'!$S$75</f>
        <v>162</v>
      </c>
      <c r="Z15" s="309">
        <f>'2021'!$S$76</f>
        <v>182</v>
      </c>
      <c r="AB15" s="23">
        <v>2019</v>
      </c>
      <c r="AC15" s="64">
        <f>'2022 PT'!P30+'2022 PF'!P33</f>
        <v>59</v>
      </c>
      <c r="AD15" s="34"/>
      <c r="AE15" s="35"/>
      <c r="AF15" s="61">
        <f>(AC15/AC19)</f>
        <v>0.190322580645161</v>
      </c>
    </row>
    <row ht="12.75" customHeight="1" r="16">
      <c r="A16" s="310" t="s">
        <v>253</v>
      </c>
      <c r="B16" s="59"/>
      <c r="C16" s="59"/>
      <c r="D16" s="117"/>
      <c r="E16" s="311">
        <f>SUM(E4:E15)</f>
        <v>82</v>
      </c>
      <c r="F16" s="311">
        <f>SUM(F4:F15)</f>
        <v>115</v>
      </c>
      <c r="G16" s="311">
        <f>SUM(G4:G15)</f>
        <v>53</v>
      </c>
      <c r="H16" s="311">
        <f>SUM(H4:H15)</f>
        <v>77</v>
      </c>
      <c r="I16" s="311">
        <f>SUM(I4:I15)</f>
        <v>84</v>
      </c>
      <c r="J16" s="311">
        <f>SUM(J4:J15)</f>
        <v>89</v>
      </c>
      <c r="K16" s="311">
        <f>SUM(K4:K15)</f>
        <v>109</v>
      </c>
      <c r="L16" s="311">
        <f>SUM(L4:L15)</f>
        <v>202</v>
      </c>
      <c r="M16" s="311">
        <f>SUM(M4:M15)</f>
        <v>191</v>
      </c>
      <c r="N16" s="311">
        <f>SUM(N4:N15)</f>
        <v>137</v>
      </c>
      <c r="O16" s="311">
        <f>SUM(O4:O15)</f>
        <v>104</v>
      </c>
      <c r="P16" s="311">
        <f>SUM(P4:P15)</f>
        <v>146</v>
      </c>
      <c r="Q16" s="311">
        <f>SUM(Q4:Q15)</f>
        <v>168</v>
      </c>
      <c r="R16" s="311">
        <f>SUM(R4:R15)</f>
        <v>110</v>
      </c>
      <c r="S16" s="311">
        <f>SUM(S4:S15)</f>
        <v>148</v>
      </c>
      <c r="T16" s="311">
        <f>SUM(T4:T15)</f>
        <v>139</v>
      </c>
      <c r="U16" s="311">
        <f>SUM(U4:U15)</f>
        <v>277</v>
      </c>
      <c r="V16" s="311">
        <f>SUM(V4:V15)</f>
        <v>404</v>
      </c>
      <c r="W16" s="311">
        <f>SUM(W4:W15)</f>
        <v>449</v>
      </c>
      <c r="X16" s="311">
        <f>SUM(X4:X15)</f>
        <v>475</v>
      </c>
      <c r="Y16" s="311">
        <f>SUM(Y4:Y15)</f>
        <v>493</v>
      </c>
      <c r="Z16" s="312">
        <f>SUM(Z4:Z15)</f>
        <v>562</v>
      </c>
      <c r="AB16" s="24">
        <v>2020</v>
      </c>
      <c r="AC16" s="62"/>
      <c r="AD16" s="34"/>
      <c r="AE16" s="35"/>
      <c r="AF16" s="63">
        <f>(AC16/AC19)</f>
        <v>0</v>
      </c>
    </row>
    <row ht="12.75" customHeight="1" r="17">
      <c r="AB17" s="23">
        <v>2021</v>
      </c>
      <c r="AC17" s="64"/>
      <c r="AD17" s="34"/>
      <c r="AE17" s="35"/>
      <c r="AF17" s="61">
        <f>(AC17/AC19)</f>
        <v>0</v>
      </c>
    </row>
    <row ht="12.75" customHeight="1" r="18">
      <c r="AB18" s="24">
        <v>2022</v>
      </c>
      <c r="AC18" s="62"/>
      <c r="AD18" s="34"/>
      <c r="AE18" s="35"/>
      <c r="AF18" s="61" t="e">
        <f>(AC18/AC20)</f>
        <v>#DIV/0!</v>
      </c>
    </row>
    <row ht="12.75" customHeight="1" r="19">
      <c r="A19" s="313" t="s">
        <v>1400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215"/>
      <c r="AB19" s="314" t="s">
        <v>166</v>
      </c>
      <c r="AC19" s="315">
        <f>SUM(AC4:AE17)</f>
        <v>310</v>
      </c>
      <c r="AD19" s="316"/>
      <c r="AE19" s="317"/>
      <c r="AF19" s="318">
        <f>SUM(AF4:AF15)</f>
        <v>1</v>
      </c>
    </row>
    <row ht="14.25" customHeight="1" r="20">
      <c r="A20" s="319"/>
      <c r="Z20" s="320"/>
      <c r="AB20" s="321" t="s">
        <v>973</v>
      </c>
      <c r="AC20" s="322"/>
      <c r="AD20" s="322"/>
      <c r="AE20" s="322"/>
      <c r="AF20" s="323"/>
    </row>
    <row ht="13.5" customHeight="1" r="21">
      <c r="A21" s="324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293"/>
      <c r="AB21" s="325"/>
      <c r="AC21" s="51"/>
      <c r="AD21" s="51"/>
      <c r="AE21" s="51"/>
      <c r="AF21" s="326"/>
    </row>
    <row ht="15.75" customHeight="1" r="22">
      <c r="A22" s="294" t="s">
        <v>270</v>
      </c>
      <c r="B22" s="55"/>
      <c r="C22" s="55"/>
      <c r="D22" s="56"/>
      <c r="E22" s="296">
        <v>2000</v>
      </c>
      <c r="F22" s="296">
        <v>2001</v>
      </c>
      <c r="G22" s="296">
        <v>2002</v>
      </c>
      <c r="H22" s="296">
        <v>2003</v>
      </c>
      <c r="I22" s="327">
        <v>2004</v>
      </c>
      <c r="J22" s="296">
        <v>2005</v>
      </c>
      <c r="K22" s="296">
        <v>2006</v>
      </c>
      <c r="L22" s="296">
        <v>2007</v>
      </c>
      <c r="M22" s="296">
        <v>2008</v>
      </c>
      <c r="N22" s="296">
        <v>2009</v>
      </c>
      <c r="O22" s="296">
        <v>2010</v>
      </c>
      <c r="P22" s="296">
        <v>2011</v>
      </c>
      <c r="Q22" s="296">
        <v>2012</v>
      </c>
      <c r="R22" s="296">
        <v>2013</v>
      </c>
      <c r="S22" s="296">
        <v>2014</v>
      </c>
      <c r="T22" s="296">
        <v>2015</v>
      </c>
      <c r="U22" s="296">
        <v>2016</v>
      </c>
      <c r="V22" s="296">
        <v>2017</v>
      </c>
      <c r="W22" s="296">
        <v>2018</v>
      </c>
      <c r="X22" s="296">
        <v>2019</v>
      </c>
      <c r="Y22" s="260">
        <v>2020</v>
      </c>
      <c r="Z22" s="327">
        <v>2021</v>
      </c>
      <c r="AB22" s="328" t="s">
        <v>182</v>
      </c>
      <c r="AC22" s="329" t="s">
        <v>106</v>
      </c>
      <c r="AD22" s="330"/>
      <c r="AE22" s="331"/>
      <c r="AF22" s="332" t="s">
        <v>107</v>
      </c>
    </row>
    <row ht="15.75" customHeight="1" r="23">
      <c r="A23" s="333" t="s">
        <v>365</v>
      </c>
      <c r="B23" s="334"/>
      <c r="C23" s="334"/>
      <c r="D23" s="335"/>
      <c r="E23" s="336">
        <f>'2000'!$S$81</f>
        <v>0</v>
      </c>
      <c r="F23" s="336">
        <f>'2001'!$S$81</f>
        <v>2</v>
      </c>
      <c r="G23" s="336">
        <f>'2002'!$S$81</f>
        <v>1</v>
      </c>
      <c r="H23" s="336">
        <f>'2003'!$S$81</f>
        <v>2</v>
      </c>
      <c r="I23" s="336">
        <f>'2004'!$S$81</f>
        <v>0</v>
      </c>
      <c r="J23" s="336">
        <f>'2005'!$S$81</f>
        <v>1</v>
      </c>
      <c r="K23" s="336">
        <f>'2006'!$S$81</f>
        <v>3</v>
      </c>
      <c r="L23" s="336">
        <f>'2007'!$S$81</f>
        <v>3</v>
      </c>
      <c r="M23" s="336">
        <f>'2008'!$S$81</f>
        <v>4</v>
      </c>
      <c r="N23" s="336">
        <f>'2009'!$S$81</f>
        <v>2</v>
      </c>
      <c r="O23" s="336">
        <f>'2010'!$S$81</f>
        <v>9</v>
      </c>
      <c r="P23" s="336">
        <f>'2011'!$S$81</f>
        <v>6</v>
      </c>
      <c r="Q23" s="336">
        <f>'2012'!$S$81</f>
        <v>3</v>
      </c>
      <c r="R23" s="336">
        <f>'2013'!$S$81</f>
        <v>6</v>
      </c>
      <c r="S23" s="336">
        <f>'2014'!$S$81</f>
        <v>3</v>
      </c>
      <c r="T23" s="336">
        <f>'2015'!$S$81</f>
        <v>5</v>
      </c>
      <c r="U23" s="336">
        <f>'2016'!$S$81</f>
        <v>14</v>
      </c>
      <c r="V23" s="336">
        <f>'2017'!$S$81</f>
        <v>13</v>
      </c>
      <c r="W23" s="336">
        <f>'2018'!$S$81</f>
        <v>6</v>
      </c>
      <c r="X23" s="336">
        <f>'2019'!$S$81</f>
        <v>14</v>
      </c>
      <c r="Y23" s="336">
        <f>'2020'!$S$81</f>
        <v>16</v>
      </c>
      <c r="Z23" s="336">
        <f>'2021'!$S$82</f>
        <v>4</v>
      </c>
      <c r="AB23" s="337" t="s">
        <v>188</v>
      </c>
      <c r="AC23" s="62">
        <f>'2022 PT'!P38+'2022 PF'!P40</f>
        <v>38</v>
      </c>
      <c r="AD23" s="34"/>
      <c r="AE23" s="35"/>
      <c r="AF23" s="338">
        <f>(AC23/AC35)</f>
        <v>0.119122257053292</v>
      </c>
    </row>
    <row ht="13.5" customHeight="1" r="24">
      <c r="A24" s="339" t="s">
        <v>371</v>
      </c>
      <c r="B24" s="340"/>
      <c r="C24" s="340"/>
      <c r="D24" s="341"/>
      <c r="E24" s="342">
        <f>'2000'!$S$82</f>
        <v>33</v>
      </c>
      <c r="F24" s="342">
        <f>'2001'!$S$82</f>
        <v>48</v>
      </c>
      <c r="G24" s="342">
        <f>'2002'!$S$82</f>
        <v>21</v>
      </c>
      <c r="H24" s="342">
        <f>'2003'!$S$82</f>
        <v>19</v>
      </c>
      <c r="I24" s="342">
        <f>'2004'!$S$82</f>
        <v>33</v>
      </c>
      <c r="J24" s="342">
        <f>'2005'!$S$82</f>
        <v>28</v>
      </c>
      <c r="K24" s="342">
        <f>'2006'!$S$82</f>
        <v>49</v>
      </c>
      <c r="L24" s="342">
        <f>'2007'!$S$82</f>
        <v>83</v>
      </c>
      <c r="M24" s="342">
        <f>'2008'!$S$82</f>
        <v>95</v>
      </c>
      <c r="N24" s="342">
        <f>'2009'!$S$82</f>
        <v>79</v>
      </c>
      <c r="O24" s="342">
        <f>'2010'!$S$82</f>
        <v>41</v>
      </c>
      <c r="P24" s="342">
        <f>'2011'!$S$82</f>
        <v>67</v>
      </c>
      <c r="Q24" s="342">
        <f>'2012'!$S$82</f>
        <v>89</v>
      </c>
      <c r="R24" s="342">
        <f>'2013'!$S$82</f>
        <v>51</v>
      </c>
      <c r="S24" s="342">
        <f>'2014'!$S$82</f>
        <v>65</v>
      </c>
      <c r="T24" s="342">
        <f>'2015'!$S$82</f>
        <v>52</v>
      </c>
      <c r="U24" s="342">
        <f>'2016'!$S$82</f>
        <v>122</v>
      </c>
      <c r="V24" s="342">
        <f>'2017'!$S$82</f>
        <v>202</v>
      </c>
      <c r="W24" s="342">
        <f>'2018'!$S$82</f>
        <v>228</v>
      </c>
      <c r="X24" s="342">
        <f>'2019'!$S$82</f>
        <v>233</v>
      </c>
      <c r="Y24" s="342">
        <f>'2020'!$S$82</f>
        <v>235</v>
      </c>
      <c r="Z24" s="342">
        <f>'2021'!$S$83</f>
        <v>273</v>
      </c>
      <c r="AB24" s="23" t="s">
        <v>193</v>
      </c>
      <c r="AC24" s="64">
        <f>'2022 PT'!P39+'2022 PF'!P41</f>
        <v>45</v>
      </c>
      <c r="AD24" s="34"/>
      <c r="AE24" s="35"/>
      <c r="AF24" s="61">
        <f>(AC24/AC35)</f>
        <v>0.141065830721003</v>
      </c>
    </row>
    <row ht="13.5" customHeight="1" r="25">
      <c r="A25" s="343" t="s">
        <v>376</v>
      </c>
      <c r="B25" s="340"/>
      <c r="C25" s="340"/>
      <c r="D25" s="341"/>
      <c r="E25" s="336">
        <f>'2000'!$S$83</f>
        <v>41</v>
      </c>
      <c r="F25" s="336">
        <f>'2001'!$S$83</f>
        <v>51</v>
      </c>
      <c r="G25" s="336">
        <f>'2002'!$S$83</f>
        <v>25</v>
      </c>
      <c r="H25" s="336">
        <f>'2003'!$S$83</f>
        <v>49</v>
      </c>
      <c r="I25" s="336">
        <f>'2004'!$S$83</f>
        <v>41</v>
      </c>
      <c r="J25" s="336">
        <f>'2005'!$S$83</f>
        <v>48</v>
      </c>
      <c r="K25" s="336">
        <f>'2006'!$S$83</f>
        <v>45</v>
      </c>
      <c r="L25" s="336">
        <f>'2007'!$S$83</f>
        <v>100</v>
      </c>
      <c r="M25" s="336">
        <f>'2008'!$S$83</f>
        <v>81</v>
      </c>
      <c r="N25" s="336">
        <f>'2009'!$S$83</f>
        <v>49</v>
      </c>
      <c r="O25" s="336">
        <f>'2010'!$S$83</f>
        <v>50</v>
      </c>
      <c r="P25" s="336">
        <f>'2011'!$S$83</f>
        <v>56</v>
      </c>
      <c r="Q25" s="336">
        <f>'2012'!$S$83</f>
        <v>59</v>
      </c>
      <c r="R25" s="336">
        <f>'2013'!$S$83</f>
        <v>41</v>
      </c>
      <c r="S25" s="336">
        <f>'2014'!$S$83</f>
        <v>70</v>
      </c>
      <c r="T25" s="336">
        <f>'2015'!$S$83</f>
        <v>50</v>
      </c>
      <c r="U25" s="336">
        <f>'2016'!$S$83</f>
        <v>102</v>
      </c>
      <c r="V25" s="336">
        <f>'2017'!$S$83</f>
        <v>141</v>
      </c>
      <c r="W25" s="336">
        <f>'2018'!$S$83</f>
        <v>163</v>
      </c>
      <c r="X25" s="336">
        <f>'2019'!$S$83</f>
        <v>183</v>
      </c>
      <c r="Y25" s="336">
        <f>'2020'!$S$83</f>
        <v>143</v>
      </c>
      <c r="Z25" s="336">
        <f>'2021'!$S$84</f>
        <v>190</v>
      </c>
      <c r="AB25" s="24" t="s">
        <v>197</v>
      </c>
      <c r="AC25" s="62">
        <f>'2022 PT'!P40+'2022 PF'!P42</f>
        <v>23</v>
      </c>
      <c r="AD25" s="34"/>
      <c r="AE25" s="35"/>
      <c r="AF25" s="63">
        <f>(AC25/AC35)</f>
        <v>0.0721003134796238</v>
      </c>
    </row>
    <row ht="14.25" customHeight="1" r="26">
      <c r="A26" s="339" t="s">
        <v>380</v>
      </c>
      <c r="B26" s="340"/>
      <c r="C26" s="340"/>
      <c r="D26" s="341"/>
      <c r="E26" s="342">
        <f>'2000'!$S$84</f>
        <v>8</v>
      </c>
      <c r="F26" s="342">
        <f>'2001'!$S$84</f>
        <v>14</v>
      </c>
      <c r="G26" s="342">
        <f>'2002'!$S$84</f>
        <v>6</v>
      </c>
      <c r="H26" s="342">
        <f>'2003'!$S$84</f>
        <v>7</v>
      </c>
      <c r="I26" s="342">
        <f>'2004'!$S$84</f>
        <v>10</v>
      </c>
      <c r="J26" s="342">
        <f>'2005'!$S$84</f>
        <v>12</v>
      </c>
      <c r="K26" s="342">
        <f>'2006'!$S$84</f>
        <v>12</v>
      </c>
      <c r="L26" s="342">
        <f>'2007'!$S$84</f>
        <v>16</v>
      </c>
      <c r="M26" s="342">
        <f>'2008'!$S$84</f>
        <v>11</v>
      </c>
      <c r="N26" s="342">
        <f>'2009'!$S$84</f>
        <v>7</v>
      </c>
      <c r="O26" s="342">
        <f>'2010'!$S$84</f>
        <v>4</v>
      </c>
      <c r="P26" s="342">
        <f>'2011'!$S$84</f>
        <v>17</v>
      </c>
      <c r="Q26" s="342">
        <f>'2012'!$S$84</f>
        <v>17</v>
      </c>
      <c r="R26" s="342">
        <f>'2013'!$S$84</f>
        <v>12</v>
      </c>
      <c r="S26" s="342">
        <f>'2014'!$S$84</f>
        <v>10</v>
      </c>
      <c r="T26" s="342">
        <f>'2015'!$S$84</f>
        <v>32</v>
      </c>
      <c r="U26" s="342">
        <f>'2016'!$S$84</f>
        <v>39</v>
      </c>
      <c r="V26" s="342">
        <f>'2017'!$S$84</f>
        <v>48</v>
      </c>
      <c r="W26" s="342">
        <f>'2018'!$S$84</f>
        <v>52</v>
      </c>
      <c r="X26" s="342">
        <f>'2019'!$S$84</f>
        <v>45</v>
      </c>
      <c r="Y26" s="342">
        <f>'2020'!$S$84</f>
        <v>99</v>
      </c>
      <c r="Z26" s="342">
        <f>'2021'!$S$85</f>
        <v>95</v>
      </c>
      <c r="AB26" s="23" t="s">
        <v>204</v>
      </c>
      <c r="AC26" s="64">
        <f>'2022 PT'!P41+'2022 PF'!P43</f>
        <v>54</v>
      </c>
      <c r="AD26" s="34"/>
      <c r="AE26" s="35"/>
      <c r="AF26" s="61">
        <f>(AC26/AC35)</f>
        <v>0.169278996865204</v>
      </c>
    </row>
    <row ht="12.75" customHeight="1" r="27">
      <c r="A27" s="310" t="s">
        <v>253</v>
      </c>
      <c r="B27" s="59"/>
      <c r="C27" s="59"/>
      <c r="D27" s="117"/>
      <c r="E27" s="311">
        <f>SUM(E23:E26)</f>
        <v>82</v>
      </c>
      <c r="F27" s="311">
        <f>SUM(F23:F26)</f>
        <v>115</v>
      </c>
      <c r="G27" s="311">
        <f>SUM(G23:G26)</f>
        <v>53</v>
      </c>
      <c r="H27" s="311">
        <f>SUM(H23:H26)</f>
        <v>77</v>
      </c>
      <c r="I27" s="311">
        <f>SUM(I23:I26)</f>
        <v>84</v>
      </c>
      <c r="J27" s="311">
        <f>SUM(J23:J26)</f>
        <v>89</v>
      </c>
      <c r="K27" s="311">
        <f>SUM(K23:K26)</f>
        <v>109</v>
      </c>
      <c r="L27" s="311">
        <f>SUM(L23:L26)</f>
        <v>202</v>
      </c>
      <c r="M27" s="311">
        <f>SUM(M23:M26)</f>
        <v>191</v>
      </c>
      <c r="N27" s="311">
        <f>SUM(N23:N26)</f>
        <v>137</v>
      </c>
      <c r="O27" s="311">
        <f>SUM(O23:O26)</f>
        <v>104</v>
      </c>
      <c r="P27" s="311">
        <f>SUM(P23:P26)</f>
        <v>146</v>
      </c>
      <c r="Q27" s="311">
        <f>SUM(Q23:Q26)</f>
        <v>168</v>
      </c>
      <c r="R27" s="311">
        <f>SUM(R23:R26)</f>
        <v>110</v>
      </c>
      <c r="S27" s="311">
        <f>SUM(S23:S26)</f>
        <v>148</v>
      </c>
      <c r="T27" s="311">
        <f>SUM(T23:T26)</f>
        <v>139</v>
      </c>
      <c r="U27" s="311">
        <f>SUM(U23:U26)</f>
        <v>277</v>
      </c>
      <c r="V27" s="311">
        <f>SUM(V23:V26)</f>
        <v>404</v>
      </c>
      <c r="W27" s="311">
        <f>SUM(W23:W26)</f>
        <v>449</v>
      </c>
      <c r="X27" s="311">
        <f>SUM(X23:X26)</f>
        <v>475</v>
      </c>
      <c r="Y27" s="311">
        <f>SUM(Y23:Y26)</f>
        <v>493</v>
      </c>
      <c r="Z27" s="311">
        <f>SUM(Z23:Z26)</f>
        <v>562</v>
      </c>
      <c r="AB27" s="24" t="s">
        <v>211</v>
      </c>
      <c r="AC27" s="62">
        <f>'2022 PT'!P42+'2022 PF'!P44</f>
        <v>99</v>
      </c>
      <c r="AD27" s="34"/>
      <c r="AE27" s="35"/>
      <c r="AF27" s="63">
        <f>(AC27/AC35)</f>
        <v>0.310344827586207</v>
      </c>
    </row>
    <row ht="12.75" customHeight="1" r="28">
      <c r="AB28" s="23" t="s">
        <v>216</v>
      </c>
      <c r="AC28" s="64">
        <f>'2022 PT'!P43+'2022 PF'!P45</f>
        <v>50</v>
      </c>
      <c r="AD28" s="34"/>
      <c r="AE28" s="35"/>
      <c r="AF28" s="61">
        <f>(AC28/AC35)</f>
        <v>0.156739811912226</v>
      </c>
    </row>
    <row ht="12.75" customHeight="1" r="29">
      <c r="A29" s="313" t="s">
        <v>1401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215"/>
      <c r="AB29" s="24" t="s">
        <v>221</v>
      </c>
      <c r="AC29" s="62">
        <f>'2022 PT'!P44+'2022 PF'!P46</f>
        <v>10</v>
      </c>
      <c r="AD29" s="34"/>
      <c r="AE29" s="35"/>
      <c r="AF29" s="63">
        <f>(AC29/AC35)</f>
        <v>0.0313479623824451</v>
      </c>
    </row>
    <row ht="13.5" customHeight="1" r="30">
      <c r="A30" s="319"/>
      <c r="Z30" s="320"/>
      <c r="AB30" s="23" t="s">
        <v>226</v>
      </c>
      <c r="AC30" s="64">
        <f>'2022 PT'!P45+'2022 PF'!P47</f>
        <v>0</v>
      </c>
      <c r="AD30" s="34"/>
      <c r="AE30" s="35"/>
      <c r="AF30" s="61">
        <f>(AC30/AC35)</f>
        <v>0</v>
      </c>
    </row>
    <row ht="14.25" customHeight="1" r="31">
      <c r="A31" s="324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293"/>
      <c r="AB31" s="24" t="s">
        <v>231</v>
      </c>
      <c r="AC31" s="62">
        <f>'2022 PT'!P46+'2022 PF'!P48</f>
        <v>0</v>
      </c>
      <c r="AD31" s="34"/>
      <c r="AE31" s="35"/>
      <c r="AF31" s="63">
        <f>(AC31/AC35)</f>
        <v>0</v>
      </c>
    </row>
    <row ht="12.75" customHeight="1" r="32">
      <c r="A32" s="344" t="s">
        <v>402</v>
      </c>
      <c r="B32" s="345"/>
      <c r="C32" s="345"/>
      <c r="D32" s="346"/>
      <c r="E32" s="295">
        <v>2000</v>
      </c>
      <c r="F32" s="295">
        <v>2001</v>
      </c>
      <c r="G32" s="295">
        <v>2002</v>
      </c>
      <c r="H32" s="295">
        <v>2003</v>
      </c>
      <c r="I32" s="295">
        <v>2004</v>
      </c>
      <c r="J32" s="295">
        <v>2005</v>
      </c>
      <c r="K32" s="295">
        <v>2006</v>
      </c>
      <c r="L32" s="295">
        <v>2007</v>
      </c>
      <c r="M32" s="295">
        <v>2008</v>
      </c>
      <c r="N32" s="295">
        <v>2009</v>
      </c>
      <c r="O32" s="295">
        <v>2010</v>
      </c>
      <c r="P32" s="295">
        <v>2011</v>
      </c>
      <c r="Q32" s="295">
        <v>2012</v>
      </c>
      <c r="R32" s="295">
        <v>2013</v>
      </c>
      <c r="S32" s="295">
        <v>2014</v>
      </c>
      <c r="T32" s="295">
        <v>2015</v>
      </c>
      <c r="U32" s="295">
        <v>2016</v>
      </c>
      <c r="V32" s="295">
        <v>2017</v>
      </c>
      <c r="W32" s="295">
        <v>2018</v>
      </c>
      <c r="X32" s="295">
        <v>2019</v>
      </c>
      <c r="Y32" s="260">
        <v>2020</v>
      </c>
      <c r="Z32" s="327">
        <v>2021</v>
      </c>
      <c r="AB32" s="23" t="s">
        <v>237</v>
      </c>
      <c r="AC32" s="64">
        <f>'2022 PT'!P47+'2022 PF'!P49</f>
        <v>0</v>
      </c>
      <c r="AD32" s="34"/>
      <c r="AE32" s="35"/>
      <c r="AF32" s="61">
        <f>(AC32/AC35)</f>
        <v>0</v>
      </c>
    </row>
    <row ht="12.75" customHeight="1" r="33">
      <c r="A33" s="347" t="s">
        <v>1402</v>
      </c>
      <c r="B33" s="59"/>
      <c r="C33" s="59"/>
      <c r="D33" s="60"/>
      <c r="E33" s="348">
        <f>'2000'!$P$90/30</f>
        <v>50.1368421052632</v>
      </c>
      <c r="F33" s="348">
        <f>'2001'!$P$90/30</f>
        <v>31.7217391304348</v>
      </c>
      <c r="G33" s="348">
        <f>'2002'!$P$90/30</f>
        <v>45.2358974358974</v>
      </c>
      <c r="H33" s="348">
        <f>'2003'!$P$90/30</f>
        <v>36.5253968253968</v>
      </c>
      <c r="I33" s="348">
        <f>'2004'!$P$90/30</f>
        <v>37.3079365079365</v>
      </c>
      <c r="J33" s="348">
        <f>'2005'!$P$91/30</f>
        <v>36.1246376811594</v>
      </c>
      <c r="K33" s="348">
        <f>'2006'!$P$90/30</f>
        <v>42.9555555555556</v>
      </c>
      <c r="L33" s="348">
        <f>'2007'!$P$90/30</f>
        <v>71.7333333333333</v>
      </c>
      <c r="M33" s="348">
        <f>'2008'!$P$90/30</f>
        <v>50.7555555555556</v>
      </c>
      <c r="N33" s="348">
        <f>'2009'!$P$90/30</f>
        <v>37.5</v>
      </c>
      <c r="O33" s="348">
        <f>'2010'!$P$90/30</f>
        <v>59.6666666666667</v>
      </c>
      <c r="P33" s="348" t="e">
        <f>#N/A</f>
        <v>#N/A</v>
      </c>
      <c r="Q33" s="348" t="e">
        <f>#N/A</f>
        <v>#N/A</v>
      </c>
      <c r="R33" s="348">
        <f>'2013'!$P$90/30</f>
        <v>81.2</v>
      </c>
      <c r="S33" s="348" t="e">
        <f>#N/A</f>
        <v>#N/A</v>
      </c>
      <c r="T33" s="348" t="e">
        <f>#N/A</f>
        <v>#N/A</v>
      </c>
      <c r="U33" s="348">
        <f>'2016'!$P$90/30</f>
        <v>103.6</v>
      </c>
      <c r="V33" s="348" t="e">
        <f>#N/A</f>
        <v>#N/A</v>
      </c>
      <c r="W33" s="348" t="e">
        <f>#N/A</f>
        <v>#N/A</v>
      </c>
      <c r="X33" s="348">
        <f>'2019'!$P$90/30</f>
        <v>62.7666666666667</v>
      </c>
      <c r="Y33" s="348">
        <f>'2020'!$P$90/30</f>
        <v>97.0888888888889</v>
      </c>
      <c r="Z33" s="348">
        <f>'2021'!$P$91/30</f>
        <v>85.6666666666667</v>
      </c>
      <c r="AB33" s="24" t="s">
        <v>243</v>
      </c>
      <c r="AC33" s="62">
        <f>'2022 PT'!P48+'2022 PF'!P50</f>
        <v>0</v>
      </c>
      <c r="AD33" s="34"/>
      <c r="AE33" s="35"/>
      <c r="AF33" s="63">
        <f>(AC33/AC35)</f>
        <v>0</v>
      </c>
    </row>
    <row ht="12.75" customHeight="1" r="34">
      <c r="A34" s="33" t="s">
        <v>1403</v>
      </c>
      <c r="B34" s="34"/>
      <c r="C34" s="34"/>
      <c r="D34" s="35"/>
      <c r="E34" s="349">
        <f>'2000'!$P$91/30</f>
        <v>20.6962962962963</v>
      </c>
      <c r="F34" s="349">
        <f>'2001'!$P$91/30</f>
        <v>27.5090909090909</v>
      </c>
      <c r="G34" s="349">
        <f>'2002'!$P$91/30</f>
        <v>25.4866666666667</v>
      </c>
      <c r="H34" s="349">
        <f>'2003'!$P$91/30</f>
        <v>24.1291666666667</v>
      </c>
      <c r="I34" s="349">
        <f>'2004'!$P$91/30</f>
        <v>35.2916666666667</v>
      </c>
      <c r="J34" s="349">
        <f>'2005'!$P$92/30</f>
        <v>27.8533333333333</v>
      </c>
      <c r="K34" s="349">
        <f>'2006'!$P$91/30</f>
        <v>36.0733333333333</v>
      </c>
      <c r="L34" s="349">
        <f>'2007'!$P$91/30</f>
        <v>30.5833333333333</v>
      </c>
      <c r="M34" s="349">
        <f>'2008'!$P$91/30</f>
        <v>44.3</v>
      </c>
      <c r="N34" s="349">
        <f>'2009'!$P$91/30</f>
        <v>43.225</v>
      </c>
      <c r="O34" s="349" t="e">
        <f>#N/A</f>
        <v>#N/A</v>
      </c>
      <c r="P34" s="349">
        <f>'2011'!$P$91/30</f>
        <v>56</v>
      </c>
      <c r="Q34" s="349">
        <f>'2012'!$P$91/30</f>
        <v>49</v>
      </c>
      <c r="R34" s="349">
        <f>'2013'!$P$91/30</f>
        <v>58.5</v>
      </c>
      <c r="S34" s="349">
        <f>'2014'!$P$91/30</f>
        <v>61.4</v>
      </c>
      <c r="T34" s="349">
        <f>'2015'!$P$91/30</f>
        <v>68.4</v>
      </c>
      <c r="U34" s="349">
        <f>'2016'!$P$91/30</f>
        <v>79.7666666666667</v>
      </c>
      <c r="V34" s="349">
        <f>'2017'!$P$91/30</f>
        <v>66.2266666666667</v>
      </c>
      <c r="W34" s="349">
        <f>'2018'!$P$91/30</f>
        <v>59.05</v>
      </c>
      <c r="X34" s="349">
        <f>'2019'!$P$91/30</f>
        <v>86.8333333333333</v>
      </c>
      <c r="Y34" s="349">
        <f>'2020'!$P$91/30</f>
        <v>99.1666666666667</v>
      </c>
      <c r="Z34" s="349">
        <f>'2021'!$P$92/30</f>
        <v>85.4142857142857</v>
      </c>
      <c r="AB34" s="65" t="s">
        <v>248</v>
      </c>
      <c r="AC34" s="64">
        <f>'2022 PT'!P49+'2022 PF'!P51</f>
        <v>0</v>
      </c>
      <c r="AD34" s="34"/>
      <c r="AE34" s="35"/>
      <c r="AF34" s="350">
        <f>(AC34/AC35)</f>
        <v>0</v>
      </c>
    </row>
    <row ht="12.75" customHeight="1" r="35">
      <c r="A35" s="37" t="s">
        <v>1404</v>
      </c>
      <c r="B35" s="34"/>
      <c r="C35" s="34"/>
      <c r="D35" s="35"/>
      <c r="E35" s="351" t="e">
        <f>#N/A</f>
        <v>#N/A</v>
      </c>
      <c r="F35" s="351" t="e">
        <f>#N/A</f>
        <v>#N/A</v>
      </c>
      <c r="G35" s="351" t="e">
        <f>#N/A</f>
        <v>#N/A</v>
      </c>
      <c r="H35" s="351" t="e">
        <f>#N/A</f>
        <v>#N/A</v>
      </c>
      <c r="I35" s="351" t="e">
        <f>#N/A</f>
        <v>#N/A</v>
      </c>
      <c r="J35" s="351" t="e">
        <f>#N/A</f>
        <v>#N/A</v>
      </c>
      <c r="K35" s="351">
        <f>'2006'!$P$92/30</f>
        <v>27.5444444444444</v>
      </c>
      <c r="L35" s="351">
        <f>'2007'!$P$92/30</f>
        <v>31.2133333333333</v>
      </c>
      <c r="M35" s="351">
        <f>'2008'!$P$92/30</f>
        <v>19.8222222222222</v>
      </c>
      <c r="N35" s="351">
        <f>'2009'!$P$92/30</f>
        <v>19.5404761904762</v>
      </c>
      <c r="O35" s="351">
        <f>'2010'!$P$92/30</f>
        <v>25.9847619047619</v>
      </c>
      <c r="P35" s="351">
        <f>'2011'!$P$92/30</f>
        <v>30.925</v>
      </c>
      <c r="Q35" s="351">
        <f>'2012'!$P$92/30</f>
        <v>33.75</v>
      </c>
      <c r="R35" s="351">
        <f>'2013'!$P$92/30</f>
        <v>39.0318518518518</v>
      </c>
      <c r="S35" s="351">
        <f>'2014'!$P$92/30</f>
        <v>41.6936708860759</v>
      </c>
      <c r="T35" s="351">
        <f>'2015'!$P$92/30</f>
        <v>51.9050724637681</v>
      </c>
      <c r="U35" s="351">
        <f>'2016'!$P$92/30</f>
        <v>45.651875</v>
      </c>
      <c r="V35" s="351">
        <f>'2017'!$P$92/30</f>
        <v>51.2653483992467</v>
      </c>
      <c r="W35" s="351">
        <f>'2018'!$P$92/30</f>
        <v>51.7879101899827</v>
      </c>
      <c r="X35" s="351">
        <f>'2019'!$P$92/30</f>
        <v>48.3270136307311</v>
      </c>
      <c r="Y35" s="351">
        <f>'2020'!$P$92/30</f>
        <v>48.9705761316872</v>
      </c>
      <c r="Z35" s="351">
        <f>'2021'!$P$93/30</f>
        <v>49.9423076923077</v>
      </c>
      <c r="AB35" s="352" t="s">
        <v>253</v>
      </c>
      <c r="AC35" s="353">
        <f>SUM(AC23:AE34)</f>
        <v>319</v>
      </c>
      <c r="AD35" s="354"/>
      <c r="AE35" s="355"/>
      <c r="AF35" s="356">
        <f>SUM(AF23:AF34)</f>
        <v>1</v>
      </c>
    </row>
    <row ht="12.75" customHeight="1" r="36">
      <c r="A36" s="33" t="s">
        <v>1405</v>
      </c>
      <c r="B36" s="34"/>
      <c r="C36" s="34"/>
      <c r="D36" s="35"/>
      <c r="E36" s="349">
        <f>'2001'!$P$93/30</f>
        <v>25.4166666666667</v>
      </c>
      <c r="F36" s="349">
        <f>'2001'!$P$93/30</f>
        <v>25.4166666666667</v>
      </c>
      <c r="G36" s="351" t="e">
        <f>#N/A</f>
        <v>#N/A</v>
      </c>
      <c r="H36" s="351" t="e">
        <f>#N/A</f>
        <v>#N/A</v>
      </c>
      <c r="I36" s="349">
        <f>'2004'!$P$93/30</f>
        <v>31</v>
      </c>
      <c r="J36" s="349">
        <f>'2005'!$P$94/30</f>
        <v>6.53333333333333</v>
      </c>
      <c r="K36" s="349">
        <f>'2006'!$P$93/30</f>
        <v>32.8333333333333</v>
      </c>
      <c r="L36" s="349" t="e">
        <f>#N/A</f>
        <v>#N/A</v>
      </c>
      <c r="M36" s="349" t="e">
        <f>#N/A</f>
        <v>#N/A</v>
      </c>
      <c r="N36" s="349" t="e">
        <f>#N/A</f>
        <v>#N/A</v>
      </c>
      <c r="O36" s="349">
        <f>'2010'!$P$93/30</f>
        <v>57.8</v>
      </c>
      <c r="P36" s="349" t="e">
        <f>#N/A</f>
        <v>#N/A</v>
      </c>
      <c r="Q36" s="349" t="e">
        <f>#N/A</f>
        <v>#N/A</v>
      </c>
      <c r="R36" s="349" t="e">
        <f>#N/A</f>
        <v>#N/A</v>
      </c>
      <c r="S36" s="349" t="e">
        <f>#N/A</f>
        <v>#N/A</v>
      </c>
      <c r="T36" s="349" t="e">
        <f>#N/A</f>
        <v>#N/A</v>
      </c>
      <c r="U36" s="349">
        <f>'2016'!$P$93/30</f>
        <v>56.4</v>
      </c>
      <c r="V36" s="349">
        <f>'2017'!$P$93/30</f>
        <v>37.5833333333333</v>
      </c>
      <c r="W36" s="349">
        <f>'2018'!$P$93/30</f>
        <v>44.6</v>
      </c>
      <c r="X36" s="349" t="e">
        <f>#N/A</f>
        <v>#N/A</v>
      </c>
      <c r="Y36" s="349">
        <f>'2020'!$P$93/30</f>
        <v>62.5166666666667</v>
      </c>
      <c r="Z36" s="349">
        <f>'2021'!$P$94/30</f>
        <v>63.6666666666667</v>
      </c>
    </row>
    <row ht="12.75" customHeight="1" r="37">
      <c r="A37" s="37" t="s">
        <v>1406</v>
      </c>
      <c r="B37" s="34"/>
      <c r="C37" s="34"/>
      <c r="D37" s="35"/>
      <c r="E37" s="351">
        <f>'2000'!$P$94/30</f>
        <v>26.543137254902</v>
      </c>
      <c r="F37" s="351">
        <f>'2001'!$P$94/30</f>
        <v>35.7549019607843</v>
      </c>
      <c r="G37" s="351">
        <f>'2002'!$P$94/30</f>
        <v>36.6014492753623</v>
      </c>
      <c r="H37" s="351">
        <f>'2003'!$P$94/30</f>
        <v>39.1741666666667</v>
      </c>
      <c r="I37" s="351">
        <f>'2004'!$P$94/30</f>
        <v>35.7888888888889</v>
      </c>
      <c r="J37" s="351">
        <f>'2005'!$P$95/30</f>
        <v>39.6696296296296</v>
      </c>
      <c r="K37" s="351">
        <f>'2006'!$P$94/30</f>
        <v>48.4720238095238</v>
      </c>
      <c r="L37" s="351">
        <f>'2007'!$P$94/30</f>
        <v>43.7929824561404</v>
      </c>
      <c r="M37" s="351">
        <f>'2008'!$P$94/30</f>
        <v>36.3754385964912</v>
      </c>
      <c r="N37" s="351">
        <f>'2009'!$P$94/30</f>
        <v>42.5866666666667</v>
      </c>
      <c r="O37" s="351">
        <f>'2010'!$P$94/30</f>
        <v>63.2474358974359</v>
      </c>
      <c r="P37" s="351">
        <f>'2011'!$P$94/30</f>
        <v>41.828125</v>
      </c>
      <c r="Q37" s="351">
        <f>'2012'!$P$94/30</f>
        <v>52.5933333333333</v>
      </c>
      <c r="R37" s="351">
        <f>'2013'!$P$94/30</f>
        <v>53.6962962962963</v>
      </c>
      <c r="S37" s="351">
        <f>'2014'!$P$94/30</f>
        <v>67.7</v>
      </c>
      <c r="T37" s="351">
        <f>'2015'!$P$94/30</f>
        <v>71.6638888888889</v>
      </c>
      <c r="U37" s="351">
        <f>'2016'!$P$94/30</f>
        <v>50.1701754385965</v>
      </c>
      <c r="V37" s="351">
        <f>'2017'!$P$94/30</f>
        <v>59.5138888888889</v>
      </c>
      <c r="W37" s="351">
        <f>'2018'!$P$94/30</f>
        <v>58.8916666666667</v>
      </c>
      <c r="X37" s="351">
        <f>'2019'!$P$94/30</f>
        <v>68.6518518518519</v>
      </c>
      <c r="Y37" s="351">
        <f>'2020'!$P$94/30</f>
        <v>84.4176190476191</v>
      </c>
      <c r="Z37" s="351">
        <f>'2021'!$P$95/30</f>
        <v>67.6483333333333</v>
      </c>
    </row>
    <row ht="12.75" customHeight="1" r="38">
      <c r="A38" s="33" t="s">
        <v>1407</v>
      </c>
      <c r="B38" s="34"/>
      <c r="C38" s="34"/>
      <c r="D38" s="35"/>
      <c r="E38" s="349">
        <f>'2000'!$P$95/30</f>
        <v>20.2972222222222</v>
      </c>
      <c r="F38" s="349">
        <f>'2001'!$P$95/30</f>
        <v>20.4285714285714</v>
      </c>
      <c r="G38" s="349">
        <f>'2002'!$P$95/30</f>
        <v>42.6722222222222</v>
      </c>
      <c r="H38" s="349">
        <f>'2003'!$P$95/30</f>
        <v>19.9444444444444</v>
      </c>
      <c r="I38" s="349">
        <f>'2004'!$P$95/30</f>
        <v>30.5571428571429</v>
      </c>
      <c r="J38" s="349">
        <f>'2005'!$P$96/30</f>
        <v>35.1066666666667</v>
      </c>
      <c r="K38" s="349">
        <f>'2006'!$P$95/30</f>
        <v>34.0761904761905</v>
      </c>
      <c r="L38" s="349">
        <f>'2007'!$P$95/30</f>
        <v>28.1866666666667</v>
      </c>
      <c r="M38" s="349">
        <f>'2008'!$P$95/30</f>
        <v>43.14</v>
      </c>
      <c r="N38" s="349">
        <f>'2009'!$P$95/30</f>
        <v>39.2761904761905</v>
      </c>
      <c r="O38" s="349">
        <f>'2010'!$P$95/30</f>
        <v>15.4333333333333</v>
      </c>
      <c r="P38" s="349">
        <f>'2011'!$P$95/30</f>
        <v>56.1</v>
      </c>
      <c r="Q38" s="349">
        <f>'2012'!$P$95/30</f>
        <v>24</v>
      </c>
      <c r="R38" s="349">
        <f>'2013'!$P$95/30</f>
        <v>52.5888888888889</v>
      </c>
      <c r="S38" s="349">
        <f>'2014'!$P$95/30</f>
        <v>54.7428571428571</v>
      </c>
      <c r="T38" s="349">
        <f>'2015'!$P$95/30</f>
        <v>53.8333333333333</v>
      </c>
      <c r="U38" s="349">
        <f>'2016'!$P$95/30</f>
        <v>59.5366666666667</v>
      </c>
      <c r="V38" s="349">
        <f>'2017'!$P$95/30</f>
        <v>49.2703703703704</v>
      </c>
      <c r="W38" s="349">
        <f>'2018'!$P$95/30</f>
        <v>26.825</v>
      </c>
      <c r="X38" s="349">
        <f>'2019'!$P$95/30</f>
        <v>53.9</v>
      </c>
      <c r="Y38" s="349">
        <f>'2020'!$P$95/30</f>
        <v>70.3592592592593</v>
      </c>
      <c r="Z38" s="349">
        <f>'2021'!$P$96/30</f>
        <v>70.6527777777778</v>
      </c>
    </row>
    <row ht="12.75" customHeight="1" r="39">
      <c r="A39" s="37" t="s">
        <v>1408</v>
      </c>
      <c r="B39" s="34"/>
      <c r="C39" s="34"/>
      <c r="D39" s="35"/>
      <c r="E39" s="351" t="e">
        <f>#N/A</f>
        <v>#N/A</v>
      </c>
      <c r="F39" s="351" t="e">
        <f>#N/A</f>
        <v>#N/A</v>
      </c>
      <c r="G39" s="351" t="e">
        <f>#N/A</f>
        <v>#N/A</v>
      </c>
      <c r="H39" s="351" t="e">
        <f>#N/A</f>
        <v>#N/A</v>
      </c>
      <c r="I39" s="351" t="e">
        <f>#N/A</f>
        <v>#N/A</v>
      </c>
      <c r="J39" s="351" t="e">
        <f>#N/A</f>
        <v>#N/A</v>
      </c>
      <c r="K39" s="351" t="e">
        <f>#N/A</f>
        <v>#N/A</v>
      </c>
      <c r="L39" s="351">
        <f>'2007'!$P$96/30</f>
        <v>38.626582278481</v>
      </c>
      <c r="M39" s="351">
        <f>'2008'!$P$96/30</f>
        <v>29.2939814814815</v>
      </c>
      <c r="N39" s="351">
        <f>'2009'!$P$96/30</f>
        <v>28.0290322580645</v>
      </c>
      <c r="O39" s="351">
        <f>'2010'!$P$96/30</f>
        <v>31.7186274509804</v>
      </c>
      <c r="P39" s="351">
        <f>'2011'!$P$96/30</f>
        <v>32.5462962962963</v>
      </c>
      <c r="Q39" s="351">
        <f>'2012'!$P$96/30</f>
        <v>38.9493333333333</v>
      </c>
      <c r="R39" s="351">
        <f>'2013'!$P$96/30</f>
        <v>42.6944444444444</v>
      </c>
      <c r="S39" s="351">
        <f>'2014'!$P$96/30</f>
        <v>51.0444444444444</v>
      </c>
      <c r="T39" s="351">
        <f>'2015'!$P$96/30</f>
        <v>52.4148936170213</v>
      </c>
      <c r="U39" s="351">
        <f>'2016'!$P$96/30</f>
        <v>59.1876811594203</v>
      </c>
      <c r="V39" s="351">
        <f>'2017'!$P$96/30</f>
        <v>61.2399491094148</v>
      </c>
      <c r="W39" s="351">
        <f>'2018'!$P$96/30</f>
        <v>64.1463963963964</v>
      </c>
      <c r="X39" s="351">
        <f>'2019'!$P$96/30</f>
        <v>67.1913461538462</v>
      </c>
      <c r="Y39" s="351">
        <f>'2020'!$P$96/30</f>
        <v>63.0025821596244</v>
      </c>
      <c r="Z39" s="351">
        <f>'2021'!$P$97/30</f>
        <v>68.9032362459547</v>
      </c>
    </row>
    <row ht="12.75" customHeight="1" r="40">
      <c r="A40" s="33" t="s">
        <v>1409</v>
      </c>
      <c r="B40" s="34"/>
      <c r="C40" s="34"/>
      <c r="D40" s="35"/>
      <c r="E40" s="349">
        <f>'2000'!$P$97/30</f>
        <v>15.8</v>
      </c>
      <c r="F40" s="349">
        <f>'2001'!$P$97/30</f>
        <v>27.1363636363636</v>
      </c>
      <c r="G40" s="349">
        <f>'2002'!$P$97/30</f>
        <v>27.5722222222222</v>
      </c>
      <c r="H40" s="349">
        <f>'2003'!$P$97/30</f>
        <v>19.68</v>
      </c>
      <c r="I40" s="349">
        <f>'2004'!$P$97/30</f>
        <v>31.2666666666667</v>
      </c>
      <c r="J40" s="349">
        <f>'2005'!$P$98/30</f>
        <v>35.8433333333333</v>
      </c>
      <c r="K40" s="349">
        <f>'2006'!$P$97/30</f>
        <v>18.3285714285714</v>
      </c>
      <c r="L40" s="349">
        <f>'2007'!$P$97/30</f>
        <v>18.5619047619048</v>
      </c>
      <c r="M40" s="349">
        <f>'2008'!$P$97/30</f>
        <v>27.7111111111111</v>
      </c>
      <c r="N40" s="349">
        <f>'2009'!$P$97/30</f>
        <v>26.8</v>
      </c>
      <c r="O40" s="349">
        <f>'2010'!$P$97/30</f>
        <v>21.9416666666667</v>
      </c>
      <c r="P40" s="349">
        <f>'2011'!$P$97/30</f>
        <v>25.5128205128205</v>
      </c>
      <c r="Q40" s="349">
        <f>'2012'!$P$97/30</f>
        <v>31.64</v>
      </c>
      <c r="R40" s="349">
        <f>'2013'!$P$97/30</f>
        <v>34.7111111111111</v>
      </c>
      <c r="S40" s="349">
        <f>'2014'!$P$97/30</f>
        <v>30.9666666666667</v>
      </c>
      <c r="T40" s="349">
        <f>'2015'!$P$97/30</f>
        <v>24.2238095238095</v>
      </c>
      <c r="U40" s="349">
        <f>'2016'!$P$97/30</f>
        <v>22.9888888888889</v>
      </c>
      <c r="V40" s="349">
        <f>'2017'!$P$97/30</f>
        <v>23.7857142857143</v>
      </c>
      <c r="W40" s="349">
        <f>'2018'!$P$97/30</f>
        <v>16.0561904761905</v>
      </c>
      <c r="X40" s="349">
        <f>'2019'!$P$97/30</f>
        <v>11.1913978494624</v>
      </c>
      <c r="Y40" s="349">
        <f>'2020'!$P$97/30</f>
        <v>13.3089285714286</v>
      </c>
      <c r="Z40" s="349">
        <f>'2021'!$P$98/30</f>
        <v>11.8581196581197</v>
      </c>
    </row>
    <row ht="14.25" customHeight="1" r="41">
      <c r="A41" s="38" t="s">
        <v>1410</v>
      </c>
      <c r="B41" s="39"/>
      <c r="C41" s="39"/>
      <c r="D41" s="40"/>
      <c r="E41" s="357" t="e">
        <f>#N/A</f>
        <v>#N/A</v>
      </c>
      <c r="F41" s="357" t="e">
        <f>#N/A</f>
        <v>#N/A</v>
      </c>
      <c r="G41" s="357" t="e">
        <f>#N/A</f>
        <v>#N/A</v>
      </c>
      <c r="H41" s="357" t="e">
        <f>#N/A</f>
        <v>#N/A</v>
      </c>
      <c r="I41" s="357" t="e">
        <f>#N/A</f>
        <v>#N/A</v>
      </c>
      <c r="J41" s="357" t="e">
        <f>#N/A</f>
        <v>#N/A</v>
      </c>
      <c r="K41" s="357" t="e">
        <f>#N/A</f>
        <v>#N/A</v>
      </c>
      <c r="L41" s="357" t="e">
        <f>#N/A</f>
        <v>#N/A</v>
      </c>
      <c r="M41" s="357" t="e">
        <f>#N/A</f>
        <v>#N/A</v>
      </c>
      <c r="N41" s="357" t="e">
        <f>#N/A</f>
        <v>#N/A</v>
      </c>
      <c r="O41" s="357" t="e">
        <f>#N/A</f>
        <v>#N/A</v>
      </c>
      <c r="P41" s="357">
        <f>'2011'!$P$98/30</f>
        <v>3.32222222222222</v>
      </c>
      <c r="Q41" s="357">
        <f>'2012'!$P$98/30</f>
        <v>7.53333333333333</v>
      </c>
      <c r="R41" s="357">
        <f>'2013'!$P$98/30</f>
        <v>10.3066666666667</v>
      </c>
      <c r="S41" s="357">
        <f>'2014'!$P$98/30</f>
        <v>15.2</v>
      </c>
      <c r="T41" s="357">
        <f>'2015'!$P$98/30</f>
        <v>19.2611111111111</v>
      </c>
      <c r="U41" s="357">
        <f>'2016'!$P$98/30</f>
        <v>17.2513888888889</v>
      </c>
      <c r="V41" s="357">
        <f>'2017'!$P$98/30</f>
        <v>12.6111111111111</v>
      </c>
      <c r="W41" s="357">
        <f>'2018'!$P$98/30</f>
        <v>8.4921568627451</v>
      </c>
      <c r="X41" s="357">
        <f>'2019'!$P$98/30</f>
        <v>9.27777777777778</v>
      </c>
      <c r="Y41" s="357">
        <f>'2020'!$P$98/30</f>
        <v>7.89649122807018</v>
      </c>
      <c r="Z41" s="357">
        <f>'2021'!$P$99/30</f>
        <v>7.05359477124183</v>
      </c>
    </row>
    <row ht="12.75" customHeight="1" r="42">
      <c r="A42" s="310" t="s">
        <v>426</v>
      </c>
      <c r="B42" s="59"/>
      <c r="C42" s="59"/>
      <c r="D42" s="117"/>
      <c r="E42" s="358">
        <f>'2000'!$P$99/30</f>
        <v>30.4802631578947</v>
      </c>
      <c r="F42" s="358">
        <f>'2001'!$P$99/30</f>
        <v>31.1699404761905</v>
      </c>
      <c r="G42" s="358">
        <f>'2002'!$P$99/30</f>
        <v>37.3358490566038</v>
      </c>
      <c r="H42" s="358">
        <f>'2003'!$P$99/30</f>
        <v>34.8735930735931</v>
      </c>
      <c r="I42" s="358">
        <f>'2004'!$P$99/30</f>
        <v>35.3289682539683</v>
      </c>
      <c r="J42" s="358">
        <f>'2005'!$P$100/30</f>
        <v>37.0310861423221</v>
      </c>
      <c r="K42" s="358">
        <f>'2006'!$P$99/30</f>
        <v>41.1085626911315</v>
      </c>
      <c r="L42" s="358">
        <f>'2007'!$P$99/30</f>
        <v>37.5438943894389</v>
      </c>
      <c r="M42" s="358">
        <f>'2008'!$P$99/30</f>
        <v>30.321815008726</v>
      </c>
      <c r="N42" s="358">
        <f>'2009'!$P$99/30</f>
        <v>30.7588807785888</v>
      </c>
      <c r="O42" s="358">
        <f>'2010'!$P$99/30</f>
        <v>38.1775641025641</v>
      </c>
      <c r="P42" s="358">
        <f>'2011'!$P$99/30</f>
        <v>33.0095890410959</v>
      </c>
      <c r="Q42" s="358">
        <f>'2012'!$P$99/30</f>
        <v>35.2900793650794</v>
      </c>
      <c r="R42" s="358">
        <f>'2013'!$P$99/30</f>
        <v>41.9960606060606</v>
      </c>
      <c r="S42" s="358">
        <f>'2014'!$P$99/30</f>
        <v>46.5475225225225</v>
      </c>
      <c r="T42" s="358">
        <f>'2015'!$P$99/30</f>
        <v>47.0040767386091</v>
      </c>
      <c r="U42" s="358">
        <f>'2016'!$P$99/30</f>
        <v>45.3941034897714</v>
      </c>
      <c r="V42" s="358">
        <f>'2017'!$P$99/30</f>
        <v>51.8023102310231</v>
      </c>
      <c r="W42" s="358">
        <f>'2018'!$P$99/30</f>
        <v>51.9743132887899</v>
      </c>
      <c r="X42" s="358">
        <f>'2019'!$P$99/30</f>
        <v>51.0841403508772</v>
      </c>
      <c r="Y42" s="358">
        <f>'2020'!$P$99/30</f>
        <v>52.2914634146341</v>
      </c>
      <c r="Z42" s="359">
        <f>'2021'!$P$100/30</f>
        <v>53.0881758764112</v>
      </c>
    </row>
    <row ht="12.75" customHeight="1" r="43"/>
    <row ht="12.75" customHeight="1" r="44">
      <c r="A44" s="313" t="s">
        <v>1411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215"/>
      <c r="AA44" s="360" t="s">
        <v>1412</v>
      </c>
      <c r="AB44" s="361"/>
    </row>
    <row ht="12.75" customHeight="1" r="45">
      <c r="A45" s="319"/>
      <c r="Z45" s="320"/>
      <c r="AA45" s="362"/>
      <c r="AB45" s="320"/>
    </row>
    <row ht="12.75" customHeight="1" r="46">
      <c r="A46" s="363"/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5"/>
      <c r="AA46" s="362"/>
      <c r="AB46" s="320"/>
    </row>
    <row ht="17.25" customHeight="1" r="47">
      <c r="A47" s="366" t="s">
        <v>2</v>
      </c>
      <c r="B47" s="367"/>
      <c r="C47" s="367"/>
      <c r="D47" s="368"/>
      <c r="E47" s="369" t="s">
        <v>1413</v>
      </c>
      <c r="F47" s="370"/>
      <c r="G47" s="370"/>
      <c r="H47" s="370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1"/>
      <c r="AA47" s="362"/>
      <c r="AB47" s="320"/>
    </row>
    <row ht="12.75" customHeight="1" r="48">
      <c r="A48" s="372"/>
      <c r="B48" s="31"/>
      <c r="C48" s="31"/>
      <c r="D48" s="373"/>
      <c r="E48" s="374">
        <v>2000</v>
      </c>
      <c r="F48" s="374">
        <v>2001</v>
      </c>
      <c r="G48" s="374">
        <v>2002</v>
      </c>
      <c r="H48" s="374">
        <v>2003</v>
      </c>
      <c r="I48" s="374">
        <v>2004</v>
      </c>
      <c r="J48" s="374">
        <v>2005</v>
      </c>
      <c r="K48" s="374">
        <v>2006</v>
      </c>
      <c r="L48" s="374">
        <v>2007</v>
      </c>
      <c r="M48" s="374">
        <v>2008</v>
      </c>
      <c r="N48" s="374">
        <v>2009</v>
      </c>
      <c r="O48" s="374">
        <v>2010</v>
      </c>
      <c r="P48" s="374">
        <v>2011</v>
      </c>
      <c r="Q48" s="374">
        <v>2012</v>
      </c>
      <c r="R48" s="374">
        <v>2013</v>
      </c>
      <c r="S48" s="374">
        <v>2014</v>
      </c>
      <c r="T48" s="374">
        <v>2015</v>
      </c>
      <c r="U48" s="374">
        <v>2016</v>
      </c>
      <c r="V48" s="374">
        <v>2017</v>
      </c>
      <c r="W48" s="374">
        <v>2018</v>
      </c>
      <c r="X48" s="374">
        <v>2019</v>
      </c>
      <c r="Y48" s="375">
        <v>2020</v>
      </c>
      <c r="Z48" s="375">
        <v>2021</v>
      </c>
      <c r="AA48" s="376"/>
      <c r="AB48" s="293"/>
      <c r="AE48" s="377">
        <v>2022</v>
      </c>
    </row>
    <row ht="12.75" customHeight="1" r="49">
      <c r="A49" s="37">
        <v>1990</v>
      </c>
      <c r="B49" s="34"/>
      <c r="C49" s="34"/>
      <c r="D49" s="35"/>
      <c r="E49" s="378">
        <f>'2000'!P31</f>
        <v>1</v>
      </c>
      <c r="F49" s="378">
        <f>'2001'!P30</f>
        <v>0</v>
      </c>
      <c r="G49" s="378">
        <f>'2002'!P29</f>
        <v>1</v>
      </c>
      <c r="H49" s="378">
        <v>0</v>
      </c>
      <c r="I49" s="378">
        <v>0</v>
      </c>
      <c r="J49" s="378">
        <v>0</v>
      </c>
      <c r="K49" s="378">
        <v>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9">
        <f>SUM(E49:Y49)</f>
        <v>2</v>
      </c>
      <c r="AB49" s="380"/>
      <c r="AE49" s="377">
        <v>0</v>
      </c>
    </row>
    <row ht="12.75" customHeight="1" r="50">
      <c r="A50" s="33">
        <v>1991</v>
      </c>
      <c r="B50" s="34"/>
      <c r="C50" s="34"/>
      <c r="D50" s="35"/>
      <c r="E50" s="381">
        <f>'2000'!P32</f>
        <v>0</v>
      </c>
      <c r="F50" s="381">
        <f>'2001'!P31</f>
        <v>1</v>
      </c>
      <c r="G50" s="381">
        <f>'2002'!P30</f>
        <v>1</v>
      </c>
      <c r="H50" s="381">
        <v>0</v>
      </c>
      <c r="I50" s="381">
        <v>0</v>
      </c>
      <c r="J50" s="381">
        <v>0</v>
      </c>
      <c r="K50" s="381">
        <v>0</v>
      </c>
      <c r="L50" s="381">
        <v>0</v>
      </c>
      <c r="M50" s="381">
        <v>0</v>
      </c>
      <c r="N50" s="381">
        <v>0</v>
      </c>
      <c r="O50" s="381">
        <v>0</v>
      </c>
      <c r="P50" s="381">
        <v>0</v>
      </c>
      <c r="Q50" s="381">
        <v>0</v>
      </c>
      <c r="R50" s="381">
        <v>0</v>
      </c>
      <c r="S50" s="381">
        <v>0</v>
      </c>
      <c r="T50" s="381">
        <v>0</v>
      </c>
      <c r="U50" s="381">
        <v>0</v>
      </c>
      <c r="V50" s="381">
        <v>0</v>
      </c>
      <c r="W50" s="381">
        <v>0</v>
      </c>
      <c r="X50" s="381">
        <v>0</v>
      </c>
      <c r="Y50" s="381">
        <v>0</v>
      </c>
      <c r="Z50" s="381">
        <v>0</v>
      </c>
      <c r="AA50" s="379">
        <f>SUM(E50:Y50)</f>
        <v>2</v>
      </c>
      <c r="AB50" s="380"/>
      <c r="AE50" s="377">
        <v>0</v>
      </c>
    </row>
    <row ht="12.75" customHeight="1" r="51">
      <c r="A51" s="37">
        <v>1992</v>
      </c>
      <c r="B51" s="34"/>
      <c r="C51" s="34"/>
      <c r="D51" s="35"/>
      <c r="E51" s="378">
        <f>'2000'!P33</f>
        <v>4</v>
      </c>
      <c r="F51" s="378">
        <f>'2001'!P32</f>
        <v>0</v>
      </c>
      <c r="G51" s="378">
        <f>'2002'!P31</f>
        <v>0</v>
      </c>
      <c r="H51" s="378">
        <v>0</v>
      </c>
      <c r="I51" s="378">
        <v>0</v>
      </c>
      <c r="J51" s="378">
        <v>0</v>
      </c>
      <c r="K51" s="378">
        <v>0</v>
      </c>
      <c r="L51" s="378">
        <v>0</v>
      </c>
      <c r="M51" s="378">
        <v>0</v>
      </c>
      <c r="N51" s="378">
        <v>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82">
        <v>0</v>
      </c>
      <c r="Z51" s="382">
        <v>0</v>
      </c>
      <c r="AA51" s="379">
        <f>SUM(E51:Y51)</f>
        <v>4</v>
      </c>
      <c r="AB51" s="380"/>
      <c r="AE51" s="377">
        <v>0</v>
      </c>
    </row>
    <row ht="12.75" customHeight="1" r="52">
      <c r="A52" s="33">
        <v>1993</v>
      </c>
      <c r="B52" s="34"/>
      <c r="C52" s="34"/>
      <c r="D52" s="35"/>
      <c r="E52" s="381">
        <f>'2000'!P34</f>
        <v>1</v>
      </c>
      <c r="F52" s="381">
        <f>'2001'!P33</f>
        <v>3</v>
      </c>
      <c r="G52" s="381">
        <f>'2002'!P32</f>
        <v>0</v>
      </c>
      <c r="H52" s="381">
        <f>'2003'!P31</f>
        <v>1</v>
      </c>
      <c r="I52" s="381">
        <f>'2004'!P30</f>
        <v>0</v>
      </c>
      <c r="J52" s="381">
        <f>'2005'!P29</f>
        <v>0</v>
      </c>
      <c r="K52" s="381">
        <v>0</v>
      </c>
      <c r="L52" s="381">
        <v>0</v>
      </c>
      <c r="M52" s="381">
        <v>0</v>
      </c>
      <c r="N52" s="381">
        <v>0</v>
      </c>
      <c r="O52" s="381">
        <v>0</v>
      </c>
      <c r="P52" s="381">
        <v>0</v>
      </c>
      <c r="Q52" s="381">
        <v>0</v>
      </c>
      <c r="R52" s="381">
        <v>0</v>
      </c>
      <c r="S52" s="381">
        <v>0</v>
      </c>
      <c r="T52" s="381">
        <v>0</v>
      </c>
      <c r="U52" s="381">
        <v>0</v>
      </c>
      <c r="V52" s="381">
        <v>0</v>
      </c>
      <c r="W52" s="381">
        <v>0</v>
      </c>
      <c r="X52" s="381">
        <v>0</v>
      </c>
      <c r="Y52" s="383">
        <v>0</v>
      </c>
      <c r="Z52" s="383">
        <v>0</v>
      </c>
      <c r="AA52" s="379">
        <f>SUM(E52:Y52)</f>
        <v>5</v>
      </c>
      <c r="AB52" s="380"/>
      <c r="AE52" s="377">
        <v>0</v>
      </c>
    </row>
    <row ht="12.75" customHeight="1" r="53">
      <c r="A53" s="37">
        <v>1994</v>
      </c>
      <c r="B53" s="34"/>
      <c r="C53" s="34"/>
      <c r="D53" s="35"/>
      <c r="E53" s="378">
        <f>'2000'!P35</f>
        <v>1</v>
      </c>
      <c r="F53" s="378">
        <f>'2001'!P34</f>
        <v>0</v>
      </c>
      <c r="G53" s="378">
        <f>'2002'!P33</f>
        <v>4</v>
      </c>
      <c r="H53" s="378">
        <f>'2003'!P32</f>
        <v>1</v>
      </c>
      <c r="I53" s="378">
        <f>'2004'!P31</f>
        <v>0</v>
      </c>
      <c r="J53" s="378">
        <f>'2006'!P30</f>
        <v>2</v>
      </c>
      <c r="K53" s="378">
        <f>'2006'!P29</f>
        <v>1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82">
        <v>0</v>
      </c>
      <c r="Z53" s="382">
        <v>0</v>
      </c>
      <c r="AA53" s="379">
        <f>SUM(E53:Y53)</f>
        <v>9</v>
      </c>
      <c r="AB53" s="380"/>
      <c r="AE53" s="377">
        <v>0</v>
      </c>
    </row>
    <row ht="12.75" customHeight="1" r="54">
      <c r="A54" s="33">
        <v>1995</v>
      </c>
      <c r="B54" s="34"/>
      <c r="C54" s="34"/>
      <c r="D54" s="35"/>
      <c r="E54" s="381">
        <f>'2000'!P36</f>
        <v>4</v>
      </c>
      <c r="F54" s="381">
        <f>'2001'!P35</f>
        <v>9</v>
      </c>
      <c r="G54" s="381">
        <f>'2002'!P34</f>
        <v>0</v>
      </c>
      <c r="H54" s="381">
        <f>'2003'!P33</f>
        <v>3</v>
      </c>
      <c r="I54" s="381">
        <f>'2004'!P32</f>
        <v>1</v>
      </c>
      <c r="J54" s="381">
        <f>'2005'!P31</f>
        <v>1</v>
      </c>
      <c r="K54" s="381">
        <f>'2006'!P30</f>
        <v>2</v>
      </c>
      <c r="L54" s="381">
        <f>'2007'!P29</f>
        <v>1</v>
      </c>
      <c r="M54" s="381">
        <v>0</v>
      </c>
      <c r="N54" s="381">
        <v>0</v>
      </c>
      <c r="O54" s="381">
        <v>0</v>
      </c>
      <c r="P54" s="381">
        <v>0</v>
      </c>
      <c r="Q54" s="381">
        <v>0</v>
      </c>
      <c r="R54" s="381">
        <v>0</v>
      </c>
      <c r="S54" s="381">
        <v>0</v>
      </c>
      <c r="T54" s="381">
        <v>0</v>
      </c>
      <c r="U54" s="381">
        <v>0</v>
      </c>
      <c r="V54" s="381">
        <v>0</v>
      </c>
      <c r="W54" s="381">
        <v>0</v>
      </c>
      <c r="X54" s="381">
        <v>0</v>
      </c>
      <c r="Y54" s="383">
        <v>0</v>
      </c>
      <c r="Z54" s="383">
        <v>0</v>
      </c>
      <c r="AA54" s="379">
        <f>SUM(E54:Y54)</f>
        <v>21</v>
      </c>
      <c r="AB54" s="380"/>
      <c r="AE54" s="377">
        <v>0</v>
      </c>
    </row>
    <row ht="12.75" customHeight="1" r="55">
      <c r="A55" s="37">
        <v>1996</v>
      </c>
      <c r="B55" s="34"/>
      <c r="C55" s="34"/>
      <c r="D55" s="35"/>
      <c r="E55" s="378">
        <f>'2000'!P37</f>
        <v>5</v>
      </c>
      <c r="F55" s="378">
        <f>'2001'!P36</f>
        <v>5</v>
      </c>
      <c r="G55" s="378">
        <f>'2002'!P35</f>
        <v>0</v>
      </c>
      <c r="H55" s="378">
        <f>'2003'!P34</f>
        <v>0</v>
      </c>
      <c r="I55" s="378">
        <f>'2004'!P33</f>
        <v>2</v>
      </c>
      <c r="J55" s="378">
        <f>'2006'!P32</f>
        <v>0</v>
      </c>
      <c r="K55" s="378">
        <f>'2006'!P31</f>
        <v>0</v>
      </c>
      <c r="L55" s="378">
        <f>'2007'!P30</f>
        <v>1</v>
      </c>
      <c r="M55" s="378">
        <f>'2008'!P29</f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82">
        <v>0</v>
      </c>
      <c r="Z55" s="382">
        <v>0</v>
      </c>
      <c r="AA55" s="379">
        <f>SUM(E55:Y55)</f>
        <v>13</v>
      </c>
      <c r="AB55" s="380"/>
      <c r="AE55" s="377">
        <v>0</v>
      </c>
    </row>
    <row ht="12.75" customHeight="1" r="56">
      <c r="A56" s="33">
        <v>1997</v>
      </c>
      <c r="B56" s="34"/>
      <c r="C56" s="34"/>
      <c r="D56" s="35"/>
      <c r="E56" s="381">
        <f>'2000'!P38</f>
        <v>11</v>
      </c>
      <c r="F56" s="381">
        <f>'2001'!P37</f>
        <v>2</v>
      </c>
      <c r="G56" s="381">
        <f>'2002'!P36</f>
        <v>1</v>
      </c>
      <c r="H56" s="381">
        <f>'2003'!P35</f>
        <v>0</v>
      </c>
      <c r="I56" s="381">
        <f>'2004'!P34</f>
        <v>0</v>
      </c>
      <c r="J56" s="381">
        <f>'2005'!P33</f>
        <v>0</v>
      </c>
      <c r="K56" s="381">
        <f>'2006'!P32</f>
        <v>0</v>
      </c>
      <c r="L56" s="381">
        <f>'2007'!P31</f>
        <v>2</v>
      </c>
      <c r="M56" s="381">
        <f>'2008'!P30</f>
        <v>0</v>
      </c>
      <c r="N56" s="381">
        <f>'2009'!P29</f>
        <v>0</v>
      </c>
      <c r="O56" s="381">
        <v>0</v>
      </c>
      <c r="P56" s="381">
        <v>0</v>
      </c>
      <c r="Q56" s="381">
        <v>0</v>
      </c>
      <c r="R56" s="381">
        <v>0</v>
      </c>
      <c r="S56" s="381">
        <v>0</v>
      </c>
      <c r="T56" s="381">
        <v>0</v>
      </c>
      <c r="U56" s="381">
        <v>0</v>
      </c>
      <c r="V56" s="381">
        <v>0</v>
      </c>
      <c r="W56" s="381">
        <v>0</v>
      </c>
      <c r="X56" s="381">
        <v>0</v>
      </c>
      <c r="Y56" s="383">
        <v>0</v>
      </c>
      <c r="Z56" s="383">
        <v>0</v>
      </c>
      <c r="AA56" s="379">
        <f>SUM(E56:Y56)</f>
        <v>16</v>
      </c>
      <c r="AB56" s="380"/>
      <c r="AE56" s="377">
        <v>0</v>
      </c>
    </row>
    <row ht="12.75" customHeight="1" r="57">
      <c r="A57" s="37">
        <v>1998</v>
      </c>
      <c r="B57" s="34"/>
      <c r="C57" s="34"/>
      <c r="D57" s="35"/>
      <c r="E57" s="378">
        <f>'2000'!P39</f>
        <v>24</v>
      </c>
      <c r="F57" s="378">
        <f>'2001'!P38</f>
        <v>21</v>
      </c>
      <c r="G57" s="378">
        <f>'2002'!P37</f>
        <v>5</v>
      </c>
      <c r="H57" s="378">
        <f>'2003'!P36</f>
        <v>6</v>
      </c>
      <c r="I57" s="378">
        <f>'2004'!P35</f>
        <v>3</v>
      </c>
      <c r="J57" s="378">
        <f>'2006'!P34</f>
        <v>5</v>
      </c>
      <c r="K57" s="378">
        <f>'2006'!P33</f>
        <v>1</v>
      </c>
      <c r="L57" s="378">
        <f>'2007'!P32</f>
        <v>1</v>
      </c>
      <c r="M57" s="378">
        <f>'2008'!P31</f>
        <v>0</v>
      </c>
      <c r="N57" s="378">
        <f>'2009'!P30</f>
        <v>2</v>
      </c>
      <c r="O57" s="378">
        <f>'2010'!P29</f>
        <v>1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82">
        <v>0</v>
      </c>
      <c r="Z57" s="382">
        <v>0</v>
      </c>
      <c r="AA57" s="379">
        <f>SUM(E57:Y57)</f>
        <v>69</v>
      </c>
      <c r="AB57" s="380"/>
      <c r="AE57" s="377">
        <v>0</v>
      </c>
    </row>
    <row ht="12.75" customHeight="1" r="58">
      <c r="A58" s="33">
        <v>1999</v>
      </c>
      <c r="B58" s="34"/>
      <c r="C58" s="34"/>
      <c r="D58" s="35"/>
      <c r="E58" s="381">
        <f>'2000'!P40</f>
        <v>29</v>
      </c>
      <c r="F58" s="381">
        <f>'2001'!P39</f>
        <v>47</v>
      </c>
      <c r="G58" s="381">
        <f>'2002'!P38</f>
        <v>12</v>
      </c>
      <c r="H58" s="381">
        <f>'2003'!P37</f>
        <v>6</v>
      </c>
      <c r="I58" s="381">
        <f>'2004'!P36</f>
        <v>4</v>
      </c>
      <c r="J58" s="381">
        <f>'2005'!P35</f>
        <v>2</v>
      </c>
      <c r="K58" s="381">
        <f>'2006'!P34</f>
        <v>5</v>
      </c>
      <c r="L58" s="381">
        <f>'2007'!P33</f>
        <v>4</v>
      </c>
      <c r="M58" s="381">
        <f>'2008'!P32</f>
        <v>0</v>
      </c>
      <c r="N58" s="381">
        <f>'2009'!P31</f>
        <v>1</v>
      </c>
      <c r="O58" s="381">
        <f>'2010'!P30</f>
        <v>3</v>
      </c>
      <c r="P58" s="381">
        <f>'2011'!P29</f>
        <v>0</v>
      </c>
      <c r="Q58" s="381">
        <v>0</v>
      </c>
      <c r="R58" s="381">
        <v>0</v>
      </c>
      <c r="S58" s="381">
        <v>0</v>
      </c>
      <c r="T58" s="381">
        <v>0</v>
      </c>
      <c r="U58" s="381">
        <v>0</v>
      </c>
      <c r="V58" s="381">
        <v>0</v>
      </c>
      <c r="W58" s="381">
        <v>0</v>
      </c>
      <c r="X58" s="381">
        <v>0</v>
      </c>
      <c r="Y58" s="383">
        <v>0</v>
      </c>
      <c r="Z58" s="383">
        <v>0</v>
      </c>
      <c r="AA58" s="379">
        <f>SUM(E58:Y58)</f>
        <v>113</v>
      </c>
      <c r="AB58" s="380"/>
      <c r="AE58" s="377">
        <v>0</v>
      </c>
    </row>
    <row ht="12.75" customHeight="1" r="59">
      <c r="A59" s="37">
        <v>2000</v>
      </c>
      <c r="B59" s="34"/>
      <c r="C59" s="34"/>
      <c r="D59" s="35"/>
      <c r="E59" s="378">
        <f>'2000'!P41</f>
        <v>1</v>
      </c>
      <c r="F59" s="378">
        <f>'2001'!P40</f>
        <v>24</v>
      </c>
      <c r="G59" s="378">
        <f>'2002'!P39</f>
        <v>24</v>
      </c>
      <c r="H59" s="378">
        <f>'2003'!P38</f>
        <v>19</v>
      </c>
      <c r="I59" s="378">
        <f>'2004'!P37</f>
        <v>13</v>
      </c>
      <c r="J59" s="378">
        <f>'2006'!P36</f>
        <v>17</v>
      </c>
      <c r="K59" s="378">
        <f>'2006'!P35</f>
        <v>4</v>
      </c>
      <c r="L59" s="378">
        <f>'2007'!P34</f>
        <v>6</v>
      </c>
      <c r="M59" s="378">
        <f>'2008'!P33</f>
        <v>2</v>
      </c>
      <c r="N59" s="378">
        <f>'2009'!P32</f>
        <v>1</v>
      </c>
      <c r="O59" s="378">
        <f>'2010'!P31</f>
        <v>1</v>
      </c>
      <c r="P59" s="378">
        <f>'2011'!P30</f>
        <v>0</v>
      </c>
      <c r="Q59" s="378">
        <f>'2012'!P29</f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82">
        <v>0</v>
      </c>
      <c r="Z59" s="382">
        <v>0</v>
      </c>
      <c r="AA59" s="379">
        <f>SUM(E59:Y59)</f>
        <v>112</v>
      </c>
      <c r="AB59" s="380"/>
      <c r="AE59" s="377">
        <v>0</v>
      </c>
    </row>
    <row ht="12.75" customHeight="1" r="60">
      <c r="A60" s="33">
        <v>2001</v>
      </c>
      <c r="B60" s="34"/>
      <c r="C60" s="34"/>
      <c r="D60" s="35"/>
      <c r="E60" s="381">
        <v>0</v>
      </c>
      <c r="F60" s="381">
        <f>'2001'!P41</f>
        <v>2</v>
      </c>
      <c r="G60" s="381">
        <f>'2002'!P40</f>
        <v>4</v>
      </c>
      <c r="H60" s="381">
        <f>'2003'!P39</f>
        <v>31</v>
      </c>
      <c r="I60" s="381">
        <f>'2004'!P38</f>
        <v>28</v>
      </c>
      <c r="J60" s="381">
        <f>'2005'!P37</f>
        <v>14</v>
      </c>
      <c r="K60" s="381">
        <f>'2006'!P36</f>
        <v>17</v>
      </c>
      <c r="L60" s="381">
        <f>'2007'!P35</f>
        <v>15</v>
      </c>
      <c r="M60" s="381">
        <f>'2008'!P34</f>
        <v>12</v>
      </c>
      <c r="N60" s="381">
        <f>'2009'!P33</f>
        <v>2</v>
      </c>
      <c r="O60" s="381">
        <f>'2010'!P32</f>
        <v>2</v>
      </c>
      <c r="P60" s="381">
        <f>'2011'!P31</f>
        <v>1</v>
      </c>
      <c r="Q60" s="381">
        <f>'2012'!P30</f>
        <v>0</v>
      </c>
      <c r="R60" s="381">
        <f>'2013'!P29</f>
        <v>0</v>
      </c>
      <c r="S60" s="381">
        <v>0</v>
      </c>
      <c r="T60" s="381">
        <v>0</v>
      </c>
      <c r="U60" s="381">
        <v>0</v>
      </c>
      <c r="V60" s="381">
        <v>0</v>
      </c>
      <c r="W60" s="381">
        <v>0</v>
      </c>
      <c r="X60" s="381">
        <v>0</v>
      </c>
      <c r="Y60" s="383">
        <v>0</v>
      </c>
      <c r="Z60" s="383">
        <v>0</v>
      </c>
      <c r="AA60" s="379">
        <f>SUM(E60:Y60)</f>
        <v>128</v>
      </c>
      <c r="AB60" s="380"/>
      <c r="AE60" s="377">
        <v>0</v>
      </c>
    </row>
    <row ht="12.75" customHeight="1" r="61">
      <c r="A61" s="37">
        <v>2002</v>
      </c>
      <c r="B61" s="34"/>
      <c r="C61" s="34"/>
      <c r="D61" s="35"/>
      <c r="E61" s="378">
        <v>0</v>
      </c>
      <c r="F61" s="378">
        <v>0</v>
      </c>
      <c r="G61" s="378">
        <f>'2002'!P41</f>
        <v>1</v>
      </c>
      <c r="H61" s="378">
        <f>'2003'!P40</f>
        <v>8</v>
      </c>
      <c r="I61" s="378">
        <f>'2004'!P39</f>
        <v>18</v>
      </c>
      <c r="J61" s="378">
        <f>'2006'!P38</f>
        <v>16</v>
      </c>
      <c r="K61" s="378">
        <f>'2006'!P37</f>
        <v>14</v>
      </c>
      <c r="L61" s="378">
        <f>'2007'!P36</f>
        <v>5</v>
      </c>
      <c r="M61" s="378">
        <f>'2008'!P35</f>
        <v>2</v>
      </c>
      <c r="N61" s="378">
        <f>'2009'!P34</f>
        <v>1</v>
      </c>
      <c r="O61" s="378">
        <f>'2010'!P33</f>
        <v>0</v>
      </c>
      <c r="P61" s="378">
        <f>'2011'!P32</f>
        <v>0</v>
      </c>
      <c r="Q61" s="378">
        <f>'2012'!P31</f>
        <v>0</v>
      </c>
      <c r="R61" s="378">
        <f>'2013'!P30</f>
        <v>0</v>
      </c>
      <c r="S61" s="378">
        <f>'2014'!P29</f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82">
        <v>0</v>
      </c>
      <c r="Z61" s="382">
        <v>0</v>
      </c>
      <c r="AA61" s="379">
        <f>SUM(E61:Y61)</f>
        <v>65</v>
      </c>
      <c r="AB61" s="380"/>
      <c r="AE61" s="377">
        <v>0</v>
      </c>
    </row>
    <row ht="12.75" customHeight="1" r="62">
      <c r="A62" s="33">
        <v>2003</v>
      </c>
      <c r="B62" s="34"/>
      <c r="C62" s="34"/>
      <c r="D62" s="35"/>
      <c r="E62" s="381">
        <v>0</v>
      </c>
      <c r="F62" s="381">
        <v>0</v>
      </c>
      <c r="G62" s="381">
        <v>0</v>
      </c>
      <c r="H62" s="381">
        <f>'2003'!P41</f>
        <v>2</v>
      </c>
      <c r="I62" s="381">
        <f>'2004'!P40</f>
        <v>13</v>
      </c>
      <c r="J62" s="381">
        <f>'2005'!P39</f>
        <v>25</v>
      </c>
      <c r="K62" s="381">
        <f>'2006'!P38</f>
        <v>16</v>
      </c>
      <c r="L62" s="381">
        <f>'2007'!P37</f>
        <v>24</v>
      </c>
      <c r="M62" s="381">
        <f>'2008'!P36</f>
        <v>3</v>
      </c>
      <c r="N62" s="381">
        <f>'2009'!P35</f>
        <v>3</v>
      </c>
      <c r="O62" s="381">
        <f>'2010'!P34</f>
        <v>0</v>
      </c>
      <c r="P62" s="381">
        <f>'2011'!P33</f>
        <v>0</v>
      </c>
      <c r="Q62" s="381">
        <f>'2012'!P32</f>
        <v>0</v>
      </c>
      <c r="R62" s="381">
        <f>'2013'!P31</f>
        <v>0</v>
      </c>
      <c r="S62" s="381">
        <f>'2014'!P30</f>
        <v>0</v>
      </c>
      <c r="T62" s="381">
        <f>'2015'!P29</f>
        <v>0</v>
      </c>
      <c r="U62" s="381">
        <f>'2015'!P29</f>
        <v>0</v>
      </c>
      <c r="V62" s="381">
        <v>0</v>
      </c>
      <c r="W62" s="381">
        <v>0</v>
      </c>
      <c r="X62" s="381">
        <v>0</v>
      </c>
      <c r="Y62" s="383">
        <v>0</v>
      </c>
      <c r="Z62" s="383">
        <v>0</v>
      </c>
      <c r="AA62" s="379">
        <f>SUM(E62:Y62)</f>
        <v>86</v>
      </c>
      <c r="AB62" s="380"/>
      <c r="AE62" s="377">
        <v>0</v>
      </c>
    </row>
    <row ht="12.75" customHeight="1" r="63">
      <c r="A63" s="37">
        <v>2004</v>
      </c>
      <c r="B63" s="34"/>
      <c r="C63" s="34"/>
      <c r="D63" s="35"/>
      <c r="E63" s="378">
        <v>0</v>
      </c>
      <c r="F63" s="378">
        <v>0</v>
      </c>
      <c r="G63" s="378">
        <v>0</v>
      </c>
      <c r="H63" s="378">
        <v>0</v>
      </c>
      <c r="I63" s="378">
        <f>'2004'!P41</f>
        <v>2</v>
      </c>
      <c r="J63" s="378">
        <f>'2006'!P40</f>
        <v>17</v>
      </c>
      <c r="K63" s="378">
        <f>'2006'!P39</f>
        <v>29</v>
      </c>
      <c r="L63" s="378">
        <f>'2007'!P38</f>
        <v>46</v>
      </c>
      <c r="M63" s="378">
        <f>'2008'!P37</f>
        <v>18</v>
      </c>
      <c r="N63" s="378">
        <f>'2009'!P36</f>
        <v>2</v>
      </c>
      <c r="O63" s="378">
        <f>'2010'!P35</f>
        <v>2</v>
      </c>
      <c r="P63" s="378">
        <f>'2011'!P34</f>
        <v>2</v>
      </c>
      <c r="Q63" s="378">
        <f>'2012'!P33</f>
        <v>0</v>
      </c>
      <c r="R63" s="378">
        <f>'2013'!P32</f>
        <v>0</v>
      </c>
      <c r="S63" s="378">
        <f>'2014'!P31</f>
        <v>0</v>
      </c>
      <c r="T63" s="378">
        <f>'2015'!P30</f>
        <v>0</v>
      </c>
      <c r="U63" s="378">
        <f>'2016'!P29</f>
        <v>0</v>
      </c>
      <c r="V63" s="378">
        <v>0</v>
      </c>
      <c r="W63" s="378">
        <v>0</v>
      </c>
      <c r="X63" s="378">
        <v>0</v>
      </c>
      <c r="Y63" s="382">
        <v>0</v>
      </c>
      <c r="Z63" s="382">
        <v>0</v>
      </c>
      <c r="AA63" s="379">
        <f>SUM(E63:Y63)</f>
        <v>118</v>
      </c>
      <c r="AB63" s="380"/>
      <c r="AE63" s="377">
        <v>0</v>
      </c>
    </row>
    <row ht="12.75" customHeight="1" r="64">
      <c r="A64" s="33">
        <v>2005</v>
      </c>
      <c r="B64" s="34"/>
      <c r="C64" s="34"/>
      <c r="D64" s="35"/>
      <c r="E64" s="381">
        <v>0</v>
      </c>
      <c r="F64" s="381">
        <v>0</v>
      </c>
      <c r="G64" s="381">
        <v>0</v>
      </c>
      <c r="H64" s="381">
        <v>0</v>
      </c>
      <c r="I64" s="381">
        <v>0</v>
      </c>
      <c r="J64" s="381">
        <f>'2005'!P41</f>
        <v>0</v>
      </c>
      <c r="K64" s="381">
        <f>'2006'!P40</f>
        <v>17</v>
      </c>
      <c r="L64" s="381">
        <f>'2007'!P39</f>
        <v>64</v>
      </c>
      <c r="M64" s="381">
        <f>'2008'!P38</f>
        <v>37</v>
      </c>
      <c r="N64" s="381">
        <f>'2009'!P37</f>
        <v>8</v>
      </c>
      <c r="O64" s="381">
        <f>'2010'!P36</f>
        <v>1</v>
      </c>
      <c r="P64" s="381">
        <f>'2011'!P35</f>
        <v>5</v>
      </c>
      <c r="Q64" s="381">
        <f>'2012'!P34</f>
        <v>1</v>
      </c>
      <c r="R64" s="381">
        <f>'2013'!P33</f>
        <v>0</v>
      </c>
      <c r="S64" s="381">
        <f>'2014'!P32</f>
        <v>0</v>
      </c>
      <c r="T64" s="381">
        <f>'2015'!P31</f>
        <v>0</v>
      </c>
      <c r="U64" s="381">
        <f>'2015'!P31</f>
        <v>0</v>
      </c>
      <c r="V64" s="381">
        <f>'2017'!P29</f>
        <v>0</v>
      </c>
      <c r="W64" s="381">
        <v>0</v>
      </c>
      <c r="X64" s="381">
        <v>0</v>
      </c>
      <c r="Y64" s="383">
        <v>0</v>
      </c>
      <c r="Z64" s="383">
        <v>0</v>
      </c>
      <c r="AA64" s="379">
        <f>SUM(E64:Y64)</f>
        <v>133</v>
      </c>
      <c r="AB64" s="380"/>
      <c r="AE64" s="377">
        <v>0</v>
      </c>
    </row>
    <row ht="12.75" customHeight="1" r="65">
      <c r="A65" s="37">
        <v>2006</v>
      </c>
      <c r="B65" s="34"/>
      <c r="C65" s="34"/>
      <c r="D65" s="35"/>
      <c r="E65" s="378">
        <v>0</v>
      </c>
      <c r="F65" s="378">
        <v>0</v>
      </c>
      <c r="G65" s="378">
        <v>0</v>
      </c>
      <c r="H65" s="378">
        <v>0</v>
      </c>
      <c r="I65" s="378">
        <v>0</v>
      </c>
      <c r="J65" s="378">
        <v>0</v>
      </c>
      <c r="K65" s="378">
        <f>'2006'!P41</f>
        <v>3</v>
      </c>
      <c r="L65" s="378">
        <f>'2007'!P40</f>
        <v>28</v>
      </c>
      <c r="M65" s="378">
        <f>'2008'!P39</f>
        <v>66</v>
      </c>
      <c r="N65" s="378">
        <f>'2009'!P38</f>
        <v>35</v>
      </c>
      <c r="O65" s="378">
        <f>'2010'!P37</f>
        <v>17</v>
      </c>
      <c r="P65" s="378">
        <f>'2011'!P36</f>
        <v>8</v>
      </c>
      <c r="Q65" s="378">
        <f>'2012'!P35</f>
        <v>1</v>
      </c>
      <c r="R65" s="378">
        <f>'2013'!P34</f>
        <v>1</v>
      </c>
      <c r="S65" s="378">
        <f>'2014'!P33</f>
        <v>0</v>
      </c>
      <c r="T65" s="378">
        <f>'2015'!P32</f>
        <v>1</v>
      </c>
      <c r="U65" s="378">
        <f>'2016'!P31</f>
        <v>0</v>
      </c>
      <c r="V65" s="378">
        <f>'2017'!P30</f>
        <v>0</v>
      </c>
      <c r="W65" s="378">
        <f>'2018'!P29</f>
        <v>0</v>
      </c>
      <c r="X65" s="378">
        <v>0</v>
      </c>
      <c r="Y65" s="382">
        <v>0</v>
      </c>
      <c r="Z65" s="382">
        <v>0</v>
      </c>
      <c r="AA65" s="379">
        <f>SUM(E65:Y65)</f>
        <v>160</v>
      </c>
      <c r="AB65" s="380"/>
      <c r="AE65" s="377">
        <v>0</v>
      </c>
    </row>
    <row ht="12.75" customHeight="1" r="66">
      <c r="A66" s="33">
        <v>2007</v>
      </c>
      <c r="B66" s="34"/>
      <c r="C66" s="34"/>
      <c r="D66" s="35"/>
      <c r="E66" s="381">
        <v>0</v>
      </c>
      <c r="F66" s="381">
        <v>0</v>
      </c>
      <c r="G66" s="381">
        <v>0</v>
      </c>
      <c r="H66" s="381">
        <v>0</v>
      </c>
      <c r="I66" s="381">
        <v>0</v>
      </c>
      <c r="J66" s="381">
        <v>0</v>
      </c>
      <c r="K66" s="381">
        <v>0</v>
      </c>
      <c r="L66" s="381">
        <f>'2007'!P41</f>
        <v>5</v>
      </c>
      <c r="M66" s="381">
        <f>'2008'!P40</f>
        <v>47</v>
      </c>
      <c r="N66" s="381">
        <f>'2009'!P39</f>
        <v>47</v>
      </c>
      <c r="O66" s="381">
        <f>'2010'!P38</f>
        <v>14</v>
      </c>
      <c r="P66" s="381">
        <f>'2011'!P37</f>
        <v>7</v>
      </c>
      <c r="Q66" s="381">
        <f>'2012'!P36</f>
        <v>13</v>
      </c>
      <c r="R66" s="381">
        <f>'2013'!P35</f>
        <v>9</v>
      </c>
      <c r="S66" s="381">
        <f>'2014'!P34</f>
        <v>5</v>
      </c>
      <c r="T66" s="381">
        <f>'2015'!P33</f>
        <v>3</v>
      </c>
      <c r="U66" s="381">
        <f>'2016'!P32</f>
        <v>1</v>
      </c>
      <c r="V66" s="381">
        <f>'2017'!P31</f>
        <v>0</v>
      </c>
      <c r="W66" s="381">
        <f>'2018'!P30</f>
        <v>0</v>
      </c>
      <c r="X66" s="381">
        <f>'2019'!P29</f>
        <v>1</v>
      </c>
      <c r="Y66" s="383">
        <v>0</v>
      </c>
      <c r="Z66" s="383">
        <v>0</v>
      </c>
      <c r="AA66" s="379">
        <f>SUM(E66:Z66)</f>
        <v>152</v>
      </c>
      <c r="AB66" s="380"/>
      <c r="AE66" s="377">
        <v>0</v>
      </c>
    </row>
    <row ht="12.75" customHeight="1" r="67">
      <c r="A67" s="37">
        <v>2008</v>
      </c>
      <c r="B67" s="34"/>
      <c r="C67" s="34"/>
      <c r="D67" s="35"/>
      <c r="E67" s="378">
        <v>0</v>
      </c>
      <c r="F67" s="378">
        <v>0</v>
      </c>
      <c r="G67" s="378">
        <v>0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f>'2008'!P41</f>
        <v>4</v>
      </c>
      <c r="N67" s="378">
        <f>'2009'!P40</f>
        <v>35</v>
      </c>
      <c r="O67" s="378">
        <f>'2010'!P39</f>
        <v>43</v>
      </c>
      <c r="P67" s="378">
        <f>'2011'!P38</f>
        <v>46</v>
      </c>
      <c r="Q67" s="378">
        <f>'2012'!P37</f>
        <v>31</v>
      </c>
      <c r="R67" s="378">
        <f>'2013'!P36</f>
        <v>14</v>
      </c>
      <c r="S67" s="378">
        <f>'2014'!P35</f>
        <v>23</v>
      </c>
      <c r="T67" s="378">
        <f>'2015'!P34</f>
        <v>6</v>
      </c>
      <c r="U67" s="378">
        <f>'2016'!P33</f>
        <v>4</v>
      </c>
      <c r="V67" s="378">
        <f>'2017'!P32</f>
        <v>2</v>
      </c>
      <c r="W67" s="378">
        <f>'2018'!P31</f>
        <v>2</v>
      </c>
      <c r="X67" s="378">
        <f>'2019'!P30</f>
        <v>1</v>
      </c>
      <c r="Y67" s="378">
        <f>'2020'!P29</f>
        <v>2</v>
      </c>
      <c r="Z67" s="378">
        <f>'2021'!P29</f>
        <v>1</v>
      </c>
      <c r="AA67" s="379">
        <f>SUM(E67:Z67)</f>
        <v>214</v>
      </c>
      <c r="AB67" s="380"/>
      <c r="AE67" s="377" t="s">
        <f>AH4</f>
      </c>
    </row>
    <row ht="12.75" customHeight="1" r="68">
      <c r="A68" s="33">
        <v>2009</v>
      </c>
      <c r="B68" s="34"/>
      <c r="C68" s="34"/>
      <c r="D68" s="35"/>
      <c r="E68" s="381">
        <v>0</v>
      </c>
      <c r="F68" s="381">
        <v>0</v>
      </c>
      <c r="G68" s="381">
        <v>0</v>
      </c>
      <c r="H68" s="381">
        <v>0</v>
      </c>
      <c r="I68" s="381">
        <v>0</v>
      </c>
      <c r="J68" s="381">
        <v>0</v>
      </c>
      <c r="K68" s="381">
        <v>0</v>
      </c>
      <c r="L68" s="381">
        <v>0</v>
      </c>
      <c r="M68" s="381">
        <v>0</v>
      </c>
      <c r="N68" s="381">
        <f>'2009'!P41</f>
        <v>0</v>
      </c>
      <c r="O68" s="381">
        <f>'2010'!P40</f>
        <v>19</v>
      </c>
      <c r="P68" s="381">
        <f>'2011'!P39</f>
        <v>58</v>
      </c>
      <c r="Q68" s="381">
        <f>'2012'!P38</f>
        <v>59</v>
      </c>
      <c r="R68" s="381">
        <f>'2013'!P37</f>
        <v>25</v>
      </c>
      <c r="S68" s="381">
        <f>'2014'!P36</f>
        <v>28</v>
      </c>
      <c r="T68" s="381">
        <f>'2015'!P35</f>
        <v>23</v>
      </c>
      <c r="U68" s="381">
        <f>'2016'!P34</f>
        <v>15</v>
      </c>
      <c r="V68" s="381">
        <f>'2017'!P33</f>
        <v>30</v>
      </c>
      <c r="W68" s="381">
        <f>'2018'!P32</f>
        <v>11</v>
      </c>
      <c r="X68" s="381">
        <f>'2019'!P31</f>
        <v>8</v>
      </c>
      <c r="Y68" s="383">
        <f>'2020'!P30</f>
        <v>1</v>
      </c>
      <c r="Z68" s="383">
        <f>'2021'!P30</f>
        <v>1</v>
      </c>
      <c r="AA68" s="379">
        <f>SUM(E68:Z68)</f>
        <v>278</v>
      </c>
      <c r="AB68" s="380"/>
      <c r="AE68" s="377" t="s">
        <f>AH5</f>
      </c>
    </row>
    <row ht="12.75" customHeight="1" r="69">
      <c r="A69" s="37">
        <v>2010</v>
      </c>
      <c r="B69" s="34"/>
      <c r="C69" s="34"/>
      <c r="D69" s="35"/>
      <c r="E69" s="378">
        <v>0</v>
      </c>
      <c r="F69" s="378">
        <v>0</v>
      </c>
      <c r="G69" s="378">
        <v>0</v>
      </c>
      <c r="H69" s="378">
        <v>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f>'2010'!P41</f>
        <v>1</v>
      </c>
      <c r="P69" s="378">
        <f>'2011'!P40</f>
        <v>14</v>
      </c>
      <c r="Q69" s="378">
        <f>'2012'!P39</f>
        <v>38</v>
      </c>
      <c r="R69" s="378">
        <f>'2013'!P38</f>
        <v>40</v>
      </c>
      <c r="S69" s="378">
        <f>'2014'!P37</f>
        <v>37</v>
      </c>
      <c r="T69" s="378">
        <f>'2015'!P36</f>
        <v>31</v>
      </c>
      <c r="U69" s="378">
        <f>'2016'!P35</f>
        <v>46</v>
      </c>
      <c r="V69" s="378">
        <f>'2017'!P34</f>
        <v>39</v>
      </c>
      <c r="W69" s="378">
        <f>'2018'!P33</f>
        <v>31</v>
      </c>
      <c r="X69" s="378">
        <f>'2019'!P32</f>
        <v>5</v>
      </c>
      <c r="Y69" s="378">
        <f>'2020'!P31</f>
        <v>19</v>
      </c>
      <c r="Z69" s="378">
        <f>'2021'!P31</f>
        <v>3</v>
      </c>
      <c r="AA69" s="379">
        <f>SUM(E69:Z69)</f>
        <v>304</v>
      </c>
      <c r="AB69" s="380"/>
      <c r="AE69" s="377" t="s">
        <f>AH6</f>
      </c>
    </row>
    <row ht="12.75" customHeight="1" r="70">
      <c r="A70" s="33">
        <v>2011</v>
      </c>
      <c r="B70" s="34"/>
      <c r="C70" s="34"/>
      <c r="D70" s="35"/>
      <c r="E70" s="381">
        <v>0</v>
      </c>
      <c r="F70" s="381">
        <v>0</v>
      </c>
      <c r="G70" s="381">
        <v>0</v>
      </c>
      <c r="H70" s="381">
        <v>0</v>
      </c>
      <c r="I70" s="381">
        <v>0</v>
      </c>
      <c r="J70" s="381">
        <v>0</v>
      </c>
      <c r="K70" s="381">
        <v>0</v>
      </c>
      <c r="L70" s="381">
        <v>0</v>
      </c>
      <c r="M70" s="381">
        <v>0</v>
      </c>
      <c r="N70" s="381">
        <v>0</v>
      </c>
      <c r="O70" s="381">
        <v>0</v>
      </c>
      <c r="P70" s="381">
        <f>'2011'!P41</f>
        <v>5</v>
      </c>
      <c r="Q70" s="381">
        <f>'2012'!P40</f>
        <v>19</v>
      </c>
      <c r="R70" s="381">
        <f>'2013'!P39</f>
        <v>14</v>
      </c>
      <c r="S70" s="381">
        <f>'2014'!P38</f>
        <v>17</v>
      </c>
      <c r="T70" s="381">
        <f>'2015'!P37</f>
        <v>16</v>
      </c>
      <c r="U70" s="381">
        <f>'2016'!P36</f>
        <v>35</v>
      </c>
      <c r="V70" s="381">
        <f>'2017'!P35</f>
        <v>59</v>
      </c>
      <c r="W70" s="381">
        <f>'2018'!P34</f>
        <v>46</v>
      </c>
      <c r="X70" s="381">
        <f>'2019'!P33</f>
        <v>27</v>
      </c>
      <c r="Y70" s="383">
        <f>'2020'!P32</f>
        <v>27</v>
      </c>
      <c r="Z70" s="383">
        <f>'2021'!P32</f>
        <v>11</v>
      </c>
      <c r="AA70" s="379">
        <f>SUM(E70:Z70)</f>
        <v>276</v>
      </c>
      <c r="AB70" s="380"/>
      <c r="AE70" s="377" t="s">
        <f>AH7</f>
      </c>
    </row>
    <row ht="12.75" customHeight="1" r="71">
      <c r="A71" s="37">
        <v>2012</v>
      </c>
      <c r="B71" s="34"/>
      <c r="C71" s="34"/>
      <c r="D71" s="35"/>
      <c r="E71" s="378">
        <v>0</v>
      </c>
      <c r="F71" s="378">
        <v>0</v>
      </c>
      <c r="G71" s="378">
        <v>0</v>
      </c>
      <c r="H71" s="378">
        <v>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f>'2012'!P41</f>
        <v>5</v>
      </c>
      <c r="R71" s="378">
        <f>'2013'!P40</f>
        <v>7</v>
      </c>
      <c r="S71" s="378">
        <f>'2014'!P39</f>
        <v>16</v>
      </c>
      <c r="T71" s="378">
        <f>'2015'!P38</f>
        <v>20</v>
      </c>
      <c r="U71" s="378">
        <f>'2016'!P37</f>
        <v>28</v>
      </c>
      <c r="V71" s="378">
        <f>'2017'!P36</f>
        <v>57</v>
      </c>
      <c r="W71" s="378">
        <f>'2018'!P35</f>
        <v>60</v>
      </c>
      <c r="X71" s="378">
        <f>'2019'!P34</f>
        <v>46</v>
      </c>
      <c r="Y71" s="378">
        <f>'2020'!P33</f>
        <v>32</v>
      </c>
      <c r="Z71" s="378">
        <f>'2021'!P33</f>
        <v>11</v>
      </c>
      <c r="AA71" s="379">
        <f>SUM(E71:Z71)</f>
        <v>282</v>
      </c>
      <c r="AB71" s="380"/>
      <c r="AE71" s="377" t="s">
        <f>AH8</f>
      </c>
    </row>
    <row ht="12.75" customHeight="1" r="72">
      <c r="A72" s="33">
        <v>2013</v>
      </c>
      <c r="B72" s="34"/>
      <c r="C72" s="34"/>
      <c r="D72" s="35"/>
      <c r="E72" s="381">
        <v>0</v>
      </c>
      <c r="F72" s="381">
        <v>0</v>
      </c>
      <c r="G72" s="381">
        <v>0</v>
      </c>
      <c r="H72" s="381">
        <v>0</v>
      </c>
      <c r="I72" s="381">
        <v>0</v>
      </c>
      <c r="J72" s="381">
        <v>0</v>
      </c>
      <c r="K72" s="381">
        <v>0</v>
      </c>
      <c r="L72" s="381">
        <v>0</v>
      </c>
      <c r="M72" s="381">
        <v>0</v>
      </c>
      <c r="N72" s="381">
        <v>0</v>
      </c>
      <c r="O72" s="381">
        <v>0</v>
      </c>
      <c r="P72" s="381">
        <v>0</v>
      </c>
      <c r="Q72" s="381">
        <v>0</v>
      </c>
      <c r="R72" s="381">
        <f>'2013'!P41</f>
        <v>0</v>
      </c>
      <c r="S72" s="381">
        <f>'2014'!P40</f>
        <v>12</v>
      </c>
      <c r="T72" s="381">
        <f>'2015'!P39</f>
        <v>17</v>
      </c>
      <c r="U72" s="381">
        <f>'2016'!P38</f>
        <v>54</v>
      </c>
      <c r="V72" s="381">
        <f>'2017'!P37</f>
        <v>55</v>
      </c>
      <c r="W72" s="381">
        <f>'2018'!P36</f>
        <v>72</v>
      </c>
      <c r="X72" s="381">
        <f>'2019'!P35</f>
        <v>79</v>
      </c>
      <c r="Y72" s="383">
        <f>'2020'!P34</f>
        <v>50</v>
      </c>
      <c r="Z72" s="383">
        <f>'2021'!P34</f>
        <v>57</v>
      </c>
      <c r="AA72" s="379">
        <f>SUM(E72:Z72)</f>
        <v>396</v>
      </c>
      <c r="AB72" s="380"/>
      <c r="AE72" s="377" t="s">
        <f>AH9</f>
      </c>
    </row>
    <row ht="12.75" customHeight="1" r="73">
      <c r="A73" s="37">
        <v>2014</v>
      </c>
      <c r="B73" s="34"/>
      <c r="C73" s="34"/>
      <c r="D73" s="35"/>
      <c r="E73" s="378">
        <v>0</v>
      </c>
      <c r="F73" s="378">
        <v>0</v>
      </c>
      <c r="G73" s="378">
        <v>0</v>
      </c>
      <c r="H73" s="378">
        <v>0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f>'2014'!P41</f>
        <v>10</v>
      </c>
      <c r="T73" s="378">
        <f>'2015'!P40</f>
        <v>15</v>
      </c>
      <c r="U73" s="378">
        <f>'2016'!P39</f>
        <v>55</v>
      </c>
      <c r="V73" s="378">
        <f>'2017'!P38</f>
        <v>61</v>
      </c>
      <c r="W73" s="378">
        <f>'2018'!P37</f>
        <v>56</v>
      </c>
      <c r="X73" s="378">
        <f>'2019'!P36</f>
        <v>53</v>
      </c>
      <c r="Y73" s="378">
        <f>'2020'!P35</f>
        <v>52</v>
      </c>
      <c r="Z73" s="378">
        <f>'2021'!P35</f>
        <v>85</v>
      </c>
      <c r="AA73" s="379">
        <f>SUM(E73:Z73)</f>
        <v>387</v>
      </c>
      <c r="AB73" s="380"/>
      <c r="AE73" s="377" t="s">
        <f>AH10</f>
      </c>
    </row>
    <row ht="12.75" customHeight="1" r="74">
      <c r="A74" s="33">
        <v>2015</v>
      </c>
      <c r="B74" s="34"/>
      <c r="C74" s="34"/>
      <c r="D74" s="35"/>
      <c r="E74" s="381">
        <v>0</v>
      </c>
      <c r="F74" s="381">
        <v>0</v>
      </c>
      <c r="G74" s="381">
        <v>0</v>
      </c>
      <c r="H74" s="381">
        <v>0</v>
      </c>
      <c r="I74" s="381">
        <v>0</v>
      </c>
      <c r="J74" s="381">
        <v>0</v>
      </c>
      <c r="K74" s="381">
        <v>0</v>
      </c>
      <c r="L74" s="381">
        <v>0</v>
      </c>
      <c r="M74" s="381">
        <v>0</v>
      </c>
      <c r="N74" s="381">
        <v>0</v>
      </c>
      <c r="O74" s="381">
        <v>0</v>
      </c>
      <c r="P74" s="381">
        <v>0</v>
      </c>
      <c r="Q74" s="381">
        <v>0</v>
      </c>
      <c r="R74" s="381">
        <v>0</v>
      </c>
      <c r="S74" s="381">
        <v>0</v>
      </c>
      <c r="T74" s="381">
        <f>'2015'!P41</f>
        <v>7</v>
      </c>
      <c r="U74" s="381">
        <f>'2016'!P40</f>
        <v>34</v>
      </c>
      <c r="V74" s="381">
        <f>'2017'!P39</f>
        <v>51</v>
      </c>
      <c r="W74" s="381">
        <f>'2018'!P38</f>
        <v>53</v>
      </c>
      <c r="X74" s="381">
        <f>'2019'!P37</f>
        <v>65</v>
      </c>
      <c r="Y74" s="383">
        <f>'2020'!P36</f>
        <v>51</v>
      </c>
      <c r="Z74" s="383">
        <f>'2021'!P36</f>
        <v>64</v>
      </c>
      <c r="AA74" s="379">
        <f>SUM(E74:Z74)</f>
        <v>325</v>
      </c>
      <c r="AB74" s="380"/>
      <c r="AE74" s="377" t="s">
        <f>AH11</f>
      </c>
    </row>
    <row ht="12.75" customHeight="1" r="75">
      <c r="A75" s="37">
        <v>2016</v>
      </c>
      <c r="B75" s="34"/>
      <c r="C75" s="34"/>
      <c r="D75" s="35"/>
      <c r="E75" s="378">
        <v>0</v>
      </c>
      <c r="F75" s="378">
        <v>0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f>'2016'!P41</f>
        <v>5</v>
      </c>
      <c r="V75" s="378">
        <f>'2017'!P40</f>
        <v>35</v>
      </c>
      <c r="W75" s="378">
        <f>'2018'!P39</f>
        <v>44</v>
      </c>
      <c r="X75" s="378">
        <f>'2019'!P38</f>
        <v>53</v>
      </c>
      <c r="Y75" s="378">
        <f>'2020'!P37</f>
        <v>45</v>
      </c>
      <c r="Z75" s="378">
        <f>'2021'!P37</f>
        <v>54</v>
      </c>
      <c r="AA75" s="379">
        <f>SUM(E75:Z75)</f>
        <v>236</v>
      </c>
      <c r="AB75" s="380"/>
      <c r="AE75" s="377" t="s">
        <f>AH12</f>
      </c>
    </row>
    <row ht="12.75" customHeight="1" r="76">
      <c r="A76" s="33">
        <v>2017</v>
      </c>
      <c r="B76" s="34"/>
      <c r="C76" s="34"/>
      <c r="D76" s="35"/>
      <c r="E76" s="381">
        <v>0</v>
      </c>
      <c r="F76" s="381">
        <v>0</v>
      </c>
      <c r="G76" s="381">
        <v>0</v>
      </c>
      <c r="H76" s="381">
        <v>0</v>
      </c>
      <c r="I76" s="381">
        <v>0</v>
      </c>
      <c r="J76" s="381">
        <v>0</v>
      </c>
      <c r="K76" s="381">
        <v>0</v>
      </c>
      <c r="L76" s="381">
        <v>0</v>
      </c>
      <c r="M76" s="381">
        <v>0</v>
      </c>
      <c r="N76" s="381">
        <v>0</v>
      </c>
      <c r="O76" s="381">
        <v>0</v>
      </c>
      <c r="P76" s="381">
        <v>0</v>
      </c>
      <c r="Q76" s="381">
        <v>0</v>
      </c>
      <c r="R76" s="381">
        <v>0</v>
      </c>
      <c r="S76" s="381">
        <v>0</v>
      </c>
      <c r="T76" s="381">
        <v>0</v>
      </c>
      <c r="U76" s="381">
        <v>0</v>
      </c>
      <c r="V76" s="381">
        <f>'2017'!P41</f>
        <v>15</v>
      </c>
      <c r="W76" s="381">
        <f>'2018'!P40</f>
        <v>51</v>
      </c>
      <c r="X76" s="381">
        <f>'2019'!P39</f>
        <v>55</v>
      </c>
      <c r="Y76" s="383">
        <f>'2020'!P38</f>
        <v>51</v>
      </c>
      <c r="Z76" s="383">
        <f>'2021'!P38</f>
        <v>42</v>
      </c>
      <c r="AA76" s="379">
        <f>SUM(E76:Z76)</f>
        <v>214</v>
      </c>
      <c r="AB76" s="380"/>
      <c r="AE76" s="377" t="s">
        <f>AH13</f>
      </c>
    </row>
    <row ht="12.75" customHeight="1" r="77">
      <c r="A77" s="37">
        <v>2018</v>
      </c>
      <c r="B77" s="34"/>
      <c r="C77" s="34"/>
      <c r="D77" s="35"/>
      <c r="E77" s="378">
        <v>0</v>
      </c>
      <c r="F77" s="378">
        <v>0</v>
      </c>
      <c r="G77" s="378">
        <v>0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f>'2018'!P41</f>
        <v>23</v>
      </c>
      <c r="X77" s="378">
        <f>'2019'!P40</f>
        <v>59</v>
      </c>
      <c r="Y77" s="378">
        <f>'2020'!P39</f>
        <v>46</v>
      </c>
      <c r="Z77" s="378">
        <f>'2021'!P39</f>
        <v>74</v>
      </c>
      <c r="AA77" s="379">
        <f>SUM(E77:Z77)</f>
        <v>202</v>
      </c>
      <c r="AB77" s="380"/>
      <c r="AE77" s="377" t="s">
        <f>AH14</f>
      </c>
    </row>
    <row ht="12.75" customHeight="1" r="78">
      <c r="A78" s="33">
        <v>2019</v>
      </c>
      <c r="B78" s="34"/>
      <c r="C78" s="34"/>
      <c r="D78" s="35"/>
      <c r="E78" s="381">
        <v>0</v>
      </c>
      <c r="F78" s="381">
        <v>0</v>
      </c>
      <c r="G78" s="381">
        <v>0</v>
      </c>
      <c r="H78" s="381">
        <v>0</v>
      </c>
      <c r="I78" s="381">
        <v>0</v>
      </c>
      <c r="J78" s="381">
        <v>0</v>
      </c>
      <c r="K78" s="381">
        <v>0</v>
      </c>
      <c r="L78" s="381">
        <v>0</v>
      </c>
      <c r="M78" s="381">
        <v>0</v>
      </c>
      <c r="N78" s="381">
        <v>0</v>
      </c>
      <c r="O78" s="381">
        <v>0</v>
      </c>
      <c r="P78" s="381">
        <v>0</v>
      </c>
      <c r="Q78" s="381">
        <v>0</v>
      </c>
      <c r="R78" s="381">
        <v>0</v>
      </c>
      <c r="S78" s="381">
        <v>0</v>
      </c>
      <c r="T78" s="381">
        <v>0</v>
      </c>
      <c r="U78" s="381">
        <v>0</v>
      </c>
      <c r="V78" s="381">
        <v>0</v>
      </c>
      <c r="W78" s="381">
        <v>0</v>
      </c>
      <c r="X78" s="381">
        <f>'2019'!P41</f>
        <v>23</v>
      </c>
      <c r="Y78" s="383">
        <f>'2020'!P40</f>
        <v>73</v>
      </c>
      <c r="Z78" s="383">
        <f>'2021'!P40</f>
        <v>38</v>
      </c>
      <c r="AA78" s="379">
        <f>SUM(E78:Z78)</f>
        <v>134</v>
      </c>
      <c r="AB78" s="380"/>
      <c r="AE78" s="377" t="s">
        <f>AH15</f>
      </c>
    </row>
    <row ht="12.75" customHeight="1" r="79">
      <c r="A79" s="37">
        <v>2020</v>
      </c>
      <c r="B79" s="34"/>
      <c r="C79" s="34"/>
      <c r="D79" s="35"/>
      <c r="E79" s="378">
        <v>0</v>
      </c>
      <c r="F79" s="378">
        <v>0</v>
      </c>
      <c r="G79" s="378">
        <v>0</v>
      </c>
      <c r="H79" s="378">
        <v>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f>'2020'!P41</f>
        <v>44</v>
      </c>
      <c r="Z79" s="378">
        <f>'2021'!P41</f>
        <v>77</v>
      </c>
      <c r="AA79" s="379">
        <f>SUM(E79:Z79)</f>
        <v>121</v>
      </c>
      <c r="AB79" s="380"/>
      <c r="AE79" s="377" t="s">
        <f>AH16</f>
      </c>
    </row>
    <row ht="12.75" customHeight="1" r="80">
      <c r="A80" s="33">
        <v>2021</v>
      </c>
      <c r="B80" s="34"/>
      <c r="C80" s="34"/>
      <c r="D80" s="35"/>
      <c r="E80" s="381">
        <v>0</v>
      </c>
      <c r="F80" s="381">
        <v>0</v>
      </c>
      <c r="G80" s="381">
        <v>0</v>
      </c>
      <c r="H80" s="381">
        <v>0</v>
      </c>
      <c r="I80" s="381">
        <v>0</v>
      </c>
      <c r="J80" s="381">
        <v>0</v>
      </c>
      <c r="K80" s="381">
        <v>0</v>
      </c>
      <c r="L80" s="381">
        <v>0</v>
      </c>
      <c r="M80" s="381">
        <v>0</v>
      </c>
      <c r="N80" s="381">
        <v>0</v>
      </c>
      <c r="O80" s="381">
        <v>0</v>
      </c>
      <c r="P80" s="381">
        <v>0</v>
      </c>
      <c r="Q80" s="381">
        <v>0</v>
      </c>
      <c r="R80" s="381">
        <v>0</v>
      </c>
      <c r="S80" s="381">
        <v>0</v>
      </c>
      <c r="T80" s="381">
        <v>0</v>
      </c>
      <c r="U80" s="381">
        <v>0</v>
      </c>
      <c r="V80" s="381">
        <v>0</v>
      </c>
      <c r="W80" s="381">
        <v>0</v>
      </c>
      <c r="X80" s="381">
        <v>0</v>
      </c>
      <c r="Y80" s="381">
        <v>0</v>
      </c>
      <c r="Z80" s="381">
        <f>'2021'!P42</f>
        <v>44</v>
      </c>
      <c r="AA80" s="379">
        <f>SUM(E80:Z80)</f>
        <v>44</v>
      </c>
      <c r="AB80" s="380"/>
      <c r="AE80" s="377" t="s">
        <f>AH17</f>
      </c>
    </row>
    <row ht="12.75" customHeight="1" r="81">
      <c r="A81" s="37">
        <v>2022</v>
      </c>
      <c r="B81" s="34"/>
      <c r="C81" s="34"/>
      <c r="D81" s="35"/>
      <c r="E81" s="378">
        <v>0</v>
      </c>
      <c r="F81" s="378">
        <v>0</v>
      </c>
      <c r="G81" s="378">
        <v>0</v>
      </c>
      <c r="H81" s="378">
        <v>0</v>
      </c>
      <c r="I81" s="378">
        <v>0</v>
      </c>
      <c r="J81" s="378">
        <v>0</v>
      </c>
      <c r="K81" s="378">
        <v>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9">
        <f>SUM(E81:Z81)</f>
        <v>0</v>
      </c>
      <c r="AB81" s="380"/>
    </row>
    <row ht="12.75" customHeight="1" r="82"/>
    <row ht="12.75" customHeight="1" r="83"/>
    <row ht="12.75" customHeight="1" r="84"/>
    <row ht="12.75" customHeight="1" r="85"/>
    <row ht="12.75" customHeight="1" r="86"/>
    <row ht="12.75" customHeight="1" hidden="1" r="87"/>
    <row ht="12.75" customHeight="1" r="88"/>
    <row ht="12.75" customHeight="1" r="89"/>
    <row ht="12.75" customHeight="1" r="90"/>
    <row ht="12.75" customHeight="1" r="91"/>
    <row ht="12.75" customHeight="1" r="92"/>
    <row ht="12.75" customHeight="1" r="93"/>
    <row ht="12.75" customHeight="1" r="94"/>
    <row ht="12.75" customHeight="1" r="95"/>
    <row ht="12.75" customHeight="1" r="96"/>
    <row ht="12.75" customHeight="1" r="97"/>
    <row ht="12.75" customHeight="1" r="98"/>
    <row ht="12.75" customHeight="1" r="99"/>
    <row ht="12.75" customHeight="1" r="100"/>
    <row ht="12.75" customHeight="1" r="101"/>
    <row ht="12.75" customHeight="1" r="102"/>
    <row ht="12.75" customHeight="1" r="103"/>
    <row ht="12.75" customHeight="1" r="104"/>
    <row ht="12.75" customHeight="1" r="105"/>
    <row ht="12.75" customHeight="1" r="106"/>
    <row ht="12.75" customHeight="1" hidden="1" r="107"/>
    <row ht="12.75" customHeight="1" r="108"/>
    <row ht="12.75" customHeight="1" r="109"/>
    <row ht="12.75" customHeight="1" r="110"/>
    <row ht="12.75" customHeight="1" r="111"/>
    <row ht="12.75" customHeight="1" r="112"/>
    <row ht="12.75" customHeight="1" r="113"/>
    <row ht="12.75" customHeight="1" r="114"/>
    <row ht="12.75" customHeight="1" r="115"/>
    <row ht="12.75" customHeight="1" r="116"/>
    <row ht="12.75" customHeight="1" r="117"/>
    <row ht="12.75" customHeight="1" r="118"/>
    <row ht="12.75" customHeight="1" r="119"/>
    <row ht="12.75" customHeight="1" r="120"/>
    <row ht="12.75" customHeight="1" r="121"/>
    <row ht="12.75" customHeight="1" r="122"/>
    <row ht="12.75" customHeight="1" r="123"/>
    <row ht="12.75" customHeight="1" r="124"/>
    <row ht="12.75" customHeight="1" hidden="1" r="125"/>
    <row ht="12.75" customHeight="1" r="126"/>
    <row ht="12.75" customHeight="1" r="127"/>
    <row ht="12.75" customHeight="1" r="128"/>
    <row ht="12.75" customHeight="1" r="129"/>
    <row ht="12.75" customHeight="1" r="130"/>
    <row ht="12.75" customHeight="1" r="131"/>
    <row ht="12.75" customHeight="1" r="132"/>
    <row ht="12.75" customHeight="1" r="133"/>
    <row ht="12.75" customHeight="1" r="134"/>
    <row ht="12.75" customHeight="1" r="135"/>
    <row ht="12.75" customHeight="1" r="136"/>
    <row ht="12.75" customHeight="1" r="137"/>
    <row ht="12.75" customHeight="1" r="138"/>
    <row ht="12.75" customHeight="1" r="139"/>
    <row ht="12.75" customHeight="1" r="140"/>
    <row ht="12.75" customHeight="1" r="141"/>
    <row ht="12.75" customHeight="1" r="142"/>
    <row ht="12.75" customHeight="1" r="143"/>
    <row ht="12.75" customHeight="1" r="144"/>
    <row ht="12.75" customHeight="1" r="145"/>
    <row ht="12.75" customHeight="1" r="146"/>
    <row ht="12.75" customHeight="1" r="147"/>
    <row ht="12.75" customHeight="1" r="148"/>
    <row ht="12.75" customHeight="1" r="149"/>
    <row ht="12.75" customHeight="1" r="150"/>
    <row ht="12.75" customHeight="1" r="151"/>
    <row ht="12.75" customHeight="1" r="152"/>
    <row ht="12.75" customHeight="1" r="153"/>
    <row ht="12.75" customHeight="1" r="154"/>
    <row ht="12.75" customHeight="1" r="155"/>
    <row ht="12.75" customHeight="1" r="156"/>
    <row ht="12.75" customHeight="1" r="157"/>
    <row ht="12.75" customHeight="1" r="158"/>
    <row ht="12.75" customHeight="1" r="159"/>
    <row ht="12.75" customHeight="1" r="160"/>
    <row ht="12.75" customHeight="1" r="161"/>
    <row ht="12.75" customHeight="1" r="162"/>
    <row ht="12.75" customHeight="1" r="163"/>
    <row ht="12.75" customHeight="1" r="164"/>
    <row ht="12.75" customHeight="1" r="165"/>
    <row ht="12.75" customHeight="1" r="166"/>
    <row ht="12.75" customHeight="1" r="167"/>
    <row ht="12.75" customHeight="1" r="168"/>
    <row ht="12.75" customHeight="1" r="169"/>
    <row ht="12.75" customHeight="1" r="170"/>
    <row ht="12.75" customHeight="1" r="171"/>
    <row ht="12.75" customHeight="1" r="172"/>
    <row ht="12.75" customHeight="1" r="173"/>
    <row ht="12.75" customHeight="1" r="174"/>
    <row ht="12.75" customHeight="1" r="175"/>
    <row ht="12.75" customHeight="1" r="176"/>
    <row ht="12.75" customHeight="1" r="177"/>
    <row ht="12.75" customHeight="1" r="178"/>
    <row ht="12.75" customHeight="1" r="179"/>
    <row ht="12.75" customHeight="1" r="180"/>
    <row ht="12.75" customHeight="1" r="181"/>
    <row ht="12.75" customHeight="1" r="182"/>
    <row ht="12.75" customHeight="1" r="183"/>
    <row ht="12.75" customHeight="1" r="184"/>
    <row ht="12.75" customHeight="1" r="185"/>
    <row ht="12.75" customHeight="1" r="186"/>
    <row ht="12.75" customHeight="1" r="187"/>
    <row ht="12.75" customHeight="1" r="188"/>
    <row ht="12.75" customHeight="1" r="189"/>
    <row ht="12.75" customHeight="1" r="190"/>
    <row ht="12.75" customHeight="1" r="191"/>
    <row ht="12.75" customHeight="1" r="192"/>
    <row ht="12.75" customHeight="1" r="193"/>
    <row ht="12.75" customHeight="1" r="194"/>
    <row ht="12.75" customHeight="1" r="195"/>
    <row ht="12.75" customHeight="1" r="196"/>
    <row ht="12.75" customHeight="1" r="197"/>
    <row ht="12.75" customHeight="1" r="198"/>
    <row ht="12.75" customHeight="1" r="199"/>
    <row ht="12.75" customHeight="1" r="200"/>
    <row ht="12.75" customHeight="1" r="201"/>
    <row ht="12.75" customHeight="1" r="202"/>
    <row ht="12.75" customHeight="1" r="203"/>
    <row ht="12.75" customHeight="1" r="204"/>
    <row ht="12.75" customHeight="1" r="205"/>
    <row ht="12.75" customHeight="1" r="206"/>
    <row ht="12.75" customHeight="1" r="207"/>
    <row ht="12.75" customHeight="1" r="208"/>
    <row ht="12.75" customHeight="1" r="209"/>
    <row ht="12.75" customHeight="1" r="210"/>
    <row ht="12.75" customHeight="1" r="211"/>
    <row ht="12.75" customHeight="1" r="212"/>
    <row ht="12.75" customHeight="1" r="213"/>
    <row ht="12.75" customHeight="1" r="214"/>
    <row ht="12.75" customHeight="1" r="215"/>
    <row ht="12.75" customHeight="1" r="216"/>
    <row ht="12.75" customHeight="1" r="217"/>
    <row ht="12.75" customHeight="1" r="218"/>
    <row ht="12.75" customHeight="1" r="219"/>
    <row ht="12.75" customHeight="1" r="220"/>
    <row ht="12.75" customHeight="1" r="221"/>
    <row ht="12.75" customHeight="1" r="222"/>
    <row ht="12.75" customHeight="1" r="223"/>
    <row ht="12.75" customHeight="1" r="224"/>
    <row ht="12.75" customHeight="1" r="225"/>
    <row ht="12.75" customHeight="1" r="226"/>
    <row ht="12.75" customHeight="1" r="227"/>
    <row ht="12.75" customHeight="1" r="228"/>
    <row ht="12.75" customHeight="1" r="229"/>
    <row ht="12.75" customHeight="1" r="230"/>
    <row ht="12.75" customHeight="1" r="231"/>
    <row ht="12.75" customHeight="1" r="232"/>
    <row ht="12.75" customHeight="1" r="233"/>
    <row ht="12.75" customHeight="1" r="234"/>
    <row ht="12.75" customHeight="1" r="235"/>
    <row ht="12.75" customHeight="1" r="236"/>
    <row ht="12.75" customHeight="1" r="237"/>
    <row ht="12.75" customHeight="1" r="238"/>
    <row ht="12.75" customHeight="1" r="239"/>
    <row ht="12.75" customHeight="1" r="240"/>
    <row ht="12.75" customHeight="1" r="241"/>
    <row ht="12.75" customHeight="1" r="242"/>
    <row ht="12.75" customHeight="1" r="243"/>
    <row ht="12.75" customHeight="1" r="244"/>
    <row ht="12.75" customHeight="1" r="245"/>
    <row ht="12.75" customHeight="1" r="246"/>
    <row ht="12.75" customHeight="1" r="247"/>
    <row ht="12.75" customHeight="1" r="248"/>
    <row ht="12.75" customHeight="1" r="249"/>
    <row ht="12.75" customHeight="1" r="250"/>
    <row ht="12.75" customHeight="1" r="251"/>
    <row ht="12.75" customHeight="1" r="252"/>
    <row ht="12.75" customHeight="1" r="253"/>
    <row ht="12.75" customHeight="1" r="254"/>
    <row ht="12.75" customHeight="1" r="255"/>
    <row ht="12.75" customHeight="1" r="256"/>
    <row ht="12.75" customHeight="1" r="257"/>
    <row ht="12.75" customHeight="1" r="258"/>
    <row ht="12.75" customHeight="1" r="259"/>
    <row ht="12.75" customHeight="1" r="260"/>
    <row ht="12.75" customHeight="1" r="261"/>
    <row ht="12.75" customHeight="1" r="262"/>
    <row ht="12.75" customHeight="1" r="263"/>
    <row ht="12.75" customHeight="1" r="264"/>
    <row ht="12.75" customHeight="1" r="265"/>
    <row ht="12.75" customHeight="1" r="266"/>
    <row ht="12.75" customHeight="1" r="267"/>
    <row ht="12.75" customHeight="1" r="268"/>
    <row ht="12.75" customHeight="1" r="269"/>
    <row ht="12.75" customHeight="1" r="270"/>
    <row ht="12.75" customHeight="1" r="271"/>
    <row ht="12.75" customHeight="1" r="272"/>
    <row ht="12.75" customHeight="1" r="273"/>
    <row ht="12.75" customHeight="1" r="274"/>
    <row ht="12.75" customHeight="1" r="275"/>
    <row ht="12.75" customHeight="1" r="276"/>
    <row ht="12.75" customHeight="1" r="277"/>
    <row ht="12.75" customHeight="1" r="278"/>
    <row ht="12.75" customHeight="1" r="279"/>
    <row ht="12.75" customHeight="1" r="280"/>
    <row ht="12.75" customHeight="1" r="281"/>
    <row ht="12.75" customHeight="1" r="282"/>
    <row ht="12.75" customHeight="1" r="283"/>
    <row ht="12.75" customHeight="1" r="284"/>
    <row ht="12.75" customHeight="1" r="285"/>
    <row ht="12.75" customHeight="1" r="286"/>
    <row ht="12.75" customHeight="1" r="287"/>
    <row ht="12.75" customHeight="1" r="288"/>
    <row ht="12.75" customHeight="1" r="289"/>
    <row ht="12.75" customHeight="1" r="290"/>
    <row ht="12.75" customHeight="1" r="291"/>
    <row ht="12.75" customHeight="1" r="292"/>
    <row ht="12.75" customHeight="1" r="293"/>
    <row ht="12.75" customHeight="1" r="294"/>
    <row ht="12.75" customHeight="1" r="295"/>
    <row ht="12.75" customHeight="1" r="296"/>
    <row ht="12.75" customHeight="1" r="297"/>
    <row ht="12.75" customHeight="1" r="298"/>
    <row ht="12.75" customHeight="1" r="299"/>
    <row ht="12.75" customHeight="1" r="300"/>
    <row ht="12.75" customHeight="1" r="301"/>
    <row ht="12.75" customHeight="1" r="302"/>
    <row ht="12.75" customHeight="1" r="303"/>
    <row ht="12.75" customHeight="1" r="304"/>
    <row ht="12.75" customHeight="1" r="305"/>
    <row ht="12.75" customHeight="1" r="306"/>
    <row ht="12.75" customHeight="1" r="307"/>
    <row ht="12.75" customHeight="1" r="308"/>
    <row ht="12.75" customHeight="1" r="309"/>
    <row ht="12.75" customHeight="1" r="310"/>
    <row ht="12.75" customHeight="1" r="311"/>
    <row ht="12.75" customHeight="1" r="312"/>
    <row ht="12.75" customHeight="1" r="313"/>
    <row ht="12.75" customHeight="1" r="314"/>
    <row ht="12.75" customHeight="1" r="315"/>
    <row ht="12.75" customHeight="1" r="316"/>
    <row ht="12.75" customHeight="1" r="317"/>
    <row ht="12.75" customHeight="1" r="318"/>
    <row ht="12.75" customHeight="1" r="319"/>
    <row ht="12.75" customHeight="1" r="320"/>
    <row ht="12.75" customHeight="1" r="321"/>
    <row ht="12.75" customHeight="1" r="322"/>
    <row ht="12.75" customHeight="1" r="323"/>
    <row ht="12.75" customHeight="1" r="324"/>
    <row ht="12.75" customHeight="1" r="325"/>
    <row ht="12.75" customHeight="1" r="326"/>
    <row ht="12.75" customHeight="1" r="327"/>
    <row ht="12.75" customHeight="1" r="328"/>
    <row ht="12.75" customHeight="1" r="329"/>
    <row ht="12.75" customHeight="1" r="330"/>
    <row ht="12.75" customHeight="1" r="331"/>
    <row ht="12.75" customHeight="1" r="332"/>
    <row ht="12.75" customHeight="1" r="333"/>
    <row ht="12.75" customHeight="1" r="334"/>
    <row ht="12.75" customHeight="1" r="335"/>
    <row ht="12.75" customHeight="1" r="336"/>
    <row ht="12.75" customHeight="1" r="337"/>
    <row ht="12.75" customHeight="1" r="338"/>
    <row ht="12.75" customHeight="1" r="339"/>
    <row ht="12.75" customHeight="1" r="340"/>
    <row ht="12.75" customHeight="1" r="341"/>
    <row ht="12.75" customHeight="1" r="342"/>
    <row ht="12.75" customHeight="1" r="343"/>
    <row ht="12.75" customHeight="1" r="344"/>
    <row ht="12.75" customHeight="1" r="345"/>
    <row ht="12.75" customHeight="1" r="346"/>
    <row ht="12.75" customHeight="1" r="347"/>
    <row ht="12.75" customHeight="1" r="348"/>
    <row ht="12.75" customHeight="1" r="349"/>
    <row ht="12.75" customHeight="1" r="350"/>
    <row ht="12.75" customHeight="1" r="351"/>
    <row ht="12.75" customHeight="1" r="352"/>
    <row ht="12.75" customHeight="1" r="353"/>
    <row ht="12.75" customHeight="1" r="354"/>
    <row ht="12.75" customHeight="1" r="355"/>
    <row ht="12.75" customHeight="1" r="356"/>
    <row ht="12.75" customHeight="1" r="357"/>
    <row ht="12.75" customHeight="1" r="358"/>
    <row ht="12.75" customHeight="1" r="359"/>
    <row ht="12.75" customHeight="1" r="360"/>
    <row ht="12.75" customHeight="1" r="361"/>
    <row ht="12.75" customHeight="1" r="362"/>
    <row ht="12.75" customHeight="1" r="363"/>
    <row ht="12.75" customHeight="1" r="364"/>
    <row ht="12.75" customHeight="1" r="365"/>
    <row ht="12.75" customHeight="1" r="366"/>
    <row ht="12.75" customHeight="1" r="367"/>
    <row ht="12.75" customHeight="1" r="368"/>
    <row ht="12.75" customHeight="1" r="369"/>
    <row ht="12.75" customHeight="1" r="370"/>
    <row ht="12.75" customHeight="1" r="371"/>
    <row ht="12.75" customHeight="1" r="372"/>
    <row ht="12.75" customHeight="1" r="373"/>
    <row ht="12.75" customHeight="1" r="374"/>
    <row ht="12.75" customHeight="1" r="375"/>
    <row ht="12.75" customHeight="1" r="376"/>
    <row ht="12.75" customHeight="1" r="377"/>
    <row ht="12.75" customHeight="1" r="378"/>
    <row ht="12.75" customHeight="1" r="379"/>
    <row ht="12.75" customHeight="1" r="380"/>
    <row ht="12.75" customHeight="1" r="381"/>
    <row ht="12.75" customHeight="1" r="382"/>
    <row ht="12.75" customHeight="1" r="383"/>
    <row ht="12.75" customHeight="1" r="384"/>
    <row ht="12.75" customHeight="1" r="385"/>
    <row ht="12.75" customHeight="1" r="386"/>
    <row ht="12.75" customHeight="1" r="387"/>
    <row ht="12.75" customHeight="1" r="388"/>
    <row ht="12.75" customHeight="1" r="389"/>
    <row ht="12.75" customHeight="1" r="390"/>
    <row ht="12.75" customHeight="1" r="391"/>
    <row ht="12.75" customHeight="1" r="392"/>
    <row ht="12.75" customHeight="1" r="393"/>
    <row ht="12.75" customHeight="1" r="394"/>
    <row ht="12.75" customHeight="1" r="395"/>
    <row ht="12.75" customHeight="1" r="396"/>
    <row ht="12.75" customHeight="1" r="397"/>
    <row ht="12.75" customHeight="1" r="398"/>
    <row ht="12.75" customHeight="1" r="399"/>
    <row ht="12.75" customHeight="1" r="400"/>
    <row ht="12.75" customHeight="1" r="401"/>
    <row ht="12.75" customHeight="1" r="402"/>
    <row ht="12.75" customHeight="1" r="403"/>
    <row ht="12.75" customHeight="1" r="404"/>
    <row ht="12.75" customHeight="1" r="405"/>
    <row ht="12.75" customHeight="1" r="406"/>
    <row ht="12.75" customHeight="1" r="407"/>
    <row ht="12.75" customHeight="1" r="408"/>
    <row ht="12.75" customHeight="1" r="409"/>
    <row ht="12.75" customHeight="1" r="410"/>
    <row ht="12.75" customHeight="1" r="411"/>
    <row ht="12.75" customHeight="1" r="412"/>
    <row ht="12.75" customHeight="1" r="413"/>
    <row ht="12.75" customHeight="1" r="414"/>
    <row ht="12.75" customHeight="1" r="415"/>
    <row ht="12.75" customHeight="1" r="416"/>
    <row ht="12.75" customHeight="1" r="417"/>
    <row ht="12.75" customHeight="1" r="418"/>
    <row ht="12.75" customHeight="1" r="419"/>
    <row ht="12.75" customHeight="1" r="420"/>
    <row ht="12.75" customHeight="1" r="421"/>
    <row ht="12.75" customHeight="1" r="422"/>
    <row ht="12.75" customHeight="1" r="423"/>
    <row ht="12.75" customHeight="1" r="424"/>
    <row ht="12.75" customHeight="1" r="425"/>
    <row ht="12.75" customHeight="1" r="426"/>
    <row ht="12.75" customHeight="1" r="427"/>
    <row ht="12.75" customHeight="1" r="428"/>
    <row ht="12.75" customHeight="1" r="429"/>
    <row ht="12.75" customHeight="1" r="430"/>
    <row ht="12.75" customHeight="1" r="431"/>
    <row ht="12.75" customHeight="1" r="432"/>
    <row ht="12.75" customHeight="1" r="433"/>
    <row ht="12.75" customHeight="1" r="434"/>
    <row ht="12.75" customHeight="1" r="435"/>
    <row ht="12.75" customHeight="1" r="436"/>
    <row ht="12.75" customHeight="1" r="437"/>
    <row ht="12.75" customHeight="1" r="438"/>
    <row ht="12.75" customHeight="1" r="439"/>
    <row ht="12.75" customHeight="1" r="440"/>
    <row ht="12.75" customHeight="1" r="441"/>
    <row ht="12.75" customHeight="1" r="442"/>
    <row ht="12.75" customHeight="1" r="443"/>
    <row ht="12.75" customHeight="1" r="444"/>
    <row ht="12.75" customHeight="1" r="445"/>
    <row ht="12.75" customHeight="1" r="446"/>
    <row ht="12.75" customHeight="1" r="447"/>
    <row ht="12.75" customHeight="1" r="448"/>
    <row ht="12.75" customHeight="1" r="449"/>
    <row ht="12.75" customHeight="1" r="450"/>
    <row ht="12.75" customHeight="1" r="451"/>
    <row ht="12.75" customHeight="1" r="452"/>
    <row ht="12.75" customHeight="1" r="453"/>
    <row ht="12.75" customHeight="1" r="454"/>
    <row ht="12.75" customHeight="1" r="455"/>
    <row ht="12.75" customHeight="1" r="456"/>
    <row ht="12.75" customHeight="1" r="457"/>
    <row ht="12.75" customHeight="1" r="458"/>
    <row ht="12.75" customHeight="1" r="459"/>
    <row ht="12.75" customHeight="1" r="460"/>
    <row ht="12.75" customHeight="1" r="461"/>
    <row ht="12.75" customHeight="1" r="462"/>
    <row ht="12.75" customHeight="1" r="463"/>
    <row ht="12.75" customHeight="1" r="464"/>
    <row ht="12.75" customHeight="1" r="465"/>
    <row ht="12.75" customHeight="1" r="466"/>
    <row ht="12.75" customHeight="1" r="467"/>
    <row ht="12.75" customHeight="1" r="468"/>
    <row ht="12.75" customHeight="1" r="469"/>
    <row ht="12.75" customHeight="1" r="470"/>
    <row ht="12.75" customHeight="1" r="471"/>
    <row ht="12.75" customHeight="1" r="472"/>
    <row ht="12.75" customHeight="1" r="473"/>
    <row ht="12.75" customHeight="1" r="474"/>
    <row ht="12.75" customHeight="1" r="475"/>
    <row ht="12.75" customHeight="1" r="476"/>
    <row ht="12.75" customHeight="1" r="477"/>
    <row ht="12.75" customHeight="1" r="478"/>
    <row ht="12.75" customHeight="1" r="479"/>
    <row ht="12.75" customHeight="1" r="480"/>
    <row ht="12.75" customHeight="1" r="481"/>
    <row ht="12.75" customHeight="1" r="482"/>
    <row ht="12.75" customHeight="1" r="483"/>
    <row ht="12.75" customHeight="1" r="484"/>
    <row ht="12.75" customHeight="1" r="485"/>
    <row ht="12.75" customHeight="1" r="486"/>
    <row ht="12.75" customHeight="1" r="487"/>
    <row ht="12.75" customHeight="1" r="488"/>
    <row ht="12.75" customHeight="1" r="489"/>
    <row ht="12.75" customHeight="1" r="490"/>
    <row ht="12.75" customHeight="1" r="491"/>
    <row ht="12.75" customHeight="1" r="492"/>
    <row ht="12.75" customHeight="1" r="493"/>
    <row ht="12.75" customHeight="1" r="494"/>
    <row ht="12.75" customHeight="1" r="495"/>
    <row ht="12.75" customHeight="1" r="496"/>
    <row ht="12.75" customHeight="1" r="497"/>
    <row ht="12.75" customHeight="1" r="498"/>
    <row ht="12.75" customHeight="1" r="499"/>
    <row ht="12.75" customHeight="1" r="500"/>
    <row ht="12.75" customHeight="1" r="501"/>
    <row ht="12.75" customHeight="1" r="502"/>
    <row ht="12.75" customHeight="1" r="503"/>
    <row ht="12.75" customHeight="1" r="504"/>
    <row ht="12.75" customHeight="1" r="505"/>
    <row ht="12.75" customHeight="1" r="506"/>
    <row ht="12.75" customHeight="1" r="507"/>
    <row ht="12.75" customHeight="1" r="508"/>
    <row ht="12.75" customHeight="1" r="509"/>
    <row ht="12.75" customHeight="1" r="510"/>
    <row ht="12.75" customHeight="1" r="511"/>
    <row ht="12.75" customHeight="1" r="512"/>
    <row ht="12.75" customHeight="1" r="513"/>
    <row ht="12.75" customHeight="1" r="514"/>
    <row ht="12.75" customHeight="1" r="515"/>
    <row ht="12.75" customHeight="1" r="516"/>
    <row ht="12.75" customHeight="1" r="517"/>
    <row ht="12.75" customHeight="1" r="518"/>
    <row ht="12.75" customHeight="1" r="519"/>
    <row ht="12.75" customHeight="1" r="520"/>
    <row ht="12.75" customHeight="1" r="521"/>
    <row ht="12.75" customHeight="1" r="522"/>
    <row ht="12.75" customHeight="1" r="523"/>
    <row ht="12.75" customHeight="1" r="524"/>
    <row ht="12.75" customHeight="1" r="525"/>
    <row ht="12.75" customHeight="1" r="526"/>
    <row ht="12.75" customHeight="1" r="527"/>
    <row ht="12.75" customHeight="1" r="528"/>
    <row ht="12.75" customHeight="1" r="529"/>
    <row ht="12.75" customHeight="1" r="530"/>
    <row ht="12.75" customHeight="1" r="531"/>
    <row ht="12.75" customHeight="1" r="532"/>
    <row ht="12.75" customHeight="1" r="533"/>
    <row ht="12.75" customHeight="1" r="534"/>
    <row ht="12.75" customHeight="1" r="535"/>
    <row ht="12.75" customHeight="1" r="536"/>
    <row ht="12.75" customHeight="1" r="537"/>
    <row ht="12.75" customHeight="1" r="538"/>
    <row ht="12.75" customHeight="1" r="539"/>
    <row ht="12.75" customHeight="1" r="540"/>
    <row ht="12.75" customHeight="1" r="541"/>
    <row ht="12.75" customHeight="1" r="542"/>
    <row ht="12.75" customHeight="1" r="543"/>
    <row ht="12.75" customHeight="1" r="544"/>
    <row ht="12.75" customHeight="1" r="545"/>
    <row ht="12.75" customHeight="1" r="546"/>
    <row ht="12.75" customHeight="1" r="547"/>
    <row ht="12.75" customHeight="1" r="548"/>
    <row ht="12.75" customHeight="1" r="549"/>
    <row ht="12.75" customHeight="1" r="550"/>
    <row ht="12.75" customHeight="1" r="551"/>
    <row ht="12.75" customHeight="1" r="552"/>
    <row ht="12.75" customHeight="1" r="553"/>
    <row ht="12.75" customHeight="1" r="554"/>
    <row ht="12.75" customHeight="1" r="555"/>
    <row ht="12.75" customHeight="1" r="556"/>
    <row ht="12.75" customHeight="1" r="557"/>
    <row ht="12.75" customHeight="1" r="558"/>
    <row ht="12.75" customHeight="1" r="559"/>
    <row ht="12.75" customHeight="1" r="560"/>
    <row ht="12.75" customHeight="1" r="561"/>
    <row ht="12.75" customHeight="1" r="562"/>
    <row ht="12.75" customHeight="1" r="563"/>
    <row ht="12.75" customHeight="1" r="564"/>
    <row ht="12.75" customHeight="1" r="565"/>
    <row ht="12.75" customHeight="1" r="566"/>
    <row ht="12.75" customHeight="1" r="567"/>
    <row ht="12.75" customHeight="1" r="568"/>
    <row ht="12.75" customHeight="1" r="569"/>
    <row ht="12.75" customHeight="1" r="570"/>
    <row ht="12.75" customHeight="1" r="571"/>
    <row ht="12.75" customHeight="1" r="572"/>
    <row ht="12.75" customHeight="1" r="573"/>
    <row ht="12.75" customHeight="1" r="574"/>
    <row ht="12.75" customHeight="1" r="575"/>
    <row ht="12.75" customHeight="1" r="576"/>
    <row ht="12.75" customHeight="1" r="577"/>
    <row ht="12.75" customHeight="1" r="578"/>
    <row ht="12.75" customHeight="1" r="579"/>
    <row ht="12.75" customHeight="1" r="580"/>
    <row ht="12.75" customHeight="1" r="581"/>
    <row ht="12.75" customHeight="1" r="582"/>
    <row ht="12.75" customHeight="1" r="583"/>
    <row ht="12.75" customHeight="1" r="584"/>
    <row ht="12.75" customHeight="1" r="585"/>
    <row ht="12.75" customHeight="1" r="586"/>
    <row ht="12.75" customHeight="1" r="587"/>
    <row ht="12.75" customHeight="1" r="588"/>
    <row ht="12.75" customHeight="1" r="589"/>
    <row ht="12.75" customHeight="1" r="590"/>
    <row ht="12.75" customHeight="1" r="591"/>
    <row ht="12.75" customHeight="1" r="592"/>
    <row ht="12.75" customHeight="1" r="593"/>
    <row ht="12.75" customHeight="1" r="594"/>
    <row ht="12.75" customHeight="1" r="595"/>
    <row ht="12.75" customHeight="1" r="596"/>
    <row ht="12.75" customHeight="1" r="597"/>
    <row ht="12.75" customHeight="1" r="598"/>
    <row ht="12.75" customHeight="1" r="599"/>
    <row ht="12.75" customHeight="1" r="600"/>
    <row ht="12.75" customHeight="1" r="601"/>
    <row ht="12.75" customHeight="1" r="602"/>
    <row ht="12.75" customHeight="1" r="603"/>
    <row ht="12.75" customHeight="1" r="604"/>
    <row ht="12.75" customHeight="1" r="605"/>
    <row ht="12.75" customHeight="1" r="606"/>
    <row ht="12.75" customHeight="1" r="607"/>
    <row ht="12.75" customHeight="1" r="608"/>
    <row ht="12.75" customHeight="1" r="609"/>
    <row ht="12.75" customHeight="1" r="610"/>
    <row ht="12.75" customHeight="1" r="611"/>
    <row ht="12.75" customHeight="1" r="612"/>
    <row ht="12.75" customHeight="1" r="613"/>
    <row ht="12.75" customHeight="1" r="614"/>
    <row ht="12.75" customHeight="1" r="615"/>
    <row ht="12.75" customHeight="1" r="616"/>
    <row ht="12.75" customHeight="1" r="617"/>
    <row ht="12.75" customHeight="1" r="618"/>
    <row ht="12.75" customHeight="1" r="619"/>
    <row ht="12.75" customHeight="1" r="620"/>
    <row ht="12.75" customHeight="1" r="621"/>
    <row ht="12.75" customHeight="1" r="622"/>
    <row ht="12.75" customHeight="1" r="623"/>
    <row ht="12.75" customHeight="1" r="624"/>
    <row ht="12.75" customHeight="1" r="625"/>
    <row ht="12.75" customHeight="1" r="626"/>
    <row ht="12.75" customHeight="1" r="627"/>
    <row ht="12.75" customHeight="1" r="628"/>
    <row ht="12.75" customHeight="1" r="629"/>
    <row ht="12.75" customHeight="1" r="630"/>
    <row ht="12.75" customHeight="1" r="631"/>
    <row ht="12.75" customHeight="1" r="632"/>
    <row ht="12.75" customHeight="1" r="633"/>
    <row ht="12.75" customHeight="1" r="634"/>
    <row ht="12.75" customHeight="1" r="635"/>
    <row ht="12.75" customHeight="1" r="636"/>
    <row ht="12.75" customHeight="1" r="637"/>
    <row ht="12.75" customHeight="1" r="638"/>
    <row ht="12.75" customHeight="1" r="639"/>
    <row ht="12.75" customHeight="1" r="640"/>
    <row ht="12.75" customHeight="1" r="641"/>
    <row ht="12.75" customHeight="1" r="642"/>
    <row ht="12.75" customHeight="1" r="643"/>
    <row ht="12.75" customHeight="1" r="644"/>
    <row ht="12.75" customHeight="1" r="645"/>
    <row ht="12.75" customHeight="1" r="646"/>
    <row ht="12.75" customHeight="1" r="647"/>
    <row ht="12.75" customHeight="1" r="648"/>
    <row ht="12.75" customHeight="1" r="649"/>
    <row ht="12.75" customHeight="1" r="650"/>
    <row ht="12.75" customHeight="1" r="651"/>
    <row ht="12.75" customHeight="1" r="652"/>
    <row ht="12.75" customHeight="1" r="653"/>
    <row ht="12.75" customHeight="1" r="654"/>
    <row ht="12.75" customHeight="1" r="655"/>
    <row ht="12.75" customHeight="1" r="656"/>
    <row ht="12.75" customHeight="1" r="657"/>
    <row ht="12.75" customHeight="1" r="658"/>
    <row ht="12.75" customHeight="1" r="659"/>
    <row ht="12.75" customHeight="1" r="660"/>
    <row ht="12.75" customHeight="1" r="661"/>
    <row ht="12.75" customHeight="1" r="662"/>
    <row ht="12.75" customHeight="1" r="663"/>
    <row ht="12.75" customHeight="1" r="664"/>
    <row ht="12.75" customHeight="1" r="665"/>
    <row ht="12.75" customHeight="1" r="666"/>
    <row ht="12.75" customHeight="1" r="667"/>
    <row ht="12.75" customHeight="1" r="668"/>
    <row ht="12.75" customHeight="1" r="669"/>
    <row ht="12.75" customHeight="1" r="670"/>
    <row ht="12.75" customHeight="1" r="671"/>
    <row ht="12.75" customHeight="1" r="672"/>
    <row ht="12.75" customHeight="1" r="673"/>
    <row ht="12.75" customHeight="1" r="674"/>
    <row ht="12.75" customHeight="1" r="675"/>
    <row ht="12.75" customHeight="1" r="676"/>
    <row ht="12.75" customHeight="1" r="677"/>
    <row ht="12.75" customHeight="1" r="678"/>
    <row ht="12.75" customHeight="1" r="679"/>
    <row ht="12.75" customHeight="1" r="680"/>
    <row ht="12.75" customHeight="1" r="681"/>
    <row ht="12.75" customHeight="1" r="682"/>
    <row ht="12.75" customHeight="1" r="683"/>
    <row ht="12.75" customHeight="1" r="684"/>
    <row ht="12.75" customHeight="1" r="685"/>
    <row ht="12.75" customHeight="1" r="686"/>
    <row ht="12.75" customHeight="1" r="687"/>
    <row ht="12.75" customHeight="1" r="688"/>
    <row ht="12.75" customHeight="1" r="689"/>
    <row ht="12.75" customHeight="1" r="690"/>
    <row ht="12.75" customHeight="1" r="691"/>
    <row ht="12.75" customHeight="1" r="692"/>
    <row ht="12.75" customHeight="1" r="693"/>
    <row ht="12.75" customHeight="1" r="694"/>
    <row ht="12.75" customHeight="1" r="695"/>
    <row ht="12.75" customHeight="1" r="696"/>
    <row ht="12.75" customHeight="1" r="697"/>
    <row ht="12.75" customHeight="1" r="698"/>
    <row ht="12.75" customHeight="1" r="699"/>
    <row ht="12.75" customHeight="1" r="700"/>
    <row ht="12.75" customHeight="1" r="701"/>
    <row ht="12.75" customHeight="1" r="702"/>
    <row ht="12.75" customHeight="1" r="703"/>
    <row ht="12.75" customHeight="1" r="704"/>
    <row ht="12.75" customHeight="1" r="705"/>
    <row ht="12.75" customHeight="1" r="706"/>
    <row ht="12.75" customHeight="1" r="707"/>
    <row ht="12.75" customHeight="1" r="708"/>
    <row ht="12.75" customHeight="1" r="709"/>
    <row ht="12.75" customHeight="1" r="710"/>
    <row ht="12.75" customHeight="1" r="711"/>
    <row ht="12.75" customHeight="1" r="712"/>
    <row ht="12.75" customHeight="1" r="713"/>
    <row ht="12.75" customHeight="1" r="714"/>
    <row ht="12.75" customHeight="1" r="715"/>
    <row ht="12.75" customHeight="1" r="716"/>
    <row ht="12.75" customHeight="1" r="717"/>
    <row ht="12.75" customHeight="1" r="718"/>
    <row ht="12.75" customHeight="1" r="719"/>
    <row ht="12.75" customHeight="1" r="720"/>
    <row ht="12.75" customHeight="1" r="721"/>
    <row ht="12.75" customHeight="1" r="722"/>
    <row ht="12.75" customHeight="1" r="723"/>
    <row ht="12.75" customHeight="1" r="724"/>
    <row ht="12.75" customHeight="1" r="725"/>
    <row ht="12.75" customHeight="1" r="726"/>
    <row ht="12.75" customHeight="1" r="727"/>
    <row ht="12.75" customHeight="1" r="728"/>
    <row ht="12.75" customHeight="1" r="729"/>
    <row ht="12.75" customHeight="1" r="730"/>
    <row ht="12.75" customHeight="1" r="731"/>
    <row ht="12.75" customHeight="1" r="732"/>
    <row ht="12.75" customHeight="1" r="733"/>
    <row ht="12.75" customHeight="1" r="734"/>
    <row ht="12.75" customHeight="1" r="735"/>
    <row ht="12.75" customHeight="1" r="736"/>
    <row ht="12.75" customHeight="1" r="737"/>
    <row ht="12.75" customHeight="1" r="738"/>
    <row ht="12.75" customHeight="1" r="739"/>
    <row ht="12.75" customHeight="1" r="740"/>
    <row ht="12.75" customHeight="1" r="741"/>
    <row ht="12.75" customHeight="1" r="742"/>
    <row ht="12.75" customHeight="1" r="743"/>
    <row ht="12.75" customHeight="1" r="744"/>
    <row ht="12.75" customHeight="1" r="745"/>
    <row ht="12.75" customHeight="1" r="746"/>
    <row ht="12.75" customHeight="1" r="747"/>
    <row ht="12.75" customHeight="1" r="748"/>
    <row ht="12.75" customHeight="1" r="749"/>
    <row ht="12.75" customHeight="1" r="750"/>
    <row ht="12.75" customHeight="1" r="751"/>
    <row ht="12.75" customHeight="1" r="752"/>
    <row ht="12.75" customHeight="1" r="753"/>
    <row ht="12.75" customHeight="1" r="754"/>
    <row ht="12.75" customHeight="1" r="755"/>
    <row ht="12.75" customHeight="1" r="756"/>
    <row ht="12.75" customHeight="1" r="757"/>
    <row ht="12.75" customHeight="1" r="758"/>
    <row ht="12.75" customHeight="1" r="759"/>
    <row ht="12.75" customHeight="1" r="760"/>
    <row ht="12.75" customHeight="1" r="761"/>
    <row ht="12.75" customHeight="1" r="762"/>
    <row ht="12.75" customHeight="1" r="763"/>
    <row ht="12.75" customHeight="1" r="764"/>
    <row ht="12.75" customHeight="1" r="765"/>
    <row ht="12.75" customHeight="1" r="766"/>
    <row ht="12.75" customHeight="1" r="767"/>
    <row ht="12.75" customHeight="1" r="768"/>
    <row ht="12.75" customHeight="1" r="769"/>
    <row ht="12.75" customHeight="1" r="770"/>
    <row ht="12.75" customHeight="1" r="771"/>
    <row ht="12.75" customHeight="1" r="772"/>
    <row ht="12.75" customHeight="1" r="773"/>
    <row ht="12.75" customHeight="1" r="774"/>
    <row ht="12.75" customHeight="1" r="775"/>
    <row ht="12.75" customHeight="1" r="776"/>
    <row ht="12.75" customHeight="1" r="777"/>
    <row ht="12.75" customHeight="1" r="778"/>
    <row ht="12.75" customHeight="1" r="779"/>
    <row ht="12.75" customHeight="1" r="780"/>
    <row ht="12.75" customHeight="1" r="781"/>
    <row ht="12.75" customHeight="1" r="782"/>
    <row ht="12.75" customHeight="1" r="783"/>
    <row ht="12.75" customHeight="1" r="784"/>
    <row ht="12.75" customHeight="1" r="785"/>
    <row ht="12.75" customHeight="1" r="786"/>
    <row ht="12.75" customHeight="1" r="787"/>
    <row ht="12.75" customHeight="1" r="788"/>
    <row ht="12.75" customHeight="1" r="789"/>
    <row ht="12.75" customHeight="1" r="790"/>
    <row ht="12.75" customHeight="1" r="791"/>
    <row ht="12.75" customHeight="1" r="792"/>
    <row ht="12.75" customHeight="1" r="793"/>
    <row ht="12.75" customHeight="1" r="794"/>
    <row ht="12.75" customHeight="1" r="795"/>
    <row ht="12.75" customHeight="1" r="796"/>
    <row ht="12.75" customHeight="1" r="797"/>
    <row ht="12.75" customHeight="1" r="798"/>
    <row ht="12.75" customHeight="1" r="799"/>
    <row ht="12.75" customHeight="1" r="800"/>
    <row ht="12.75" customHeight="1" r="801"/>
    <row ht="12.75" customHeight="1" r="802"/>
    <row ht="12.75" customHeight="1" r="803"/>
    <row ht="12.75" customHeight="1" r="804"/>
    <row ht="12.75" customHeight="1" r="805"/>
    <row ht="12.75" customHeight="1" r="806"/>
    <row ht="12.75" customHeight="1" r="807"/>
    <row ht="12.75" customHeight="1" r="808"/>
    <row ht="12.75" customHeight="1" r="809"/>
    <row ht="12.75" customHeight="1" r="810"/>
    <row ht="12.75" customHeight="1" r="811"/>
    <row ht="12.75" customHeight="1" r="812"/>
    <row ht="12.75" customHeight="1" r="813"/>
    <row ht="12.75" customHeight="1" r="814"/>
    <row ht="12.75" customHeight="1" r="815"/>
    <row ht="12.75" customHeight="1" r="816"/>
    <row ht="12.75" customHeight="1" r="817"/>
    <row ht="12.75" customHeight="1" r="818"/>
    <row ht="12.75" customHeight="1" r="819"/>
    <row ht="12.75" customHeight="1" r="820"/>
    <row ht="12.75" customHeight="1" r="821"/>
    <row ht="12.75" customHeight="1" r="822"/>
    <row ht="12.75" customHeight="1" r="823"/>
    <row ht="12.75" customHeight="1" r="824"/>
    <row ht="12.75" customHeight="1" r="825"/>
    <row ht="12.75" customHeight="1" r="826"/>
    <row ht="12.75" customHeight="1" r="827"/>
    <row ht="12.75" customHeight="1" r="828"/>
    <row ht="12.75" customHeight="1" r="829"/>
    <row ht="12.75" customHeight="1" r="830"/>
    <row ht="12.75" customHeight="1" r="831"/>
    <row ht="12.75" customHeight="1" r="832"/>
    <row ht="12.75" customHeight="1" r="833"/>
    <row ht="12.75" customHeight="1" r="834"/>
    <row ht="12.75" customHeight="1" r="835"/>
    <row ht="12.75" customHeight="1" r="836"/>
    <row ht="12.75" customHeight="1" r="837"/>
    <row ht="12.75" customHeight="1" r="838"/>
    <row ht="12.75" customHeight="1" r="839"/>
    <row ht="12.75" customHeight="1" r="840"/>
    <row ht="12.75" customHeight="1" r="841"/>
    <row ht="12.75" customHeight="1" r="842"/>
    <row ht="12.75" customHeight="1" r="843"/>
    <row ht="12.75" customHeight="1" r="844"/>
    <row ht="12.75" customHeight="1" r="845"/>
    <row ht="12.75" customHeight="1" r="846"/>
    <row ht="12.75" customHeight="1" r="847"/>
    <row ht="12.75" customHeight="1" r="848"/>
    <row ht="12.75" customHeight="1" r="849"/>
    <row ht="12.75" customHeight="1" r="850"/>
    <row ht="12.75" customHeight="1" r="851"/>
    <row ht="12.75" customHeight="1" r="852"/>
    <row ht="12.75" customHeight="1" r="853"/>
    <row ht="12.75" customHeight="1" r="854"/>
    <row ht="12.75" customHeight="1" r="855"/>
    <row ht="12.75" customHeight="1" r="856"/>
    <row ht="12.75" customHeight="1" r="857"/>
    <row ht="12.75" customHeight="1" r="858"/>
    <row ht="12.75" customHeight="1" r="859"/>
    <row ht="12.75" customHeight="1" r="860"/>
    <row ht="12.75" customHeight="1" r="861"/>
    <row ht="12.75" customHeight="1" r="862"/>
    <row ht="12.75" customHeight="1" r="863"/>
    <row ht="12.75" customHeight="1" r="864"/>
    <row ht="12.75" customHeight="1" r="865"/>
    <row ht="12.75" customHeight="1" r="866"/>
    <row ht="12.75" customHeight="1" r="867"/>
    <row ht="12.75" customHeight="1" r="868"/>
    <row ht="12.75" customHeight="1" r="869"/>
    <row ht="12.75" customHeight="1" r="870"/>
    <row ht="12.75" customHeight="1" r="871"/>
    <row ht="12.75" customHeight="1" r="872"/>
    <row ht="12.75" customHeight="1" r="873"/>
    <row ht="12.75" customHeight="1" r="874"/>
    <row ht="12.75" customHeight="1" r="875"/>
    <row ht="12.75" customHeight="1" r="876"/>
    <row ht="12.75" customHeight="1" r="877"/>
    <row ht="12.75" customHeight="1" r="878"/>
    <row ht="12.75" customHeight="1" r="879"/>
    <row ht="12.75" customHeight="1" r="880"/>
    <row ht="12.75" customHeight="1" r="881"/>
    <row ht="12.75" customHeight="1" r="882"/>
    <row ht="12.75" customHeight="1" r="883"/>
    <row ht="12.75" customHeight="1" r="884"/>
    <row ht="12.75" customHeight="1" r="885"/>
    <row ht="12.75" customHeight="1" r="886"/>
    <row ht="12.75" customHeight="1" r="887"/>
    <row ht="12.75" customHeight="1" r="888"/>
    <row ht="12.75" customHeight="1" r="889"/>
    <row ht="12.75" customHeight="1" r="890"/>
    <row ht="12.75" customHeight="1" r="891"/>
    <row ht="12.75" customHeight="1" r="892"/>
    <row ht="12.75" customHeight="1" r="893"/>
    <row ht="12.75" customHeight="1" r="894"/>
    <row ht="12.75" customHeight="1" r="895"/>
    <row ht="12.75" customHeight="1" r="896"/>
    <row ht="12.75" customHeight="1" r="897"/>
    <row ht="12.75" customHeight="1" r="898"/>
    <row ht="12.75" customHeight="1" r="899"/>
    <row ht="12.75" customHeight="1" r="900"/>
    <row ht="12.75" customHeight="1" r="901"/>
    <row ht="12.75" customHeight="1" r="902"/>
    <row ht="12.75" customHeight="1" r="903"/>
    <row ht="12.75" customHeight="1" r="904"/>
    <row ht="12.75" customHeight="1" r="905"/>
    <row ht="12.75" customHeight="1" r="906"/>
    <row ht="12.75" customHeight="1" r="907"/>
    <row ht="12.75" customHeight="1" r="908"/>
    <row ht="12.75" customHeight="1" r="909"/>
    <row ht="12.75" customHeight="1" r="910"/>
    <row ht="12.75" customHeight="1" r="911"/>
    <row ht="12.75" customHeight="1" r="912"/>
    <row ht="12.75" customHeight="1" r="913"/>
    <row ht="12.75" customHeight="1" r="914"/>
    <row ht="12.75" customHeight="1" r="915"/>
    <row ht="12.75" customHeight="1" r="916"/>
    <row ht="12.75" customHeight="1" r="917"/>
    <row ht="12.75" customHeight="1" r="918"/>
    <row ht="12.75" customHeight="1" r="919"/>
    <row ht="12.75" customHeight="1" r="920"/>
    <row ht="12.75" customHeight="1" r="921"/>
    <row ht="12.75" customHeight="1" r="922"/>
    <row ht="12.75" customHeight="1" r="923"/>
    <row ht="12.75" customHeight="1" r="924"/>
    <row ht="12.75" customHeight="1" r="925"/>
    <row ht="12.75" customHeight="1" r="926"/>
    <row ht="12.75" customHeight="1" r="927"/>
    <row ht="12.75" customHeight="1" r="928"/>
    <row ht="12.75" customHeight="1" r="929"/>
    <row ht="12.75" customHeight="1" r="930"/>
    <row ht="12.75" customHeight="1" r="931"/>
    <row ht="12.75" customHeight="1" r="932"/>
    <row ht="12.75" customHeight="1" r="933"/>
    <row ht="12.75" customHeight="1" r="934"/>
    <row ht="12.75" customHeight="1" r="935"/>
    <row ht="12.75" customHeight="1" r="936"/>
    <row ht="12.75" customHeight="1" r="937"/>
    <row ht="12.75" customHeight="1" r="938"/>
    <row ht="12.75" customHeight="1" r="939"/>
    <row ht="12.75" customHeight="1" r="940"/>
    <row ht="12.75" customHeight="1" r="941"/>
    <row ht="12.75" customHeight="1" r="942"/>
    <row ht="12.75" customHeight="1" r="943"/>
    <row ht="12.75" customHeight="1" r="944"/>
    <row ht="12.75" customHeight="1" r="945"/>
    <row ht="12.75" customHeight="1" r="946"/>
    <row ht="12.75" customHeight="1" r="947"/>
    <row ht="12.75" customHeight="1" r="948"/>
    <row ht="12.75" customHeight="1" r="949"/>
    <row ht="12.75" customHeight="1" r="950"/>
    <row ht="12.75" customHeight="1" r="951"/>
    <row ht="12.75" customHeight="1" r="952"/>
    <row ht="12.75" customHeight="1" r="953"/>
    <row ht="12.75" customHeight="1" r="954"/>
    <row ht="12.75" customHeight="1" r="955"/>
    <row ht="12.75" customHeight="1" r="956"/>
    <row ht="12.75" customHeight="1" r="957"/>
    <row ht="12.75" customHeight="1" r="958"/>
    <row ht="12.75" customHeight="1" r="959"/>
    <row ht="12.75" customHeight="1" r="960"/>
    <row ht="12.75" customHeight="1" r="961"/>
    <row ht="12.75" customHeight="1" r="962"/>
    <row ht="12.75" customHeight="1" r="963"/>
    <row ht="12.75" customHeight="1" r="964"/>
    <row ht="12.75" customHeight="1" r="965"/>
    <row ht="12.75" customHeight="1" r="966"/>
    <row ht="12.75" customHeight="1" r="967"/>
    <row ht="12.75" customHeight="1" r="968"/>
    <row ht="12.75" customHeight="1" r="969"/>
    <row ht="12.75" customHeight="1" r="970"/>
    <row ht="12.75" customHeight="1" r="971"/>
    <row ht="12.75" customHeight="1" r="972"/>
    <row ht="12.75" customHeight="1" r="973"/>
    <row ht="12.75" customHeight="1" r="974"/>
    <row ht="12.75" customHeight="1" r="975"/>
    <row ht="12.75" customHeight="1" r="976"/>
    <row ht="12.75" customHeight="1" r="977"/>
    <row ht="12.75" customHeight="1" r="978"/>
    <row ht="12.75" customHeight="1" r="979"/>
    <row ht="12.75" customHeight="1" r="980"/>
    <row ht="12.75" customHeight="1" r="981"/>
    <row ht="12.75" customHeight="1" r="982"/>
    <row ht="12.75" customHeight="1" r="983"/>
    <row ht="12.75" customHeight="1" r="984"/>
    <row ht="12.75" customHeight="1" r="985"/>
    <row ht="12.75" customHeight="1" r="986"/>
    <row ht="12.75" customHeight="1" r="987"/>
    <row ht="12.75" customHeight="1" r="988"/>
    <row ht="12.75" customHeight="1" r="989"/>
    <row ht="12.75" customHeight="1" r="990"/>
    <row ht="12.75" customHeight="1" r="991"/>
    <row ht="12.75" customHeight="1" r="992"/>
    <row ht="12.75" customHeight="1" r="993"/>
    <row ht="12.75" customHeight="1" r="994"/>
    <row ht="12.75" customHeight="1" r="995"/>
    <row ht="12.75" customHeight="1" r="996"/>
    <row ht="12.75" customHeight="1" r="997"/>
    <row ht="12.75" customHeight="1" r="998"/>
    <row ht="12.75" customHeight="1" r="999"/>
    <row ht="12.75" customHeight="1" r="1000"/>
  </sheetData>
  <mergeCells count="137">
    <mergeCell ref="A12:D12"/>
    <mergeCell ref="A13:D13"/>
    <mergeCell ref="A14:D14"/>
    <mergeCell ref="A15:D15"/>
    <mergeCell ref="A16:D16"/>
    <mergeCell ref="A19:Z21"/>
    <mergeCell ref="A22:D22"/>
    <mergeCell ref="A23:D23"/>
    <mergeCell ref="A24:D24"/>
    <mergeCell ref="A25:D25"/>
    <mergeCell ref="A26:D26"/>
    <mergeCell ref="A27:D27"/>
    <mergeCell ref="A29:Z31"/>
    <mergeCell ref="A32:D32"/>
    <mergeCell ref="A1:Z2"/>
    <mergeCell ref="AB1:AF2"/>
    <mergeCell ref="A3:D3"/>
    <mergeCell ref="AC3:AE3"/>
    <mergeCell ref="A4:D4"/>
    <mergeCell ref="AC4:AE4"/>
    <mergeCell ref="AC5:AE5"/>
    <mergeCell ref="A5:D5"/>
    <mergeCell ref="A6:D6"/>
    <mergeCell ref="A7:D7"/>
    <mergeCell ref="A8:D8"/>
    <mergeCell ref="A9:D9"/>
    <mergeCell ref="A10:D10"/>
    <mergeCell ref="A11:D11"/>
    <mergeCell ref="AC6:AE6"/>
    <mergeCell ref="AC7:AE7"/>
    <mergeCell ref="AC8:AE8"/>
    <mergeCell ref="AC9:AE9"/>
    <mergeCell ref="AC10:AE10"/>
    <mergeCell ref="AC11:AE11"/>
    <mergeCell ref="AC12:AE12"/>
    <mergeCell ref="AC13:AE13"/>
    <mergeCell ref="AC14:AE14"/>
    <mergeCell ref="AC15:AE15"/>
    <mergeCell ref="AC16:AE16"/>
    <mergeCell ref="AC17:AE17"/>
    <mergeCell ref="AC18:AE18"/>
    <mergeCell ref="AC19:AE19"/>
    <mergeCell ref="AC28:AE28"/>
    <mergeCell ref="AC29:AE29"/>
    <mergeCell ref="AC30:AE30"/>
    <mergeCell ref="AC31:AE31"/>
    <mergeCell ref="AC32:AE32"/>
    <mergeCell ref="AC33:AE33"/>
    <mergeCell ref="AC34:AE34"/>
    <mergeCell ref="AC35:AE35"/>
    <mergeCell ref="AB20:AF21"/>
    <mergeCell ref="AC22:AE22"/>
    <mergeCell ref="AC23:AE23"/>
    <mergeCell ref="AC24:AE24"/>
    <mergeCell ref="AC25:AE25"/>
    <mergeCell ref="AC26:AE26"/>
    <mergeCell ref="AC27:AE27"/>
    <mergeCell ref="A33:D33"/>
    <mergeCell ref="A34:D34"/>
    <mergeCell ref="A35:D35"/>
    <mergeCell ref="A36:D36"/>
    <mergeCell ref="A37:D37"/>
    <mergeCell ref="A38:D38"/>
    <mergeCell ref="A39:D39"/>
    <mergeCell ref="A64:D64"/>
    <mergeCell ref="A65:D65"/>
    <mergeCell ref="A66:D66"/>
    <mergeCell ref="A67:D67"/>
    <mergeCell ref="A68:D68"/>
    <mergeCell ref="A69:D69"/>
    <mergeCell ref="A70:D70"/>
    <mergeCell ref="A78:D78"/>
    <mergeCell ref="A79:D79"/>
    <mergeCell ref="A80:D80"/>
    <mergeCell ref="A81:D81"/>
    <mergeCell ref="A71:D71"/>
    <mergeCell ref="A72:D72"/>
    <mergeCell ref="A73:D73"/>
    <mergeCell ref="A74:D74"/>
    <mergeCell ref="A75:D75"/>
    <mergeCell ref="A76:D76"/>
    <mergeCell ref="A77:D77"/>
    <mergeCell ref="A40:D40"/>
    <mergeCell ref="A41:D41"/>
    <mergeCell ref="A42:D42"/>
    <mergeCell ref="A44:Z46"/>
    <mergeCell ref="A47:D48"/>
    <mergeCell ref="E47:Z47"/>
    <mergeCell ref="A49:D49"/>
    <mergeCell ref="AA44:AB48"/>
    <mergeCell ref="AA49:AB49"/>
    <mergeCell ref="AA50:AB50"/>
    <mergeCell ref="AA51:AB51"/>
    <mergeCell ref="AA52:AB52"/>
    <mergeCell ref="AA53:AB53"/>
    <mergeCell ref="AA54:AB54"/>
    <mergeCell ref="A50:D50"/>
    <mergeCell ref="A51:D51"/>
    <mergeCell ref="A52:D52"/>
    <mergeCell ref="A53:D53"/>
    <mergeCell ref="A54:D54"/>
    <mergeCell ref="A55:D55"/>
    <mergeCell ref="A56:D56"/>
    <mergeCell ref="AA55:AB55"/>
    <mergeCell ref="AA56:AB56"/>
    <mergeCell ref="AA57:AB57"/>
    <mergeCell ref="AA58:AB58"/>
    <mergeCell ref="AA59:AB59"/>
    <mergeCell ref="AA60:AB60"/>
    <mergeCell ref="AA61:AB61"/>
    <mergeCell ref="A57:D57"/>
    <mergeCell ref="A58:D58"/>
    <mergeCell ref="A59:D59"/>
    <mergeCell ref="A60:D60"/>
    <mergeCell ref="A61:D61"/>
    <mergeCell ref="A62:D62"/>
    <mergeCell ref="A63:D63"/>
    <mergeCell ref="AA62:AB62"/>
    <mergeCell ref="AA63:AB63"/>
    <mergeCell ref="AA64:AB64"/>
    <mergeCell ref="AA65:AB65"/>
    <mergeCell ref="AA66:AB66"/>
    <mergeCell ref="AA67:AB67"/>
    <mergeCell ref="AA68:AB68"/>
    <mergeCell ref="AA76:AB76"/>
    <mergeCell ref="AA77:AB77"/>
    <mergeCell ref="AA78:AB78"/>
    <mergeCell ref="AA79:AB79"/>
    <mergeCell ref="AA80:AB80"/>
    <mergeCell ref="AA81:AB81"/>
    <mergeCell ref="AA69:AB69"/>
    <mergeCell ref="AA70:AB70"/>
    <mergeCell ref="AA71:AB71"/>
    <mergeCell ref="AA72:AB72"/>
    <mergeCell ref="AA73:AB73"/>
    <mergeCell ref="AA74:AB74"/>
    <mergeCell ref="AA75:AB75"/>
  </mergeCells>
  <printOptions/>
  <pageMargins bottom="0.787401575" footer="0.0" header="0.0" left="0.511811024" right="0.511811024" top="0.787401575"/>
  <pageSetup orientation="portrait"/>
  <drawing r:id="rId1"/>
</worksheet>
</file>

<file path=xl/worksheets/sheet7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 fitToPage="1"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369" sqref="A369"/>
    </sheetView>
  </sheetViews>
  <sheetFormatPr baseColWidth="8" defaultColWidth="14.43" defaultRowHeight="15"/>
  <cols>
    <col min="1" max="1" width="20" customWidth="1"/>
    <col min="2" max="2" width="27.43" customWidth="1"/>
    <col min="3" max="4" width="24.86" customWidth="1"/>
    <col min="5" max="5" width="47.71" customWidth="1"/>
    <col min="6" max="6" width="79.43" customWidth="1"/>
    <col min="7" max="7" width="15.43" customWidth="1"/>
    <col min="8" max="8" width="22.29" customWidth="1"/>
    <col min="9" max="9" width="22.43" customWidth="1"/>
    <col min="10" max="10" width="14.71" customWidth="1"/>
    <col min="11" max="11" width="82.43" customWidth="1"/>
    <col min="12" max="12" width="76.43" customWidth="1"/>
    <col min="13" max="13" width="57.86" customWidth="1"/>
    <col min="14" max="14" width="7.71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1" width="18.14" customWidth="1"/>
    <col min="22" max="26" width="8.71" customWidth="1"/>
  </cols>
  <sheetData>
    <row ht="12.75" customHeight="1" r="1">
      <c r="A1" s="384" t="s">
        <v>0</v>
      </c>
      <c r="B1" s="385" t="s">
        <v>1</v>
      </c>
      <c r="C1" s="385" t="s">
        <v>2</v>
      </c>
      <c r="D1" s="386" t="s">
        <v>3</v>
      </c>
      <c r="E1" s="385" t="s">
        <v>4</v>
      </c>
      <c r="F1" s="385" t="s">
        <v>5</v>
      </c>
      <c r="G1" s="385" t="s">
        <v>6</v>
      </c>
      <c r="H1" s="385" t="s">
        <v>7</v>
      </c>
      <c r="I1" s="386" t="s">
        <v>8</v>
      </c>
      <c r="J1" s="385" t="s">
        <v>9</v>
      </c>
      <c r="K1" s="385" t="s">
        <v>10</v>
      </c>
      <c r="L1" s="385" t="s">
        <v>11</v>
      </c>
      <c r="M1" s="387" t="s">
        <v>12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ht="15" customHeight="1" r="2">
      <c r="A2" s="8" t="s">
        <v>1414</v>
      </c>
      <c r="B2" s="9" t="s">
        <v>1415</v>
      </c>
      <c r="C2" s="9">
        <v>2017</v>
      </c>
      <c r="D2" s="388">
        <v>43073</v>
      </c>
      <c r="E2" s="11" t="s">
        <v>1416</v>
      </c>
      <c r="F2" s="12" t="s">
        <v>1417</v>
      </c>
      <c r="G2" s="12" t="s">
        <v>17</v>
      </c>
      <c r="H2" s="11" t="s">
        <v>104</v>
      </c>
      <c r="I2" s="388">
        <v>44225</v>
      </c>
      <c r="J2" s="12">
        <v>1</v>
      </c>
      <c r="K2" s="12" t="s">
        <v>19</v>
      </c>
      <c r="L2" s="12" t="s">
        <v>1418</v>
      </c>
      <c r="M2" s="389">
        <f>I2-D2</f>
        <v>1152</v>
      </c>
      <c r="N2" s="7"/>
      <c r="O2" s="390" t="s">
        <v>1419</v>
      </c>
      <c r="P2" s="391"/>
      <c r="Q2" s="7"/>
      <c r="R2" s="7"/>
      <c r="S2" s="7"/>
      <c r="T2" s="7"/>
      <c r="U2" s="7"/>
      <c r="V2" s="7"/>
      <c r="W2" s="7"/>
      <c r="X2" s="7"/>
      <c r="Y2" s="7"/>
      <c r="Z2" s="7"/>
    </row>
    <row ht="15" customHeight="1" r="3">
      <c r="A3" s="16" t="s">
        <v>1420</v>
      </c>
      <c r="B3" s="17" t="s">
        <v>1421</v>
      </c>
      <c r="C3" s="17">
        <v>2013</v>
      </c>
      <c r="D3" s="392">
        <v>41365</v>
      </c>
      <c r="E3" s="19" t="s">
        <v>1422</v>
      </c>
      <c r="F3" s="19" t="s">
        <v>162</v>
      </c>
      <c r="G3" s="20" t="s">
        <v>17</v>
      </c>
      <c r="H3" s="20" t="s">
        <v>100</v>
      </c>
      <c r="I3" s="392">
        <v>44225</v>
      </c>
      <c r="J3" s="19">
        <v>1</v>
      </c>
      <c r="K3" s="19" t="s">
        <v>19</v>
      </c>
      <c r="L3" s="19" t="s">
        <v>1423</v>
      </c>
      <c r="M3" s="393">
        <f>I3-D3</f>
        <v>2860</v>
      </c>
      <c r="N3" s="7"/>
      <c r="O3" s="394" t="s">
        <v>26</v>
      </c>
      <c r="P3" s="394">
        <f>COUNTIF($G$2:$G$564,"PT")</f>
        <v>1</v>
      </c>
      <c r="Q3" s="7"/>
      <c r="R3" s="7"/>
      <c r="S3" s="7"/>
      <c r="T3" s="7"/>
      <c r="U3" s="7"/>
      <c r="V3" s="7"/>
      <c r="W3" s="7"/>
      <c r="X3" s="7"/>
      <c r="Y3" s="7"/>
      <c r="Z3" s="7"/>
    </row>
    <row ht="15" customHeight="1" r="4">
      <c r="A4" s="8" t="s">
        <v>1424</v>
      </c>
      <c r="B4" s="9" t="s">
        <v>1425</v>
      </c>
      <c r="C4" s="9">
        <v>2017</v>
      </c>
      <c r="D4" s="388">
        <v>42996</v>
      </c>
      <c r="E4" s="11" t="s">
        <v>1426</v>
      </c>
      <c r="F4" s="12" t="s">
        <v>370</v>
      </c>
      <c r="G4" s="12" t="s">
        <v>17</v>
      </c>
      <c r="H4" s="11" t="s">
        <v>25</v>
      </c>
      <c r="I4" s="388">
        <v>44225</v>
      </c>
      <c r="J4" s="12">
        <v>1</v>
      </c>
      <c r="K4" s="12" t="s">
        <v>19</v>
      </c>
      <c r="L4" s="12" t="s">
        <v>1423</v>
      </c>
      <c r="M4" s="389">
        <f>I4-D4</f>
        <v>1229</v>
      </c>
      <c r="N4" s="22"/>
      <c r="O4" s="23" t="s">
        <v>30</v>
      </c>
      <c r="P4" s="23">
        <f>COUNTIF($G$2:$G$564,"PTN")</f>
        <v>7</v>
      </c>
      <c r="Q4" s="22"/>
      <c r="R4" s="22"/>
      <c r="S4" s="22"/>
      <c r="T4" s="22"/>
      <c r="U4" s="22"/>
      <c r="V4" s="22"/>
      <c r="W4" s="22"/>
      <c r="X4" s="22"/>
      <c r="Y4" s="22"/>
      <c r="Z4" s="22"/>
    </row>
    <row ht="15" customHeight="1" r="5">
      <c r="A5" s="16" t="s">
        <v>1427</v>
      </c>
      <c r="B5" s="17" t="s">
        <v>1428</v>
      </c>
      <c r="C5" s="17">
        <v>2018</v>
      </c>
      <c r="D5" s="392">
        <v>43158</v>
      </c>
      <c r="E5" s="19" t="s">
        <v>1429</v>
      </c>
      <c r="F5" s="19" t="s">
        <v>1430</v>
      </c>
      <c r="G5" s="20" t="s">
        <v>17</v>
      </c>
      <c r="H5" s="20" t="s">
        <v>187</v>
      </c>
      <c r="I5" s="392">
        <v>44225</v>
      </c>
      <c r="J5" s="19">
        <v>1</v>
      </c>
      <c r="K5" s="19" t="s">
        <v>19</v>
      </c>
      <c r="L5" s="19" t="s">
        <v>1423</v>
      </c>
      <c r="M5" s="393">
        <f>I5-D5</f>
        <v>1067</v>
      </c>
      <c r="N5" s="22"/>
      <c r="O5" s="24" t="s">
        <v>35</v>
      </c>
      <c r="P5" s="24">
        <f>COUNTIF($G$2:$G$564,"PTE")</f>
        <v>182</v>
      </c>
      <c r="Q5" s="22"/>
      <c r="R5" s="22"/>
      <c r="S5" s="22"/>
      <c r="T5" s="22"/>
      <c r="U5" s="22"/>
      <c r="V5" s="22"/>
      <c r="W5" s="22"/>
      <c r="X5" s="22"/>
      <c r="Y5" s="22"/>
      <c r="Z5" s="22"/>
    </row>
    <row ht="15" customHeight="1" r="6">
      <c r="A6" s="8" t="s">
        <v>1431</v>
      </c>
      <c r="B6" s="9" t="s">
        <v>1432</v>
      </c>
      <c r="C6" s="9">
        <v>2020</v>
      </c>
      <c r="D6" s="388">
        <v>43902</v>
      </c>
      <c r="E6" s="11" t="s">
        <v>1433</v>
      </c>
      <c r="F6" s="12" t="s">
        <v>1434</v>
      </c>
      <c r="G6" s="12" t="s">
        <v>17</v>
      </c>
      <c r="H6" s="11" t="s">
        <v>1435</v>
      </c>
      <c r="I6" s="388">
        <v>44225</v>
      </c>
      <c r="J6" s="12">
        <v>1</v>
      </c>
      <c r="K6" s="12" t="s">
        <v>19</v>
      </c>
      <c r="L6" s="12" t="s">
        <v>1418</v>
      </c>
      <c r="M6" s="389">
        <f>I6-D6</f>
        <v>323</v>
      </c>
      <c r="N6" s="22"/>
      <c r="O6" s="23" t="s">
        <v>40</v>
      </c>
      <c r="P6" s="23">
        <f>COUNTIF($G$2:$G$564,"Pré-Mistura")</f>
        <v>1</v>
      </c>
      <c r="Q6" s="22"/>
      <c r="R6" s="22"/>
      <c r="S6" s="22"/>
      <c r="T6" s="22"/>
      <c r="U6" s="22"/>
      <c r="V6" s="22"/>
      <c r="W6" s="22"/>
      <c r="X6" s="22"/>
      <c r="Y6" s="22"/>
      <c r="Z6" s="22"/>
    </row>
    <row ht="15" customHeight="1" r="7">
      <c r="A7" s="16" t="s">
        <v>1436</v>
      </c>
      <c r="B7" s="17" t="s">
        <v>1437</v>
      </c>
      <c r="C7" s="17">
        <v>2019</v>
      </c>
      <c r="D7" s="392">
        <v>43535</v>
      </c>
      <c r="E7" s="19" t="s">
        <v>1438</v>
      </c>
      <c r="F7" s="19" t="s">
        <v>1439</v>
      </c>
      <c r="G7" s="20" t="s">
        <v>17</v>
      </c>
      <c r="H7" s="20" t="s">
        <v>363</v>
      </c>
      <c r="I7" s="392">
        <v>44225</v>
      </c>
      <c r="J7" s="19">
        <v>1</v>
      </c>
      <c r="K7" s="19" t="s">
        <v>19</v>
      </c>
      <c r="L7" s="19" t="s">
        <v>1418</v>
      </c>
      <c r="M7" s="393">
        <f>I7-D7</f>
        <v>690</v>
      </c>
      <c r="N7" s="22"/>
      <c r="O7" s="24" t="s">
        <v>852</v>
      </c>
      <c r="P7" s="24">
        <f>COUNTIF($G$2:$G$564,"PF")</f>
        <v>60</v>
      </c>
      <c r="Q7" s="22"/>
      <c r="R7" s="22"/>
      <c r="S7" s="22"/>
      <c r="T7" s="22"/>
      <c r="U7" s="22"/>
      <c r="V7" s="22"/>
      <c r="W7" s="22"/>
      <c r="X7" s="22"/>
      <c r="Y7" s="22"/>
      <c r="Z7" s="22"/>
    </row>
    <row ht="15" customHeight="1" r="8">
      <c r="A8" s="8" t="s">
        <v>1440</v>
      </c>
      <c r="B8" s="9" t="s">
        <v>1441</v>
      </c>
      <c r="C8" s="9">
        <v>2019</v>
      </c>
      <c r="D8" s="388">
        <v>43724</v>
      </c>
      <c r="E8" s="11" t="s">
        <v>1442</v>
      </c>
      <c r="F8" s="12" t="s">
        <v>236</v>
      </c>
      <c r="G8" s="12" t="s">
        <v>17</v>
      </c>
      <c r="H8" s="11" t="s">
        <v>187</v>
      </c>
      <c r="I8" s="388">
        <v>44225</v>
      </c>
      <c r="J8" s="12">
        <v>1</v>
      </c>
      <c r="K8" s="12" t="s">
        <v>19</v>
      </c>
      <c r="L8" s="12" t="s">
        <v>1418</v>
      </c>
      <c r="M8" s="389">
        <f>I8-D8</f>
        <v>501</v>
      </c>
      <c r="N8" s="22"/>
      <c r="O8" s="23" t="s">
        <v>844</v>
      </c>
      <c r="P8" s="23">
        <f>COUNTIF($G$2:$G$564,"PFN")</f>
        <v>12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ht="15" customHeight="1" r="9">
      <c r="A9" s="16" t="s">
        <v>1443</v>
      </c>
      <c r="B9" s="17" t="s">
        <v>1444</v>
      </c>
      <c r="C9" s="17">
        <v>2019</v>
      </c>
      <c r="D9" s="392">
        <v>43801</v>
      </c>
      <c r="E9" s="19" t="s">
        <v>1445</v>
      </c>
      <c r="F9" s="19" t="s">
        <v>1446</v>
      </c>
      <c r="G9" s="20" t="s">
        <v>17</v>
      </c>
      <c r="H9" s="20" t="s">
        <v>25</v>
      </c>
      <c r="I9" s="392">
        <v>44225</v>
      </c>
      <c r="J9" s="19">
        <v>1</v>
      </c>
      <c r="K9" s="19" t="s">
        <v>19</v>
      </c>
      <c r="L9" s="19" t="s">
        <v>1447</v>
      </c>
      <c r="M9" s="393">
        <f>I9-D9</f>
        <v>424</v>
      </c>
      <c r="N9" s="22"/>
      <c r="O9" s="24" t="s">
        <v>861</v>
      </c>
      <c r="P9" s="24">
        <f>COUNTIF($G$2:$G$564,"PF/PTE")</f>
        <v>207</v>
      </c>
      <c r="Q9" s="22"/>
      <c r="R9" s="22"/>
      <c r="S9" s="22"/>
      <c r="T9" s="22"/>
      <c r="U9" s="22"/>
      <c r="V9" s="22"/>
      <c r="W9" s="22"/>
      <c r="X9" s="22"/>
      <c r="Y9" s="22"/>
      <c r="Z9" s="22"/>
    </row>
    <row ht="15" customHeight="1" r="10">
      <c r="A10" s="8" t="s">
        <v>1448</v>
      </c>
      <c r="B10" s="9" t="s">
        <v>1449</v>
      </c>
      <c r="C10" s="9">
        <v>2020</v>
      </c>
      <c r="D10" s="388">
        <v>43895</v>
      </c>
      <c r="E10" s="11" t="s">
        <v>1450</v>
      </c>
      <c r="F10" s="12" t="s">
        <v>1451</v>
      </c>
      <c r="G10" s="12" t="s">
        <v>17</v>
      </c>
      <c r="H10" s="11" t="s">
        <v>225</v>
      </c>
      <c r="I10" s="388">
        <v>44225</v>
      </c>
      <c r="J10" s="12">
        <v>1</v>
      </c>
      <c r="K10" s="12" t="s">
        <v>19</v>
      </c>
      <c r="L10" s="12" t="s">
        <v>1418</v>
      </c>
      <c r="M10" s="389">
        <f>I10-D10</f>
        <v>330</v>
      </c>
      <c r="N10" s="22"/>
      <c r="O10" s="23" t="s">
        <v>865</v>
      </c>
      <c r="P10" s="23">
        <f>COUNTIF($G$2:$G$564,"Bio")</f>
        <v>41</v>
      </c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ht="15" customHeight="1" r="11">
      <c r="A11" s="16" t="s">
        <v>1452</v>
      </c>
      <c r="B11" s="17" t="s">
        <v>1453</v>
      </c>
      <c r="C11" s="17">
        <v>2020</v>
      </c>
      <c r="D11" s="392">
        <v>43852</v>
      </c>
      <c r="E11" s="19" t="s">
        <v>1454</v>
      </c>
      <c r="F11" s="19" t="s">
        <v>1451</v>
      </c>
      <c r="G11" s="20" t="s">
        <v>17</v>
      </c>
      <c r="H11" s="20" t="s">
        <v>209</v>
      </c>
      <c r="I11" s="392">
        <v>44225</v>
      </c>
      <c r="J11" s="19">
        <v>1</v>
      </c>
      <c r="K11" s="19" t="s">
        <v>19</v>
      </c>
      <c r="L11" s="19" t="s">
        <v>1418</v>
      </c>
      <c r="M11" s="393">
        <f>I11-D11</f>
        <v>373</v>
      </c>
      <c r="N11" s="22"/>
      <c r="O11" s="395" t="s">
        <v>871</v>
      </c>
      <c r="P11" s="395">
        <f>COUNTIF($G$2:$G$564,"Bio/Org")</f>
        <v>51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ht="15" customHeight="1" r="12">
      <c r="A12" s="8" t="s">
        <v>1455</v>
      </c>
      <c r="B12" s="9" t="s">
        <v>1456</v>
      </c>
      <c r="C12" s="9">
        <v>2015</v>
      </c>
      <c r="D12" s="388">
        <v>42275</v>
      </c>
      <c r="E12" s="11" t="s">
        <v>1457</v>
      </c>
      <c r="F12" s="12" t="s">
        <v>1451</v>
      </c>
      <c r="G12" s="12" t="s">
        <v>17</v>
      </c>
      <c r="H12" s="11" t="s">
        <v>50</v>
      </c>
      <c r="I12" s="388">
        <v>44225</v>
      </c>
      <c r="J12" s="12">
        <v>1</v>
      </c>
      <c r="K12" s="12" t="s">
        <v>19</v>
      </c>
      <c r="L12" s="12" t="s">
        <v>1418</v>
      </c>
      <c r="M12" s="389">
        <f>I12-D12</f>
        <v>1950</v>
      </c>
      <c r="N12" s="22"/>
      <c r="O12" s="396" t="s">
        <v>45</v>
      </c>
      <c r="P12" s="397">
        <f>SUM(P3:P11)</f>
        <v>562</v>
      </c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ht="15" customHeight="1" r="13">
      <c r="A13" s="16" t="s">
        <v>1458</v>
      </c>
      <c r="B13" s="17" t="s">
        <v>1459</v>
      </c>
      <c r="C13" s="17">
        <v>2015</v>
      </c>
      <c r="D13" s="392">
        <v>42297</v>
      </c>
      <c r="E13" s="19" t="s">
        <v>1460</v>
      </c>
      <c r="F13" s="19" t="s">
        <v>1451</v>
      </c>
      <c r="G13" s="20" t="s">
        <v>17</v>
      </c>
      <c r="H13" s="20" t="s">
        <v>55</v>
      </c>
      <c r="I13" s="392">
        <v>44225</v>
      </c>
      <c r="J13" s="19">
        <v>1</v>
      </c>
      <c r="K13" s="19" t="s">
        <v>19</v>
      </c>
      <c r="L13" s="19" t="s">
        <v>1418</v>
      </c>
      <c r="M13" s="393">
        <f>I13-D13</f>
        <v>1928</v>
      </c>
      <c r="N13" s="36"/>
      <c r="O13" s="22"/>
      <c r="P13" s="22"/>
      <c r="Q13" s="22"/>
      <c r="R13" s="398"/>
      <c r="S13" s="398"/>
      <c r="T13" s="22"/>
      <c r="U13" s="22"/>
      <c r="V13" s="22"/>
      <c r="W13" s="22"/>
      <c r="X13" s="22"/>
      <c r="Y13" s="22"/>
      <c r="Z13" s="22"/>
    </row>
    <row ht="15" customHeight="1" r="14">
      <c r="A14" s="8" t="s">
        <v>1461</v>
      </c>
      <c r="B14" s="9" t="s">
        <v>1462</v>
      </c>
      <c r="C14" s="9">
        <v>2014</v>
      </c>
      <c r="D14" s="388">
        <v>41948</v>
      </c>
      <c r="E14" s="11" t="s">
        <v>1463</v>
      </c>
      <c r="F14" s="12" t="s">
        <v>370</v>
      </c>
      <c r="G14" s="12" t="s">
        <v>17</v>
      </c>
      <c r="H14" s="11" t="s">
        <v>94</v>
      </c>
      <c r="I14" s="388">
        <v>44225</v>
      </c>
      <c r="J14" s="12">
        <v>1</v>
      </c>
      <c r="K14" s="12" t="s">
        <v>19</v>
      </c>
      <c r="L14" s="12" t="s">
        <v>1423</v>
      </c>
      <c r="M14" s="389">
        <f>I14-D14</f>
        <v>2277</v>
      </c>
      <c r="N14" s="36"/>
      <c r="O14" s="399" t="s">
        <v>56</v>
      </c>
      <c r="P14" s="28"/>
      <c r="Q14" s="28"/>
      <c r="R14" s="28"/>
      <c r="S14" s="29"/>
      <c r="T14" s="22"/>
      <c r="U14" s="22"/>
      <c r="V14" s="22"/>
      <c r="W14" s="22"/>
      <c r="X14" s="22"/>
      <c r="Y14" s="22"/>
      <c r="Z14" s="22"/>
    </row>
    <row ht="15" customHeight="1" r="15">
      <c r="A15" s="16" t="s">
        <v>1464</v>
      </c>
      <c r="B15" s="17" t="s">
        <v>1465</v>
      </c>
      <c r="C15" s="17">
        <v>2020</v>
      </c>
      <c r="D15" s="392">
        <v>43920</v>
      </c>
      <c r="E15" s="19" t="s">
        <v>1466</v>
      </c>
      <c r="F15" s="19" t="s">
        <v>370</v>
      </c>
      <c r="G15" s="20" t="s">
        <v>17</v>
      </c>
      <c r="H15" s="20" t="s">
        <v>100</v>
      </c>
      <c r="I15" s="392">
        <v>44225</v>
      </c>
      <c r="J15" s="19">
        <v>1</v>
      </c>
      <c r="K15" s="19" t="s">
        <v>19</v>
      </c>
      <c r="L15" s="19" t="s">
        <v>1423</v>
      </c>
      <c r="M15" s="393">
        <f>I15-D15</f>
        <v>305</v>
      </c>
      <c r="N15" s="22"/>
      <c r="O15" s="30"/>
      <c r="P15" s="31"/>
      <c r="Q15" s="31"/>
      <c r="R15" s="31"/>
      <c r="S15" s="32"/>
      <c r="T15" s="22"/>
      <c r="U15" s="22"/>
      <c r="V15" s="22"/>
      <c r="W15" s="22"/>
      <c r="X15" s="22"/>
      <c r="Y15" s="22"/>
      <c r="Z15" s="22"/>
    </row>
    <row ht="15" customHeight="1" r="16">
      <c r="A16" s="8" t="s">
        <v>1467</v>
      </c>
      <c r="B16" s="9" t="s">
        <v>1468</v>
      </c>
      <c r="C16" s="9">
        <v>2013</v>
      </c>
      <c r="D16" s="388">
        <v>41528</v>
      </c>
      <c r="E16" s="11" t="s">
        <v>1469</v>
      </c>
      <c r="F16" s="12" t="s">
        <v>869</v>
      </c>
      <c r="G16" s="12" t="s">
        <v>17</v>
      </c>
      <c r="H16" s="11" t="s">
        <v>18</v>
      </c>
      <c r="I16" s="388">
        <v>44225</v>
      </c>
      <c r="J16" s="12">
        <v>1</v>
      </c>
      <c r="K16" s="12" t="s">
        <v>19</v>
      </c>
      <c r="L16" s="12" t="s">
        <v>1418</v>
      </c>
      <c r="M16" s="389">
        <f>I16-D16</f>
        <v>2697</v>
      </c>
      <c r="N16" s="22"/>
      <c r="O16" s="400" t="s">
        <v>1470</v>
      </c>
      <c r="P16" s="59"/>
      <c r="Q16" s="59"/>
      <c r="R16" s="59"/>
      <c r="S16" s="60"/>
      <c r="T16" s="22"/>
      <c r="U16" s="22"/>
      <c r="V16" s="22"/>
      <c r="W16" s="22"/>
      <c r="X16" s="22"/>
      <c r="Y16" s="22"/>
      <c r="Z16" s="22"/>
    </row>
    <row ht="15" customHeight="1" r="17">
      <c r="A17" s="16" t="s">
        <v>1471</v>
      </c>
      <c r="B17" s="17" t="s">
        <v>1472</v>
      </c>
      <c r="C17" s="17">
        <v>2019</v>
      </c>
      <c r="D17" s="392">
        <v>43602</v>
      </c>
      <c r="E17" s="19" t="s">
        <v>1473</v>
      </c>
      <c r="F17" s="19" t="s">
        <v>1474</v>
      </c>
      <c r="G17" s="20" t="s">
        <v>17</v>
      </c>
      <c r="H17" s="20" t="s">
        <v>1435</v>
      </c>
      <c r="I17" s="392">
        <v>44225</v>
      </c>
      <c r="J17" s="19">
        <v>1</v>
      </c>
      <c r="K17" s="19" t="s">
        <v>19</v>
      </c>
      <c r="L17" s="19" t="s">
        <v>1423</v>
      </c>
      <c r="M17" s="393">
        <f>I17-D17</f>
        <v>623</v>
      </c>
      <c r="N17" s="22"/>
      <c r="O17" s="37" t="s">
        <v>1475</v>
      </c>
      <c r="P17" s="34"/>
      <c r="Q17" s="34"/>
      <c r="R17" s="34"/>
      <c r="S17" s="35"/>
      <c r="T17" s="22"/>
      <c r="U17" s="22"/>
      <c r="V17" s="22"/>
      <c r="W17" s="22"/>
      <c r="X17" s="22"/>
      <c r="Y17" s="22"/>
      <c r="Z17" s="22"/>
    </row>
    <row ht="15" customHeight="1" r="18">
      <c r="A18" s="8" t="s">
        <v>1476</v>
      </c>
      <c r="B18" s="9" t="s">
        <v>1477</v>
      </c>
      <c r="C18" s="9">
        <v>2014</v>
      </c>
      <c r="D18" s="388">
        <v>41911</v>
      </c>
      <c r="E18" s="11" t="s">
        <v>1478</v>
      </c>
      <c r="F18" s="12" t="s">
        <v>442</v>
      </c>
      <c r="G18" s="12" t="s">
        <v>17</v>
      </c>
      <c r="H18" s="11" t="s">
        <v>104</v>
      </c>
      <c r="I18" s="388">
        <v>44225</v>
      </c>
      <c r="J18" s="12">
        <v>1</v>
      </c>
      <c r="K18" s="12" t="s">
        <v>19</v>
      </c>
      <c r="L18" s="12" t="s">
        <v>1423</v>
      </c>
      <c r="M18" s="389">
        <f>I18-D18</f>
        <v>2314</v>
      </c>
      <c r="N18" s="22"/>
      <c r="O18" s="33" t="s">
        <v>1479</v>
      </c>
      <c r="P18" s="34"/>
      <c r="Q18" s="34"/>
      <c r="R18" s="34"/>
      <c r="S18" s="35"/>
      <c r="T18" s="22"/>
      <c r="U18" s="22"/>
      <c r="V18" s="22"/>
      <c r="W18" s="22"/>
      <c r="X18" s="22"/>
      <c r="Y18" s="22"/>
      <c r="Z18" s="22"/>
    </row>
    <row ht="15" customHeight="1" r="19">
      <c r="A19" s="16" t="s">
        <v>1480</v>
      </c>
      <c r="B19" s="17" t="s">
        <v>1481</v>
      </c>
      <c r="C19" s="17">
        <v>2015</v>
      </c>
      <c r="D19" s="392">
        <v>42240</v>
      </c>
      <c r="E19" s="19" t="s">
        <v>1482</v>
      </c>
      <c r="F19" s="19" t="s">
        <v>1164</v>
      </c>
      <c r="G19" s="20" t="s">
        <v>17</v>
      </c>
      <c r="H19" s="20" t="s">
        <v>363</v>
      </c>
      <c r="I19" s="392">
        <v>44225</v>
      </c>
      <c r="J19" s="19">
        <v>1</v>
      </c>
      <c r="K19" s="19" t="s">
        <v>19</v>
      </c>
      <c r="L19" s="19" t="s">
        <v>1418</v>
      </c>
      <c r="M19" s="393">
        <f>I19-D19</f>
        <v>1985</v>
      </c>
      <c r="N19" s="22"/>
      <c r="O19" s="37" t="s">
        <v>1483</v>
      </c>
      <c r="P19" s="34"/>
      <c r="Q19" s="34"/>
      <c r="R19" s="34"/>
      <c r="S19" s="35"/>
      <c r="T19" s="22"/>
      <c r="U19" s="22"/>
      <c r="V19" s="22"/>
      <c r="W19" s="22"/>
      <c r="X19" s="22"/>
      <c r="Y19" s="22"/>
      <c r="Z19" s="22"/>
    </row>
    <row ht="15" customHeight="1" r="20">
      <c r="A20" s="8" t="s">
        <v>1484</v>
      </c>
      <c r="B20" s="9" t="s">
        <v>1485</v>
      </c>
      <c r="C20" s="9">
        <v>2015</v>
      </c>
      <c r="D20" s="388">
        <v>42129</v>
      </c>
      <c r="E20" s="11" t="s">
        <v>1486</v>
      </c>
      <c r="F20" s="12" t="s">
        <v>1439</v>
      </c>
      <c r="G20" s="12" t="s">
        <v>17</v>
      </c>
      <c r="H20" s="11" t="s">
        <v>1487</v>
      </c>
      <c r="I20" s="388">
        <v>44225</v>
      </c>
      <c r="J20" s="12">
        <v>1</v>
      </c>
      <c r="K20" s="12" t="s">
        <v>19</v>
      </c>
      <c r="L20" s="12" t="s">
        <v>1423</v>
      </c>
      <c r="M20" s="389">
        <f>I20-D20</f>
        <v>2096</v>
      </c>
      <c r="N20" s="22"/>
      <c r="O20" s="33" t="s">
        <v>1488</v>
      </c>
      <c r="P20" s="34"/>
      <c r="Q20" s="34"/>
      <c r="R20" s="34"/>
      <c r="S20" s="35"/>
      <c r="T20" s="22"/>
      <c r="U20" s="22"/>
      <c r="V20" s="22"/>
      <c r="W20" s="22"/>
      <c r="X20" s="22"/>
      <c r="Y20" s="22"/>
      <c r="Z20" s="22"/>
    </row>
    <row ht="15" customHeight="1" r="21">
      <c r="A21" s="16" t="s">
        <v>1489</v>
      </c>
      <c r="B21" s="17" t="s">
        <v>1490</v>
      </c>
      <c r="C21" s="17">
        <v>2019</v>
      </c>
      <c r="D21" s="392">
        <v>43717</v>
      </c>
      <c r="E21" s="19" t="s">
        <v>1491</v>
      </c>
      <c r="F21" s="19" t="s">
        <v>430</v>
      </c>
      <c r="G21" s="20" t="s">
        <v>17</v>
      </c>
      <c r="H21" s="20" t="s">
        <v>187</v>
      </c>
      <c r="I21" s="392">
        <v>44225</v>
      </c>
      <c r="J21" s="19">
        <v>1</v>
      </c>
      <c r="K21" s="19" t="s">
        <v>19</v>
      </c>
      <c r="L21" s="19" t="s">
        <v>1423</v>
      </c>
      <c r="M21" s="393">
        <f>I21-D21</f>
        <v>508</v>
      </c>
      <c r="N21" s="22"/>
      <c r="O21" s="37" t="s">
        <v>1492</v>
      </c>
      <c r="P21" s="34"/>
      <c r="Q21" s="34"/>
      <c r="R21" s="34"/>
      <c r="S21" s="35"/>
      <c r="T21" s="22"/>
      <c r="U21" s="22"/>
      <c r="V21" s="22"/>
      <c r="W21" s="22"/>
      <c r="X21" s="22"/>
      <c r="Y21" s="22"/>
      <c r="Z21" s="22"/>
    </row>
    <row ht="15" customHeight="1" r="22">
      <c r="A22" s="8" t="s">
        <v>1493</v>
      </c>
      <c r="B22" s="9" t="s">
        <v>1494</v>
      </c>
      <c r="C22" s="9">
        <v>2019</v>
      </c>
      <c r="D22" s="388">
        <v>43717</v>
      </c>
      <c r="E22" s="11" t="s">
        <v>1495</v>
      </c>
      <c r="F22" s="12" t="s">
        <v>1439</v>
      </c>
      <c r="G22" s="12" t="s">
        <v>17</v>
      </c>
      <c r="H22" s="11" t="s">
        <v>187</v>
      </c>
      <c r="I22" s="388">
        <v>44225</v>
      </c>
      <c r="J22" s="12">
        <v>1</v>
      </c>
      <c r="K22" s="12" t="s">
        <v>19</v>
      </c>
      <c r="L22" s="12" t="s">
        <v>1423</v>
      </c>
      <c r="M22" s="389">
        <f>I22-D22</f>
        <v>508</v>
      </c>
      <c r="N22" s="22"/>
      <c r="O22" s="33" t="s">
        <v>1496</v>
      </c>
      <c r="P22" s="34"/>
      <c r="Q22" s="34"/>
      <c r="R22" s="34"/>
      <c r="S22" s="35"/>
      <c r="T22" s="22"/>
      <c r="U22" s="22"/>
      <c r="V22" s="22"/>
      <c r="W22" s="22"/>
      <c r="X22" s="22"/>
      <c r="Y22" s="22"/>
      <c r="Z22" s="22"/>
    </row>
    <row ht="15" customHeight="1" r="23">
      <c r="A23" s="16" t="s">
        <v>1497</v>
      </c>
      <c r="B23" s="17" t="s">
        <v>1498</v>
      </c>
      <c r="C23" s="17">
        <v>2019</v>
      </c>
      <c r="D23" s="392">
        <v>43819</v>
      </c>
      <c r="E23" s="19" t="s">
        <v>1499</v>
      </c>
      <c r="F23" s="19" t="s">
        <v>1081</v>
      </c>
      <c r="G23" s="20" t="s">
        <v>17</v>
      </c>
      <c r="H23" s="20" t="s">
        <v>187</v>
      </c>
      <c r="I23" s="392">
        <v>44225</v>
      </c>
      <c r="J23" s="19">
        <v>1</v>
      </c>
      <c r="K23" s="19" t="s">
        <v>19</v>
      </c>
      <c r="L23" s="19" t="s">
        <v>1423</v>
      </c>
      <c r="M23" s="393">
        <f>I23-D23</f>
        <v>406</v>
      </c>
      <c r="N23" s="22"/>
      <c r="O23" s="37" t="s">
        <v>1500</v>
      </c>
      <c r="P23" s="34"/>
      <c r="Q23" s="34"/>
      <c r="R23" s="34"/>
      <c r="S23" s="35"/>
      <c r="T23" s="22"/>
      <c r="U23" s="22"/>
      <c r="V23" s="22"/>
      <c r="W23" s="22"/>
      <c r="X23" s="22"/>
      <c r="Y23" s="22"/>
      <c r="Z23" s="22"/>
    </row>
    <row ht="15" customHeight="1" r="24">
      <c r="A24" s="8" t="s">
        <v>1501</v>
      </c>
      <c r="B24" s="9" t="s">
        <v>1502</v>
      </c>
      <c r="C24" s="9">
        <v>2019</v>
      </c>
      <c r="D24" s="388">
        <v>43727</v>
      </c>
      <c r="E24" s="11" t="s">
        <v>1503</v>
      </c>
      <c r="F24" s="12" t="s">
        <v>370</v>
      </c>
      <c r="G24" s="12" t="s">
        <v>17</v>
      </c>
      <c r="H24" s="11" t="s">
        <v>1504</v>
      </c>
      <c r="I24" s="388">
        <v>44225</v>
      </c>
      <c r="J24" s="12">
        <v>1</v>
      </c>
      <c r="K24" s="12" t="s">
        <v>19</v>
      </c>
      <c r="L24" s="12" t="s">
        <v>1423</v>
      </c>
      <c r="M24" s="389">
        <f>I24-D24</f>
        <v>498</v>
      </c>
      <c r="N24" s="22"/>
      <c r="O24" s="401" t="s">
        <v>1505</v>
      </c>
      <c r="P24" s="39"/>
      <c r="Q24" s="39"/>
      <c r="R24" s="39"/>
      <c r="S24" s="40"/>
      <c r="T24" s="22"/>
      <c r="U24" s="22"/>
      <c r="V24" s="22"/>
      <c r="W24" s="22"/>
      <c r="X24" s="22"/>
      <c r="Y24" s="22"/>
      <c r="Z24" s="22"/>
    </row>
    <row ht="15" customHeight="1" r="25">
      <c r="A25" s="16" t="s">
        <v>1506</v>
      </c>
      <c r="B25" s="17" t="s">
        <v>1507</v>
      </c>
      <c r="C25" s="17">
        <v>2014</v>
      </c>
      <c r="D25" s="392">
        <v>41900</v>
      </c>
      <c r="E25" s="19" t="s">
        <v>1508</v>
      </c>
      <c r="F25" s="19" t="s">
        <v>1509</v>
      </c>
      <c r="G25" s="20" t="s">
        <v>17</v>
      </c>
      <c r="H25" s="20" t="s">
        <v>71</v>
      </c>
      <c r="I25" s="392">
        <v>44225</v>
      </c>
      <c r="J25" s="19">
        <v>1</v>
      </c>
      <c r="K25" s="19" t="s">
        <v>19</v>
      </c>
      <c r="L25" s="19" t="s">
        <v>1423</v>
      </c>
      <c r="M25" s="393">
        <f>I25-D25</f>
        <v>2325</v>
      </c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ht="15" customHeight="1" r="26">
      <c r="A26" s="8" t="s">
        <v>1510</v>
      </c>
      <c r="B26" s="9" t="s">
        <v>1511</v>
      </c>
      <c r="C26" s="9">
        <v>2017</v>
      </c>
      <c r="D26" s="388">
        <v>42824</v>
      </c>
      <c r="E26" s="11" t="s">
        <v>1512</v>
      </c>
      <c r="F26" s="12" t="s">
        <v>968</v>
      </c>
      <c r="G26" s="12" t="s">
        <v>17</v>
      </c>
      <c r="H26" s="11" t="s">
        <v>71</v>
      </c>
      <c r="I26" s="388">
        <v>44225</v>
      </c>
      <c r="J26" s="12">
        <v>1</v>
      </c>
      <c r="K26" s="12" t="s">
        <v>19</v>
      </c>
      <c r="L26" s="12" t="s">
        <v>1423</v>
      </c>
      <c r="M26" s="389">
        <f>I26-D26</f>
        <v>1401</v>
      </c>
      <c r="N26" s="22"/>
      <c r="O26" s="399" t="s">
        <v>913</v>
      </c>
      <c r="P26" s="28"/>
      <c r="Q26" s="28"/>
      <c r="R26" s="28"/>
      <c r="S26" s="29"/>
      <c r="T26" s="22"/>
      <c r="U26" s="22"/>
      <c r="V26" s="22"/>
      <c r="W26" s="22"/>
      <c r="X26" s="22"/>
      <c r="Y26" s="22"/>
      <c r="Z26" s="22"/>
    </row>
    <row ht="15" customHeight="1" r="27">
      <c r="A27" s="16" t="s">
        <v>1513</v>
      </c>
      <c r="B27" s="17" t="s">
        <v>1514</v>
      </c>
      <c r="C27" s="17">
        <v>2015</v>
      </c>
      <c r="D27" s="392">
        <v>42108</v>
      </c>
      <c r="E27" s="19" t="s">
        <v>1515</v>
      </c>
      <c r="F27" s="19" t="s">
        <v>1430</v>
      </c>
      <c r="G27" s="20" t="s">
        <v>17</v>
      </c>
      <c r="H27" s="20" t="s">
        <v>77</v>
      </c>
      <c r="I27" s="392">
        <v>44225</v>
      </c>
      <c r="J27" s="19">
        <v>1</v>
      </c>
      <c r="K27" s="19" t="s">
        <v>19</v>
      </c>
      <c r="L27" s="19" t="s">
        <v>1423</v>
      </c>
      <c r="M27" s="393">
        <f>I27-D27</f>
        <v>2117</v>
      </c>
      <c r="N27" s="22"/>
      <c r="O27" s="50"/>
      <c r="P27" s="51"/>
      <c r="Q27" s="51"/>
      <c r="R27" s="51"/>
      <c r="S27" s="52"/>
      <c r="T27" s="22"/>
      <c r="U27" s="22"/>
      <c r="V27" s="22"/>
      <c r="W27" s="22"/>
      <c r="X27" s="22"/>
      <c r="Y27" s="22"/>
      <c r="Z27" s="22"/>
    </row>
    <row ht="15" customHeight="1" r="28">
      <c r="A28" s="8" t="s">
        <v>1516</v>
      </c>
      <c r="B28" s="9" t="s">
        <v>1517</v>
      </c>
      <c r="C28" s="9">
        <v>2020</v>
      </c>
      <c r="D28" s="388">
        <v>44125</v>
      </c>
      <c r="E28" s="11" t="s">
        <v>1518</v>
      </c>
      <c r="F28" s="12" t="s">
        <v>430</v>
      </c>
      <c r="G28" s="12" t="s">
        <v>17</v>
      </c>
      <c r="H28" s="11" t="s">
        <v>225</v>
      </c>
      <c r="I28" s="388">
        <v>44225</v>
      </c>
      <c r="J28" s="12">
        <v>1</v>
      </c>
      <c r="K28" s="12" t="s">
        <v>19</v>
      </c>
      <c r="L28" s="12" t="s">
        <v>1423</v>
      </c>
      <c r="M28" s="389">
        <f>I28-D28</f>
        <v>100</v>
      </c>
      <c r="N28" s="22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2"/>
      <c r="V28" s="22"/>
      <c r="W28" s="22"/>
      <c r="X28" s="22"/>
      <c r="Y28" s="22"/>
      <c r="Z28" s="22"/>
    </row>
    <row ht="15" customHeight="1" r="29">
      <c r="A29" s="16" t="s">
        <v>1519</v>
      </c>
      <c r="B29" s="17" t="s">
        <v>1520</v>
      </c>
      <c r="C29" s="17">
        <v>2016</v>
      </c>
      <c r="D29" s="392">
        <v>42502</v>
      </c>
      <c r="E29" s="19" t="s">
        <v>1521</v>
      </c>
      <c r="F29" s="19" t="s">
        <v>430</v>
      </c>
      <c r="G29" s="20" t="s">
        <v>17</v>
      </c>
      <c r="H29" s="20" t="s">
        <v>1522</v>
      </c>
      <c r="I29" s="392">
        <v>44263</v>
      </c>
      <c r="J29" s="19">
        <v>3</v>
      </c>
      <c r="K29" s="19" t="s">
        <v>19</v>
      </c>
      <c r="L29" s="19" t="s">
        <v>1423</v>
      </c>
      <c r="M29" s="393">
        <f>I29-D29</f>
        <v>1761</v>
      </c>
      <c r="N29" s="22"/>
      <c r="O29" s="24">
        <v>2008</v>
      </c>
      <c r="P29" s="303">
        <f>COUNTIF($C$2:$C$564,"2008")</f>
        <v>1</v>
      </c>
      <c r="Q29" s="59"/>
      <c r="R29" s="60"/>
      <c r="S29" s="63">
        <f>(P29/P43)</f>
        <v>0.00177935943060498</v>
      </c>
      <c r="T29" s="22"/>
      <c r="U29" s="22"/>
      <c r="V29" s="22"/>
      <c r="W29" s="22"/>
      <c r="X29" s="22"/>
      <c r="Y29" s="22"/>
      <c r="Z29" s="22"/>
    </row>
    <row ht="15" customHeight="1" r="30">
      <c r="A30" s="8" t="s">
        <v>1523</v>
      </c>
      <c r="B30" s="9" t="s">
        <v>1524</v>
      </c>
      <c r="C30" s="9">
        <v>2014</v>
      </c>
      <c r="D30" s="388">
        <v>41974</v>
      </c>
      <c r="E30" s="11" t="s">
        <v>1525</v>
      </c>
      <c r="F30" s="12" t="s">
        <v>430</v>
      </c>
      <c r="G30" s="12" t="s">
        <v>17</v>
      </c>
      <c r="H30" s="11" t="s">
        <v>25</v>
      </c>
      <c r="I30" s="388">
        <v>44263</v>
      </c>
      <c r="J30" s="12">
        <v>3</v>
      </c>
      <c r="K30" s="12" t="s">
        <v>19</v>
      </c>
      <c r="L30" s="12" t="s">
        <v>1423</v>
      </c>
      <c r="M30" s="389">
        <f>I30-D30</f>
        <v>2289</v>
      </c>
      <c r="N30" s="22"/>
      <c r="O30" s="23">
        <v>2009</v>
      </c>
      <c r="P30" s="64">
        <f>COUNTIF($C$2:$C$564,"2009")</f>
        <v>1</v>
      </c>
      <c r="Q30" s="34"/>
      <c r="R30" s="35"/>
      <c r="S30" s="61">
        <f>(P30/P43)</f>
        <v>0.00177935943060498</v>
      </c>
      <c r="T30" s="22"/>
      <c r="U30" s="22"/>
      <c r="V30" s="22"/>
      <c r="W30" s="22"/>
      <c r="X30" s="22"/>
      <c r="Y30" s="22"/>
      <c r="Z30" s="22"/>
    </row>
    <row ht="15" customHeight="1" r="31">
      <c r="A31" s="16" t="s">
        <v>1526</v>
      </c>
      <c r="B31" s="17" t="s">
        <v>1527</v>
      </c>
      <c r="C31" s="17">
        <v>2016</v>
      </c>
      <c r="D31" s="392">
        <v>42599</v>
      </c>
      <c r="E31" s="19" t="s">
        <v>1528</v>
      </c>
      <c r="F31" s="19" t="s">
        <v>1529</v>
      </c>
      <c r="G31" s="20" t="s">
        <v>17</v>
      </c>
      <c r="H31" s="20" t="s">
        <v>55</v>
      </c>
      <c r="I31" s="392">
        <v>44263</v>
      </c>
      <c r="J31" s="19">
        <v>3</v>
      </c>
      <c r="K31" s="19" t="s">
        <v>19</v>
      </c>
      <c r="L31" s="19" t="s">
        <v>1423</v>
      </c>
      <c r="M31" s="393">
        <f>I31-D31</f>
        <v>1664</v>
      </c>
      <c r="N31" s="22"/>
      <c r="O31" s="24">
        <v>2010</v>
      </c>
      <c r="P31" s="62">
        <f>COUNTIF($C$2:$C$564,"2010")</f>
        <v>3</v>
      </c>
      <c r="Q31" s="34"/>
      <c r="R31" s="35"/>
      <c r="S31" s="63">
        <f>(P31/P43)</f>
        <v>0.00533807829181495</v>
      </c>
      <c r="T31" s="22"/>
      <c r="U31" s="22"/>
      <c r="V31" s="22"/>
      <c r="W31" s="22"/>
      <c r="X31" s="22"/>
      <c r="Y31" s="22"/>
      <c r="Z31" s="22"/>
    </row>
    <row ht="15" customHeight="1" r="32">
      <c r="A32" s="8" t="s">
        <v>1530</v>
      </c>
      <c r="B32" s="9" t="s">
        <v>1531</v>
      </c>
      <c r="C32" s="9">
        <v>2017</v>
      </c>
      <c r="D32" s="388">
        <v>42814</v>
      </c>
      <c r="E32" s="11" t="s">
        <v>1532</v>
      </c>
      <c r="F32" s="12" t="s">
        <v>1081</v>
      </c>
      <c r="G32" s="12" t="s">
        <v>17</v>
      </c>
      <c r="H32" s="11" t="s">
        <v>294</v>
      </c>
      <c r="I32" s="388">
        <v>44263</v>
      </c>
      <c r="J32" s="12">
        <v>3</v>
      </c>
      <c r="K32" s="12" t="s">
        <v>19</v>
      </c>
      <c r="L32" s="12" t="s">
        <v>1423</v>
      </c>
      <c r="M32" s="389">
        <f>I32-D32</f>
        <v>1449</v>
      </c>
      <c r="N32" s="22"/>
      <c r="O32" s="23">
        <v>2011</v>
      </c>
      <c r="P32" s="64">
        <f>COUNTIF($C$2:$C$564,"2011")</f>
        <v>11</v>
      </c>
      <c r="Q32" s="34"/>
      <c r="R32" s="35"/>
      <c r="S32" s="61">
        <f>(P32/P43)</f>
        <v>0.0195729537366548</v>
      </c>
      <c r="T32" s="22"/>
      <c r="U32" s="22"/>
      <c r="V32" s="22"/>
      <c r="W32" s="22"/>
      <c r="X32" s="22"/>
      <c r="Y32" s="22"/>
      <c r="Z32" s="22"/>
    </row>
    <row ht="15" customHeight="1" r="33">
      <c r="A33" s="16" t="s">
        <v>1533</v>
      </c>
      <c r="B33" s="17" t="s">
        <v>1534</v>
      </c>
      <c r="C33" s="17">
        <v>2015</v>
      </c>
      <c r="D33" s="392">
        <v>42353</v>
      </c>
      <c r="E33" s="19" t="s">
        <v>1535</v>
      </c>
      <c r="F33" s="19" t="s">
        <v>154</v>
      </c>
      <c r="G33" s="20" t="s">
        <v>40</v>
      </c>
      <c r="H33" s="20" t="s">
        <v>1536</v>
      </c>
      <c r="I33" s="392">
        <v>44263</v>
      </c>
      <c r="J33" s="19">
        <v>3</v>
      </c>
      <c r="K33" s="19" t="s">
        <v>308</v>
      </c>
      <c r="L33" s="19" t="s">
        <v>1418</v>
      </c>
      <c r="M33" s="393">
        <f>I33-D33</f>
        <v>1910</v>
      </c>
      <c r="N33" s="22"/>
      <c r="O33" s="24">
        <v>2012</v>
      </c>
      <c r="P33" s="62">
        <f>COUNTIF($C$2:$C$564,"2012")</f>
        <v>11</v>
      </c>
      <c r="Q33" s="34"/>
      <c r="R33" s="35"/>
      <c r="S33" s="63">
        <f>(P33/P43)</f>
        <v>0.0195729537366548</v>
      </c>
      <c r="T33" s="22"/>
      <c r="U33" s="22"/>
      <c r="V33" s="22"/>
      <c r="W33" s="22"/>
      <c r="X33" s="22"/>
      <c r="Y33" s="22"/>
      <c r="Z33" s="22"/>
    </row>
    <row ht="15" customHeight="1" r="34">
      <c r="A34" s="8" t="s">
        <v>1537</v>
      </c>
      <c r="B34" s="9" t="s">
        <v>1538</v>
      </c>
      <c r="C34" s="9">
        <v>2018</v>
      </c>
      <c r="D34" s="388">
        <v>43299</v>
      </c>
      <c r="E34" s="11" t="s">
        <v>1539</v>
      </c>
      <c r="F34" s="12" t="s">
        <v>1540</v>
      </c>
      <c r="G34" s="12" t="s">
        <v>17</v>
      </c>
      <c r="H34" s="11" t="s">
        <v>94</v>
      </c>
      <c r="I34" s="388">
        <v>44263</v>
      </c>
      <c r="J34" s="12">
        <v>3</v>
      </c>
      <c r="K34" s="12" t="s">
        <v>19</v>
      </c>
      <c r="L34" s="12" t="s">
        <v>1423</v>
      </c>
      <c r="M34" s="389">
        <f>I34-D34</f>
        <v>964</v>
      </c>
      <c r="N34" s="22"/>
      <c r="O34" s="23">
        <v>2013</v>
      </c>
      <c r="P34" s="64">
        <f>COUNTIF($C$2:$C$564,"2013")</f>
        <v>57</v>
      </c>
      <c r="Q34" s="34"/>
      <c r="R34" s="35"/>
      <c r="S34" s="61">
        <f>(P34/P43)</f>
        <v>0.101423487544484</v>
      </c>
      <c r="T34" s="22"/>
      <c r="U34" s="22"/>
      <c r="V34" s="22"/>
      <c r="W34" s="22"/>
      <c r="X34" s="22"/>
      <c r="Y34" s="22"/>
      <c r="Z34" s="22"/>
    </row>
    <row ht="15" customHeight="1" r="35">
      <c r="A35" s="16" t="s">
        <v>1541</v>
      </c>
      <c r="B35" s="17" t="s">
        <v>1542</v>
      </c>
      <c r="C35" s="17">
        <v>2018</v>
      </c>
      <c r="D35" s="392">
        <v>43131</v>
      </c>
      <c r="E35" s="19" t="s">
        <v>1543</v>
      </c>
      <c r="F35" s="19" t="s">
        <v>93</v>
      </c>
      <c r="G35" s="20" t="s">
        <v>17</v>
      </c>
      <c r="H35" s="20" t="s">
        <v>100</v>
      </c>
      <c r="I35" s="392">
        <v>44263</v>
      </c>
      <c r="J35" s="19">
        <v>3</v>
      </c>
      <c r="K35" s="19" t="s">
        <v>19</v>
      </c>
      <c r="L35" s="19" t="s">
        <v>1418</v>
      </c>
      <c r="M35" s="393">
        <f>I35-D35</f>
        <v>1132</v>
      </c>
      <c r="N35" s="22"/>
      <c r="O35" s="24">
        <v>2014</v>
      </c>
      <c r="P35" s="62">
        <f>COUNTIF($C$2:$C$564,"2014")</f>
        <v>85</v>
      </c>
      <c r="Q35" s="34"/>
      <c r="R35" s="35"/>
      <c r="S35" s="63">
        <f>(P35/P43)</f>
        <v>0.151245551601424</v>
      </c>
      <c r="T35" s="22"/>
      <c r="U35" s="22"/>
      <c r="V35" s="22"/>
      <c r="W35" s="22"/>
      <c r="X35" s="22"/>
      <c r="Y35" s="22"/>
      <c r="Z35" s="22"/>
    </row>
    <row ht="15" customHeight="1" r="36">
      <c r="A36" s="8" t="s">
        <v>1544</v>
      </c>
      <c r="B36" s="9" t="s">
        <v>1545</v>
      </c>
      <c r="C36" s="9">
        <v>2020</v>
      </c>
      <c r="D36" s="388">
        <v>43979</v>
      </c>
      <c r="E36" s="11" t="s">
        <v>1546</v>
      </c>
      <c r="F36" s="12" t="s">
        <v>49</v>
      </c>
      <c r="G36" s="12" t="s">
        <v>17</v>
      </c>
      <c r="H36" s="11" t="s">
        <v>465</v>
      </c>
      <c r="I36" s="388">
        <v>44263</v>
      </c>
      <c r="J36" s="12">
        <v>3</v>
      </c>
      <c r="K36" s="12" t="s">
        <v>19</v>
      </c>
      <c r="L36" s="12" t="s">
        <v>1423</v>
      </c>
      <c r="M36" s="389">
        <f>I36-D36</f>
        <v>284</v>
      </c>
      <c r="N36" s="22"/>
      <c r="O36" s="23">
        <v>2015</v>
      </c>
      <c r="P36" s="64">
        <f>COUNTIF($C$2:$C$5646,"2015")</f>
        <v>64</v>
      </c>
      <c r="Q36" s="34"/>
      <c r="R36" s="35"/>
      <c r="S36" s="61">
        <f>(P36/P43)</f>
        <v>0.113879003558719</v>
      </c>
      <c r="T36" s="22"/>
      <c r="U36" s="22"/>
      <c r="V36" s="22"/>
      <c r="W36" s="22"/>
      <c r="X36" s="22"/>
      <c r="Y36" s="22"/>
      <c r="Z36" s="22"/>
    </row>
    <row ht="15" customHeight="1" r="37">
      <c r="A37" s="16" t="s">
        <v>1547</v>
      </c>
      <c r="B37" s="17" t="s">
        <v>1548</v>
      </c>
      <c r="C37" s="17">
        <v>2017</v>
      </c>
      <c r="D37" s="392">
        <v>42884</v>
      </c>
      <c r="E37" s="19" t="s">
        <v>1549</v>
      </c>
      <c r="F37" s="19" t="s">
        <v>1164</v>
      </c>
      <c r="G37" s="20" t="s">
        <v>17</v>
      </c>
      <c r="H37" s="20" t="s">
        <v>137</v>
      </c>
      <c r="I37" s="392">
        <v>44263</v>
      </c>
      <c r="J37" s="19">
        <v>3</v>
      </c>
      <c r="K37" s="19" t="s">
        <v>19</v>
      </c>
      <c r="L37" s="19" t="s">
        <v>1418</v>
      </c>
      <c r="M37" s="393">
        <f>I37-D37</f>
        <v>1379</v>
      </c>
      <c r="N37" s="22"/>
      <c r="O37" s="24">
        <v>2016</v>
      </c>
      <c r="P37" s="62">
        <f>COUNTIF($C$2:$C$564,"2016")</f>
        <v>54</v>
      </c>
      <c r="Q37" s="34"/>
      <c r="R37" s="35"/>
      <c r="S37" s="63">
        <f>(P37/P43)</f>
        <v>0.096085409252669</v>
      </c>
      <c r="T37" s="22"/>
      <c r="U37" s="22"/>
      <c r="V37" s="22"/>
      <c r="W37" s="22"/>
      <c r="X37" s="22"/>
      <c r="Y37" s="22"/>
      <c r="Z37" s="22"/>
    </row>
    <row ht="15" customHeight="1" r="38">
      <c r="A38" s="8" t="s">
        <v>1550</v>
      </c>
      <c r="B38" s="9" t="s">
        <v>1551</v>
      </c>
      <c r="C38" s="9">
        <v>2017</v>
      </c>
      <c r="D38" s="388">
        <v>43063</v>
      </c>
      <c r="E38" s="11" t="s">
        <v>1552</v>
      </c>
      <c r="F38" s="12" t="s">
        <v>370</v>
      </c>
      <c r="G38" s="12" t="s">
        <v>17</v>
      </c>
      <c r="H38" s="11" t="s">
        <v>137</v>
      </c>
      <c r="I38" s="388">
        <v>44263</v>
      </c>
      <c r="J38" s="12">
        <v>3</v>
      </c>
      <c r="K38" s="12" t="s">
        <v>19</v>
      </c>
      <c r="L38" s="12" t="s">
        <v>1423</v>
      </c>
      <c r="M38" s="389">
        <f>I38-D38</f>
        <v>1200</v>
      </c>
      <c r="N38" s="22"/>
      <c r="O38" s="23">
        <v>2017</v>
      </c>
      <c r="P38" s="64">
        <f>COUNTIF($C$2:$C$5646,"2017")</f>
        <v>42</v>
      </c>
      <c r="Q38" s="34"/>
      <c r="R38" s="35"/>
      <c r="S38" s="61">
        <f>(P38/P43)</f>
        <v>0.0747330960854092</v>
      </c>
      <c r="T38" s="22"/>
      <c r="U38" s="22"/>
      <c r="V38" s="22"/>
      <c r="W38" s="22"/>
      <c r="X38" s="22"/>
      <c r="Y38" s="22"/>
      <c r="Z38" s="22"/>
    </row>
    <row ht="15" customHeight="1" r="39">
      <c r="A39" s="16" t="s">
        <v>1553</v>
      </c>
      <c r="B39" s="17" t="s">
        <v>1554</v>
      </c>
      <c r="C39" s="17">
        <v>2020</v>
      </c>
      <c r="D39" s="392">
        <v>43964</v>
      </c>
      <c r="E39" s="19" t="s">
        <v>1555</v>
      </c>
      <c r="F39" s="19" t="s">
        <v>1451</v>
      </c>
      <c r="G39" s="20" t="s">
        <v>17</v>
      </c>
      <c r="H39" s="20" t="s">
        <v>77</v>
      </c>
      <c r="I39" s="392">
        <v>44263</v>
      </c>
      <c r="J39" s="19">
        <v>3</v>
      </c>
      <c r="K39" s="19" t="s">
        <v>19</v>
      </c>
      <c r="L39" s="19" t="s">
        <v>1418</v>
      </c>
      <c r="M39" s="393">
        <f>I39-D39</f>
        <v>299</v>
      </c>
      <c r="N39" s="22"/>
      <c r="O39" s="24">
        <v>2018</v>
      </c>
      <c r="P39" s="62">
        <f>COUNTIF($C$2:$C$564,"2018")</f>
        <v>74</v>
      </c>
      <c r="Q39" s="34"/>
      <c r="R39" s="35"/>
      <c r="S39" s="63">
        <f>(P39/P43)</f>
        <v>0.131672597864769</v>
      </c>
      <c r="T39" s="22"/>
      <c r="U39" s="22"/>
      <c r="V39" s="22"/>
      <c r="W39" s="22"/>
      <c r="X39" s="22"/>
      <c r="Y39" s="22"/>
      <c r="Z39" s="22"/>
    </row>
    <row ht="15" customHeight="1" r="40">
      <c r="A40" s="8" t="s">
        <v>1556</v>
      </c>
      <c r="B40" s="9" t="s">
        <v>1557</v>
      </c>
      <c r="C40" s="9">
        <v>2015</v>
      </c>
      <c r="D40" s="388">
        <v>42102</v>
      </c>
      <c r="E40" s="11" t="s">
        <v>1558</v>
      </c>
      <c r="F40" s="12" t="s">
        <v>1451</v>
      </c>
      <c r="G40" s="12" t="s">
        <v>17</v>
      </c>
      <c r="H40" s="11" t="s">
        <v>132</v>
      </c>
      <c r="I40" s="388">
        <v>44263</v>
      </c>
      <c r="J40" s="12">
        <v>3</v>
      </c>
      <c r="K40" s="12" t="s">
        <v>19</v>
      </c>
      <c r="L40" s="12" t="s">
        <v>1418</v>
      </c>
      <c r="M40" s="389">
        <f>I40-D40</f>
        <v>2161</v>
      </c>
      <c r="N40" s="22"/>
      <c r="O40" s="23">
        <v>2019</v>
      </c>
      <c r="P40" s="64">
        <f>COUNTIF($C$2:$C$564,"2019")</f>
        <v>38</v>
      </c>
      <c r="Q40" s="34"/>
      <c r="R40" s="35"/>
      <c r="S40" s="61">
        <f>(P40/P43)</f>
        <v>0.0676156583629893</v>
      </c>
      <c r="T40" s="22"/>
      <c r="U40" s="22"/>
      <c r="V40" s="22"/>
      <c r="W40" s="22"/>
      <c r="X40" s="22"/>
      <c r="Y40" s="22"/>
      <c r="Z40" s="22"/>
    </row>
    <row ht="15" customHeight="1" r="41">
      <c r="A41" s="16" t="s">
        <v>1559</v>
      </c>
      <c r="B41" s="17" t="s">
        <v>1560</v>
      </c>
      <c r="C41" s="17">
        <v>2019</v>
      </c>
      <c r="D41" s="392">
        <v>43522</v>
      </c>
      <c r="E41" s="19" t="s">
        <v>1561</v>
      </c>
      <c r="F41" s="19" t="s">
        <v>1164</v>
      </c>
      <c r="G41" s="20" t="s">
        <v>17</v>
      </c>
      <c r="H41" s="20" t="s">
        <v>225</v>
      </c>
      <c r="I41" s="392">
        <v>44263</v>
      </c>
      <c r="J41" s="19">
        <v>3</v>
      </c>
      <c r="K41" s="19" t="s">
        <v>19</v>
      </c>
      <c r="L41" s="19" t="s">
        <v>1418</v>
      </c>
      <c r="M41" s="393">
        <f>I41-D41</f>
        <v>741</v>
      </c>
      <c r="N41" s="22"/>
      <c r="O41" s="24">
        <v>2020</v>
      </c>
      <c r="P41" s="62">
        <f>COUNTIF($C$2:$C$564,"2020")</f>
        <v>77</v>
      </c>
      <c r="Q41" s="34"/>
      <c r="R41" s="35"/>
      <c r="S41" s="63">
        <f>(P41/P43)</f>
        <v>0.137010676156584</v>
      </c>
      <c r="T41" s="22"/>
      <c r="U41" s="22"/>
      <c r="V41" s="22"/>
      <c r="W41" s="22"/>
      <c r="X41" s="22"/>
      <c r="Y41" s="22"/>
      <c r="Z41" s="22"/>
    </row>
    <row ht="15" customHeight="1" r="42">
      <c r="A42" s="8" t="s">
        <v>1562</v>
      </c>
      <c r="B42" s="9" t="s">
        <v>1563</v>
      </c>
      <c r="C42" s="9">
        <v>2014</v>
      </c>
      <c r="D42" s="388">
        <v>41948</v>
      </c>
      <c r="E42" s="11" t="s">
        <v>1564</v>
      </c>
      <c r="F42" s="12" t="s">
        <v>1164</v>
      </c>
      <c r="G42" s="12" t="s">
        <v>17</v>
      </c>
      <c r="H42" s="11" t="s">
        <v>71</v>
      </c>
      <c r="I42" s="388">
        <v>44263</v>
      </c>
      <c r="J42" s="12">
        <v>3</v>
      </c>
      <c r="K42" s="12" t="s">
        <v>19</v>
      </c>
      <c r="L42" s="12" t="s">
        <v>1418</v>
      </c>
      <c r="M42" s="389">
        <f>I42-D42</f>
        <v>2315</v>
      </c>
      <c r="N42" s="22"/>
      <c r="O42" s="23">
        <v>2021</v>
      </c>
      <c r="P42" s="64">
        <f>COUNTIF($C$2:$C$564,"2021")</f>
        <v>44</v>
      </c>
      <c r="Q42" s="34"/>
      <c r="R42" s="35"/>
      <c r="S42" s="61">
        <f>(P42/P43)</f>
        <v>0.0782918149466192</v>
      </c>
      <c r="T42" s="22"/>
      <c r="U42" s="22"/>
      <c r="V42" s="22"/>
      <c r="W42" s="22"/>
      <c r="X42" s="22"/>
      <c r="Y42" s="22"/>
      <c r="Z42" s="22"/>
    </row>
    <row ht="15" customHeight="1" r="43">
      <c r="A43" s="16" t="s">
        <v>1565</v>
      </c>
      <c r="B43" s="17" t="s">
        <v>1566</v>
      </c>
      <c r="C43" s="17">
        <v>2020</v>
      </c>
      <c r="D43" s="392">
        <v>44133</v>
      </c>
      <c r="E43" s="19" t="s">
        <v>1567</v>
      </c>
      <c r="F43" s="19" t="s">
        <v>1062</v>
      </c>
      <c r="G43" s="20" t="s">
        <v>17</v>
      </c>
      <c r="H43" s="20" t="s">
        <v>209</v>
      </c>
      <c r="I43" s="392">
        <v>44263</v>
      </c>
      <c r="J43" s="19">
        <v>3</v>
      </c>
      <c r="K43" s="19" t="s">
        <v>19</v>
      </c>
      <c r="L43" s="19" t="s">
        <v>1423</v>
      </c>
      <c r="M43" s="393">
        <f>I43-D43</f>
        <v>130</v>
      </c>
      <c r="N43" s="22"/>
      <c r="O43" s="407" t="s">
        <v>166</v>
      </c>
      <c r="P43" s="408">
        <f>SUM(P29:R42)</f>
        <v>562</v>
      </c>
      <c r="Q43" s="190"/>
      <c r="R43" s="191"/>
      <c r="S43" s="409">
        <f>SUM(S29:S42)</f>
        <v>1</v>
      </c>
      <c r="T43" s="22"/>
      <c r="U43" s="22"/>
      <c r="V43" s="22"/>
      <c r="W43" s="22"/>
      <c r="X43" s="22"/>
      <c r="Y43" s="22"/>
      <c r="Z43" s="22"/>
    </row>
    <row ht="15" customHeight="1" r="44">
      <c r="A44" s="8" t="s">
        <v>1568</v>
      </c>
      <c r="B44" s="9" t="s">
        <v>1569</v>
      </c>
      <c r="C44" s="9">
        <v>2019</v>
      </c>
      <c r="D44" s="388">
        <v>43495</v>
      </c>
      <c r="E44" s="11" t="s">
        <v>1570</v>
      </c>
      <c r="F44" s="12" t="s">
        <v>1164</v>
      </c>
      <c r="G44" s="12" t="s">
        <v>17</v>
      </c>
      <c r="H44" s="11" t="s">
        <v>1571</v>
      </c>
      <c r="I44" s="388">
        <v>44263</v>
      </c>
      <c r="J44" s="12">
        <v>3</v>
      </c>
      <c r="K44" s="12" t="s">
        <v>19</v>
      </c>
      <c r="L44" s="12" t="s">
        <v>1418</v>
      </c>
      <c r="M44" s="389">
        <f>I44-D44</f>
        <v>768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ht="15" customHeight="1" r="45">
      <c r="A45" s="16" t="s">
        <v>1572</v>
      </c>
      <c r="B45" s="17" t="s">
        <v>1573</v>
      </c>
      <c r="C45" s="17">
        <v>2018</v>
      </c>
      <c r="D45" s="392">
        <v>43438</v>
      </c>
      <c r="E45" s="19" t="s">
        <v>1574</v>
      </c>
      <c r="F45" s="19" t="s">
        <v>1164</v>
      </c>
      <c r="G45" s="20" t="s">
        <v>17</v>
      </c>
      <c r="H45" s="20" t="s">
        <v>71</v>
      </c>
      <c r="I45" s="392">
        <v>44263</v>
      </c>
      <c r="J45" s="19">
        <v>3</v>
      </c>
      <c r="K45" s="19" t="s">
        <v>19</v>
      </c>
      <c r="L45" s="19" t="s">
        <v>1418</v>
      </c>
      <c r="M45" s="393">
        <f>I45-D45</f>
        <v>825</v>
      </c>
      <c r="N45" s="22"/>
      <c r="O45" s="399" t="s">
        <v>973</v>
      </c>
      <c r="P45" s="28"/>
      <c r="Q45" s="28"/>
      <c r="R45" s="28"/>
      <c r="S45" s="29"/>
      <c r="T45" s="22"/>
      <c r="U45" s="22"/>
      <c r="V45" s="22"/>
      <c r="W45" s="22"/>
      <c r="X45" s="22"/>
      <c r="Y45" s="22"/>
      <c r="Z45" s="22"/>
    </row>
    <row ht="15" customHeight="1" r="46">
      <c r="A46" s="8" t="s">
        <v>1575</v>
      </c>
      <c r="B46" s="9" t="s">
        <v>1576</v>
      </c>
      <c r="C46" s="9">
        <v>2020</v>
      </c>
      <c r="D46" s="388">
        <v>43878</v>
      </c>
      <c r="E46" s="11" t="s">
        <v>1577</v>
      </c>
      <c r="F46" s="12" t="s">
        <v>1578</v>
      </c>
      <c r="G46" s="12" t="s">
        <v>17</v>
      </c>
      <c r="H46" s="11" t="s">
        <v>1579</v>
      </c>
      <c r="I46" s="388">
        <v>44263</v>
      </c>
      <c r="J46" s="12">
        <v>3</v>
      </c>
      <c r="K46" s="12" t="s">
        <v>19</v>
      </c>
      <c r="L46" s="12" t="s">
        <v>1423</v>
      </c>
      <c r="M46" s="389">
        <f>I46-D46</f>
        <v>385</v>
      </c>
      <c r="N46" s="22"/>
      <c r="O46" s="50"/>
      <c r="P46" s="51"/>
      <c r="Q46" s="51"/>
      <c r="R46" s="51"/>
      <c r="S46" s="52"/>
      <c r="T46" s="22"/>
      <c r="U46" s="22"/>
      <c r="V46" s="22"/>
      <c r="W46" s="22"/>
      <c r="X46" s="22"/>
      <c r="Y46" s="22"/>
      <c r="Z46" s="22"/>
    </row>
    <row ht="15" customHeight="1" r="47">
      <c r="A47" s="16" t="s">
        <v>1580</v>
      </c>
      <c r="B47" s="17" t="s">
        <v>1581</v>
      </c>
      <c r="C47" s="17">
        <v>2017</v>
      </c>
      <c r="D47" s="392">
        <v>43095</v>
      </c>
      <c r="E47" s="19" t="s">
        <v>1582</v>
      </c>
      <c r="F47" s="19" t="s">
        <v>1164</v>
      </c>
      <c r="G47" s="20" t="s">
        <v>17</v>
      </c>
      <c r="H47" s="20" t="s">
        <v>137</v>
      </c>
      <c r="I47" s="392">
        <v>44263</v>
      </c>
      <c r="J47" s="19">
        <v>3</v>
      </c>
      <c r="K47" s="19" t="s">
        <v>19</v>
      </c>
      <c r="L47" s="19" t="s">
        <v>1418</v>
      </c>
      <c r="M47" s="393">
        <f>I47-D47</f>
        <v>1168</v>
      </c>
      <c r="N47" s="22"/>
      <c r="O47" s="402" t="s">
        <v>9</v>
      </c>
      <c r="P47" s="403" t="s">
        <v>106</v>
      </c>
      <c r="Q47" s="404"/>
      <c r="R47" s="405"/>
      <c r="S47" s="406" t="s">
        <v>107</v>
      </c>
      <c r="T47" s="22"/>
      <c r="U47" s="22"/>
      <c r="V47" s="22"/>
      <c r="W47" s="22"/>
      <c r="X47" s="22"/>
      <c r="Y47" s="22"/>
      <c r="Z47" s="22"/>
    </row>
    <row ht="15" customHeight="1" r="48">
      <c r="A48" s="8" t="s">
        <v>1583</v>
      </c>
      <c r="B48" s="9" t="s">
        <v>1584</v>
      </c>
      <c r="C48" s="9">
        <v>2015</v>
      </c>
      <c r="D48" s="388">
        <v>42184</v>
      </c>
      <c r="E48" s="11" t="s">
        <v>1585</v>
      </c>
      <c r="F48" s="12" t="s">
        <v>1586</v>
      </c>
      <c r="G48" s="12" t="s">
        <v>17</v>
      </c>
      <c r="H48" s="11" t="s">
        <v>25</v>
      </c>
      <c r="I48" s="388">
        <v>44263</v>
      </c>
      <c r="J48" s="12">
        <v>3</v>
      </c>
      <c r="K48" s="12" t="s">
        <v>19</v>
      </c>
      <c r="L48" s="12" t="s">
        <v>1423</v>
      </c>
      <c r="M48" s="389">
        <f>I48-D48</f>
        <v>2079</v>
      </c>
      <c r="N48" s="22"/>
      <c r="O48" s="410" t="s">
        <v>188</v>
      </c>
      <c r="P48" s="303">
        <f>COUNTIF($J$2:$J$564,"1")</f>
        <v>76</v>
      </c>
      <c r="Q48" s="59"/>
      <c r="R48" s="60"/>
      <c r="S48" s="411">
        <f>(P48/P60)</f>
        <v>0.135231316725979</v>
      </c>
      <c r="T48" s="22"/>
      <c r="U48" s="22"/>
      <c r="V48" s="22"/>
      <c r="W48" s="22"/>
      <c r="X48" s="22"/>
      <c r="Y48" s="22"/>
      <c r="Z48" s="22"/>
    </row>
    <row ht="15" customHeight="1" r="49">
      <c r="A49" s="16" t="s">
        <v>1587</v>
      </c>
      <c r="B49" s="17" t="s">
        <v>1588</v>
      </c>
      <c r="C49" s="17">
        <v>2016</v>
      </c>
      <c r="D49" s="392">
        <v>42510</v>
      </c>
      <c r="E49" s="19" t="s">
        <v>1589</v>
      </c>
      <c r="F49" s="19" t="s">
        <v>1430</v>
      </c>
      <c r="G49" s="20" t="s">
        <v>17</v>
      </c>
      <c r="H49" s="20" t="s">
        <v>77</v>
      </c>
      <c r="I49" s="392">
        <v>44263</v>
      </c>
      <c r="J49" s="19">
        <v>3</v>
      </c>
      <c r="K49" s="19" t="s">
        <v>19</v>
      </c>
      <c r="L49" s="19" t="s">
        <v>1423</v>
      </c>
      <c r="M49" s="393">
        <f>I49-D49</f>
        <v>1753</v>
      </c>
      <c r="N49" s="22"/>
      <c r="O49" s="23" t="s">
        <v>193</v>
      </c>
      <c r="P49" s="64">
        <f>COUNTIF($J$2:$J$564,"2")</f>
        <v>18</v>
      </c>
      <c r="Q49" s="34"/>
      <c r="R49" s="35"/>
      <c r="S49" s="61">
        <f>(P49/P60)</f>
        <v>0.0320284697508897</v>
      </c>
      <c r="T49" s="22"/>
      <c r="U49" s="22"/>
      <c r="V49" s="22"/>
      <c r="W49" s="22"/>
      <c r="X49" s="22"/>
      <c r="Y49" s="22"/>
      <c r="Z49" s="22"/>
    </row>
    <row ht="15" customHeight="1" r="50">
      <c r="A50" s="8" t="s">
        <v>1590</v>
      </c>
      <c r="B50" s="9" t="s">
        <v>1591</v>
      </c>
      <c r="C50" s="9">
        <v>2015</v>
      </c>
      <c r="D50" s="388">
        <v>42082</v>
      </c>
      <c r="E50" s="11" t="s">
        <v>1592</v>
      </c>
      <c r="F50" s="12" t="s">
        <v>93</v>
      </c>
      <c r="G50" s="12" t="s">
        <v>17</v>
      </c>
      <c r="H50" s="11" t="s">
        <v>77</v>
      </c>
      <c r="I50" s="388">
        <v>44263</v>
      </c>
      <c r="J50" s="12">
        <v>3</v>
      </c>
      <c r="K50" s="12" t="s">
        <v>19</v>
      </c>
      <c r="L50" s="12" t="s">
        <v>1418</v>
      </c>
      <c r="M50" s="389">
        <f>I50-D50</f>
        <v>2181</v>
      </c>
      <c r="N50" s="22"/>
      <c r="O50" s="24" t="s">
        <v>197</v>
      </c>
      <c r="P50" s="62">
        <f>COUNTIF($J$2:$J$564,"3")</f>
        <v>54</v>
      </c>
      <c r="Q50" s="34"/>
      <c r="R50" s="35"/>
      <c r="S50" s="63">
        <f>(P50/P60)</f>
        <v>0.096085409252669</v>
      </c>
      <c r="T50" s="22"/>
      <c r="U50" s="22"/>
      <c r="V50" s="22"/>
      <c r="W50" s="22"/>
      <c r="X50" s="22"/>
      <c r="Y50" s="22"/>
      <c r="Z50" s="22"/>
    </row>
    <row ht="15" customHeight="1" r="51">
      <c r="A51" s="16" t="s">
        <v>1593</v>
      </c>
      <c r="B51" s="17" t="s">
        <v>1594</v>
      </c>
      <c r="C51" s="17">
        <v>2018</v>
      </c>
      <c r="D51" s="392">
        <v>43434</v>
      </c>
      <c r="E51" s="19" t="s">
        <v>1595</v>
      </c>
      <c r="F51" s="19" t="s">
        <v>1434</v>
      </c>
      <c r="G51" s="20" t="s">
        <v>17</v>
      </c>
      <c r="H51" s="20" t="s">
        <v>137</v>
      </c>
      <c r="I51" s="392">
        <v>44263</v>
      </c>
      <c r="J51" s="19">
        <v>3</v>
      </c>
      <c r="K51" s="19" t="s">
        <v>19</v>
      </c>
      <c r="L51" s="19" t="s">
        <v>1418</v>
      </c>
      <c r="M51" s="393">
        <f>I51-D51</f>
        <v>829</v>
      </c>
      <c r="N51" s="22"/>
      <c r="O51" s="23" t="s">
        <v>204</v>
      </c>
      <c r="P51" s="64">
        <f>COUNTIF($J$2:$J$564,"4")</f>
        <v>35</v>
      </c>
      <c r="Q51" s="34"/>
      <c r="R51" s="35"/>
      <c r="S51" s="61">
        <f>(P51/P60)</f>
        <v>0.0622775800711744</v>
      </c>
      <c r="T51" s="22"/>
      <c r="U51" s="22"/>
      <c r="V51" s="22"/>
      <c r="W51" s="22"/>
      <c r="X51" s="22"/>
      <c r="Y51" s="22"/>
      <c r="Z51" s="22"/>
    </row>
    <row ht="15" customHeight="1" r="52">
      <c r="A52" s="8" t="s">
        <v>1596</v>
      </c>
      <c r="B52" s="9" t="s">
        <v>1597</v>
      </c>
      <c r="C52" s="9">
        <v>2019</v>
      </c>
      <c r="D52" s="388">
        <v>43580</v>
      </c>
      <c r="E52" s="11" t="s">
        <v>1598</v>
      </c>
      <c r="F52" s="12" t="s">
        <v>1599</v>
      </c>
      <c r="G52" s="12" t="s">
        <v>17</v>
      </c>
      <c r="H52" s="11" t="s">
        <v>1600</v>
      </c>
      <c r="I52" s="388">
        <v>44263</v>
      </c>
      <c r="J52" s="12">
        <v>3</v>
      </c>
      <c r="K52" s="12" t="s">
        <v>19</v>
      </c>
      <c r="L52" s="12" t="s">
        <v>1423</v>
      </c>
      <c r="M52" s="389">
        <f>I52-D52</f>
        <v>683</v>
      </c>
      <c r="N52" s="22"/>
      <c r="O52" s="24" t="s">
        <v>211</v>
      </c>
      <c r="P52" s="62">
        <f>COUNTIF($J$2:$J$564,"5")</f>
        <v>75</v>
      </c>
      <c r="Q52" s="34"/>
      <c r="R52" s="35"/>
      <c r="S52" s="63">
        <f>(P52/P60)</f>
        <v>0.133451957295374</v>
      </c>
      <c r="T52" s="22"/>
      <c r="U52" s="22"/>
      <c r="V52" s="22"/>
      <c r="W52" s="22"/>
      <c r="X52" s="22"/>
      <c r="Y52" s="22"/>
      <c r="Z52" s="22"/>
    </row>
    <row ht="15" customHeight="1" r="53">
      <c r="A53" s="16" t="s">
        <v>1601</v>
      </c>
      <c r="B53" s="17" t="s">
        <v>1602</v>
      </c>
      <c r="C53" s="17">
        <v>2020</v>
      </c>
      <c r="D53" s="392">
        <v>44103</v>
      </c>
      <c r="E53" s="19" t="s">
        <v>1603</v>
      </c>
      <c r="F53" s="19" t="s">
        <v>534</v>
      </c>
      <c r="G53" s="20" t="s">
        <v>17</v>
      </c>
      <c r="H53" s="20" t="s">
        <v>225</v>
      </c>
      <c r="I53" s="392">
        <v>44279</v>
      </c>
      <c r="J53" s="19">
        <v>3</v>
      </c>
      <c r="K53" s="19" t="s">
        <v>19</v>
      </c>
      <c r="L53" s="19" t="s">
        <v>1423</v>
      </c>
      <c r="M53" s="393">
        <f>I53-D53</f>
        <v>176</v>
      </c>
      <c r="N53" s="22"/>
      <c r="O53" s="23" t="s">
        <v>216</v>
      </c>
      <c r="P53" s="64">
        <f>COUNTIF($J$2:$J$564,"6")</f>
        <v>34</v>
      </c>
      <c r="Q53" s="34"/>
      <c r="R53" s="35"/>
      <c r="S53" s="61">
        <f>(P53/P60)</f>
        <v>0.0604982206405694</v>
      </c>
      <c r="T53" s="22"/>
      <c r="U53" s="22"/>
      <c r="V53" s="22"/>
      <c r="W53" s="22"/>
      <c r="X53" s="22"/>
      <c r="Y53" s="22"/>
      <c r="Z53" s="22"/>
    </row>
    <row ht="15" customHeight="1" r="54">
      <c r="A54" s="8" t="s">
        <v>1604</v>
      </c>
      <c r="B54" s="9" t="s">
        <v>1605</v>
      </c>
      <c r="C54" s="9">
        <v>2020</v>
      </c>
      <c r="D54" s="388">
        <v>44132</v>
      </c>
      <c r="E54" s="11" t="s">
        <v>1606</v>
      </c>
      <c r="F54" s="12" t="s">
        <v>1439</v>
      </c>
      <c r="G54" s="12" t="s">
        <v>17</v>
      </c>
      <c r="H54" s="11" t="s">
        <v>225</v>
      </c>
      <c r="I54" s="388">
        <v>44284</v>
      </c>
      <c r="J54" s="12">
        <v>3</v>
      </c>
      <c r="K54" s="12" t="s">
        <v>19</v>
      </c>
      <c r="L54" s="12" t="s">
        <v>1418</v>
      </c>
      <c r="M54" s="389">
        <f>I54-D54</f>
        <v>152</v>
      </c>
      <c r="N54" s="22"/>
      <c r="O54" s="24" t="s">
        <v>221</v>
      </c>
      <c r="P54" s="62">
        <f>COUNTIF($J$2:$J$564,"7")</f>
        <v>77</v>
      </c>
      <c r="Q54" s="34"/>
      <c r="R54" s="35"/>
      <c r="S54" s="63">
        <f>(P54/P60)</f>
        <v>0.137010676156584</v>
      </c>
      <c r="T54" s="22"/>
      <c r="U54" s="22"/>
      <c r="V54" s="22"/>
      <c r="W54" s="22"/>
      <c r="X54" s="22"/>
      <c r="Y54" s="22"/>
      <c r="Z54" s="22"/>
    </row>
    <row ht="15" customHeight="1" r="55">
      <c r="A55" s="16" t="s">
        <v>1607</v>
      </c>
      <c r="B55" s="17" t="s">
        <v>1608</v>
      </c>
      <c r="C55" s="17">
        <v>2015</v>
      </c>
      <c r="D55" s="392">
        <v>42199</v>
      </c>
      <c r="E55" s="19" t="s">
        <v>1609</v>
      </c>
      <c r="F55" s="19" t="s">
        <v>1586</v>
      </c>
      <c r="G55" s="20" t="s">
        <v>17</v>
      </c>
      <c r="H55" s="20" t="s">
        <v>132</v>
      </c>
      <c r="I55" s="392">
        <v>44284</v>
      </c>
      <c r="J55" s="19">
        <v>3</v>
      </c>
      <c r="K55" s="19" t="s">
        <v>19</v>
      </c>
      <c r="L55" s="19" t="s">
        <v>1423</v>
      </c>
      <c r="M55" s="393">
        <f>I55-D55</f>
        <v>2085</v>
      </c>
      <c r="N55" s="36"/>
      <c r="O55" s="23" t="s">
        <v>226</v>
      </c>
      <c r="P55" s="64">
        <f>COUNTIF($J$2:$J$564,"8")</f>
        <v>29</v>
      </c>
      <c r="Q55" s="34"/>
      <c r="R55" s="35"/>
      <c r="S55" s="61">
        <f>(P55/P60)</f>
        <v>0.0516014234875445</v>
      </c>
      <c r="T55" s="22"/>
      <c r="U55" s="22"/>
      <c r="V55" s="22"/>
      <c r="W55" s="22"/>
      <c r="X55" s="22"/>
      <c r="Y55" s="22"/>
      <c r="Z55" s="22"/>
    </row>
    <row ht="15" customHeight="1" r="56">
      <c r="A56" s="8" t="s">
        <v>1610</v>
      </c>
      <c r="B56" s="9" t="s">
        <v>1611</v>
      </c>
      <c r="C56" s="9">
        <v>2017</v>
      </c>
      <c r="D56" s="388">
        <v>43063</v>
      </c>
      <c r="E56" s="11" t="s">
        <v>1612</v>
      </c>
      <c r="F56" s="12" t="s">
        <v>1430</v>
      </c>
      <c r="G56" s="12" t="s">
        <v>17</v>
      </c>
      <c r="H56" s="11" t="s">
        <v>104</v>
      </c>
      <c r="I56" s="388">
        <v>44284</v>
      </c>
      <c r="J56" s="12">
        <v>3</v>
      </c>
      <c r="K56" s="12" t="s">
        <v>19</v>
      </c>
      <c r="L56" s="12" t="s">
        <v>1423</v>
      </c>
      <c r="M56" s="389">
        <f>I56-D56</f>
        <v>1221</v>
      </c>
      <c r="N56" s="22"/>
      <c r="O56" s="24" t="s">
        <v>231</v>
      </c>
      <c r="P56" s="62">
        <f>COUNTIF($J$2:$J$564,"9")</f>
        <v>43</v>
      </c>
      <c r="Q56" s="34"/>
      <c r="R56" s="35"/>
      <c r="S56" s="63">
        <f>(P56/P60)</f>
        <v>0.0765124555160142</v>
      </c>
      <c r="T56" s="22"/>
      <c r="U56" s="22"/>
      <c r="V56" s="22"/>
      <c r="W56" s="22"/>
      <c r="X56" s="22"/>
      <c r="Y56" s="22"/>
      <c r="Z56" s="22"/>
    </row>
    <row ht="15" customHeight="1" r="57">
      <c r="A57" s="16" t="s">
        <v>1613</v>
      </c>
      <c r="B57" s="17" t="s">
        <v>1614</v>
      </c>
      <c r="C57" s="17">
        <v>2021</v>
      </c>
      <c r="D57" s="392">
        <v>43895</v>
      </c>
      <c r="E57" s="19" t="s">
        <v>1615</v>
      </c>
      <c r="F57" s="19" t="s">
        <v>49</v>
      </c>
      <c r="G57" s="20" t="s">
        <v>17</v>
      </c>
      <c r="H57" s="20" t="s">
        <v>225</v>
      </c>
      <c r="I57" s="392">
        <v>44292</v>
      </c>
      <c r="J57" s="19">
        <v>4</v>
      </c>
      <c r="K57" s="19" t="s">
        <v>19</v>
      </c>
      <c r="L57" s="19" t="s">
        <v>1423</v>
      </c>
      <c r="M57" s="393">
        <f>I57-D57</f>
        <v>397</v>
      </c>
      <c r="N57" s="22"/>
      <c r="O57" s="23" t="s">
        <v>237</v>
      </c>
      <c r="P57" s="64">
        <f>COUNTIF($J$2:$J$564,"10")</f>
        <v>40</v>
      </c>
      <c r="Q57" s="34"/>
      <c r="R57" s="35"/>
      <c r="S57" s="61">
        <f>(P57/P60)</f>
        <v>0.0711743772241993</v>
      </c>
      <c r="T57" s="22"/>
      <c r="U57" s="22"/>
      <c r="V57" s="22"/>
      <c r="W57" s="22"/>
      <c r="X57" s="22"/>
      <c r="Y57" s="22"/>
      <c r="Z57" s="22"/>
    </row>
    <row ht="15" customHeight="1" r="58">
      <c r="A58" s="8" t="s">
        <v>1616</v>
      </c>
      <c r="B58" s="9" t="s">
        <v>1617</v>
      </c>
      <c r="C58" s="9">
        <v>2013</v>
      </c>
      <c r="D58" s="388">
        <v>41627</v>
      </c>
      <c r="E58" s="11" t="s">
        <v>1618</v>
      </c>
      <c r="F58" s="12" t="s">
        <v>1619</v>
      </c>
      <c r="G58" s="12" t="s">
        <v>30</v>
      </c>
      <c r="H58" s="11" t="s">
        <v>1536</v>
      </c>
      <c r="I58" s="388">
        <v>44292</v>
      </c>
      <c r="J58" s="12">
        <v>4</v>
      </c>
      <c r="K58" s="412" t="s">
        <v>1398</v>
      </c>
      <c r="L58" s="12" t="s">
        <v>1418</v>
      </c>
      <c r="M58" s="389">
        <f>I58-D58</f>
        <v>2665</v>
      </c>
      <c r="N58" s="22"/>
      <c r="O58" s="24" t="s">
        <v>243</v>
      </c>
      <c r="P58" s="62">
        <f>COUNTIF($J$2:$J$564,"11")</f>
        <v>27</v>
      </c>
      <c r="Q58" s="34"/>
      <c r="R58" s="35"/>
      <c r="S58" s="63">
        <f>(P58/P60)</f>
        <v>0.0480427046263345</v>
      </c>
      <c r="T58" s="22"/>
      <c r="U58" s="22"/>
      <c r="V58" s="22"/>
      <c r="W58" s="22"/>
      <c r="X58" s="22"/>
      <c r="Y58" s="22"/>
      <c r="Z58" s="22"/>
    </row>
    <row ht="15" customHeight="1" r="59">
      <c r="A59" s="16" t="s">
        <v>1620</v>
      </c>
      <c r="B59" s="17" t="s">
        <v>1621</v>
      </c>
      <c r="C59" s="17">
        <v>2020</v>
      </c>
      <c r="D59" s="392">
        <v>44123</v>
      </c>
      <c r="E59" s="19" t="s">
        <v>1622</v>
      </c>
      <c r="F59" s="19" t="s">
        <v>1325</v>
      </c>
      <c r="G59" s="20" t="s">
        <v>17</v>
      </c>
      <c r="H59" s="20" t="s">
        <v>137</v>
      </c>
      <c r="I59" s="392">
        <v>44292</v>
      </c>
      <c r="J59" s="19">
        <v>4</v>
      </c>
      <c r="K59" s="19" t="s">
        <v>19</v>
      </c>
      <c r="L59" s="19" t="s">
        <v>1423</v>
      </c>
      <c r="M59" s="393">
        <f>I59-D59</f>
        <v>169</v>
      </c>
      <c r="N59" s="22"/>
      <c r="O59" s="413" t="s">
        <v>248</v>
      </c>
      <c r="P59" s="64">
        <f>COUNTIF($J$2:$J$564,"12")</f>
        <v>54</v>
      </c>
      <c r="Q59" s="34"/>
      <c r="R59" s="35"/>
      <c r="S59" s="414">
        <f>(P59/P60)</f>
        <v>0.096085409252669</v>
      </c>
      <c r="T59" s="22"/>
      <c r="U59" s="22"/>
      <c r="V59" s="22"/>
      <c r="W59" s="22"/>
      <c r="X59" s="22"/>
      <c r="Y59" s="22"/>
      <c r="Z59" s="22"/>
    </row>
    <row ht="15" customHeight="1" r="60">
      <c r="A60" s="8" t="s">
        <v>1623</v>
      </c>
      <c r="B60" s="9" t="s">
        <v>1624</v>
      </c>
      <c r="C60" s="9">
        <v>2019</v>
      </c>
      <c r="D60" s="388">
        <v>43570</v>
      </c>
      <c r="E60" s="11" t="s">
        <v>1625</v>
      </c>
      <c r="F60" s="12" t="s">
        <v>49</v>
      </c>
      <c r="G60" s="12" t="s">
        <v>17</v>
      </c>
      <c r="H60" s="11" t="s">
        <v>71</v>
      </c>
      <c r="I60" s="388">
        <v>44292</v>
      </c>
      <c r="J60" s="12">
        <v>4</v>
      </c>
      <c r="K60" s="12" t="s">
        <v>19</v>
      </c>
      <c r="L60" s="12" t="s">
        <v>1418</v>
      </c>
      <c r="M60" s="389">
        <f>I60-D60</f>
        <v>722</v>
      </c>
      <c r="N60" s="22"/>
      <c r="O60" s="407" t="s">
        <v>253</v>
      </c>
      <c r="P60" s="408">
        <f>SUM(P48:R59)</f>
        <v>562</v>
      </c>
      <c r="Q60" s="190"/>
      <c r="R60" s="191"/>
      <c r="S60" s="409">
        <f>SUM(S48:S59)</f>
        <v>1</v>
      </c>
      <c r="T60" s="22"/>
      <c r="U60" s="22"/>
      <c r="V60" s="22"/>
      <c r="W60" s="22"/>
      <c r="X60" s="22"/>
      <c r="Y60" s="22"/>
      <c r="Z60" s="22"/>
    </row>
    <row ht="15" customHeight="1" r="61">
      <c r="A61" s="16" t="s">
        <v>1626</v>
      </c>
      <c r="B61" s="17" t="s">
        <v>1627</v>
      </c>
      <c r="C61" s="17">
        <v>2020</v>
      </c>
      <c r="D61" s="392">
        <v>44127</v>
      </c>
      <c r="E61" s="19" t="s">
        <v>1628</v>
      </c>
      <c r="F61" s="19" t="s">
        <v>456</v>
      </c>
      <c r="G61" s="20" t="s">
        <v>17</v>
      </c>
      <c r="H61" s="20" t="s">
        <v>345</v>
      </c>
      <c r="I61" s="392">
        <v>44294</v>
      </c>
      <c r="J61" s="19">
        <v>4</v>
      </c>
      <c r="K61" s="19" t="s">
        <v>19</v>
      </c>
      <c r="L61" s="19" t="s">
        <v>1423</v>
      </c>
      <c r="M61" s="393">
        <f>I61-D61</f>
        <v>167</v>
      </c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ht="15" customHeight="1" r="62">
      <c r="A62" s="8" t="s">
        <v>1629</v>
      </c>
      <c r="B62" s="9" t="s">
        <v>1630</v>
      </c>
      <c r="C62" s="9">
        <v>2016</v>
      </c>
      <c r="D62" s="388">
        <v>42451</v>
      </c>
      <c r="E62" s="11" t="s">
        <v>1631</v>
      </c>
      <c r="F62" s="12" t="s">
        <v>1632</v>
      </c>
      <c r="G62" s="12" t="s">
        <v>17</v>
      </c>
      <c r="H62" s="11" t="s">
        <v>132</v>
      </c>
      <c r="I62" s="388">
        <v>44294</v>
      </c>
      <c r="J62" s="12">
        <v>4</v>
      </c>
      <c r="K62" s="12" t="s">
        <v>19</v>
      </c>
      <c r="L62" s="12" t="s">
        <v>1418</v>
      </c>
      <c r="M62" s="389">
        <f>I62-D62</f>
        <v>1843</v>
      </c>
      <c r="N62" s="22"/>
      <c r="O62" s="415" t="s">
        <v>262</v>
      </c>
      <c r="P62" s="28"/>
      <c r="Q62" s="28"/>
      <c r="R62" s="28"/>
      <c r="S62" s="28"/>
      <c r="T62" s="29"/>
      <c r="U62" s="22"/>
      <c r="V62" s="22"/>
      <c r="W62" s="22"/>
      <c r="X62" s="22"/>
      <c r="Y62" s="22"/>
      <c r="Z62" s="22"/>
    </row>
    <row ht="15" customHeight="1" r="63">
      <c r="A63" s="16" t="s">
        <v>1633</v>
      </c>
      <c r="B63" s="17" t="s">
        <v>1634</v>
      </c>
      <c r="C63" s="17">
        <v>2018</v>
      </c>
      <c r="D63" s="392">
        <v>43238</v>
      </c>
      <c r="E63" s="19" t="s">
        <v>1635</v>
      </c>
      <c r="F63" s="19" t="s">
        <v>1636</v>
      </c>
      <c r="G63" s="20" t="s">
        <v>17</v>
      </c>
      <c r="H63" s="20" t="s">
        <v>187</v>
      </c>
      <c r="I63" s="392">
        <v>44315</v>
      </c>
      <c r="J63" s="19">
        <v>4</v>
      </c>
      <c r="K63" s="19" t="s">
        <v>19</v>
      </c>
      <c r="L63" s="19" t="s">
        <v>1418</v>
      </c>
      <c r="M63" s="393">
        <f>I63-D63</f>
        <v>1077</v>
      </c>
      <c r="N63" s="22"/>
      <c r="O63" s="50"/>
      <c r="P63" s="51"/>
      <c r="Q63" s="51"/>
      <c r="R63" s="51"/>
      <c r="S63" s="51"/>
      <c r="T63" s="52"/>
      <c r="U63" s="22"/>
      <c r="V63" s="22"/>
      <c r="W63" s="22"/>
      <c r="X63" s="22"/>
      <c r="Y63" s="22"/>
      <c r="Z63" s="22"/>
    </row>
    <row ht="15" customHeight="1" r="64">
      <c r="A64" s="8" t="s">
        <v>1637</v>
      </c>
      <c r="B64" s="9" t="s">
        <v>1638</v>
      </c>
      <c r="C64" s="9">
        <v>2019</v>
      </c>
      <c r="D64" s="388">
        <v>43607</v>
      </c>
      <c r="E64" s="11" t="s">
        <v>1639</v>
      </c>
      <c r="F64" s="12" t="s">
        <v>1632</v>
      </c>
      <c r="G64" s="12" t="s">
        <v>17</v>
      </c>
      <c r="H64" s="11" t="s">
        <v>1504</v>
      </c>
      <c r="I64" s="388">
        <v>44315</v>
      </c>
      <c r="J64" s="12">
        <v>4</v>
      </c>
      <c r="K64" s="12" t="s">
        <v>19</v>
      </c>
      <c r="L64" s="12" t="s">
        <v>1418</v>
      </c>
      <c r="M64" s="389">
        <f>I64-D64</f>
        <v>708</v>
      </c>
      <c r="N64" s="36"/>
      <c r="O64" s="344" t="s">
        <v>270</v>
      </c>
      <c r="P64" s="345"/>
      <c r="Q64" s="345"/>
      <c r="R64" s="346"/>
      <c r="S64" s="416" t="s">
        <v>271</v>
      </c>
      <c r="T64" s="417" t="s">
        <v>107</v>
      </c>
      <c r="U64" s="22"/>
      <c r="V64" s="22"/>
      <c r="W64" s="22"/>
      <c r="X64" s="22"/>
      <c r="Y64" s="22"/>
      <c r="Z64" s="22"/>
    </row>
    <row ht="15" customHeight="1" r="65">
      <c r="A65" s="16" t="s">
        <v>1640</v>
      </c>
      <c r="B65" s="17" t="s">
        <v>1641</v>
      </c>
      <c r="C65" s="17">
        <v>2013</v>
      </c>
      <c r="D65" s="392">
        <v>41540</v>
      </c>
      <c r="E65" s="19" t="s">
        <v>1642</v>
      </c>
      <c r="F65" s="19" t="s">
        <v>1643</v>
      </c>
      <c r="G65" s="20" t="s">
        <v>17</v>
      </c>
      <c r="H65" s="20" t="s">
        <v>18</v>
      </c>
      <c r="I65" s="392">
        <v>44323</v>
      </c>
      <c r="J65" s="19">
        <v>5</v>
      </c>
      <c r="K65" s="19" t="s">
        <v>19</v>
      </c>
      <c r="L65" s="19" t="s">
        <v>1423</v>
      </c>
      <c r="M65" s="393">
        <f>I65-D65</f>
        <v>2783</v>
      </c>
      <c r="N65" s="22"/>
      <c r="O65" s="418" t="s">
        <v>278</v>
      </c>
      <c r="P65" s="419"/>
      <c r="Q65" s="419"/>
      <c r="R65" s="420"/>
      <c r="S65" s="421">
        <f>COUNTIF($K$2:$K$564,"I - Extremamente tóxico")</f>
        <v>14</v>
      </c>
      <c r="T65" s="422">
        <f>(S65/S77)</f>
        <v>0.0249110320284698</v>
      </c>
      <c r="U65" s="22"/>
      <c r="V65" s="22"/>
      <c r="W65" s="22"/>
      <c r="X65" s="22"/>
      <c r="Y65" s="22"/>
      <c r="Z65" s="22"/>
    </row>
    <row ht="15" customHeight="1" r="66">
      <c r="A66" s="8" t="s">
        <v>1644</v>
      </c>
      <c r="B66" s="9" t="s">
        <v>1645</v>
      </c>
      <c r="C66" s="9">
        <v>2016</v>
      </c>
      <c r="D66" s="388">
        <v>42527</v>
      </c>
      <c r="E66" s="11" t="s">
        <v>1646</v>
      </c>
      <c r="F66" s="12" t="s">
        <v>1643</v>
      </c>
      <c r="G66" s="12" t="s">
        <v>17</v>
      </c>
      <c r="H66" s="11" t="s">
        <v>25</v>
      </c>
      <c r="I66" s="388">
        <v>44323</v>
      </c>
      <c r="J66" s="12">
        <v>5</v>
      </c>
      <c r="K66" s="12" t="s">
        <v>19</v>
      </c>
      <c r="L66" s="12" t="s">
        <v>1423</v>
      </c>
      <c r="M66" s="389">
        <f>I66-D66</f>
        <v>1796</v>
      </c>
      <c r="N66" s="22"/>
      <c r="O66" s="423" t="s">
        <v>284</v>
      </c>
      <c r="P66" s="340"/>
      <c r="Q66" s="340"/>
      <c r="R66" s="341"/>
      <c r="S66" s="424">
        <f>COUNTIF($K$2:$K$564,"Categoria 1 - Produto Extremamente Tóxico")</f>
        <v>0</v>
      </c>
      <c r="T66" s="425">
        <f>(S66/S77)</f>
        <v>0</v>
      </c>
      <c r="U66" s="22"/>
      <c r="V66" s="22"/>
      <c r="W66" s="22"/>
      <c r="X66" s="22"/>
      <c r="Y66" s="22"/>
      <c r="Z66" s="22"/>
    </row>
    <row ht="15" customHeight="1" r="67">
      <c r="A67" s="16" t="s">
        <v>1647</v>
      </c>
      <c r="B67" s="17" t="s">
        <v>1648</v>
      </c>
      <c r="C67" s="17">
        <v>2016</v>
      </c>
      <c r="D67" s="392">
        <v>42493</v>
      </c>
      <c r="E67" s="19" t="s">
        <v>1649</v>
      </c>
      <c r="F67" s="19" t="s">
        <v>49</v>
      </c>
      <c r="G67" s="20" t="s">
        <v>17</v>
      </c>
      <c r="H67" s="20" t="s">
        <v>55</v>
      </c>
      <c r="I67" s="392">
        <v>44323</v>
      </c>
      <c r="J67" s="19">
        <v>5</v>
      </c>
      <c r="K67" s="19" t="s">
        <v>19</v>
      </c>
      <c r="L67" s="19" t="s">
        <v>1423</v>
      </c>
      <c r="M67" s="393">
        <f>I67-D67</f>
        <v>1830</v>
      </c>
      <c r="N67" s="22"/>
      <c r="O67" s="423" t="s">
        <v>289</v>
      </c>
      <c r="P67" s="340"/>
      <c r="Q67" s="340"/>
      <c r="R67" s="341"/>
      <c r="S67" s="424">
        <f>COUNTIF($K$2:$K$564,"Categoria 2 - Produto Altamente Tóxico")</f>
        <v>8</v>
      </c>
      <c r="T67" s="425">
        <f>(S67/S77)</f>
        <v>0.0142348754448399</v>
      </c>
      <c r="U67" s="22"/>
      <c r="V67" s="22"/>
      <c r="W67" s="22"/>
      <c r="X67" s="22"/>
      <c r="Y67" s="22"/>
      <c r="Z67" s="22"/>
    </row>
    <row ht="15" customHeight="1" r="68">
      <c r="A68" s="8" t="s">
        <v>1650</v>
      </c>
      <c r="B68" s="9" t="s">
        <v>1651</v>
      </c>
      <c r="C68" s="9">
        <v>2015</v>
      </c>
      <c r="D68" s="388">
        <v>42048</v>
      </c>
      <c r="E68" s="11" t="s">
        <v>1652</v>
      </c>
      <c r="F68" s="12" t="s">
        <v>1653</v>
      </c>
      <c r="G68" s="12" t="s">
        <v>17</v>
      </c>
      <c r="H68" s="11" t="s">
        <v>132</v>
      </c>
      <c r="I68" s="388">
        <v>44323</v>
      </c>
      <c r="J68" s="12">
        <v>5</v>
      </c>
      <c r="K68" s="12" t="s">
        <v>19</v>
      </c>
      <c r="L68" s="12" t="s">
        <v>1423</v>
      </c>
      <c r="M68" s="389">
        <f>I68-D68</f>
        <v>2275</v>
      </c>
      <c r="N68" s="22"/>
      <c r="O68" s="426" t="s">
        <v>295</v>
      </c>
      <c r="P68" s="340"/>
      <c r="Q68" s="340"/>
      <c r="R68" s="341"/>
      <c r="S68" s="427">
        <f>COUNTIF($K$2:$K$564,"II - Altamente tóxico")</f>
        <v>0</v>
      </c>
      <c r="T68" s="428">
        <f>(S68/S77)</f>
        <v>0</v>
      </c>
      <c r="U68" s="22"/>
      <c r="V68" s="22"/>
      <c r="W68" s="22"/>
      <c r="X68" s="22"/>
      <c r="Y68" s="22"/>
      <c r="Z68" s="22"/>
    </row>
    <row ht="15" customHeight="1" r="69">
      <c r="A69" s="16" t="s">
        <v>1654</v>
      </c>
      <c r="B69" s="17" t="s">
        <v>1655</v>
      </c>
      <c r="C69" s="17">
        <v>2020</v>
      </c>
      <c r="D69" s="392">
        <v>43844</v>
      </c>
      <c r="E69" s="19" t="s">
        <v>1656</v>
      </c>
      <c r="F69" s="19" t="s">
        <v>49</v>
      </c>
      <c r="G69" s="20" t="s">
        <v>17</v>
      </c>
      <c r="H69" s="20" t="s">
        <v>132</v>
      </c>
      <c r="I69" s="392">
        <v>44323</v>
      </c>
      <c r="J69" s="19">
        <v>5</v>
      </c>
      <c r="K69" s="19" t="s">
        <v>19</v>
      </c>
      <c r="L69" s="19" t="s">
        <v>1423</v>
      </c>
      <c r="M69" s="393">
        <f>I69-D69</f>
        <v>479</v>
      </c>
      <c r="N69" s="22"/>
      <c r="O69" s="426" t="s">
        <v>301</v>
      </c>
      <c r="P69" s="340"/>
      <c r="Q69" s="340"/>
      <c r="R69" s="341"/>
      <c r="S69" s="427">
        <f>COUNTIF($K$2:$K$564,"Categoria 3 - Produto Moderadamente Tóxico")</f>
        <v>28</v>
      </c>
      <c r="T69" s="428">
        <f>(S69/S77)</f>
        <v>0.0498220640569395</v>
      </c>
      <c r="U69" s="22"/>
      <c r="V69" s="22"/>
      <c r="W69" s="22"/>
      <c r="X69" s="22"/>
      <c r="Y69" s="22"/>
      <c r="Z69" s="22"/>
    </row>
    <row ht="15" customHeight="1" r="70">
      <c r="A70" s="8" t="s">
        <v>1657</v>
      </c>
      <c r="B70" s="9" t="s">
        <v>1658</v>
      </c>
      <c r="C70" s="9">
        <v>2015</v>
      </c>
      <c r="D70" s="388">
        <v>42095</v>
      </c>
      <c r="E70" s="11" t="s">
        <v>1659</v>
      </c>
      <c r="F70" s="12" t="s">
        <v>1434</v>
      </c>
      <c r="G70" s="12" t="s">
        <v>17</v>
      </c>
      <c r="H70" s="11" t="s">
        <v>132</v>
      </c>
      <c r="I70" s="388">
        <v>44323</v>
      </c>
      <c r="J70" s="12">
        <v>5</v>
      </c>
      <c r="K70" s="12" t="s">
        <v>19</v>
      </c>
      <c r="L70" s="12" t="s">
        <v>1418</v>
      </c>
      <c r="M70" s="389">
        <f>I70-D70</f>
        <v>2228</v>
      </c>
      <c r="N70" s="22"/>
      <c r="O70" s="429" t="s">
        <v>308</v>
      </c>
      <c r="P70" s="340"/>
      <c r="Q70" s="340"/>
      <c r="R70" s="341"/>
      <c r="S70" s="430">
        <f>COUNTIF($K$2:$K$564,"III - Medianamente tóxico")</f>
        <v>7</v>
      </c>
      <c r="T70" s="431">
        <f>(S70/S77)</f>
        <v>0.0124555160142349</v>
      </c>
      <c r="U70" s="22"/>
      <c r="V70" s="22"/>
      <c r="W70" s="22"/>
      <c r="X70" s="22"/>
      <c r="Y70" s="22"/>
      <c r="Z70" s="22"/>
    </row>
    <row ht="15" customHeight="1" r="71">
      <c r="A71" s="16" t="s">
        <v>1660</v>
      </c>
      <c r="B71" s="17" t="s">
        <v>1661</v>
      </c>
      <c r="C71" s="17">
        <v>2014</v>
      </c>
      <c r="D71" s="392">
        <v>41821</v>
      </c>
      <c r="E71" s="19" t="s">
        <v>1662</v>
      </c>
      <c r="F71" s="19" t="s">
        <v>1663</v>
      </c>
      <c r="G71" s="20" t="s">
        <v>30</v>
      </c>
      <c r="H71" s="20" t="s">
        <v>912</v>
      </c>
      <c r="I71" s="392">
        <v>44323</v>
      </c>
      <c r="J71" s="19">
        <v>5</v>
      </c>
      <c r="K71" s="412" t="s">
        <v>1398</v>
      </c>
      <c r="L71" s="19" t="s">
        <v>1423</v>
      </c>
      <c r="M71" s="393">
        <f>I71-D71</f>
        <v>2502</v>
      </c>
      <c r="N71" s="22"/>
      <c r="O71" s="429" t="s">
        <v>313</v>
      </c>
      <c r="P71" s="340"/>
      <c r="Q71" s="340"/>
      <c r="R71" s="341"/>
      <c r="S71" s="430">
        <f>COUNTIF($K$2:$K$564,"Categoria 4 - Produto Pouco Tóxico")</f>
        <v>74</v>
      </c>
      <c r="T71" s="431">
        <f>(S71/S77)</f>
        <v>0.131672597864769</v>
      </c>
      <c r="U71" s="22"/>
      <c r="V71" s="22"/>
      <c r="W71" s="22"/>
      <c r="X71" s="22"/>
      <c r="Y71" s="22"/>
      <c r="Z71" s="22"/>
    </row>
    <row ht="15" customHeight="1" r="72">
      <c r="A72" s="8" t="s">
        <v>1664</v>
      </c>
      <c r="B72" s="9" t="s">
        <v>1665</v>
      </c>
      <c r="C72" s="9">
        <v>2011</v>
      </c>
      <c r="D72" s="388">
        <v>40738</v>
      </c>
      <c r="E72" s="11" t="s">
        <v>1666</v>
      </c>
      <c r="F72" s="12" t="s">
        <v>1667</v>
      </c>
      <c r="G72" s="12" t="s">
        <v>17</v>
      </c>
      <c r="H72" s="11" t="s">
        <v>18</v>
      </c>
      <c r="I72" s="388">
        <v>44323</v>
      </c>
      <c r="J72" s="12">
        <v>5</v>
      </c>
      <c r="K72" s="12" t="s">
        <v>19</v>
      </c>
      <c r="L72" s="12" t="s">
        <v>1418</v>
      </c>
      <c r="M72" s="389">
        <f>I72-D72</f>
        <v>3585</v>
      </c>
      <c r="N72" s="22"/>
      <c r="O72" s="429" t="s">
        <v>319</v>
      </c>
      <c r="P72" s="340"/>
      <c r="Q72" s="340"/>
      <c r="R72" s="341"/>
      <c r="S72" s="430">
        <f>COUNTIF($K$2:$K$564,"Categoria 5 - Produto Improvável de Causar Dano Agudo")</f>
        <v>186</v>
      </c>
      <c r="T72" s="431">
        <f>(S72/S77)</f>
        <v>0.330960854092527</v>
      </c>
      <c r="U72" s="22"/>
      <c r="V72" s="22"/>
      <c r="W72" s="22"/>
      <c r="X72" s="22"/>
      <c r="Y72" s="22"/>
      <c r="Z72" s="22"/>
    </row>
    <row ht="15" customHeight="1" r="73">
      <c r="A73" s="16" t="s">
        <v>1668</v>
      </c>
      <c r="B73" s="17" t="s">
        <v>1669</v>
      </c>
      <c r="C73" s="17">
        <v>2015</v>
      </c>
      <c r="D73" s="392">
        <v>42356</v>
      </c>
      <c r="E73" s="19" t="s">
        <v>1670</v>
      </c>
      <c r="F73" s="19" t="s">
        <v>1671</v>
      </c>
      <c r="G73" s="20" t="s">
        <v>17</v>
      </c>
      <c r="H73" s="20" t="s">
        <v>363</v>
      </c>
      <c r="I73" s="392">
        <v>44323</v>
      </c>
      <c r="J73" s="19">
        <v>5</v>
      </c>
      <c r="K73" s="19" t="s">
        <v>19</v>
      </c>
      <c r="L73" s="19" t="s">
        <v>1423</v>
      </c>
      <c r="M73" s="393">
        <f>I73-D73</f>
        <v>1967</v>
      </c>
      <c r="N73" s="22"/>
      <c r="O73" s="432" t="s">
        <v>324</v>
      </c>
      <c r="P73" s="340"/>
      <c r="Q73" s="340"/>
      <c r="R73" s="341"/>
      <c r="S73" s="433">
        <f>COUNTIF($K$2:$K$564,"IV - Pouco tóxico")</f>
        <v>2</v>
      </c>
      <c r="T73" s="434">
        <f>(S73/S77)</f>
        <v>0.00355871886120996</v>
      </c>
      <c r="U73" s="22"/>
      <c r="V73" s="22"/>
      <c r="W73" s="22"/>
      <c r="X73" s="22"/>
      <c r="Y73" s="22"/>
      <c r="Z73" s="22"/>
    </row>
    <row ht="15" customHeight="1" r="74">
      <c r="A74" s="8" t="s">
        <v>1672</v>
      </c>
      <c r="B74" s="9" t="s">
        <v>1673</v>
      </c>
      <c r="C74" s="9">
        <v>2015</v>
      </c>
      <c r="D74" s="388">
        <v>42066</v>
      </c>
      <c r="E74" s="11" t="s">
        <v>1674</v>
      </c>
      <c r="F74" s="12" t="s">
        <v>1045</v>
      </c>
      <c r="G74" s="12" t="s">
        <v>17</v>
      </c>
      <c r="H74" s="11" t="s">
        <v>71</v>
      </c>
      <c r="I74" s="388">
        <v>44323</v>
      </c>
      <c r="J74" s="12">
        <v>5</v>
      </c>
      <c r="K74" s="12" t="s">
        <v>19</v>
      </c>
      <c r="L74" s="12" t="s">
        <v>1423</v>
      </c>
      <c r="M74" s="389">
        <f>I74-D74</f>
        <v>2257</v>
      </c>
      <c r="N74" s="22"/>
      <c r="O74" s="432" t="s">
        <v>1398</v>
      </c>
      <c r="P74" s="340"/>
      <c r="Q74" s="340"/>
      <c r="R74" s="341"/>
      <c r="S74" s="433">
        <f>COUNTIF($K$2:$K$564,"Não classificado - Produto não classificado")</f>
        <v>61</v>
      </c>
      <c r="T74" s="434">
        <f>(S74/S77)</f>
        <v>0.108540925266904</v>
      </c>
      <c r="U74" s="22"/>
      <c r="V74" s="22"/>
      <c r="W74" s="22"/>
      <c r="X74" s="22"/>
      <c r="Y74" s="22"/>
      <c r="Z74" s="22"/>
    </row>
    <row ht="15" customHeight="1" r="75">
      <c r="A75" s="16" t="s">
        <v>1675</v>
      </c>
      <c r="B75" s="17" t="s">
        <v>1676</v>
      </c>
      <c r="C75" s="17">
        <v>2018</v>
      </c>
      <c r="D75" s="392">
        <v>43195</v>
      </c>
      <c r="E75" s="19" t="s">
        <v>1677</v>
      </c>
      <c r="F75" s="19" t="s">
        <v>1678</v>
      </c>
      <c r="G75" s="20" t="s">
        <v>17</v>
      </c>
      <c r="H75" s="20" t="s">
        <v>60</v>
      </c>
      <c r="I75" s="392">
        <v>44323</v>
      </c>
      <c r="J75" s="19">
        <v>5</v>
      </c>
      <c r="K75" s="19" t="s">
        <v>19</v>
      </c>
      <c r="L75" s="19" t="s">
        <v>1418</v>
      </c>
      <c r="M75" s="393">
        <f>I75-D75</f>
        <v>1128</v>
      </c>
      <c r="N75" s="22"/>
      <c r="O75" s="432" t="s">
        <v>1679</v>
      </c>
      <c r="P75" s="340"/>
      <c r="Q75" s="340"/>
      <c r="R75" s="341"/>
      <c r="S75" s="433">
        <f>COUNTIF($K$2:$K$564,"Não determinada devido à natureza do produto (Inimigos naturais)")</f>
        <v>0</v>
      </c>
      <c r="T75" s="434">
        <f>(S75/S77)</f>
        <v>0</v>
      </c>
      <c r="U75" s="22"/>
      <c r="V75" s="22"/>
      <c r="W75" s="22"/>
      <c r="X75" s="22"/>
      <c r="Y75" s="22"/>
      <c r="Z75" s="22"/>
    </row>
    <row ht="15" customHeight="1" r="76">
      <c r="A76" s="8" t="s">
        <v>1680</v>
      </c>
      <c r="B76" s="9" t="s">
        <v>1681</v>
      </c>
      <c r="C76" s="9">
        <v>2016</v>
      </c>
      <c r="D76" s="388">
        <v>42561</v>
      </c>
      <c r="E76" s="11" t="s">
        <v>1682</v>
      </c>
      <c r="F76" s="12" t="s">
        <v>1678</v>
      </c>
      <c r="G76" s="12" t="s">
        <v>17</v>
      </c>
      <c r="H76" s="11" t="s">
        <v>335</v>
      </c>
      <c r="I76" s="388">
        <v>44323</v>
      </c>
      <c r="J76" s="12">
        <v>5</v>
      </c>
      <c r="K76" s="12" t="s">
        <v>19</v>
      </c>
      <c r="L76" s="12" t="s">
        <v>1418</v>
      </c>
      <c r="M76" s="389">
        <f>I76-D76</f>
        <v>1762</v>
      </c>
      <c r="N76" s="22"/>
      <c r="O76" s="435" t="s">
        <v>336</v>
      </c>
      <c r="P76" s="436"/>
      <c r="Q76" s="436"/>
      <c r="R76" s="437"/>
      <c r="S76" s="438">
        <f>COUNTIF($K$2:$K$564,"O perfil toxicológico foi considerado equivalente ao produto técnico de referência.")</f>
        <v>182</v>
      </c>
      <c r="T76" s="439">
        <f>(S76/S77)</f>
        <v>0.323843416370107</v>
      </c>
      <c r="U76" s="22"/>
      <c r="V76" s="22"/>
      <c r="W76" s="22"/>
      <c r="X76" s="22"/>
      <c r="Y76" s="22"/>
      <c r="Z76" s="22"/>
    </row>
    <row ht="15" customHeight="1" r="77">
      <c r="A77" s="16" t="s">
        <v>1683</v>
      </c>
      <c r="B77" s="17" t="s">
        <v>1684</v>
      </c>
      <c r="C77" s="17">
        <v>2019</v>
      </c>
      <c r="D77" s="392">
        <v>43551</v>
      </c>
      <c r="E77" s="19" t="s">
        <v>1685</v>
      </c>
      <c r="F77" s="19" t="s">
        <v>1678</v>
      </c>
      <c r="G77" s="20" t="s">
        <v>17</v>
      </c>
      <c r="H77" s="20" t="s">
        <v>65</v>
      </c>
      <c r="I77" s="392">
        <v>44323</v>
      </c>
      <c r="J77" s="19">
        <v>5</v>
      </c>
      <c r="K77" s="19" t="s">
        <v>19</v>
      </c>
      <c r="L77" s="19" t="s">
        <v>1418</v>
      </c>
      <c r="M77" s="393">
        <f>I77-D77</f>
        <v>772</v>
      </c>
      <c r="N77" s="22"/>
      <c r="O77" s="310" t="s">
        <v>253</v>
      </c>
      <c r="P77" s="59"/>
      <c r="Q77" s="59"/>
      <c r="R77" s="117"/>
      <c r="S77" s="440">
        <f>SUM(S65:S76)</f>
        <v>562</v>
      </c>
      <c r="T77" s="441">
        <f>(S77/S77)</f>
        <v>1</v>
      </c>
      <c r="U77" s="22"/>
      <c r="V77" s="22"/>
      <c r="W77" s="22"/>
      <c r="X77" s="22"/>
      <c r="Y77" s="22"/>
      <c r="Z77" s="22"/>
    </row>
    <row ht="15" customHeight="1" r="78">
      <c r="A78" s="8" t="s">
        <v>1686</v>
      </c>
      <c r="B78" s="9" t="s">
        <v>1687</v>
      </c>
      <c r="C78" s="9">
        <v>2017</v>
      </c>
      <c r="D78" s="388">
        <v>42745</v>
      </c>
      <c r="E78" s="11" t="s">
        <v>1688</v>
      </c>
      <c r="F78" s="12" t="s">
        <v>534</v>
      </c>
      <c r="G78" s="12" t="s">
        <v>17</v>
      </c>
      <c r="H78" s="11" t="s">
        <v>25</v>
      </c>
      <c r="I78" s="388">
        <v>44323</v>
      </c>
      <c r="J78" s="12">
        <v>5</v>
      </c>
      <c r="K78" s="12" t="s">
        <v>19</v>
      </c>
      <c r="L78" s="12" t="s">
        <v>1423</v>
      </c>
      <c r="M78" s="389">
        <f>I78-D78</f>
        <v>1578</v>
      </c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ht="15" customHeight="1" r="79">
      <c r="A79" s="16" t="s">
        <v>1689</v>
      </c>
      <c r="B79" s="17" t="s">
        <v>1690</v>
      </c>
      <c r="C79" s="17">
        <v>2014</v>
      </c>
      <c r="D79" s="392">
        <v>41739</v>
      </c>
      <c r="E79" s="19" t="s">
        <v>1691</v>
      </c>
      <c r="F79" s="19" t="s">
        <v>370</v>
      </c>
      <c r="G79" s="20" t="s">
        <v>17</v>
      </c>
      <c r="H79" s="20" t="s">
        <v>137</v>
      </c>
      <c r="I79" s="392">
        <v>44323</v>
      </c>
      <c r="J79" s="19">
        <v>5</v>
      </c>
      <c r="K79" s="19" t="s">
        <v>19</v>
      </c>
      <c r="L79" s="19" t="s">
        <v>1423</v>
      </c>
      <c r="M79" s="393">
        <f>I79-D79</f>
        <v>2584</v>
      </c>
      <c r="N79" s="22"/>
      <c r="O79" s="415" t="s">
        <v>11</v>
      </c>
      <c r="P79" s="28"/>
      <c r="Q79" s="28"/>
      <c r="R79" s="28"/>
      <c r="S79" s="28"/>
      <c r="T79" s="29"/>
      <c r="U79" s="22"/>
      <c r="V79" s="22"/>
      <c r="W79" s="22"/>
      <c r="X79" s="22"/>
      <c r="Y79" s="22"/>
      <c r="Z79" s="22"/>
    </row>
    <row ht="15" customHeight="1" r="80">
      <c r="A80" s="8" t="s">
        <v>1692</v>
      </c>
      <c r="B80" s="9" t="s">
        <v>1693</v>
      </c>
      <c r="C80" s="9">
        <v>2014</v>
      </c>
      <c r="D80" s="388">
        <v>41999</v>
      </c>
      <c r="E80" s="11" t="s">
        <v>1694</v>
      </c>
      <c r="F80" s="12" t="s">
        <v>1434</v>
      </c>
      <c r="G80" s="12" t="s">
        <v>17</v>
      </c>
      <c r="H80" s="11" t="s">
        <v>209</v>
      </c>
      <c r="I80" s="388">
        <v>44323</v>
      </c>
      <c r="J80" s="12">
        <v>5</v>
      </c>
      <c r="K80" s="12" t="s">
        <v>19</v>
      </c>
      <c r="L80" s="12" t="s">
        <v>1418</v>
      </c>
      <c r="M80" s="389">
        <f>I80-D80</f>
        <v>2324</v>
      </c>
      <c r="N80" s="22"/>
      <c r="O80" s="50"/>
      <c r="P80" s="51"/>
      <c r="Q80" s="51"/>
      <c r="R80" s="51"/>
      <c r="S80" s="51"/>
      <c r="T80" s="52"/>
      <c r="U80" s="22"/>
      <c r="V80" s="22"/>
      <c r="W80" s="22"/>
      <c r="X80" s="22"/>
      <c r="Y80" s="22"/>
      <c r="Z80" s="22"/>
    </row>
    <row ht="15" customHeight="1" r="81">
      <c r="A81" s="16" t="s">
        <v>1695</v>
      </c>
      <c r="B81" s="17" t="s">
        <v>1696</v>
      </c>
      <c r="C81" s="17">
        <v>2020</v>
      </c>
      <c r="D81" s="392">
        <v>43934</v>
      </c>
      <c r="E81" s="19" t="s">
        <v>1697</v>
      </c>
      <c r="F81" s="19" t="s">
        <v>1430</v>
      </c>
      <c r="G81" s="20" t="s">
        <v>17</v>
      </c>
      <c r="H81" s="20" t="s">
        <v>1698</v>
      </c>
      <c r="I81" s="392">
        <v>44323</v>
      </c>
      <c r="J81" s="19">
        <v>5</v>
      </c>
      <c r="K81" s="19" t="s">
        <v>19</v>
      </c>
      <c r="L81" s="19" t="s">
        <v>1423</v>
      </c>
      <c r="M81" s="393">
        <f>I81-D81</f>
        <v>389</v>
      </c>
      <c r="N81" s="22"/>
      <c r="O81" s="344" t="s">
        <v>270</v>
      </c>
      <c r="P81" s="345"/>
      <c r="Q81" s="345"/>
      <c r="R81" s="346"/>
      <c r="S81" s="442" t="s">
        <v>271</v>
      </c>
      <c r="T81" s="443" t="s">
        <v>107</v>
      </c>
      <c r="U81" s="22"/>
      <c r="V81" s="22"/>
      <c r="W81" s="22"/>
      <c r="X81" s="22"/>
      <c r="Y81" s="22"/>
      <c r="Z81" s="22"/>
    </row>
    <row ht="15" customHeight="1" r="82">
      <c r="A82" s="8" t="s">
        <v>1699</v>
      </c>
      <c r="B82" s="9" t="s">
        <v>1700</v>
      </c>
      <c r="C82" s="9">
        <v>2015</v>
      </c>
      <c r="D82" s="388">
        <v>42111</v>
      </c>
      <c r="E82" s="11" t="s">
        <v>1701</v>
      </c>
      <c r="F82" s="12" t="s">
        <v>442</v>
      </c>
      <c r="G82" s="12" t="s">
        <v>17</v>
      </c>
      <c r="H82" s="11" t="s">
        <v>363</v>
      </c>
      <c r="I82" s="388">
        <v>44323</v>
      </c>
      <c r="J82" s="12">
        <v>5</v>
      </c>
      <c r="K82" s="12" t="s">
        <v>19</v>
      </c>
      <c r="L82" s="12" t="s">
        <v>1423</v>
      </c>
      <c r="M82" s="389">
        <f>I82-D82</f>
        <v>2212</v>
      </c>
      <c r="N82" s="22"/>
      <c r="O82" s="120" t="s">
        <v>365</v>
      </c>
      <c r="P82" s="59"/>
      <c r="Q82" s="59"/>
      <c r="R82" s="60"/>
      <c r="S82" s="11">
        <f>COUNTIF($L$2:$L$564,"I - Produto altamente perigoso ao meio ambiente")</f>
        <v>4</v>
      </c>
      <c r="T82" s="121">
        <f>(S82/S86)</f>
        <v>0.00711743772241993</v>
      </c>
      <c r="U82" s="22"/>
      <c r="V82" s="22"/>
      <c r="W82" s="22"/>
      <c r="X82" s="22"/>
      <c r="Y82" s="22"/>
      <c r="Z82" s="22"/>
    </row>
    <row ht="15" customHeight="1" r="83">
      <c r="A83" s="16" t="s">
        <v>1702</v>
      </c>
      <c r="B83" s="17" t="s">
        <v>1703</v>
      </c>
      <c r="C83" s="17">
        <v>2020</v>
      </c>
      <c r="D83" s="392">
        <v>43956</v>
      </c>
      <c r="E83" s="19" t="s">
        <v>1704</v>
      </c>
      <c r="F83" s="19" t="s">
        <v>70</v>
      </c>
      <c r="G83" s="20" t="s">
        <v>17</v>
      </c>
      <c r="H83" s="20" t="s">
        <v>187</v>
      </c>
      <c r="I83" s="392">
        <v>44326</v>
      </c>
      <c r="J83" s="19">
        <v>5</v>
      </c>
      <c r="K83" s="19" t="s">
        <v>19</v>
      </c>
      <c r="L83" s="19" t="s">
        <v>1423</v>
      </c>
      <c r="M83" s="393">
        <f>I83-D83</f>
        <v>370</v>
      </c>
      <c r="N83" s="22"/>
      <c r="O83" s="122" t="s">
        <v>371</v>
      </c>
      <c r="P83" s="34"/>
      <c r="Q83" s="34"/>
      <c r="R83" s="35"/>
      <c r="S83" s="20">
        <f>COUNTIF($L$2:$L$564,"II - Produto muito perigoso ao meio ambiente")</f>
        <v>273</v>
      </c>
      <c r="T83" s="123">
        <f>(S83/S86)</f>
        <v>0.48576512455516</v>
      </c>
      <c r="U83" s="22"/>
      <c r="V83" s="22"/>
      <c r="W83" s="22"/>
      <c r="X83" s="22"/>
      <c r="Y83" s="22"/>
      <c r="Z83" s="22"/>
    </row>
    <row ht="15" customHeight="1" r="84">
      <c r="A84" s="8" t="s">
        <v>1705</v>
      </c>
      <c r="B84" s="9" t="s">
        <v>1706</v>
      </c>
      <c r="C84" s="9">
        <v>2016</v>
      </c>
      <c r="D84" s="388">
        <v>42578</v>
      </c>
      <c r="E84" s="11" t="s">
        <v>1707</v>
      </c>
      <c r="F84" s="12" t="s">
        <v>442</v>
      </c>
      <c r="G84" s="12" t="s">
        <v>17</v>
      </c>
      <c r="H84" s="11" t="s">
        <v>1006</v>
      </c>
      <c r="I84" s="388">
        <v>44326</v>
      </c>
      <c r="J84" s="12">
        <v>5</v>
      </c>
      <c r="K84" s="12" t="s">
        <v>19</v>
      </c>
      <c r="L84" s="12" t="s">
        <v>1423</v>
      </c>
      <c r="M84" s="389">
        <f>I84-D84</f>
        <v>1748</v>
      </c>
      <c r="N84" s="22"/>
      <c r="O84" s="124" t="s">
        <v>376</v>
      </c>
      <c r="P84" s="34"/>
      <c r="Q84" s="34"/>
      <c r="R84" s="35"/>
      <c r="S84" s="11">
        <f>COUNTIF($L$2:$L$564,"III - Produto perigoso ao meio ambiente")</f>
        <v>190</v>
      </c>
      <c r="T84" s="121">
        <f>(S84/S86)</f>
        <v>0.338078291814947</v>
      </c>
      <c r="U84" s="22"/>
      <c r="V84" s="22"/>
      <c r="W84" s="22"/>
      <c r="X84" s="22"/>
      <c r="Y84" s="22"/>
      <c r="Z84" s="22"/>
    </row>
    <row ht="15" customHeight="1" r="85">
      <c r="A85" s="16" t="s">
        <v>1708</v>
      </c>
      <c r="B85" s="17" t="s">
        <v>1709</v>
      </c>
      <c r="C85" s="17">
        <v>2014</v>
      </c>
      <c r="D85" s="392">
        <v>41893</v>
      </c>
      <c r="E85" s="19" t="s">
        <v>1710</v>
      </c>
      <c r="F85" s="19" t="s">
        <v>1653</v>
      </c>
      <c r="G85" s="20" t="s">
        <v>17</v>
      </c>
      <c r="H85" s="20" t="s">
        <v>886</v>
      </c>
      <c r="I85" s="392">
        <v>44326</v>
      </c>
      <c r="J85" s="19">
        <v>5</v>
      </c>
      <c r="K85" s="19" t="s">
        <v>19</v>
      </c>
      <c r="L85" s="19" t="s">
        <v>1423</v>
      </c>
      <c r="M85" s="393">
        <f>I85-D85</f>
        <v>2433</v>
      </c>
      <c r="N85" s="22"/>
      <c r="O85" s="122" t="s">
        <v>380</v>
      </c>
      <c r="P85" s="34"/>
      <c r="Q85" s="34"/>
      <c r="R85" s="35"/>
      <c r="S85" s="20">
        <f>COUNTIF($L$2:$L$564,"IV - Produto pouco perigoso ao meio ambiente")</f>
        <v>95</v>
      </c>
      <c r="T85" s="123">
        <f>(S85/S86)</f>
        <v>0.169039145907473</v>
      </c>
      <c r="U85" s="22"/>
      <c r="V85" s="22"/>
      <c r="W85" s="22"/>
      <c r="X85" s="22"/>
      <c r="Y85" s="22"/>
      <c r="Z85" s="22"/>
    </row>
    <row ht="15" customHeight="1" r="86">
      <c r="A86" s="8" t="s">
        <v>1711</v>
      </c>
      <c r="B86" s="9" t="s">
        <v>1712</v>
      </c>
      <c r="C86" s="9">
        <v>2014</v>
      </c>
      <c r="D86" s="388">
        <v>41656</v>
      </c>
      <c r="E86" s="11" t="s">
        <v>1713</v>
      </c>
      <c r="F86" s="12" t="s">
        <v>1276</v>
      </c>
      <c r="G86" s="12" t="s">
        <v>30</v>
      </c>
      <c r="H86" s="11" t="s">
        <v>1714</v>
      </c>
      <c r="I86" s="388">
        <v>44328</v>
      </c>
      <c r="J86" s="12">
        <v>5</v>
      </c>
      <c r="K86" s="412" t="s">
        <v>1398</v>
      </c>
      <c r="L86" s="12" t="s">
        <v>1418</v>
      </c>
      <c r="M86" s="389">
        <f>I86-D86</f>
        <v>2672</v>
      </c>
      <c r="N86" s="22"/>
      <c r="O86" s="344" t="s">
        <v>253</v>
      </c>
      <c r="P86" s="345"/>
      <c r="Q86" s="345"/>
      <c r="R86" s="346"/>
      <c r="S86" s="440">
        <f>SUM(S82:S85)</f>
        <v>562</v>
      </c>
      <c r="T86" s="441">
        <f>(S86/S86)</f>
        <v>1</v>
      </c>
      <c r="U86" s="22"/>
      <c r="V86" s="22"/>
      <c r="W86" s="22"/>
      <c r="X86" s="22"/>
      <c r="Y86" s="22"/>
      <c r="Z86" s="22"/>
    </row>
    <row ht="15" customHeight="1" r="87">
      <c r="A87" s="16" t="s">
        <v>1715</v>
      </c>
      <c r="B87" s="17" t="s">
        <v>1716</v>
      </c>
      <c r="C87" s="17">
        <v>2016</v>
      </c>
      <c r="D87" s="392">
        <v>42486</v>
      </c>
      <c r="E87" s="19" t="s">
        <v>1717</v>
      </c>
      <c r="F87" s="19" t="s">
        <v>93</v>
      </c>
      <c r="G87" s="20" t="s">
        <v>17</v>
      </c>
      <c r="H87" s="20" t="s">
        <v>132</v>
      </c>
      <c r="I87" s="392">
        <v>44328</v>
      </c>
      <c r="J87" s="19">
        <v>5</v>
      </c>
      <c r="K87" s="19" t="s">
        <v>19</v>
      </c>
      <c r="L87" s="19" t="s">
        <v>1423</v>
      </c>
      <c r="M87" s="393">
        <f>I87-D87</f>
        <v>1842</v>
      </c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ht="15" customHeight="1" r="88">
      <c r="A88" s="8" t="s">
        <v>1718</v>
      </c>
      <c r="B88" s="9" t="s">
        <v>1719</v>
      </c>
      <c r="C88" s="9">
        <v>2014</v>
      </c>
      <c r="D88" s="388">
        <v>41823</v>
      </c>
      <c r="E88" s="11" t="s">
        <v>1720</v>
      </c>
      <c r="F88" s="12" t="s">
        <v>1721</v>
      </c>
      <c r="G88" s="12" t="s">
        <v>17</v>
      </c>
      <c r="H88" s="11" t="s">
        <v>71</v>
      </c>
      <c r="I88" s="388">
        <v>44328</v>
      </c>
      <c r="J88" s="12">
        <v>5</v>
      </c>
      <c r="K88" s="12" t="s">
        <v>19</v>
      </c>
      <c r="L88" s="12" t="s">
        <v>1423</v>
      </c>
      <c r="M88" s="389">
        <f>I88-D88</f>
        <v>2505</v>
      </c>
      <c r="N88" s="22"/>
      <c r="O88" s="444" t="s">
        <v>393</v>
      </c>
      <c r="P88" s="445"/>
      <c r="Q88" s="445"/>
      <c r="R88" s="446"/>
      <c r="S88" s="22"/>
      <c r="T88" s="22"/>
      <c r="U88" s="22"/>
      <c r="V88" s="22"/>
      <c r="W88" s="22"/>
      <c r="X88" s="22"/>
      <c r="Y88" s="22"/>
      <c r="Z88" s="22"/>
    </row>
    <row ht="15" customHeight="1" r="89">
      <c r="A89" s="16" t="s">
        <v>1722</v>
      </c>
      <c r="B89" s="17" t="s">
        <v>1723</v>
      </c>
      <c r="C89" s="17">
        <v>2014</v>
      </c>
      <c r="D89" s="392">
        <v>41758</v>
      </c>
      <c r="E89" s="19" t="s">
        <v>1724</v>
      </c>
      <c r="F89" s="19" t="s">
        <v>1725</v>
      </c>
      <c r="G89" s="20" t="s">
        <v>407</v>
      </c>
      <c r="H89" s="20" t="s">
        <v>1358</v>
      </c>
      <c r="I89" s="392">
        <v>44328</v>
      </c>
      <c r="J89" s="19">
        <v>5</v>
      </c>
      <c r="K89" s="412" t="s">
        <v>1398</v>
      </c>
      <c r="L89" s="19" t="s">
        <v>1423</v>
      </c>
      <c r="M89" s="393">
        <f>I89-D89</f>
        <v>2570</v>
      </c>
      <c r="N89" s="22"/>
      <c r="O89" s="447"/>
      <c r="P89" s="448"/>
      <c r="Q89" s="448"/>
      <c r="R89" s="449"/>
      <c r="S89" s="22"/>
      <c r="T89" s="22"/>
      <c r="U89" s="22"/>
      <c r="V89" s="22"/>
      <c r="W89" s="22"/>
      <c r="X89" s="22"/>
      <c r="Y89" s="22"/>
      <c r="Z89" s="22"/>
    </row>
    <row ht="15" customHeight="1" r="90">
      <c r="A90" s="8" t="s">
        <v>1726</v>
      </c>
      <c r="B90" s="9" t="s">
        <v>1727</v>
      </c>
      <c r="C90" s="9">
        <v>2016</v>
      </c>
      <c r="D90" s="388">
        <v>42572</v>
      </c>
      <c r="E90" s="11" t="s">
        <v>1728</v>
      </c>
      <c r="F90" s="12" t="s">
        <v>442</v>
      </c>
      <c r="G90" s="12" t="s">
        <v>17</v>
      </c>
      <c r="H90" s="11" t="s">
        <v>50</v>
      </c>
      <c r="I90" s="388">
        <v>44358</v>
      </c>
      <c r="J90" s="12">
        <v>6</v>
      </c>
      <c r="K90" s="12" t="s">
        <v>19</v>
      </c>
      <c r="L90" s="12" t="s">
        <v>1423</v>
      </c>
      <c r="M90" s="389">
        <f>I90-D90</f>
        <v>1786</v>
      </c>
      <c r="N90" s="22"/>
      <c r="O90" s="450" t="s">
        <v>402</v>
      </c>
      <c r="P90" s="451" t="s">
        <v>403</v>
      </c>
      <c r="Q90" s="452"/>
      <c r="R90" s="453"/>
      <c r="S90" s="22"/>
      <c r="T90" s="22"/>
      <c r="U90" s="22"/>
      <c r="V90" s="22"/>
      <c r="W90" s="22"/>
      <c r="X90" s="22"/>
      <c r="Y90" s="22"/>
      <c r="Z90" s="22"/>
    </row>
    <row ht="15" customHeight="1" r="91">
      <c r="A91" s="16" t="s">
        <v>1729</v>
      </c>
      <c r="B91" s="17" t="s">
        <v>1730</v>
      </c>
      <c r="C91" s="17">
        <v>2017</v>
      </c>
      <c r="D91" s="392">
        <v>42850</v>
      </c>
      <c r="E91" s="19" t="s">
        <v>1731</v>
      </c>
      <c r="F91" s="19" t="s">
        <v>1164</v>
      </c>
      <c r="G91" s="20" t="s">
        <v>17</v>
      </c>
      <c r="H91" s="20" t="s">
        <v>363</v>
      </c>
      <c r="I91" s="392">
        <v>44358</v>
      </c>
      <c r="J91" s="19">
        <v>6</v>
      </c>
      <c r="K91" s="19" t="s">
        <v>19</v>
      </c>
      <c r="L91" s="19" t="s">
        <v>1418</v>
      </c>
      <c r="M91" s="393">
        <f>I91-D91</f>
        <v>1508</v>
      </c>
      <c r="N91" s="22"/>
      <c r="O91" s="454" t="s">
        <v>407</v>
      </c>
      <c r="P91" s="455">
        <f>AVERAGEIF(G2:G564,"PT",M2:M564)</f>
        <v>2570</v>
      </c>
      <c r="Q91" s="340"/>
      <c r="R91" s="341"/>
      <c r="S91" s="22"/>
      <c r="T91" s="22"/>
      <c r="U91" s="22"/>
      <c r="V91" s="22"/>
      <c r="W91" s="22"/>
      <c r="X91" s="22"/>
      <c r="Y91" s="22"/>
      <c r="Z91" s="22"/>
    </row>
    <row ht="15" customHeight="1" r="92">
      <c r="A92" s="8" t="s">
        <v>1732</v>
      </c>
      <c r="B92" s="9" t="s">
        <v>1733</v>
      </c>
      <c r="C92" s="9">
        <v>2013</v>
      </c>
      <c r="D92" s="388">
        <v>41495</v>
      </c>
      <c r="E92" s="11" t="s">
        <v>1734</v>
      </c>
      <c r="F92" s="12" t="s">
        <v>1735</v>
      </c>
      <c r="G92" s="12" t="s">
        <v>17</v>
      </c>
      <c r="H92" s="11" t="s">
        <v>18</v>
      </c>
      <c r="I92" s="388">
        <v>44358</v>
      </c>
      <c r="J92" s="12">
        <v>6</v>
      </c>
      <c r="K92" s="12" t="s">
        <v>19</v>
      </c>
      <c r="L92" s="12" t="s">
        <v>1423</v>
      </c>
      <c r="M92" s="389">
        <f>I92-D92</f>
        <v>2863</v>
      </c>
      <c r="N92" s="22"/>
      <c r="O92" s="456" t="s">
        <v>30</v>
      </c>
      <c r="P92" s="457">
        <f>AVERAGEIF(G2:G564,"PTN",M2:M564)</f>
        <v>2562.42857142857</v>
      </c>
      <c r="Q92" s="340"/>
      <c r="R92" s="341"/>
      <c r="S92" s="22"/>
      <c r="T92" s="22"/>
      <c r="U92" s="22"/>
      <c r="V92" s="22"/>
      <c r="W92" s="22"/>
      <c r="X92" s="22"/>
      <c r="Y92" s="22"/>
      <c r="Z92" s="22"/>
    </row>
    <row ht="15" customHeight="1" r="93">
      <c r="A93" s="16" t="s">
        <v>1736</v>
      </c>
      <c r="B93" s="17" t="s">
        <v>1737</v>
      </c>
      <c r="C93" s="17">
        <v>2015</v>
      </c>
      <c r="D93" s="392">
        <v>42270</v>
      </c>
      <c r="E93" s="19" t="s">
        <v>1738</v>
      </c>
      <c r="F93" s="19" t="s">
        <v>1632</v>
      </c>
      <c r="G93" s="20" t="s">
        <v>17</v>
      </c>
      <c r="H93" s="20" t="s">
        <v>71</v>
      </c>
      <c r="I93" s="392">
        <v>44358</v>
      </c>
      <c r="J93" s="19">
        <v>6</v>
      </c>
      <c r="K93" s="19" t="s">
        <v>19</v>
      </c>
      <c r="L93" s="19" t="s">
        <v>1418</v>
      </c>
      <c r="M93" s="393">
        <f>I93-D93</f>
        <v>2088</v>
      </c>
      <c r="N93" s="22"/>
      <c r="O93" s="454" t="s">
        <v>17</v>
      </c>
      <c r="P93" s="455">
        <f>AVERAGEIF(G2:G564,"PTE",M2:M564)</f>
        <v>1498.26923076923</v>
      </c>
      <c r="Q93" s="340"/>
      <c r="R93" s="341"/>
      <c r="S93" s="22"/>
      <c r="T93" s="22"/>
      <c r="U93" s="22"/>
      <c r="V93" s="22"/>
      <c r="W93" s="22"/>
      <c r="X93" s="22"/>
      <c r="Y93" s="22"/>
      <c r="Z93" s="22"/>
    </row>
    <row ht="15" customHeight="1" r="94">
      <c r="A94" s="8" t="s">
        <v>1739</v>
      </c>
      <c r="B94" s="9" t="s">
        <v>1740</v>
      </c>
      <c r="C94" s="9">
        <v>2020</v>
      </c>
      <c r="D94" s="388">
        <v>44055</v>
      </c>
      <c r="E94" s="11" t="s">
        <v>1741</v>
      </c>
      <c r="F94" s="12" t="s">
        <v>1474</v>
      </c>
      <c r="G94" s="12" t="s">
        <v>17</v>
      </c>
      <c r="H94" s="11" t="s">
        <v>132</v>
      </c>
      <c r="I94" s="388">
        <v>44358</v>
      </c>
      <c r="J94" s="12">
        <v>6</v>
      </c>
      <c r="K94" s="12" t="s">
        <v>19</v>
      </c>
      <c r="L94" s="12" t="s">
        <v>1423</v>
      </c>
      <c r="M94" s="389">
        <f>I94-D94</f>
        <v>303</v>
      </c>
      <c r="N94" s="22"/>
      <c r="O94" s="456" t="s">
        <v>40</v>
      </c>
      <c r="P94" s="457">
        <f>AVERAGEIF(G2:G564,"Pré-Mistura",M2:M564)</f>
        <v>1910</v>
      </c>
      <c r="Q94" s="340"/>
      <c r="R94" s="341"/>
      <c r="S94" s="22"/>
      <c r="T94" s="22"/>
      <c r="U94" s="22"/>
      <c r="V94" s="22"/>
      <c r="W94" s="22"/>
      <c r="X94" s="22"/>
      <c r="Y94" s="22"/>
      <c r="Z94" s="22"/>
    </row>
    <row ht="15" customHeight="1" r="95">
      <c r="A95" s="16" t="s">
        <v>1742</v>
      </c>
      <c r="B95" s="17" t="s">
        <v>1743</v>
      </c>
      <c r="C95" s="17">
        <v>2016</v>
      </c>
      <c r="D95" s="392">
        <v>42502</v>
      </c>
      <c r="E95" s="19" t="s">
        <v>1744</v>
      </c>
      <c r="F95" s="19" t="s">
        <v>442</v>
      </c>
      <c r="G95" s="20" t="s">
        <v>17</v>
      </c>
      <c r="H95" s="20" t="s">
        <v>39</v>
      </c>
      <c r="I95" s="392">
        <v>44358</v>
      </c>
      <c r="J95" s="19">
        <v>6</v>
      </c>
      <c r="K95" s="19" t="s">
        <v>19</v>
      </c>
      <c r="L95" s="19" t="s">
        <v>1423</v>
      </c>
      <c r="M95" s="393">
        <f>I95-D95</f>
        <v>1856</v>
      </c>
      <c r="N95" s="22"/>
      <c r="O95" s="454" t="s">
        <v>850</v>
      </c>
      <c r="P95" s="455">
        <f>AVERAGEIF(G2:G564,"PF",M2:M564)</f>
        <v>2029.45</v>
      </c>
      <c r="Q95" s="340"/>
      <c r="R95" s="341"/>
      <c r="S95" s="22"/>
      <c r="T95" s="22"/>
      <c r="U95" s="22"/>
      <c r="V95" s="22"/>
      <c r="W95" s="22"/>
      <c r="X95" s="22"/>
      <c r="Y95" s="22"/>
      <c r="Z95" s="22"/>
    </row>
    <row ht="15" customHeight="1" r="96">
      <c r="A96" s="8" t="s">
        <v>1745</v>
      </c>
      <c r="B96" s="9" t="s">
        <v>1746</v>
      </c>
      <c r="C96" s="9">
        <v>2018</v>
      </c>
      <c r="D96" s="388">
        <v>43453</v>
      </c>
      <c r="E96" s="11" t="s">
        <v>1747</v>
      </c>
      <c r="F96" s="12" t="s">
        <v>442</v>
      </c>
      <c r="G96" s="12" t="s">
        <v>17</v>
      </c>
      <c r="H96" s="11" t="s">
        <v>1748</v>
      </c>
      <c r="I96" s="388">
        <v>44358</v>
      </c>
      <c r="J96" s="12">
        <v>6</v>
      </c>
      <c r="K96" s="12" t="s">
        <v>19</v>
      </c>
      <c r="L96" s="12" t="s">
        <v>1423</v>
      </c>
      <c r="M96" s="389">
        <f>I96-D96</f>
        <v>905</v>
      </c>
      <c r="N96" s="22"/>
      <c r="O96" s="456" t="s">
        <v>844</v>
      </c>
      <c r="P96" s="457">
        <f>AVERAGEIF(G2:G564,"PFN",M2:M564)</f>
        <v>2119.58333333333</v>
      </c>
      <c r="Q96" s="340"/>
      <c r="R96" s="341"/>
      <c r="S96" s="22"/>
      <c r="T96" s="22"/>
      <c r="U96" s="22"/>
      <c r="V96" s="22"/>
      <c r="W96" s="22"/>
      <c r="X96" s="22"/>
      <c r="Y96" s="22"/>
      <c r="Z96" s="22"/>
    </row>
    <row ht="15" customHeight="1" r="97">
      <c r="A97" s="16" t="s">
        <v>1749</v>
      </c>
      <c r="B97" s="17" t="s">
        <v>1750</v>
      </c>
      <c r="C97" s="17">
        <v>2016</v>
      </c>
      <c r="D97" s="392">
        <v>42543</v>
      </c>
      <c r="E97" s="19" t="s">
        <v>1751</v>
      </c>
      <c r="F97" s="19" t="s">
        <v>1752</v>
      </c>
      <c r="G97" s="20" t="s">
        <v>17</v>
      </c>
      <c r="H97" s="20" t="s">
        <v>132</v>
      </c>
      <c r="I97" s="392">
        <v>44358</v>
      </c>
      <c r="J97" s="19">
        <v>6</v>
      </c>
      <c r="K97" s="19" t="s">
        <v>19</v>
      </c>
      <c r="L97" s="19" t="s">
        <v>1423</v>
      </c>
      <c r="M97" s="393">
        <f>I97-D97</f>
        <v>1815</v>
      </c>
      <c r="N97" s="22"/>
      <c r="O97" s="454" t="s">
        <v>860</v>
      </c>
      <c r="P97" s="455">
        <f>AVERAGEIF(G2:G564,"PF/PTE",M2:M564)</f>
        <v>2067.09708737864</v>
      </c>
      <c r="Q97" s="340"/>
      <c r="R97" s="341"/>
      <c r="S97" s="22"/>
      <c r="T97" s="22"/>
      <c r="U97" s="22"/>
      <c r="V97" s="22"/>
      <c r="W97" s="22"/>
      <c r="X97" s="22"/>
      <c r="Y97" s="22"/>
      <c r="Z97" s="22"/>
    </row>
    <row ht="15" customHeight="1" r="98">
      <c r="A98" s="8" t="s">
        <v>1753</v>
      </c>
      <c r="B98" s="9" t="s">
        <v>1754</v>
      </c>
      <c r="C98" s="9">
        <v>2013</v>
      </c>
      <c r="D98" s="388">
        <v>41627</v>
      </c>
      <c r="E98" s="11" t="s">
        <v>1755</v>
      </c>
      <c r="F98" s="12" t="s">
        <v>442</v>
      </c>
      <c r="G98" s="12" t="s">
        <v>17</v>
      </c>
      <c r="H98" s="11" t="s">
        <v>1748</v>
      </c>
      <c r="I98" s="388">
        <v>44358</v>
      </c>
      <c r="J98" s="12">
        <v>6</v>
      </c>
      <c r="K98" s="12" t="s">
        <v>19</v>
      </c>
      <c r="L98" s="12" t="s">
        <v>1423</v>
      </c>
      <c r="M98" s="389">
        <f>I98-D98</f>
        <v>2731</v>
      </c>
      <c r="N98" s="22"/>
      <c r="O98" s="456" t="s">
        <v>865</v>
      </c>
      <c r="P98" s="457">
        <f>AVERAGEIF(G2:G546,"Bio",M2:M564)</f>
        <v>355.74358974359</v>
      </c>
      <c r="Q98" s="340"/>
      <c r="R98" s="341"/>
      <c r="S98" s="22"/>
      <c r="T98" s="22"/>
      <c r="U98" s="22"/>
      <c r="V98" s="22"/>
      <c r="W98" s="22"/>
      <c r="X98" s="22"/>
      <c r="Y98" s="22"/>
      <c r="Z98" s="22"/>
    </row>
    <row ht="15" customHeight="1" r="99">
      <c r="A99" s="16" t="s">
        <v>1756</v>
      </c>
      <c r="B99" s="17" t="s">
        <v>1757</v>
      </c>
      <c r="C99" s="17">
        <v>2009</v>
      </c>
      <c r="D99" s="392">
        <v>40051</v>
      </c>
      <c r="E99" s="19" t="s">
        <v>1758</v>
      </c>
      <c r="F99" s="19" t="s">
        <v>1759</v>
      </c>
      <c r="G99" s="20" t="s">
        <v>30</v>
      </c>
      <c r="H99" s="20" t="s">
        <v>1358</v>
      </c>
      <c r="I99" s="392">
        <v>44358</v>
      </c>
      <c r="J99" s="19">
        <v>6</v>
      </c>
      <c r="K99" s="412" t="s">
        <v>1398</v>
      </c>
      <c r="L99" s="19" t="s">
        <v>1418</v>
      </c>
      <c r="M99" s="393">
        <f>I99-D99</f>
        <v>4307</v>
      </c>
      <c r="N99" s="22"/>
      <c r="O99" s="454" t="s">
        <v>871</v>
      </c>
      <c r="P99" s="455">
        <f>AVERAGEIF(G2:G564,"Bio/Org",M2:M564)</f>
        <v>211.607843137255</v>
      </c>
      <c r="Q99" s="340"/>
      <c r="R99" s="341"/>
      <c r="S99" s="22"/>
      <c r="T99" s="22"/>
      <c r="U99" s="22"/>
      <c r="V99" s="22"/>
      <c r="W99" s="22"/>
      <c r="X99" s="22"/>
      <c r="Y99" s="22"/>
      <c r="Z99" s="22"/>
    </row>
    <row ht="15" customHeight="1" r="100">
      <c r="A100" s="8" t="s">
        <v>1760</v>
      </c>
      <c r="B100" s="9" t="s">
        <v>1761</v>
      </c>
      <c r="C100" s="9">
        <v>2014</v>
      </c>
      <c r="D100" s="388">
        <v>41851</v>
      </c>
      <c r="E100" s="11" t="s">
        <v>1762</v>
      </c>
      <c r="F100" s="12" t="s">
        <v>1763</v>
      </c>
      <c r="G100" s="12" t="s">
        <v>30</v>
      </c>
      <c r="H100" s="11" t="s">
        <v>912</v>
      </c>
      <c r="I100" s="388">
        <v>44358</v>
      </c>
      <c r="J100" s="12">
        <v>6</v>
      </c>
      <c r="K100" s="412" t="s">
        <v>1398</v>
      </c>
      <c r="L100" s="12" t="s">
        <v>1423</v>
      </c>
      <c r="M100" s="389">
        <f>I100-D100</f>
        <v>2507</v>
      </c>
      <c r="N100" s="22"/>
      <c r="O100" s="458" t="s">
        <v>426</v>
      </c>
      <c r="P100" s="459">
        <f>AVERAGE(M2:M564)</f>
        <v>1592.64527629234</v>
      </c>
      <c r="Q100" s="460"/>
      <c r="R100" s="391"/>
      <c r="S100" s="22"/>
      <c r="T100" s="22"/>
      <c r="U100" s="22"/>
      <c r="V100" s="22"/>
      <c r="W100" s="22"/>
      <c r="X100" s="22"/>
      <c r="Y100" s="22"/>
      <c r="Z100" s="22"/>
    </row>
    <row ht="15" customHeight="1" r="101">
      <c r="A101" s="16" t="s">
        <v>1764</v>
      </c>
      <c r="B101" s="17" t="s">
        <v>1765</v>
      </c>
      <c r="C101" s="17">
        <v>2016</v>
      </c>
      <c r="D101" s="392">
        <v>42606</v>
      </c>
      <c r="E101" s="19" t="s">
        <v>1766</v>
      </c>
      <c r="F101" s="19" t="s">
        <v>1767</v>
      </c>
      <c r="G101" s="20" t="s">
        <v>17</v>
      </c>
      <c r="H101" s="20" t="s">
        <v>50</v>
      </c>
      <c r="I101" s="392">
        <v>44358</v>
      </c>
      <c r="J101" s="19">
        <v>6</v>
      </c>
      <c r="K101" s="19" t="s">
        <v>19</v>
      </c>
      <c r="L101" s="19" t="s">
        <v>1423</v>
      </c>
      <c r="M101" s="393">
        <f>I101-D101</f>
        <v>1752</v>
      </c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ht="15" customHeight="1" r="102">
      <c r="A102" s="8" t="s">
        <v>1768</v>
      </c>
      <c r="B102" s="9" t="s">
        <v>1769</v>
      </c>
      <c r="C102" s="9">
        <v>2020</v>
      </c>
      <c r="D102" s="388">
        <v>43913</v>
      </c>
      <c r="E102" s="11" t="s">
        <v>1770</v>
      </c>
      <c r="F102" s="12" t="s">
        <v>885</v>
      </c>
      <c r="G102" s="12" t="s">
        <v>17</v>
      </c>
      <c r="H102" s="11" t="s">
        <v>345</v>
      </c>
      <c r="I102" s="388">
        <v>44358</v>
      </c>
      <c r="J102" s="12">
        <v>6</v>
      </c>
      <c r="K102" s="12" t="s">
        <v>19</v>
      </c>
      <c r="L102" s="12" t="s">
        <v>1423</v>
      </c>
      <c r="M102" s="389">
        <f>I102-D102</f>
        <v>445</v>
      </c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ht="15" customHeight="1" r="103">
      <c r="A103" s="16" t="s">
        <v>1771</v>
      </c>
      <c r="B103" s="17" t="s">
        <v>1772</v>
      </c>
      <c r="C103" s="17">
        <v>2016</v>
      </c>
      <c r="D103" s="392">
        <v>42528</v>
      </c>
      <c r="E103" s="19" t="s">
        <v>1773</v>
      </c>
      <c r="F103" s="19" t="s">
        <v>1678</v>
      </c>
      <c r="G103" s="20" t="s">
        <v>17</v>
      </c>
      <c r="H103" s="20" t="s">
        <v>1774</v>
      </c>
      <c r="I103" s="392">
        <v>44358</v>
      </c>
      <c r="J103" s="19">
        <v>6</v>
      </c>
      <c r="K103" s="19" t="s">
        <v>19</v>
      </c>
      <c r="L103" s="19" t="s">
        <v>1418</v>
      </c>
      <c r="M103" s="393">
        <f>I103-D103</f>
        <v>1830</v>
      </c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ht="15" customHeight="1" r="104">
      <c r="A104" s="8" t="s">
        <v>1775</v>
      </c>
      <c r="B104" s="9" t="s">
        <v>1776</v>
      </c>
      <c r="C104" s="9">
        <v>2017</v>
      </c>
      <c r="D104" s="388">
        <v>43006</v>
      </c>
      <c r="E104" s="11" t="s">
        <v>1777</v>
      </c>
      <c r="F104" s="12" t="s">
        <v>1678</v>
      </c>
      <c r="G104" s="12" t="s">
        <v>17</v>
      </c>
      <c r="H104" s="11" t="s">
        <v>1522</v>
      </c>
      <c r="I104" s="388">
        <v>44358</v>
      </c>
      <c r="J104" s="12">
        <v>6</v>
      </c>
      <c r="K104" s="12" t="s">
        <v>19</v>
      </c>
      <c r="L104" s="12" t="s">
        <v>1418</v>
      </c>
      <c r="M104" s="389">
        <f>I104-D104</f>
        <v>1352</v>
      </c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ht="15" customHeight="1" r="105">
      <c r="A105" s="16" t="s">
        <v>1778</v>
      </c>
      <c r="B105" s="17" t="s">
        <v>1779</v>
      </c>
      <c r="C105" s="17">
        <v>2020</v>
      </c>
      <c r="D105" s="392">
        <v>44160</v>
      </c>
      <c r="E105" s="19" t="s">
        <v>1780</v>
      </c>
      <c r="F105" s="19" t="s">
        <v>534</v>
      </c>
      <c r="G105" s="20" t="s">
        <v>17</v>
      </c>
      <c r="H105" s="20" t="s">
        <v>225</v>
      </c>
      <c r="I105" s="392">
        <v>44358</v>
      </c>
      <c r="J105" s="19">
        <v>6</v>
      </c>
      <c r="K105" s="19" t="s">
        <v>19</v>
      </c>
      <c r="L105" s="19" t="s">
        <v>1423</v>
      </c>
      <c r="M105" s="393">
        <f>I105-D105</f>
        <v>198</v>
      </c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ht="15" customHeight="1" r="106">
      <c r="A106" s="8" t="s">
        <v>1781</v>
      </c>
      <c r="B106" s="9" t="s">
        <v>1782</v>
      </c>
      <c r="C106" s="9">
        <v>2020</v>
      </c>
      <c r="D106" s="388">
        <v>44155</v>
      </c>
      <c r="E106" s="11" t="s">
        <v>1783</v>
      </c>
      <c r="F106" s="12" t="s">
        <v>1417</v>
      </c>
      <c r="G106" s="12" t="s">
        <v>17</v>
      </c>
      <c r="H106" s="11" t="s">
        <v>225</v>
      </c>
      <c r="I106" s="388">
        <v>44377</v>
      </c>
      <c r="J106" s="12">
        <v>6</v>
      </c>
      <c r="K106" s="12" t="s">
        <v>19</v>
      </c>
      <c r="L106" s="12" t="s">
        <v>1418</v>
      </c>
      <c r="M106" s="389">
        <f>I106-D106</f>
        <v>222</v>
      </c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ht="15" customHeight="1" r="107">
      <c r="A107" s="16" t="s">
        <v>1784</v>
      </c>
      <c r="B107" s="17" t="s">
        <v>1785</v>
      </c>
      <c r="C107" s="17">
        <v>2015</v>
      </c>
      <c r="D107" s="392">
        <v>42132</v>
      </c>
      <c r="E107" s="19" t="s">
        <v>1786</v>
      </c>
      <c r="F107" s="19" t="s">
        <v>162</v>
      </c>
      <c r="G107" s="20" t="s">
        <v>17</v>
      </c>
      <c r="H107" s="20" t="s">
        <v>83</v>
      </c>
      <c r="I107" s="392">
        <v>44378</v>
      </c>
      <c r="J107" s="19">
        <v>7</v>
      </c>
      <c r="K107" s="19" t="s">
        <v>19</v>
      </c>
      <c r="L107" s="19" t="s">
        <v>1423</v>
      </c>
      <c r="M107" s="393">
        <f>I107-D107</f>
        <v>2246</v>
      </c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ht="15" customHeight="1" r="108">
      <c r="A108" s="8" t="s">
        <v>1787</v>
      </c>
      <c r="B108" s="9" t="s">
        <v>1788</v>
      </c>
      <c r="C108" s="9">
        <v>2014</v>
      </c>
      <c r="D108" s="388">
        <v>41983</v>
      </c>
      <c r="E108" s="11" t="s">
        <v>1789</v>
      </c>
      <c r="F108" s="12" t="s">
        <v>1790</v>
      </c>
      <c r="G108" s="12" t="s">
        <v>17</v>
      </c>
      <c r="H108" s="11" t="s">
        <v>137</v>
      </c>
      <c r="I108" s="388">
        <v>44378</v>
      </c>
      <c r="J108" s="12">
        <v>7</v>
      </c>
      <c r="K108" s="12" t="s">
        <v>19</v>
      </c>
      <c r="L108" s="12" t="s">
        <v>1423</v>
      </c>
      <c r="M108" s="389">
        <f>I108-D108</f>
        <v>2395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ht="15" customHeight="1" r="109">
      <c r="A109" s="16" t="s">
        <v>1791</v>
      </c>
      <c r="B109" s="17" t="s">
        <v>1792</v>
      </c>
      <c r="C109" s="17">
        <v>2017</v>
      </c>
      <c r="D109" s="392">
        <v>43082</v>
      </c>
      <c r="E109" s="19" t="s">
        <v>1793</v>
      </c>
      <c r="F109" s="19" t="s">
        <v>1794</v>
      </c>
      <c r="G109" s="20" t="s">
        <v>17</v>
      </c>
      <c r="H109" s="20" t="s">
        <v>181</v>
      </c>
      <c r="I109" s="392">
        <v>44378</v>
      </c>
      <c r="J109" s="19">
        <v>7</v>
      </c>
      <c r="K109" s="19" t="s">
        <v>19</v>
      </c>
      <c r="L109" s="19" t="s">
        <v>1423</v>
      </c>
      <c r="M109" s="393">
        <f>I109-D109</f>
        <v>1296</v>
      </c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ht="15" customHeight="1" r="110">
      <c r="A110" s="8" t="s">
        <v>1795</v>
      </c>
      <c r="B110" s="9" t="s">
        <v>1796</v>
      </c>
      <c r="C110" s="9">
        <v>2018</v>
      </c>
      <c r="D110" s="388">
        <v>43311</v>
      </c>
      <c r="E110" s="11" t="s">
        <v>1797</v>
      </c>
      <c r="F110" s="12" t="s">
        <v>1599</v>
      </c>
      <c r="G110" s="12" t="s">
        <v>17</v>
      </c>
      <c r="H110" s="11" t="s">
        <v>187</v>
      </c>
      <c r="I110" s="388">
        <v>44378</v>
      </c>
      <c r="J110" s="12">
        <v>7</v>
      </c>
      <c r="K110" s="12" t="s">
        <v>19</v>
      </c>
      <c r="L110" s="12" t="s">
        <v>1423</v>
      </c>
      <c r="M110" s="389">
        <f>I110-D110</f>
        <v>1067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ht="15" customHeight="1" r="111">
      <c r="A111" s="16" t="s">
        <v>1798</v>
      </c>
      <c r="B111" s="17" t="s">
        <v>1799</v>
      </c>
      <c r="C111" s="17">
        <v>2017</v>
      </c>
      <c r="D111" s="392">
        <v>42860</v>
      </c>
      <c r="E111" s="19" t="s">
        <v>1800</v>
      </c>
      <c r="F111" s="19" t="s">
        <v>442</v>
      </c>
      <c r="G111" s="20" t="s">
        <v>17</v>
      </c>
      <c r="H111" s="20" t="s">
        <v>18</v>
      </c>
      <c r="I111" s="392">
        <v>44378</v>
      </c>
      <c r="J111" s="19">
        <v>7</v>
      </c>
      <c r="K111" s="19" t="s">
        <v>19</v>
      </c>
      <c r="L111" s="19" t="s">
        <v>1423</v>
      </c>
      <c r="M111" s="393">
        <f>I111-D111</f>
        <v>1518</v>
      </c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ht="15" customHeight="1" r="112">
      <c r="A112" s="8" t="s">
        <v>1801</v>
      </c>
      <c r="B112" s="9" t="s">
        <v>1802</v>
      </c>
      <c r="C112" s="9">
        <v>2013</v>
      </c>
      <c r="D112" s="388">
        <v>41484</v>
      </c>
      <c r="E112" s="11" t="s">
        <v>1803</v>
      </c>
      <c r="F112" s="12" t="s">
        <v>911</v>
      </c>
      <c r="G112" s="12" t="s">
        <v>17</v>
      </c>
      <c r="H112" s="11" t="s">
        <v>886</v>
      </c>
      <c r="I112" s="388">
        <v>44378</v>
      </c>
      <c r="J112" s="12">
        <v>7</v>
      </c>
      <c r="K112" s="12" t="s">
        <v>19</v>
      </c>
      <c r="L112" s="12" t="s">
        <v>1423</v>
      </c>
      <c r="M112" s="389">
        <f>I112-D112</f>
        <v>2894</v>
      </c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ht="15" customHeight="1" r="113">
      <c r="A113" s="16" t="s">
        <v>1804</v>
      </c>
      <c r="B113" s="17" t="s">
        <v>1805</v>
      </c>
      <c r="C113" s="17">
        <v>2013</v>
      </c>
      <c r="D113" s="392">
        <v>41533</v>
      </c>
      <c r="E113" s="19" t="s">
        <v>1806</v>
      </c>
      <c r="F113" s="19" t="s">
        <v>120</v>
      </c>
      <c r="G113" s="20" t="s">
        <v>17</v>
      </c>
      <c r="H113" s="20" t="s">
        <v>71</v>
      </c>
      <c r="I113" s="392">
        <v>44378</v>
      </c>
      <c r="J113" s="19">
        <v>7</v>
      </c>
      <c r="K113" s="19" t="s">
        <v>19</v>
      </c>
      <c r="L113" s="19" t="s">
        <v>1423</v>
      </c>
      <c r="M113" s="393">
        <f>I113-D113</f>
        <v>2845</v>
      </c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ht="15" customHeight="1" r="114">
      <c r="A114" s="8" t="s">
        <v>1807</v>
      </c>
      <c r="B114" s="9" t="s">
        <v>1808</v>
      </c>
      <c r="C114" s="9">
        <v>2014</v>
      </c>
      <c r="D114" s="388">
        <v>41719</v>
      </c>
      <c r="E114" s="11" t="s">
        <v>1809</v>
      </c>
      <c r="F114" s="12" t="s">
        <v>953</v>
      </c>
      <c r="G114" s="12" t="s">
        <v>17</v>
      </c>
      <c r="H114" s="11" t="s">
        <v>363</v>
      </c>
      <c r="I114" s="388">
        <v>44378</v>
      </c>
      <c r="J114" s="12">
        <v>7</v>
      </c>
      <c r="K114" s="12" t="s">
        <v>19</v>
      </c>
      <c r="L114" s="12" t="s">
        <v>1423</v>
      </c>
      <c r="M114" s="389">
        <f>I114-D114</f>
        <v>2659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ht="15" customHeight="1" r="115">
      <c r="A115" s="16" t="s">
        <v>1810</v>
      </c>
      <c r="B115" s="17" t="s">
        <v>1811</v>
      </c>
      <c r="C115" s="17">
        <v>2013</v>
      </c>
      <c r="D115" s="392">
        <v>41547</v>
      </c>
      <c r="E115" s="19" t="s">
        <v>1812</v>
      </c>
      <c r="F115" s="19" t="s">
        <v>1794</v>
      </c>
      <c r="G115" s="20" t="s">
        <v>17</v>
      </c>
      <c r="H115" s="20" t="s">
        <v>65</v>
      </c>
      <c r="I115" s="392">
        <v>44378</v>
      </c>
      <c r="J115" s="19">
        <v>7</v>
      </c>
      <c r="K115" s="19" t="s">
        <v>19</v>
      </c>
      <c r="L115" s="19" t="s">
        <v>1423</v>
      </c>
      <c r="M115" s="393">
        <f>I115-D115</f>
        <v>2831</v>
      </c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ht="15" customHeight="1" r="116">
      <c r="A116" s="8" t="s">
        <v>1813</v>
      </c>
      <c r="B116" s="9" t="s">
        <v>1814</v>
      </c>
      <c r="C116" s="9">
        <v>2015</v>
      </c>
      <c r="D116" s="388">
        <v>44026</v>
      </c>
      <c r="E116" s="11" t="s">
        <v>1815</v>
      </c>
      <c r="F116" s="12" t="s">
        <v>1599</v>
      </c>
      <c r="G116" s="12" t="s">
        <v>17</v>
      </c>
      <c r="H116" s="11" t="s">
        <v>225</v>
      </c>
      <c r="I116" s="388">
        <v>44378</v>
      </c>
      <c r="J116" s="12">
        <v>7</v>
      </c>
      <c r="K116" s="12" t="s">
        <v>19</v>
      </c>
      <c r="L116" s="12" t="s">
        <v>1423</v>
      </c>
      <c r="M116" s="389">
        <f>I116-D116</f>
        <v>352</v>
      </c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ht="15" customHeight="1" r="117">
      <c r="A117" s="16" t="s">
        <v>1816</v>
      </c>
      <c r="B117" s="17" t="s">
        <v>1817</v>
      </c>
      <c r="C117" s="17">
        <v>2016</v>
      </c>
      <c r="D117" s="392">
        <v>42398</v>
      </c>
      <c r="E117" s="19" t="s">
        <v>1818</v>
      </c>
      <c r="F117" s="19" t="s">
        <v>1794</v>
      </c>
      <c r="G117" s="20" t="s">
        <v>17</v>
      </c>
      <c r="H117" s="20" t="s">
        <v>421</v>
      </c>
      <c r="I117" s="392">
        <v>44378</v>
      </c>
      <c r="J117" s="19">
        <v>7</v>
      </c>
      <c r="K117" s="19" t="s">
        <v>19</v>
      </c>
      <c r="L117" s="19" t="s">
        <v>1423</v>
      </c>
      <c r="M117" s="393">
        <f>I117-D117</f>
        <v>1980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ht="15" customHeight="1" r="118">
      <c r="A118" s="8" t="s">
        <v>1819</v>
      </c>
      <c r="B118" s="9" t="s">
        <v>1820</v>
      </c>
      <c r="C118" s="9">
        <v>2018</v>
      </c>
      <c r="D118" s="388">
        <v>43194</v>
      </c>
      <c r="E118" s="11" t="s">
        <v>1821</v>
      </c>
      <c r="F118" s="12" t="s">
        <v>93</v>
      </c>
      <c r="G118" s="12" t="s">
        <v>17</v>
      </c>
      <c r="H118" s="11" t="s">
        <v>465</v>
      </c>
      <c r="I118" s="388">
        <v>44378</v>
      </c>
      <c r="J118" s="12">
        <v>7</v>
      </c>
      <c r="K118" s="12" t="s">
        <v>19</v>
      </c>
      <c r="L118" s="12" t="s">
        <v>1418</v>
      </c>
      <c r="M118" s="389">
        <f>I118-D118</f>
        <v>1184</v>
      </c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ht="15" customHeight="1" r="119">
      <c r="A119" s="16" t="s">
        <v>1822</v>
      </c>
      <c r="B119" s="17" t="s">
        <v>1823</v>
      </c>
      <c r="C119" s="17">
        <v>2018</v>
      </c>
      <c r="D119" s="392">
        <v>42433</v>
      </c>
      <c r="E119" s="19" t="s">
        <v>1824</v>
      </c>
      <c r="F119" s="19" t="s">
        <v>93</v>
      </c>
      <c r="G119" s="20" t="s">
        <v>17</v>
      </c>
      <c r="H119" s="20" t="s">
        <v>25</v>
      </c>
      <c r="I119" s="392">
        <v>44378</v>
      </c>
      <c r="J119" s="19">
        <v>7</v>
      </c>
      <c r="K119" s="19" t="s">
        <v>19</v>
      </c>
      <c r="L119" s="19" t="s">
        <v>1418</v>
      </c>
      <c r="M119" s="393">
        <f>I119-D119</f>
        <v>1945</v>
      </c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ht="15" customHeight="1" r="120">
      <c r="A120" s="8" t="s">
        <v>1825</v>
      </c>
      <c r="B120" s="9" t="s">
        <v>1826</v>
      </c>
      <c r="C120" s="9">
        <v>2016</v>
      </c>
      <c r="D120" s="388">
        <v>42424</v>
      </c>
      <c r="E120" s="11" t="s">
        <v>1827</v>
      </c>
      <c r="F120" s="12" t="s">
        <v>442</v>
      </c>
      <c r="G120" s="12" t="s">
        <v>17</v>
      </c>
      <c r="H120" s="11" t="s">
        <v>65</v>
      </c>
      <c r="I120" s="388">
        <v>44378</v>
      </c>
      <c r="J120" s="12">
        <v>7</v>
      </c>
      <c r="K120" s="12" t="s">
        <v>19</v>
      </c>
      <c r="L120" s="12" t="s">
        <v>1423</v>
      </c>
      <c r="M120" s="389">
        <f>I120-D120</f>
        <v>1954</v>
      </c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ht="15" customHeight="1" r="121">
      <c r="A121" s="16" t="s">
        <v>1828</v>
      </c>
      <c r="B121" s="17" t="s">
        <v>1829</v>
      </c>
      <c r="C121" s="17">
        <v>2018</v>
      </c>
      <c r="D121" s="392">
        <v>43237</v>
      </c>
      <c r="E121" s="19" t="s">
        <v>1830</v>
      </c>
      <c r="F121" s="19" t="s">
        <v>1794</v>
      </c>
      <c r="G121" s="20" t="s">
        <v>17</v>
      </c>
      <c r="H121" s="20" t="s">
        <v>25</v>
      </c>
      <c r="I121" s="392">
        <v>44378</v>
      </c>
      <c r="J121" s="19">
        <v>7</v>
      </c>
      <c r="K121" s="19" t="s">
        <v>19</v>
      </c>
      <c r="L121" s="19" t="s">
        <v>1423</v>
      </c>
      <c r="M121" s="393">
        <f>I121-D121</f>
        <v>1141</v>
      </c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ht="15" customHeight="1" r="122">
      <c r="A122" s="8" t="s">
        <v>1831</v>
      </c>
      <c r="B122" s="9" t="s">
        <v>1832</v>
      </c>
      <c r="C122" s="9">
        <v>2015</v>
      </c>
      <c r="D122" s="388">
        <v>42124</v>
      </c>
      <c r="E122" s="11" t="s">
        <v>1833</v>
      </c>
      <c r="F122" s="12" t="s">
        <v>120</v>
      </c>
      <c r="G122" s="12" t="s">
        <v>17</v>
      </c>
      <c r="H122" s="11" t="s">
        <v>132</v>
      </c>
      <c r="I122" s="388">
        <v>44378</v>
      </c>
      <c r="J122" s="12">
        <v>7</v>
      </c>
      <c r="K122" s="12" t="s">
        <v>19</v>
      </c>
      <c r="L122" s="12" t="s">
        <v>1423</v>
      </c>
      <c r="M122" s="389">
        <f>I122-D122</f>
        <v>2254</v>
      </c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ht="15" customHeight="1" r="123">
      <c r="A123" s="16" t="s">
        <v>1834</v>
      </c>
      <c r="B123" s="17" t="s">
        <v>1835</v>
      </c>
      <c r="C123" s="17">
        <v>2018</v>
      </c>
      <c r="D123" s="392">
        <v>43311</v>
      </c>
      <c r="E123" s="19" t="s">
        <v>1836</v>
      </c>
      <c r="F123" s="19" t="s">
        <v>1794</v>
      </c>
      <c r="G123" s="20" t="s">
        <v>17</v>
      </c>
      <c r="H123" s="20" t="s">
        <v>1504</v>
      </c>
      <c r="I123" s="392">
        <v>44378</v>
      </c>
      <c r="J123" s="19">
        <v>7</v>
      </c>
      <c r="K123" s="19" t="s">
        <v>19</v>
      </c>
      <c r="L123" s="19" t="s">
        <v>1423</v>
      </c>
      <c r="M123" s="393">
        <f>I123-D123</f>
        <v>1067</v>
      </c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ht="15" customHeight="1" r="124">
      <c r="A124" s="8" t="s">
        <v>1837</v>
      </c>
      <c r="B124" s="9" t="s">
        <v>1838</v>
      </c>
      <c r="C124" s="9">
        <v>2016</v>
      </c>
      <c r="D124" s="388">
        <v>42674</v>
      </c>
      <c r="E124" s="11" t="s">
        <v>1839</v>
      </c>
      <c r="F124" s="12" t="s">
        <v>1034</v>
      </c>
      <c r="G124" s="12" t="s">
        <v>17</v>
      </c>
      <c r="H124" s="11" t="s">
        <v>121</v>
      </c>
      <c r="I124" s="388">
        <v>44378</v>
      </c>
      <c r="J124" s="12">
        <v>7</v>
      </c>
      <c r="K124" s="12" t="s">
        <v>19</v>
      </c>
      <c r="L124" s="12" t="s">
        <v>1418</v>
      </c>
      <c r="M124" s="389">
        <f>I124-D124</f>
        <v>1704</v>
      </c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ht="15" customHeight="1" r="125">
      <c r="A125" s="16" t="s">
        <v>1840</v>
      </c>
      <c r="B125" s="17" t="s">
        <v>1841</v>
      </c>
      <c r="C125" s="17">
        <v>2018</v>
      </c>
      <c r="D125" s="392">
        <v>43453</v>
      </c>
      <c r="E125" s="19" t="s">
        <v>1842</v>
      </c>
      <c r="F125" s="19" t="s">
        <v>442</v>
      </c>
      <c r="G125" s="20" t="s">
        <v>17</v>
      </c>
      <c r="H125" s="20" t="s">
        <v>137</v>
      </c>
      <c r="I125" s="392">
        <v>44378</v>
      </c>
      <c r="J125" s="19">
        <v>7</v>
      </c>
      <c r="K125" s="19" t="s">
        <v>19</v>
      </c>
      <c r="L125" s="19" t="s">
        <v>1423</v>
      </c>
      <c r="M125" s="393">
        <f>I125-D125</f>
        <v>925</v>
      </c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ht="15" customHeight="1" r="126">
      <c r="A126" s="8" t="s">
        <v>1843</v>
      </c>
      <c r="B126" s="9" t="s">
        <v>1844</v>
      </c>
      <c r="C126" s="9">
        <v>2016</v>
      </c>
      <c r="D126" s="388">
        <v>42585</v>
      </c>
      <c r="E126" s="11" t="s">
        <v>1845</v>
      </c>
      <c r="F126" s="12" t="s">
        <v>1846</v>
      </c>
      <c r="G126" s="12" t="s">
        <v>17</v>
      </c>
      <c r="H126" s="11" t="s">
        <v>89</v>
      </c>
      <c r="I126" s="388">
        <v>44378</v>
      </c>
      <c r="J126" s="12">
        <v>7</v>
      </c>
      <c r="K126" s="12" t="s">
        <v>19</v>
      </c>
      <c r="L126" s="12" t="s">
        <v>1418</v>
      </c>
      <c r="M126" s="389">
        <f>I126-D126</f>
        <v>1793</v>
      </c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ht="15" customHeight="1" r="127">
      <c r="A127" s="16" t="s">
        <v>1847</v>
      </c>
      <c r="B127" s="17" t="s">
        <v>1848</v>
      </c>
      <c r="C127" s="17">
        <v>2016</v>
      </c>
      <c r="D127" s="392">
        <v>42636</v>
      </c>
      <c r="E127" s="19" t="s">
        <v>1849</v>
      </c>
      <c r="F127" s="19" t="s">
        <v>1846</v>
      </c>
      <c r="G127" s="20" t="s">
        <v>17</v>
      </c>
      <c r="H127" s="20" t="s">
        <v>137</v>
      </c>
      <c r="I127" s="392">
        <v>44378</v>
      </c>
      <c r="J127" s="19">
        <v>7</v>
      </c>
      <c r="K127" s="19" t="s">
        <v>19</v>
      </c>
      <c r="L127" s="19" t="s">
        <v>1418</v>
      </c>
      <c r="M127" s="393">
        <f>I127-D127</f>
        <v>1742</v>
      </c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ht="15" customHeight="1" r="128">
      <c r="A128" s="8" t="s">
        <v>1850</v>
      </c>
      <c r="B128" s="9" t="s">
        <v>1851</v>
      </c>
      <c r="C128" s="9">
        <v>2018</v>
      </c>
      <c r="D128" s="388">
        <v>43154</v>
      </c>
      <c r="E128" s="11" t="s">
        <v>1852</v>
      </c>
      <c r="F128" s="12" t="s">
        <v>1846</v>
      </c>
      <c r="G128" s="12" t="s">
        <v>17</v>
      </c>
      <c r="H128" s="11" t="s">
        <v>94</v>
      </c>
      <c r="I128" s="388">
        <v>44378</v>
      </c>
      <c r="J128" s="12">
        <v>7</v>
      </c>
      <c r="K128" s="12" t="s">
        <v>19</v>
      </c>
      <c r="L128" s="12" t="s">
        <v>1418</v>
      </c>
      <c r="M128" s="389">
        <f>I128-D128</f>
        <v>1224</v>
      </c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ht="15" customHeight="1" r="129">
      <c r="A129" s="16" t="s">
        <v>1853</v>
      </c>
      <c r="B129" s="17" t="s">
        <v>1854</v>
      </c>
      <c r="C129" s="17">
        <v>2020</v>
      </c>
      <c r="D129" s="392">
        <v>43924</v>
      </c>
      <c r="E129" s="19" t="s">
        <v>1855</v>
      </c>
      <c r="F129" s="19" t="s">
        <v>1846</v>
      </c>
      <c r="G129" s="20" t="s">
        <v>17</v>
      </c>
      <c r="H129" s="20" t="s">
        <v>1600</v>
      </c>
      <c r="I129" s="392">
        <v>44378</v>
      </c>
      <c r="J129" s="19">
        <v>7</v>
      </c>
      <c r="K129" s="19" t="s">
        <v>19</v>
      </c>
      <c r="L129" s="19" t="s">
        <v>1418</v>
      </c>
      <c r="M129" s="393">
        <f>I129-D129</f>
        <v>454</v>
      </c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ht="15" customHeight="1" r="130">
      <c r="A130" s="8" t="s">
        <v>1856</v>
      </c>
      <c r="B130" s="9" t="s">
        <v>1857</v>
      </c>
      <c r="C130" s="9">
        <v>2014</v>
      </c>
      <c r="D130" s="388">
        <v>41991</v>
      </c>
      <c r="E130" s="11" t="s">
        <v>1858</v>
      </c>
      <c r="F130" s="12" t="s">
        <v>1599</v>
      </c>
      <c r="G130" s="12" t="s">
        <v>17</v>
      </c>
      <c r="H130" s="11" t="s">
        <v>181</v>
      </c>
      <c r="I130" s="388">
        <v>44378</v>
      </c>
      <c r="J130" s="12">
        <v>7</v>
      </c>
      <c r="K130" s="12" t="s">
        <v>19</v>
      </c>
      <c r="L130" s="12" t="s">
        <v>1423</v>
      </c>
      <c r="M130" s="389">
        <f>I130-D130</f>
        <v>2387</v>
      </c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ht="15" customHeight="1" r="131">
      <c r="A131" s="16" t="s">
        <v>1859</v>
      </c>
      <c r="B131" s="17" t="s">
        <v>1860</v>
      </c>
      <c r="C131" s="17">
        <v>2020</v>
      </c>
      <c r="D131" s="392">
        <v>43966</v>
      </c>
      <c r="E131" s="19" t="s">
        <v>1861</v>
      </c>
      <c r="F131" s="19" t="s">
        <v>1599</v>
      </c>
      <c r="G131" s="20" t="s">
        <v>17</v>
      </c>
      <c r="H131" s="20" t="s">
        <v>1600</v>
      </c>
      <c r="I131" s="392">
        <v>44378</v>
      </c>
      <c r="J131" s="19">
        <v>7</v>
      </c>
      <c r="K131" s="19" t="s">
        <v>19</v>
      </c>
      <c r="L131" s="19" t="s">
        <v>1423</v>
      </c>
      <c r="M131" s="393">
        <f>I131-D131</f>
        <v>412</v>
      </c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ht="15" customHeight="1" r="132">
      <c r="A132" s="8" t="s">
        <v>1862</v>
      </c>
      <c r="B132" s="9" t="s">
        <v>1863</v>
      </c>
      <c r="C132" s="9">
        <v>2014</v>
      </c>
      <c r="D132" s="388">
        <v>41971</v>
      </c>
      <c r="E132" s="11" t="s">
        <v>1864</v>
      </c>
      <c r="F132" s="12" t="s">
        <v>1599</v>
      </c>
      <c r="G132" s="12" t="s">
        <v>17</v>
      </c>
      <c r="H132" s="11" t="s">
        <v>55</v>
      </c>
      <c r="I132" s="388">
        <v>44378</v>
      </c>
      <c r="J132" s="12">
        <v>7</v>
      </c>
      <c r="K132" s="12" t="s">
        <v>19</v>
      </c>
      <c r="L132" s="12" t="s">
        <v>1423</v>
      </c>
      <c r="M132" s="389">
        <f>I132-D132</f>
        <v>2407</v>
      </c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ht="15" customHeight="1" r="133">
      <c r="A133" s="16" t="s">
        <v>1865</v>
      </c>
      <c r="B133" s="17" t="s">
        <v>1866</v>
      </c>
      <c r="C133" s="17">
        <v>2015</v>
      </c>
      <c r="D133" s="392">
        <v>42356</v>
      </c>
      <c r="E133" s="19" t="s">
        <v>1867</v>
      </c>
      <c r="F133" s="19" t="s">
        <v>1846</v>
      </c>
      <c r="G133" s="20" t="s">
        <v>17</v>
      </c>
      <c r="H133" s="20" t="s">
        <v>181</v>
      </c>
      <c r="I133" s="392">
        <v>44378</v>
      </c>
      <c r="J133" s="19">
        <v>7</v>
      </c>
      <c r="K133" s="19" t="s">
        <v>19</v>
      </c>
      <c r="L133" s="19" t="s">
        <v>1418</v>
      </c>
      <c r="M133" s="393">
        <f>I133-D133</f>
        <v>2022</v>
      </c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ht="15" customHeight="1" r="134">
      <c r="A134" s="8" t="s">
        <v>1868</v>
      </c>
      <c r="B134" s="9" t="s">
        <v>1869</v>
      </c>
      <c r="C134" s="9">
        <v>2014</v>
      </c>
      <c r="D134" s="388">
        <v>41641</v>
      </c>
      <c r="E134" s="11" t="s">
        <v>1870</v>
      </c>
      <c r="F134" s="12" t="s">
        <v>1846</v>
      </c>
      <c r="G134" s="12" t="s">
        <v>17</v>
      </c>
      <c r="H134" s="11" t="s">
        <v>25</v>
      </c>
      <c r="I134" s="388">
        <v>44378</v>
      </c>
      <c r="J134" s="12">
        <v>7</v>
      </c>
      <c r="K134" s="12" t="s">
        <v>19</v>
      </c>
      <c r="L134" s="12" t="s">
        <v>1418</v>
      </c>
      <c r="M134" s="389">
        <f>I134-D134</f>
        <v>2737</v>
      </c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ht="15" customHeight="1" r="135">
      <c r="A135" s="16" t="s">
        <v>1871</v>
      </c>
      <c r="B135" s="17" t="s">
        <v>1872</v>
      </c>
      <c r="C135" s="17">
        <v>2017</v>
      </c>
      <c r="D135" s="392">
        <v>42902</v>
      </c>
      <c r="E135" s="19" t="s">
        <v>1873</v>
      </c>
      <c r="F135" s="19" t="s">
        <v>1846</v>
      </c>
      <c r="G135" s="20" t="s">
        <v>17</v>
      </c>
      <c r="H135" s="20" t="s">
        <v>132</v>
      </c>
      <c r="I135" s="392">
        <v>44378</v>
      </c>
      <c r="J135" s="19">
        <v>7</v>
      </c>
      <c r="K135" s="19" t="s">
        <v>19</v>
      </c>
      <c r="L135" s="19" t="s">
        <v>1418</v>
      </c>
      <c r="M135" s="393">
        <f>I135-D135</f>
        <v>1476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ht="15" customHeight="1" r="136">
      <c r="A136" s="8" t="s">
        <v>1874</v>
      </c>
      <c r="B136" s="9" t="s">
        <v>1875</v>
      </c>
      <c r="C136" s="9">
        <v>2019</v>
      </c>
      <c r="D136" s="388">
        <v>43700</v>
      </c>
      <c r="E136" s="11" t="s">
        <v>1876</v>
      </c>
      <c r="F136" s="12" t="s">
        <v>1451</v>
      </c>
      <c r="G136" s="12" t="s">
        <v>17</v>
      </c>
      <c r="H136" s="11" t="s">
        <v>55</v>
      </c>
      <c r="I136" s="388">
        <v>44378</v>
      </c>
      <c r="J136" s="12">
        <v>7</v>
      </c>
      <c r="K136" s="12" t="s">
        <v>19</v>
      </c>
      <c r="L136" s="12" t="s">
        <v>1418</v>
      </c>
      <c r="M136" s="389">
        <f>I136-D136</f>
        <v>678</v>
      </c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ht="15" customHeight="1" r="137">
      <c r="A137" s="16" t="s">
        <v>1877</v>
      </c>
      <c r="B137" s="17" t="s">
        <v>1878</v>
      </c>
      <c r="C137" s="17">
        <v>2013</v>
      </c>
      <c r="D137" s="392">
        <v>41621</v>
      </c>
      <c r="E137" s="19" t="s">
        <v>1879</v>
      </c>
      <c r="F137" s="19" t="s">
        <v>534</v>
      </c>
      <c r="G137" s="20" t="s">
        <v>17</v>
      </c>
      <c r="H137" s="20" t="s">
        <v>137</v>
      </c>
      <c r="I137" s="392">
        <v>44378</v>
      </c>
      <c r="J137" s="19">
        <v>7</v>
      </c>
      <c r="K137" s="19" t="s">
        <v>19</v>
      </c>
      <c r="L137" s="19" t="s">
        <v>1423</v>
      </c>
      <c r="M137" s="393">
        <f>I137-D137</f>
        <v>2757</v>
      </c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ht="15" customHeight="1" r="138">
      <c r="A138" s="8" t="s">
        <v>1880</v>
      </c>
      <c r="B138" s="9" t="s">
        <v>1881</v>
      </c>
      <c r="C138" s="9">
        <v>2016</v>
      </c>
      <c r="D138" s="388">
        <v>42723</v>
      </c>
      <c r="E138" s="11" t="s">
        <v>1882</v>
      </c>
      <c r="F138" s="12" t="s">
        <v>1883</v>
      </c>
      <c r="G138" s="12" t="s">
        <v>17</v>
      </c>
      <c r="H138" s="11" t="s">
        <v>1884</v>
      </c>
      <c r="I138" s="388">
        <v>44399</v>
      </c>
      <c r="J138" s="12">
        <v>7</v>
      </c>
      <c r="K138" s="12" t="s">
        <v>19</v>
      </c>
      <c r="L138" s="12" t="s">
        <v>1423</v>
      </c>
      <c r="M138" s="389">
        <f>I138-D138</f>
        <v>1676</v>
      </c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ht="15" customHeight="1" r="139">
      <c r="A139" s="16" t="s">
        <v>1885</v>
      </c>
      <c r="B139" s="17" t="s">
        <v>1886</v>
      </c>
      <c r="C139" s="17">
        <v>2017</v>
      </c>
      <c r="D139" s="392">
        <v>43040</v>
      </c>
      <c r="E139" s="19" t="s">
        <v>1887</v>
      </c>
      <c r="F139" s="19" t="s">
        <v>1632</v>
      </c>
      <c r="G139" s="20" t="s">
        <v>17</v>
      </c>
      <c r="H139" s="20" t="s">
        <v>294</v>
      </c>
      <c r="I139" s="392">
        <v>44427</v>
      </c>
      <c r="J139" s="19">
        <v>8</v>
      </c>
      <c r="K139" s="19" t="s">
        <v>19</v>
      </c>
      <c r="L139" s="19" t="s">
        <v>1418</v>
      </c>
      <c r="M139" s="393">
        <f>I139-D139</f>
        <v>1387</v>
      </c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ht="15" customHeight="1" r="140">
      <c r="A140" s="8" t="s">
        <v>1888</v>
      </c>
      <c r="B140" s="9" t="s">
        <v>1889</v>
      </c>
      <c r="C140" s="9">
        <v>2018</v>
      </c>
      <c r="D140" s="388">
        <v>43447</v>
      </c>
      <c r="E140" s="11" t="s">
        <v>1890</v>
      </c>
      <c r="F140" s="12" t="s">
        <v>412</v>
      </c>
      <c r="G140" s="12" t="s">
        <v>17</v>
      </c>
      <c r="H140" s="11" t="s">
        <v>71</v>
      </c>
      <c r="I140" s="388">
        <v>44427</v>
      </c>
      <c r="J140" s="12">
        <v>8</v>
      </c>
      <c r="K140" s="12" t="s">
        <v>19</v>
      </c>
      <c r="L140" s="12" t="s">
        <v>1891</v>
      </c>
      <c r="M140" s="389">
        <f>I140-D140</f>
        <v>980</v>
      </c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ht="15" customHeight="1" r="141">
      <c r="A141" s="16" t="s">
        <v>1892</v>
      </c>
      <c r="B141" s="17" t="s">
        <v>1893</v>
      </c>
      <c r="C141" s="17">
        <v>2016</v>
      </c>
      <c r="D141" s="392">
        <v>42618</v>
      </c>
      <c r="E141" s="19" t="s">
        <v>1894</v>
      </c>
      <c r="F141" s="19" t="s">
        <v>93</v>
      </c>
      <c r="G141" s="20" t="s">
        <v>17</v>
      </c>
      <c r="H141" s="20" t="s">
        <v>277</v>
      </c>
      <c r="I141" s="392">
        <v>44427</v>
      </c>
      <c r="J141" s="19">
        <v>8</v>
      </c>
      <c r="K141" s="19" t="s">
        <v>19</v>
      </c>
      <c r="L141" s="19" t="s">
        <v>1418</v>
      </c>
      <c r="M141" s="393">
        <f>I141-D141</f>
        <v>1809</v>
      </c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ht="15" customHeight="1" r="142">
      <c r="A142" s="8" t="s">
        <v>1895</v>
      </c>
      <c r="B142" s="9" t="s">
        <v>1896</v>
      </c>
      <c r="C142" s="9">
        <v>2016</v>
      </c>
      <c r="D142" s="388">
        <v>42668</v>
      </c>
      <c r="E142" s="11" t="s">
        <v>1897</v>
      </c>
      <c r="F142" s="12" t="s">
        <v>93</v>
      </c>
      <c r="G142" s="12" t="s">
        <v>17</v>
      </c>
      <c r="H142" s="11" t="s">
        <v>137</v>
      </c>
      <c r="I142" s="388">
        <v>44427</v>
      </c>
      <c r="J142" s="12">
        <v>8</v>
      </c>
      <c r="K142" s="12" t="s">
        <v>19</v>
      </c>
      <c r="L142" s="12" t="s">
        <v>1418</v>
      </c>
      <c r="M142" s="389">
        <f>I142-D142</f>
        <v>1759</v>
      </c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ht="15" customHeight="1" r="143">
      <c r="A143" s="16" t="s">
        <v>1898</v>
      </c>
      <c r="B143" s="17" t="s">
        <v>1899</v>
      </c>
      <c r="C143" s="17">
        <v>2016</v>
      </c>
      <c r="D143" s="392">
        <v>42643</v>
      </c>
      <c r="E143" s="19" t="s">
        <v>1900</v>
      </c>
      <c r="F143" s="19" t="s">
        <v>93</v>
      </c>
      <c r="G143" s="20" t="s">
        <v>17</v>
      </c>
      <c r="H143" s="20" t="s">
        <v>277</v>
      </c>
      <c r="I143" s="392">
        <v>44427</v>
      </c>
      <c r="J143" s="19">
        <v>8</v>
      </c>
      <c r="K143" s="19" t="s">
        <v>19</v>
      </c>
      <c r="L143" s="19" t="s">
        <v>1418</v>
      </c>
      <c r="M143" s="393">
        <f>I143-D143</f>
        <v>1784</v>
      </c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ht="15" customHeight="1" r="144">
      <c r="A144" s="8" t="s">
        <v>1901</v>
      </c>
      <c r="B144" s="9" t="s">
        <v>1902</v>
      </c>
      <c r="C144" s="9">
        <v>2011</v>
      </c>
      <c r="D144" s="388">
        <v>40787</v>
      </c>
      <c r="E144" s="11" t="s">
        <v>1903</v>
      </c>
      <c r="F144" s="12" t="s">
        <v>1081</v>
      </c>
      <c r="G144" s="12" t="s">
        <v>17</v>
      </c>
      <c r="H144" s="11" t="s">
        <v>209</v>
      </c>
      <c r="I144" s="388">
        <v>44427</v>
      </c>
      <c r="J144" s="12">
        <v>8</v>
      </c>
      <c r="K144" s="12" t="s">
        <v>19</v>
      </c>
      <c r="L144" s="12" t="s">
        <v>1423</v>
      </c>
      <c r="M144" s="389">
        <f>I144-D144</f>
        <v>3640</v>
      </c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ht="15" customHeight="1" r="145">
      <c r="A145" s="16" t="s">
        <v>1904</v>
      </c>
      <c r="B145" s="17" t="s">
        <v>1905</v>
      </c>
      <c r="C145" s="17">
        <v>2018</v>
      </c>
      <c r="D145" s="392">
        <v>43290</v>
      </c>
      <c r="E145" s="19" t="s">
        <v>1906</v>
      </c>
      <c r="F145" s="19" t="s">
        <v>451</v>
      </c>
      <c r="G145" s="20" t="s">
        <v>17</v>
      </c>
      <c r="H145" s="20" t="s">
        <v>421</v>
      </c>
      <c r="I145" s="392">
        <v>44427</v>
      </c>
      <c r="J145" s="19">
        <v>8</v>
      </c>
      <c r="K145" s="19" t="s">
        <v>19</v>
      </c>
      <c r="L145" s="19" t="s">
        <v>1418</v>
      </c>
      <c r="M145" s="393">
        <f>I145-D145</f>
        <v>1137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ht="15" customHeight="1" r="146">
      <c r="A146" s="8" t="s">
        <v>1907</v>
      </c>
      <c r="B146" s="9" t="s">
        <v>1908</v>
      </c>
      <c r="C146" s="9">
        <v>2016</v>
      </c>
      <c r="D146" s="388">
        <v>42688</v>
      </c>
      <c r="E146" s="11" t="s">
        <v>1909</v>
      </c>
      <c r="F146" s="12" t="s">
        <v>144</v>
      </c>
      <c r="G146" s="12" t="s">
        <v>17</v>
      </c>
      <c r="H146" s="11" t="s">
        <v>77</v>
      </c>
      <c r="I146" s="388">
        <v>44427</v>
      </c>
      <c r="J146" s="12">
        <v>8</v>
      </c>
      <c r="K146" s="12" t="s">
        <v>19</v>
      </c>
      <c r="L146" s="12" t="s">
        <v>1423</v>
      </c>
      <c r="M146" s="389">
        <f>I146-D146</f>
        <v>1739</v>
      </c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ht="15" customHeight="1" r="147">
      <c r="A147" s="16" t="s">
        <v>1910</v>
      </c>
      <c r="B147" s="17" t="s">
        <v>1911</v>
      </c>
      <c r="C147" s="17">
        <v>2019</v>
      </c>
      <c r="D147" s="392">
        <v>43741</v>
      </c>
      <c r="E147" s="19" t="s">
        <v>1912</v>
      </c>
      <c r="F147" s="19" t="s">
        <v>144</v>
      </c>
      <c r="G147" s="20" t="s">
        <v>17</v>
      </c>
      <c r="H147" s="20" t="s">
        <v>137</v>
      </c>
      <c r="I147" s="392">
        <v>44427</v>
      </c>
      <c r="J147" s="19">
        <v>8</v>
      </c>
      <c r="K147" s="19" t="s">
        <v>19</v>
      </c>
      <c r="L147" s="19" t="s">
        <v>1423</v>
      </c>
      <c r="M147" s="393">
        <f>I147-D147</f>
        <v>686</v>
      </c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ht="15" customHeight="1" r="148">
      <c r="A148" s="8" t="s">
        <v>1913</v>
      </c>
      <c r="B148" s="9" t="s">
        <v>1914</v>
      </c>
      <c r="C148" s="9">
        <v>2019</v>
      </c>
      <c r="D148" s="388">
        <v>43521</v>
      </c>
      <c r="E148" s="11" t="s">
        <v>1915</v>
      </c>
      <c r="F148" s="12" t="s">
        <v>76</v>
      </c>
      <c r="G148" s="12" t="s">
        <v>17</v>
      </c>
      <c r="H148" s="11" t="s">
        <v>277</v>
      </c>
      <c r="I148" s="388">
        <v>44427</v>
      </c>
      <c r="J148" s="12">
        <v>8</v>
      </c>
      <c r="K148" s="12" t="s">
        <v>19</v>
      </c>
      <c r="L148" s="12" t="s">
        <v>1423</v>
      </c>
      <c r="M148" s="389">
        <f>I148-D148</f>
        <v>906</v>
      </c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ht="15" customHeight="1" r="149">
      <c r="A149" s="16" t="s">
        <v>1916</v>
      </c>
      <c r="B149" s="17" t="s">
        <v>1917</v>
      </c>
      <c r="C149" s="17">
        <v>2014</v>
      </c>
      <c r="D149" s="392">
        <v>41697</v>
      </c>
      <c r="E149" s="19" t="s">
        <v>1918</v>
      </c>
      <c r="F149" s="19" t="s">
        <v>1643</v>
      </c>
      <c r="G149" s="20" t="s">
        <v>17</v>
      </c>
      <c r="H149" s="20" t="s">
        <v>83</v>
      </c>
      <c r="I149" s="392">
        <v>44427</v>
      </c>
      <c r="J149" s="19">
        <v>8</v>
      </c>
      <c r="K149" s="19" t="s">
        <v>19</v>
      </c>
      <c r="L149" s="19" t="s">
        <v>1423</v>
      </c>
      <c r="M149" s="393">
        <f>I149-D149</f>
        <v>2730</v>
      </c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ht="15" customHeight="1" r="150">
      <c r="A150" s="8" t="s">
        <v>1919</v>
      </c>
      <c r="B150" s="9" t="s">
        <v>1920</v>
      </c>
      <c r="C150" s="9">
        <v>2018</v>
      </c>
      <c r="D150" s="388">
        <v>43293</v>
      </c>
      <c r="E150" s="11" t="s">
        <v>1921</v>
      </c>
      <c r="F150" s="12" t="s">
        <v>1183</v>
      </c>
      <c r="G150" s="12" t="s">
        <v>17</v>
      </c>
      <c r="H150" s="11" t="s">
        <v>1504</v>
      </c>
      <c r="I150" s="388">
        <v>44427</v>
      </c>
      <c r="J150" s="12">
        <v>8</v>
      </c>
      <c r="K150" s="12" t="s">
        <v>19</v>
      </c>
      <c r="L150" s="12" t="s">
        <v>1423</v>
      </c>
      <c r="M150" s="389">
        <f>I150-D150</f>
        <v>1134</v>
      </c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ht="15" customHeight="1" r="151">
      <c r="A151" s="16" t="s">
        <v>1922</v>
      </c>
      <c r="B151" s="17" t="s">
        <v>1923</v>
      </c>
      <c r="C151" s="17">
        <v>2015</v>
      </c>
      <c r="D151" s="392">
        <v>42185</v>
      </c>
      <c r="E151" s="19" t="s">
        <v>1924</v>
      </c>
      <c r="F151" s="19" t="s">
        <v>451</v>
      </c>
      <c r="G151" s="20" t="s">
        <v>17</v>
      </c>
      <c r="H151" s="20" t="s">
        <v>1925</v>
      </c>
      <c r="I151" s="392">
        <v>44427</v>
      </c>
      <c r="J151" s="19">
        <v>8</v>
      </c>
      <c r="K151" s="19" t="s">
        <v>19</v>
      </c>
      <c r="L151" s="19" t="s">
        <v>1418</v>
      </c>
      <c r="M151" s="393">
        <f>I151-D151</f>
        <v>2242</v>
      </c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ht="15" customHeight="1" r="152">
      <c r="A152" s="8" t="s">
        <v>1926</v>
      </c>
      <c r="B152" s="9" t="s">
        <v>1927</v>
      </c>
      <c r="C152" s="9">
        <v>2015</v>
      </c>
      <c r="D152" s="388">
        <v>42142</v>
      </c>
      <c r="E152" s="11" t="s">
        <v>1928</v>
      </c>
      <c r="F152" s="12" t="s">
        <v>1929</v>
      </c>
      <c r="G152" s="12" t="s">
        <v>17</v>
      </c>
      <c r="H152" s="11" t="s">
        <v>25</v>
      </c>
      <c r="I152" s="388">
        <v>44460</v>
      </c>
      <c r="J152" s="12">
        <v>9</v>
      </c>
      <c r="K152" s="12" t="s">
        <v>19</v>
      </c>
      <c r="L152" s="12" t="s">
        <v>1423</v>
      </c>
      <c r="M152" s="389">
        <f>I152-D152</f>
        <v>2318</v>
      </c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ht="15" customHeight="1" r="153">
      <c r="A153" s="16" t="s">
        <v>1930</v>
      </c>
      <c r="B153" s="17" t="s">
        <v>1931</v>
      </c>
      <c r="C153" s="17">
        <v>2015</v>
      </c>
      <c r="D153" s="392">
        <v>42303</v>
      </c>
      <c r="E153" s="19" t="s">
        <v>1932</v>
      </c>
      <c r="F153" s="19" t="s">
        <v>1632</v>
      </c>
      <c r="G153" s="20" t="s">
        <v>17</v>
      </c>
      <c r="H153" s="20" t="s">
        <v>25</v>
      </c>
      <c r="I153" s="392">
        <v>44460</v>
      </c>
      <c r="J153" s="19">
        <v>9</v>
      </c>
      <c r="K153" s="19" t="s">
        <v>19</v>
      </c>
      <c r="L153" s="19" t="s">
        <v>1418</v>
      </c>
      <c r="M153" s="393">
        <f>I153-D153</f>
        <v>2157</v>
      </c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ht="15" customHeight="1" r="154">
      <c r="A154" s="8" t="s">
        <v>1933</v>
      </c>
      <c r="B154" s="9" t="s">
        <v>1934</v>
      </c>
      <c r="C154" s="9">
        <v>2014</v>
      </c>
      <c r="D154" s="388">
        <v>41995</v>
      </c>
      <c r="E154" s="11" t="s">
        <v>1935</v>
      </c>
      <c r="F154" s="12" t="s">
        <v>564</v>
      </c>
      <c r="G154" s="12" t="s">
        <v>17</v>
      </c>
      <c r="H154" s="11" t="s">
        <v>181</v>
      </c>
      <c r="I154" s="388">
        <v>44460</v>
      </c>
      <c r="J154" s="12">
        <v>9</v>
      </c>
      <c r="K154" s="12" t="s">
        <v>19</v>
      </c>
      <c r="L154" s="12" t="s">
        <v>1423</v>
      </c>
      <c r="M154" s="389">
        <f>I154-D154</f>
        <v>2465</v>
      </c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ht="15" customHeight="1" r="155">
      <c r="A155" s="16" t="s">
        <v>1936</v>
      </c>
      <c r="B155" s="17" t="s">
        <v>1937</v>
      </c>
      <c r="C155" s="17">
        <v>2020</v>
      </c>
      <c r="D155" s="392">
        <v>43963</v>
      </c>
      <c r="E155" s="19" t="s">
        <v>1938</v>
      </c>
      <c r="F155" s="19" t="s">
        <v>564</v>
      </c>
      <c r="G155" s="20" t="s">
        <v>17</v>
      </c>
      <c r="H155" s="20" t="s">
        <v>77</v>
      </c>
      <c r="I155" s="392">
        <v>44460</v>
      </c>
      <c r="J155" s="19">
        <v>9</v>
      </c>
      <c r="K155" s="19" t="s">
        <v>19</v>
      </c>
      <c r="L155" s="19" t="s">
        <v>1423</v>
      </c>
      <c r="M155" s="393">
        <f>I155-D155</f>
        <v>497</v>
      </c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ht="15" customHeight="1" r="156">
      <c r="A156" s="8" t="s">
        <v>1939</v>
      </c>
      <c r="B156" s="9" t="s">
        <v>1940</v>
      </c>
      <c r="C156" s="9">
        <v>2015</v>
      </c>
      <c r="D156" s="388">
        <v>42031</v>
      </c>
      <c r="E156" s="11" t="s">
        <v>1941</v>
      </c>
      <c r="F156" s="12" t="s">
        <v>564</v>
      </c>
      <c r="G156" s="12" t="s">
        <v>17</v>
      </c>
      <c r="H156" s="11" t="s">
        <v>25</v>
      </c>
      <c r="I156" s="388">
        <v>44460</v>
      </c>
      <c r="J156" s="12">
        <v>9</v>
      </c>
      <c r="K156" s="12" t="s">
        <v>19</v>
      </c>
      <c r="L156" s="12" t="s">
        <v>1423</v>
      </c>
      <c r="M156" s="389">
        <f>I156-D156</f>
        <v>2429</v>
      </c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ht="15" customHeight="1" r="157">
      <c r="A157" s="16" t="s">
        <v>1942</v>
      </c>
      <c r="B157" s="17" t="s">
        <v>1943</v>
      </c>
      <c r="C157" s="17">
        <v>2017</v>
      </c>
      <c r="D157" s="392">
        <v>42740</v>
      </c>
      <c r="E157" s="19" t="s">
        <v>1944</v>
      </c>
      <c r="F157" s="19" t="s">
        <v>162</v>
      </c>
      <c r="G157" s="20" t="s">
        <v>17</v>
      </c>
      <c r="H157" s="20" t="s">
        <v>137</v>
      </c>
      <c r="I157" s="392">
        <v>44460</v>
      </c>
      <c r="J157" s="19">
        <v>9</v>
      </c>
      <c r="K157" s="19" t="s">
        <v>19</v>
      </c>
      <c r="L157" s="19" t="s">
        <v>1423</v>
      </c>
      <c r="M157" s="393">
        <f>I157-D157</f>
        <v>1720</v>
      </c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ht="15" customHeight="1" r="158">
      <c r="A158" s="8" t="s">
        <v>1945</v>
      </c>
      <c r="B158" s="9" t="s">
        <v>1946</v>
      </c>
      <c r="C158" s="9">
        <v>2015</v>
      </c>
      <c r="D158" s="388">
        <v>42349</v>
      </c>
      <c r="E158" s="11" t="s">
        <v>1947</v>
      </c>
      <c r="F158" s="12" t="s">
        <v>564</v>
      </c>
      <c r="G158" s="12" t="s">
        <v>17</v>
      </c>
      <c r="H158" s="11" t="s">
        <v>465</v>
      </c>
      <c r="I158" s="388">
        <v>44460</v>
      </c>
      <c r="J158" s="12">
        <v>9</v>
      </c>
      <c r="K158" s="12" t="s">
        <v>19</v>
      </c>
      <c r="L158" s="12" t="s">
        <v>1423</v>
      </c>
      <c r="M158" s="389">
        <f>I158-D158</f>
        <v>2111</v>
      </c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ht="15" customHeight="1" r="159">
      <c r="A159" s="16" t="s">
        <v>1948</v>
      </c>
      <c r="B159" s="17" t="s">
        <v>1949</v>
      </c>
      <c r="C159" s="17">
        <v>2017</v>
      </c>
      <c r="D159" s="392">
        <v>43080</v>
      </c>
      <c r="E159" s="19" t="s">
        <v>1950</v>
      </c>
      <c r="F159" s="19" t="s">
        <v>564</v>
      </c>
      <c r="G159" s="20" t="s">
        <v>17</v>
      </c>
      <c r="H159" s="20" t="s">
        <v>137</v>
      </c>
      <c r="I159" s="392">
        <v>44460</v>
      </c>
      <c r="J159" s="19">
        <v>9</v>
      </c>
      <c r="K159" s="19" t="s">
        <v>19</v>
      </c>
      <c r="L159" s="19" t="s">
        <v>1423</v>
      </c>
      <c r="M159" s="393">
        <f>I159-D159</f>
        <v>1380</v>
      </c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ht="15" customHeight="1" r="160">
      <c r="A160" s="8" t="s">
        <v>1951</v>
      </c>
      <c r="B160" s="9" t="s">
        <v>1952</v>
      </c>
      <c r="C160" s="9">
        <v>2020</v>
      </c>
      <c r="D160" s="388">
        <v>44011</v>
      </c>
      <c r="E160" s="11" t="s">
        <v>1953</v>
      </c>
      <c r="F160" s="12" t="s">
        <v>370</v>
      </c>
      <c r="G160" s="12" t="s">
        <v>17</v>
      </c>
      <c r="H160" s="11" t="s">
        <v>77</v>
      </c>
      <c r="I160" s="388">
        <v>44460</v>
      </c>
      <c r="J160" s="12">
        <v>9</v>
      </c>
      <c r="K160" s="12" t="s">
        <v>19</v>
      </c>
      <c r="L160" s="12" t="s">
        <v>1423</v>
      </c>
      <c r="M160" s="389">
        <f>I160-D160</f>
        <v>449</v>
      </c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ht="15" customHeight="1" r="161">
      <c r="A161" s="16" t="s">
        <v>1954</v>
      </c>
      <c r="B161" s="17" t="s">
        <v>1955</v>
      </c>
      <c r="C161" s="17">
        <v>2020</v>
      </c>
      <c r="D161" s="392">
        <v>43980</v>
      </c>
      <c r="E161" s="19" t="s">
        <v>1956</v>
      </c>
      <c r="F161" s="19" t="s">
        <v>162</v>
      </c>
      <c r="G161" s="20" t="s">
        <v>17</v>
      </c>
      <c r="H161" s="20" t="s">
        <v>77</v>
      </c>
      <c r="I161" s="392">
        <v>44460</v>
      </c>
      <c r="J161" s="19">
        <v>9</v>
      </c>
      <c r="K161" s="19" t="s">
        <v>19</v>
      </c>
      <c r="L161" s="19" t="s">
        <v>1447</v>
      </c>
      <c r="M161" s="393">
        <f>I161-D161</f>
        <v>480</v>
      </c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ht="15" customHeight="1" r="162">
      <c r="A162" s="8" t="s">
        <v>1957</v>
      </c>
      <c r="B162" s="9" t="s">
        <v>1958</v>
      </c>
      <c r="C162" s="9">
        <v>2020</v>
      </c>
      <c r="D162" s="388">
        <v>43910</v>
      </c>
      <c r="E162" s="11" t="s">
        <v>1959</v>
      </c>
      <c r="F162" s="12" t="s">
        <v>1316</v>
      </c>
      <c r="G162" s="12" t="s">
        <v>17</v>
      </c>
      <c r="H162" s="11" t="s">
        <v>77</v>
      </c>
      <c r="I162" s="388">
        <v>44460</v>
      </c>
      <c r="J162" s="12">
        <v>9</v>
      </c>
      <c r="K162" s="12" t="s">
        <v>19</v>
      </c>
      <c r="L162" s="12" t="s">
        <v>1418</v>
      </c>
      <c r="M162" s="389">
        <f>I162-D162</f>
        <v>550</v>
      </c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ht="15" customHeight="1" r="163">
      <c r="A163" s="16" t="s">
        <v>1960</v>
      </c>
      <c r="B163" s="17" t="s">
        <v>1961</v>
      </c>
      <c r="C163" s="17">
        <v>2019</v>
      </c>
      <c r="D163" s="392">
        <v>43580</v>
      </c>
      <c r="E163" s="19" t="s">
        <v>1962</v>
      </c>
      <c r="F163" s="19" t="s">
        <v>1963</v>
      </c>
      <c r="G163" s="20" t="s">
        <v>17</v>
      </c>
      <c r="H163" s="20" t="s">
        <v>1600</v>
      </c>
      <c r="I163" s="392">
        <v>44460</v>
      </c>
      <c r="J163" s="19">
        <v>9</v>
      </c>
      <c r="K163" s="19" t="s">
        <v>19</v>
      </c>
      <c r="L163" s="19" t="s">
        <v>1423</v>
      </c>
      <c r="M163" s="393">
        <f>I163-D163</f>
        <v>880</v>
      </c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ht="15" customHeight="1" r="164">
      <c r="A164" s="8" t="s">
        <v>1964</v>
      </c>
      <c r="B164" s="9" t="s">
        <v>1965</v>
      </c>
      <c r="C164" s="9">
        <v>2019</v>
      </c>
      <c r="D164" s="388">
        <v>43538</v>
      </c>
      <c r="E164" s="11" t="s">
        <v>1966</v>
      </c>
      <c r="F164" s="12" t="s">
        <v>93</v>
      </c>
      <c r="G164" s="12" t="s">
        <v>17</v>
      </c>
      <c r="H164" s="11" t="s">
        <v>71</v>
      </c>
      <c r="I164" s="388">
        <v>44505</v>
      </c>
      <c r="J164" s="12">
        <v>11</v>
      </c>
      <c r="K164" s="12" t="s">
        <v>19</v>
      </c>
      <c r="L164" s="12" t="s">
        <v>1418</v>
      </c>
      <c r="M164" s="389">
        <f>I164-D164</f>
        <v>967</v>
      </c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ht="15" customHeight="1" r="165">
      <c r="A165" s="16" t="s">
        <v>1967</v>
      </c>
      <c r="B165" s="17" t="s">
        <v>1968</v>
      </c>
      <c r="C165" s="17">
        <v>2021</v>
      </c>
      <c r="D165" s="392">
        <v>44280</v>
      </c>
      <c r="E165" s="19" t="s">
        <v>1969</v>
      </c>
      <c r="F165" s="19" t="s">
        <v>49</v>
      </c>
      <c r="G165" s="20" t="s">
        <v>17</v>
      </c>
      <c r="H165" s="20" t="s">
        <v>94</v>
      </c>
      <c r="I165" s="392">
        <v>44505</v>
      </c>
      <c r="J165" s="19">
        <v>11</v>
      </c>
      <c r="K165" s="19" t="s">
        <v>19</v>
      </c>
      <c r="L165" s="19" t="s">
        <v>1423</v>
      </c>
      <c r="M165" s="393">
        <f>I165-D165</f>
        <v>225</v>
      </c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ht="15" customHeight="1" r="166">
      <c r="A166" s="8" t="s">
        <v>1970</v>
      </c>
      <c r="B166" s="9" t="s">
        <v>1971</v>
      </c>
      <c r="C166" s="9">
        <v>2015</v>
      </c>
      <c r="D166" s="388">
        <v>42039</v>
      </c>
      <c r="E166" s="11" t="s">
        <v>1972</v>
      </c>
      <c r="F166" s="12" t="s">
        <v>1005</v>
      </c>
      <c r="G166" s="12" t="s">
        <v>17</v>
      </c>
      <c r="H166" s="11" t="s">
        <v>94</v>
      </c>
      <c r="I166" s="388">
        <v>44505</v>
      </c>
      <c r="J166" s="12">
        <v>11</v>
      </c>
      <c r="K166" s="12" t="s">
        <v>19</v>
      </c>
      <c r="L166" s="12" t="s">
        <v>1423</v>
      </c>
      <c r="M166" s="389">
        <f>I166-D166</f>
        <v>2466</v>
      </c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ht="15" customHeight="1" r="167">
      <c r="A167" s="16" t="s">
        <v>1973</v>
      </c>
      <c r="B167" s="17" t="s">
        <v>1974</v>
      </c>
      <c r="C167" s="17">
        <v>2019</v>
      </c>
      <c r="D167" s="392">
        <v>43607</v>
      </c>
      <c r="E167" s="19" t="s">
        <v>1975</v>
      </c>
      <c r="F167" s="19" t="s">
        <v>1963</v>
      </c>
      <c r="G167" s="20" t="s">
        <v>17</v>
      </c>
      <c r="H167" s="20" t="s">
        <v>1504</v>
      </c>
      <c r="I167" s="392">
        <v>44505</v>
      </c>
      <c r="J167" s="19">
        <v>11</v>
      </c>
      <c r="K167" s="19" t="s">
        <v>19</v>
      </c>
      <c r="L167" s="19" t="s">
        <v>1423</v>
      </c>
      <c r="M167" s="393">
        <f>I167-D167</f>
        <v>898</v>
      </c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ht="15" customHeight="1" r="168">
      <c r="A168" s="8" t="s">
        <v>1976</v>
      </c>
      <c r="B168" s="9" t="s">
        <v>1977</v>
      </c>
      <c r="C168" s="9">
        <v>2015</v>
      </c>
      <c r="D168" s="388">
        <v>42338</v>
      </c>
      <c r="E168" s="11" t="s">
        <v>1978</v>
      </c>
      <c r="F168" s="12" t="s">
        <v>70</v>
      </c>
      <c r="G168" s="12" t="s">
        <v>17</v>
      </c>
      <c r="H168" s="11" t="s">
        <v>25</v>
      </c>
      <c r="I168" s="388">
        <v>44505</v>
      </c>
      <c r="J168" s="12">
        <v>11</v>
      </c>
      <c r="K168" s="12" t="s">
        <v>19</v>
      </c>
      <c r="L168" s="12" t="s">
        <v>1423</v>
      </c>
      <c r="M168" s="389">
        <f>I168-D168</f>
        <v>2167</v>
      </c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ht="15" customHeight="1" r="169">
      <c r="A169" s="16" t="s">
        <v>1979</v>
      </c>
      <c r="B169" s="17" t="s">
        <v>1980</v>
      </c>
      <c r="C169" s="17">
        <v>2014</v>
      </c>
      <c r="D169" s="392">
        <v>41873</v>
      </c>
      <c r="E169" s="19" t="s">
        <v>1981</v>
      </c>
      <c r="F169" s="19" t="s">
        <v>49</v>
      </c>
      <c r="G169" s="20" t="s">
        <v>17</v>
      </c>
      <c r="H169" s="20" t="s">
        <v>55</v>
      </c>
      <c r="I169" s="392">
        <v>44505</v>
      </c>
      <c r="J169" s="19">
        <v>11</v>
      </c>
      <c r="K169" s="19" t="s">
        <v>19</v>
      </c>
      <c r="L169" s="19" t="s">
        <v>1423</v>
      </c>
      <c r="M169" s="393">
        <f>I169-D169</f>
        <v>2632</v>
      </c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ht="15" customHeight="1" r="170">
      <c r="A170" s="8" t="s">
        <v>1982</v>
      </c>
      <c r="B170" s="9" t="s">
        <v>1983</v>
      </c>
      <c r="C170" s="9">
        <v>2017</v>
      </c>
      <c r="D170" s="388">
        <v>42964</v>
      </c>
      <c r="E170" s="11" t="s">
        <v>1984</v>
      </c>
      <c r="F170" s="12" t="s">
        <v>93</v>
      </c>
      <c r="G170" s="12" t="s">
        <v>17</v>
      </c>
      <c r="H170" s="11" t="s">
        <v>363</v>
      </c>
      <c r="I170" s="388">
        <v>44505</v>
      </c>
      <c r="J170" s="12">
        <v>11</v>
      </c>
      <c r="K170" s="12" t="s">
        <v>19</v>
      </c>
      <c r="L170" s="12" t="s">
        <v>1418</v>
      </c>
      <c r="M170" s="389">
        <f>I170-D170</f>
        <v>1541</v>
      </c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ht="15" customHeight="1" r="171">
      <c r="A171" s="16" t="s">
        <v>1985</v>
      </c>
      <c r="B171" s="17" t="s">
        <v>1986</v>
      </c>
      <c r="C171" s="17">
        <v>2020</v>
      </c>
      <c r="D171" s="392">
        <v>43957</v>
      </c>
      <c r="E171" s="19" t="s">
        <v>1987</v>
      </c>
      <c r="F171" s="19" t="s">
        <v>1963</v>
      </c>
      <c r="G171" s="20" t="s">
        <v>17</v>
      </c>
      <c r="H171" s="20" t="s">
        <v>1600</v>
      </c>
      <c r="I171" s="392">
        <v>44505</v>
      </c>
      <c r="J171" s="19">
        <v>11</v>
      </c>
      <c r="K171" s="19" t="s">
        <v>19</v>
      </c>
      <c r="L171" s="19" t="s">
        <v>1423</v>
      </c>
      <c r="M171" s="393">
        <f>I171-D171</f>
        <v>548</v>
      </c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ht="15" customHeight="1" r="172">
      <c r="A172" s="8" t="s">
        <v>1988</v>
      </c>
      <c r="B172" s="9" t="s">
        <v>1989</v>
      </c>
      <c r="C172" s="9">
        <v>2017</v>
      </c>
      <c r="D172" s="388">
        <v>43035</v>
      </c>
      <c r="E172" s="11" t="s">
        <v>1990</v>
      </c>
      <c r="F172" s="12" t="s">
        <v>1991</v>
      </c>
      <c r="G172" s="12" t="s">
        <v>30</v>
      </c>
      <c r="H172" s="11" t="s">
        <v>104</v>
      </c>
      <c r="I172" s="388">
        <v>44505</v>
      </c>
      <c r="J172" s="12">
        <v>11</v>
      </c>
      <c r="K172" s="412" t="s">
        <v>1398</v>
      </c>
      <c r="L172" s="12" t="s">
        <v>1423</v>
      </c>
      <c r="M172" s="389">
        <f>I172-D172</f>
        <v>1470</v>
      </c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ht="12.75" customHeight="1" r="173">
      <c r="A173" s="16" t="s">
        <v>1992</v>
      </c>
      <c r="B173" s="17" t="s">
        <v>1993</v>
      </c>
      <c r="C173" s="17">
        <v>2014</v>
      </c>
      <c r="D173" s="392">
        <v>41929</v>
      </c>
      <c r="E173" s="19" t="s">
        <v>1994</v>
      </c>
      <c r="F173" s="19" t="s">
        <v>49</v>
      </c>
      <c r="G173" s="20" t="s">
        <v>17</v>
      </c>
      <c r="H173" s="20" t="s">
        <v>137</v>
      </c>
      <c r="I173" s="392">
        <v>44505</v>
      </c>
      <c r="J173" s="19">
        <v>11</v>
      </c>
      <c r="K173" s="19" t="s">
        <v>19</v>
      </c>
      <c r="L173" s="19" t="s">
        <v>1423</v>
      </c>
      <c r="M173" s="393">
        <f>I173-D173</f>
        <v>2576</v>
      </c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ht="12.75" customHeight="1" r="174">
      <c r="A174" s="8" t="s">
        <v>1995</v>
      </c>
      <c r="B174" s="9" t="s">
        <v>1996</v>
      </c>
      <c r="C174" s="9">
        <v>2016</v>
      </c>
      <c r="D174" s="388">
        <v>42513</v>
      </c>
      <c r="E174" s="11" t="s">
        <v>1997</v>
      </c>
      <c r="F174" s="12" t="s">
        <v>49</v>
      </c>
      <c r="G174" s="12" t="s">
        <v>17</v>
      </c>
      <c r="H174" s="11" t="s">
        <v>137</v>
      </c>
      <c r="I174" s="388">
        <v>44505</v>
      </c>
      <c r="J174" s="12">
        <v>11</v>
      </c>
      <c r="K174" s="12" t="s">
        <v>19</v>
      </c>
      <c r="L174" s="12" t="s">
        <v>1423</v>
      </c>
      <c r="M174" s="389">
        <f>I174-D174</f>
        <v>1992</v>
      </c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ht="12.75" customHeight="1" r="175">
      <c r="A175" s="16" t="s">
        <v>1998</v>
      </c>
      <c r="B175" s="17" t="s">
        <v>1999</v>
      </c>
      <c r="C175" s="17">
        <v>2018</v>
      </c>
      <c r="D175" s="392">
        <v>43384</v>
      </c>
      <c r="E175" s="19" t="s">
        <v>2000</v>
      </c>
      <c r="F175" s="19" t="s">
        <v>93</v>
      </c>
      <c r="G175" s="20" t="s">
        <v>17</v>
      </c>
      <c r="H175" s="20" t="s">
        <v>363</v>
      </c>
      <c r="I175" s="392">
        <v>44505</v>
      </c>
      <c r="J175" s="19">
        <v>11</v>
      </c>
      <c r="K175" s="19" t="s">
        <v>19</v>
      </c>
      <c r="L175" s="19" t="s">
        <v>1418</v>
      </c>
      <c r="M175" s="393">
        <f>I175-D175</f>
        <v>1121</v>
      </c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ht="12.75" customHeight="1" r="176">
      <c r="A176" s="8" t="s">
        <v>2001</v>
      </c>
      <c r="B176" s="9" t="s">
        <v>2002</v>
      </c>
      <c r="C176" s="9">
        <v>2018</v>
      </c>
      <c r="D176" s="388">
        <v>43293</v>
      </c>
      <c r="E176" s="11" t="s">
        <v>2003</v>
      </c>
      <c r="F176" s="12" t="s">
        <v>2004</v>
      </c>
      <c r="G176" s="12" t="s">
        <v>17</v>
      </c>
      <c r="H176" s="11" t="s">
        <v>25</v>
      </c>
      <c r="I176" s="388">
        <v>44505</v>
      </c>
      <c r="J176" s="12">
        <v>11</v>
      </c>
      <c r="K176" s="12" t="s">
        <v>19</v>
      </c>
      <c r="L176" s="12" t="s">
        <v>1418</v>
      </c>
      <c r="M176" s="389">
        <f>I176-D176</f>
        <v>1212</v>
      </c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ht="12.75" customHeight="1" r="177">
      <c r="A177" s="16" t="s">
        <v>2005</v>
      </c>
      <c r="B177" s="17" t="s">
        <v>2006</v>
      </c>
      <c r="C177" s="17">
        <v>2018</v>
      </c>
      <c r="D177" s="392">
        <v>43115</v>
      </c>
      <c r="E177" s="19" t="s">
        <v>2007</v>
      </c>
      <c r="F177" s="19" t="s">
        <v>49</v>
      </c>
      <c r="G177" s="20" t="s">
        <v>17</v>
      </c>
      <c r="H177" s="20" t="s">
        <v>25</v>
      </c>
      <c r="I177" s="392">
        <v>44505</v>
      </c>
      <c r="J177" s="19">
        <v>11</v>
      </c>
      <c r="K177" s="19" t="s">
        <v>19</v>
      </c>
      <c r="L177" s="19" t="s">
        <v>1423</v>
      </c>
      <c r="M177" s="393">
        <f>I177-D177</f>
        <v>1390</v>
      </c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ht="15" customHeight="1" r="178">
      <c r="A178" s="8" t="s">
        <v>2008</v>
      </c>
      <c r="B178" s="9" t="s">
        <v>2009</v>
      </c>
      <c r="C178" s="9">
        <v>2017</v>
      </c>
      <c r="D178" s="388">
        <v>42921</v>
      </c>
      <c r="E178" s="11" t="s">
        <v>2010</v>
      </c>
      <c r="F178" s="12" t="s">
        <v>93</v>
      </c>
      <c r="G178" s="12" t="s">
        <v>17</v>
      </c>
      <c r="H178" s="11" t="s">
        <v>25</v>
      </c>
      <c r="I178" s="388">
        <v>44505</v>
      </c>
      <c r="J178" s="12">
        <v>11</v>
      </c>
      <c r="K178" s="12" t="s">
        <v>19</v>
      </c>
      <c r="L178" s="12" t="s">
        <v>1418</v>
      </c>
      <c r="M178" s="389">
        <f>I178-D178</f>
        <v>1584</v>
      </c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ht="15" customHeight="1" r="179">
      <c r="A179" s="16" t="s">
        <v>2011</v>
      </c>
      <c r="B179" s="17" t="s">
        <v>2012</v>
      </c>
      <c r="C179" s="17">
        <v>2018</v>
      </c>
      <c r="D179" s="392">
        <v>43290</v>
      </c>
      <c r="E179" s="19" t="s">
        <v>2013</v>
      </c>
      <c r="F179" s="19" t="s">
        <v>1183</v>
      </c>
      <c r="G179" s="20" t="s">
        <v>17</v>
      </c>
      <c r="H179" s="20" t="s">
        <v>25</v>
      </c>
      <c r="I179" s="392">
        <v>44505</v>
      </c>
      <c r="J179" s="19">
        <v>11</v>
      </c>
      <c r="K179" s="19" t="s">
        <v>19</v>
      </c>
      <c r="L179" s="19" t="s">
        <v>1423</v>
      </c>
      <c r="M179" s="393">
        <f>I179-D179</f>
        <v>1215</v>
      </c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ht="12.75" customHeight="1" r="180">
      <c r="A180" s="8" t="s">
        <v>2014</v>
      </c>
      <c r="B180" s="9" t="s">
        <v>2015</v>
      </c>
      <c r="C180" s="9">
        <v>2014</v>
      </c>
      <c r="D180" s="388">
        <v>41836</v>
      </c>
      <c r="E180" s="11" t="s">
        <v>2016</v>
      </c>
      <c r="F180" s="12" t="s">
        <v>442</v>
      </c>
      <c r="G180" s="12" t="s">
        <v>17</v>
      </c>
      <c r="H180" s="11" t="s">
        <v>25</v>
      </c>
      <c r="I180" s="388">
        <v>44505</v>
      </c>
      <c r="J180" s="12">
        <v>11</v>
      </c>
      <c r="K180" s="12" t="s">
        <v>19</v>
      </c>
      <c r="L180" s="12" t="s">
        <v>1423</v>
      </c>
      <c r="M180" s="389">
        <f>I180-D180</f>
        <v>2669</v>
      </c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ht="12.75" customHeight="1" r="181">
      <c r="A181" s="16" t="s">
        <v>2017</v>
      </c>
      <c r="B181" s="17" t="s">
        <v>2018</v>
      </c>
      <c r="C181" s="17">
        <v>2018</v>
      </c>
      <c r="D181" s="392">
        <v>43206</v>
      </c>
      <c r="E181" s="19" t="s">
        <v>2019</v>
      </c>
      <c r="F181" s="19" t="s">
        <v>70</v>
      </c>
      <c r="G181" s="20" t="s">
        <v>17</v>
      </c>
      <c r="H181" s="20" t="s">
        <v>506</v>
      </c>
      <c r="I181" s="392">
        <v>44539</v>
      </c>
      <c r="J181" s="19">
        <v>12</v>
      </c>
      <c r="K181" s="19" t="s">
        <v>19</v>
      </c>
      <c r="L181" s="19" t="s">
        <v>1423</v>
      </c>
      <c r="M181" s="393">
        <f>I181-D181</f>
        <v>1333</v>
      </c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ht="12.75" customHeight="1" r="182">
      <c r="A182" s="8" t="s">
        <v>2020</v>
      </c>
      <c r="B182" s="9" t="s">
        <v>2021</v>
      </c>
      <c r="C182" s="9">
        <v>2015</v>
      </c>
      <c r="D182" s="388">
        <v>42090</v>
      </c>
      <c r="E182" s="11" t="s">
        <v>2022</v>
      </c>
      <c r="F182" s="12" t="s">
        <v>82</v>
      </c>
      <c r="G182" s="12" t="s">
        <v>17</v>
      </c>
      <c r="H182" s="11" t="s">
        <v>132</v>
      </c>
      <c r="I182" s="388">
        <v>44539</v>
      </c>
      <c r="J182" s="12">
        <v>12</v>
      </c>
      <c r="K182" s="12" t="s">
        <v>19</v>
      </c>
      <c r="L182" s="12" t="s">
        <v>1418</v>
      </c>
      <c r="M182" s="389">
        <f>I182-D182</f>
        <v>2449</v>
      </c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ht="12.75" customHeight="1" r="183">
      <c r="A183" s="16" t="s">
        <v>2023</v>
      </c>
      <c r="B183" s="17" t="s">
        <v>2024</v>
      </c>
      <c r="C183" s="17">
        <v>2012</v>
      </c>
      <c r="D183" s="392">
        <v>41170</v>
      </c>
      <c r="E183" s="19" t="s">
        <v>2025</v>
      </c>
      <c r="F183" s="19" t="s">
        <v>120</v>
      </c>
      <c r="G183" s="20" t="s">
        <v>17</v>
      </c>
      <c r="H183" s="20" t="s">
        <v>18</v>
      </c>
      <c r="I183" s="392">
        <v>44539</v>
      </c>
      <c r="J183" s="19">
        <v>12</v>
      </c>
      <c r="K183" s="19" t="s">
        <v>19</v>
      </c>
      <c r="L183" s="19" t="s">
        <v>1423</v>
      </c>
      <c r="M183" s="393">
        <f>I183-D183</f>
        <v>3369</v>
      </c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ht="12.75" customHeight="1" r="184">
      <c r="A184" s="8" t="s">
        <v>2026</v>
      </c>
      <c r="B184" s="9" t="s">
        <v>2027</v>
      </c>
      <c r="C184" s="9">
        <v>2021</v>
      </c>
      <c r="D184" s="388">
        <v>44258</v>
      </c>
      <c r="E184" s="11" t="s">
        <v>2028</v>
      </c>
      <c r="F184" s="12" t="s">
        <v>2029</v>
      </c>
      <c r="G184" s="12" t="s">
        <v>17</v>
      </c>
      <c r="H184" s="11" t="s">
        <v>225</v>
      </c>
      <c r="I184" s="388">
        <v>44539</v>
      </c>
      <c r="J184" s="12">
        <v>12</v>
      </c>
      <c r="K184" s="12" t="s">
        <v>19</v>
      </c>
      <c r="L184" s="12" t="s">
        <v>1418</v>
      </c>
      <c r="M184" s="389">
        <f>I184-D184</f>
        <v>281</v>
      </c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ht="12.75" customHeight="1" r="185">
      <c r="A185" s="16" t="s">
        <v>2030</v>
      </c>
      <c r="B185" s="17" t="s">
        <v>2031</v>
      </c>
      <c r="C185" s="17">
        <v>2015</v>
      </c>
      <c r="D185" s="392">
        <v>42234</v>
      </c>
      <c r="E185" s="19" t="s">
        <v>2032</v>
      </c>
      <c r="F185" s="19" t="s">
        <v>136</v>
      </c>
      <c r="G185" s="20" t="s">
        <v>17</v>
      </c>
      <c r="H185" s="20" t="s">
        <v>83</v>
      </c>
      <c r="I185" s="392">
        <v>44539</v>
      </c>
      <c r="J185" s="19">
        <v>12</v>
      </c>
      <c r="K185" s="19" t="s">
        <v>19</v>
      </c>
      <c r="L185" s="19" t="s">
        <v>1418</v>
      </c>
      <c r="M185" s="393">
        <f>I185-D185</f>
        <v>2305</v>
      </c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ht="15.75" customHeight="1" r="186">
      <c r="A186" s="8" t="s">
        <v>2033</v>
      </c>
      <c r="B186" s="9" t="s">
        <v>2034</v>
      </c>
      <c r="C186" s="9">
        <v>2021</v>
      </c>
      <c r="D186" s="388">
        <v>44270</v>
      </c>
      <c r="E186" s="11" t="s">
        <v>2035</v>
      </c>
      <c r="F186" s="12" t="s">
        <v>2029</v>
      </c>
      <c r="G186" s="12" t="s">
        <v>17</v>
      </c>
      <c r="H186" s="11" t="s">
        <v>83</v>
      </c>
      <c r="I186" s="388">
        <v>44539</v>
      </c>
      <c r="J186" s="12">
        <v>12</v>
      </c>
      <c r="K186" s="12" t="s">
        <v>19</v>
      </c>
      <c r="L186" s="12" t="s">
        <v>1418</v>
      </c>
      <c r="M186" s="389">
        <f>I186-D186</f>
        <v>269</v>
      </c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ht="12.75" customHeight="1" r="187">
      <c r="A187" s="16" t="s">
        <v>2036</v>
      </c>
      <c r="B187" s="17" t="s">
        <v>2037</v>
      </c>
      <c r="C187" s="17">
        <v>2014</v>
      </c>
      <c r="D187" s="392">
        <v>41897</v>
      </c>
      <c r="E187" s="19" t="s">
        <v>2038</v>
      </c>
      <c r="F187" s="19" t="s">
        <v>2039</v>
      </c>
      <c r="G187" s="20" t="s">
        <v>17</v>
      </c>
      <c r="H187" s="20" t="s">
        <v>225</v>
      </c>
      <c r="I187" s="392">
        <v>44539</v>
      </c>
      <c r="J187" s="19">
        <v>12</v>
      </c>
      <c r="K187" s="19" t="s">
        <v>19</v>
      </c>
      <c r="L187" s="19" t="s">
        <v>1418</v>
      </c>
      <c r="M187" s="393">
        <f>I187-D187</f>
        <v>2642</v>
      </c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ht="12.75" customHeight="1" r="188">
      <c r="A188" s="8" t="s">
        <v>2040</v>
      </c>
      <c r="B188" s="9" t="s">
        <v>2041</v>
      </c>
      <c r="C188" s="9">
        <v>2017</v>
      </c>
      <c r="D188" s="388">
        <v>42790</v>
      </c>
      <c r="E188" s="11" t="s">
        <v>2042</v>
      </c>
      <c r="F188" s="12" t="s">
        <v>2043</v>
      </c>
      <c r="G188" s="12" t="s">
        <v>17</v>
      </c>
      <c r="H188" s="11" t="s">
        <v>363</v>
      </c>
      <c r="I188" s="388">
        <v>44539</v>
      </c>
      <c r="J188" s="12">
        <v>12</v>
      </c>
      <c r="K188" s="12" t="s">
        <v>19</v>
      </c>
      <c r="L188" s="12" t="s">
        <v>1418</v>
      </c>
      <c r="M188" s="389">
        <f>I188-D188</f>
        <v>1749</v>
      </c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ht="12.75" customHeight="1" r="189">
      <c r="A189" s="16" t="s">
        <v>2044</v>
      </c>
      <c r="B189" s="17" t="s">
        <v>2045</v>
      </c>
      <c r="C189" s="17">
        <v>2019</v>
      </c>
      <c r="D189" s="392">
        <v>43602</v>
      </c>
      <c r="E189" s="19" t="s">
        <v>2046</v>
      </c>
      <c r="F189" s="19" t="s">
        <v>76</v>
      </c>
      <c r="G189" s="20" t="s">
        <v>17</v>
      </c>
      <c r="H189" s="20" t="s">
        <v>100</v>
      </c>
      <c r="I189" s="392">
        <v>44539</v>
      </c>
      <c r="J189" s="19">
        <v>12</v>
      </c>
      <c r="K189" s="19" t="s">
        <v>19</v>
      </c>
      <c r="L189" s="19" t="s">
        <v>1423</v>
      </c>
      <c r="M189" s="393">
        <f>I189-D189</f>
        <v>937</v>
      </c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ht="12.75" customHeight="1" r="190">
      <c r="A190" s="8" t="s">
        <v>2047</v>
      </c>
      <c r="B190" s="9" t="s">
        <v>2048</v>
      </c>
      <c r="C190" s="9">
        <v>2017</v>
      </c>
      <c r="D190" s="388">
        <v>43040</v>
      </c>
      <c r="E190" s="11" t="s">
        <v>2049</v>
      </c>
      <c r="F190" s="12" t="s">
        <v>1417</v>
      </c>
      <c r="G190" s="12" t="s">
        <v>17</v>
      </c>
      <c r="H190" s="11" t="s">
        <v>2050</v>
      </c>
      <c r="I190" s="388">
        <v>44539</v>
      </c>
      <c r="J190" s="12">
        <v>12</v>
      </c>
      <c r="K190" s="12" t="s">
        <v>19</v>
      </c>
      <c r="L190" s="12" t="s">
        <v>1418</v>
      </c>
      <c r="M190" s="389">
        <f>I190-D190</f>
        <v>1499</v>
      </c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ht="12.75" customHeight="1" r="191">
      <c r="A191" s="16" t="s">
        <v>2051</v>
      </c>
      <c r="B191" s="17" t="s">
        <v>2052</v>
      </c>
      <c r="C191" s="17">
        <v>2016</v>
      </c>
      <c r="D191" s="392">
        <v>42725</v>
      </c>
      <c r="E191" s="19" t="s">
        <v>2053</v>
      </c>
      <c r="F191" s="19" t="s">
        <v>2054</v>
      </c>
      <c r="G191" s="20" t="s">
        <v>30</v>
      </c>
      <c r="H191" s="20" t="s">
        <v>1358</v>
      </c>
      <c r="I191" s="392">
        <v>44539</v>
      </c>
      <c r="J191" s="19">
        <v>12</v>
      </c>
      <c r="K191" s="19" t="s">
        <v>1398</v>
      </c>
      <c r="L191" s="19" t="s">
        <v>1423</v>
      </c>
      <c r="M191" s="393">
        <f>I191-D191</f>
        <v>1814</v>
      </c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ht="15" customHeight="1" r="192">
      <c r="A192" s="8" t="s">
        <v>2055</v>
      </c>
      <c r="B192" s="9" t="s">
        <v>2056</v>
      </c>
      <c r="C192" s="9">
        <v>2014</v>
      </c>
      <c r="D192" s="388">
        <v>41925</v>
      </c>
      <c r="E192" s="11" t="s">
        <v>2057</v>
      </c>
      <c r="F192" s="12" t="s">
        <v>82</v>
      </c>
      <c r="G192" s="12" t="s">
        <v>17</v>
      </c>
      <c r="H192" s="11" t="s">
        <v>25</v>
      </c>
      <c r="I192" s="388">
        <v>44539</v>
      </c>
      <c r="J192" s="12">
        <v>12</v>
      </c>
      <c r="K192" s="12" t="s">
        <v>19</v>
      </c>
      <c r="L192" s="12" t="s">
        <v>1418</v>
      </c>
      <c r="M192" s="389">
        <f>I192-D192</f>
        <v>2614</v>
      </c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ht="12.75" customHeight="1" r="193">
      <c r="A193" s="16">
        <v>121</v>
      </c>
      <c r="B193" s="17" t="s">
        <v>2058</v>
      </c>
      <c r="C193" s="17">
        <v>2016</v>
      </c>
      <c r="D193" s="392">
        <v>42426</v>
      </c>
      <c r="E193" s="19" t="s">
        <v>2059</v>
      </c>
      <c r="F193" s="19" t="s">
        <v>1653</v>
      </c>
      <c r="G193" s="20" t="s">
        <v>860</v>
      </c>
      <c r="H193" s="20" t="s">
        <v>100</v>
      </c>
      <c r="I193" s="392">
        <v>44200</v>
      </c>
      <c r="J193" s="19">
        <v>1</v>
      </c>
      <c r="K193" s="103" t="s">
        <v>319</v>
      </c>
      <c r="L193" s="19" t="s">
        <v>1423</v>
      </c>
      <c r="M193" s="393">
        <f>I193-D193</f>
        <v>1774</v>
      </c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ht="12.75" customHeight="1" r="194">
      <c r="A194" s="8">
        <v>221</v>
      </c>
      <c r="B194" s="9" t="s">
        <v>2060</v>
      </c>
      <c r="C194" s="9">
        <v>2011</v>
      </c>
      <c r="D194" s="388">
        <v>40808</v>
      </c>
      <c r="E194" s="11" t="s">
        <v>2061</v>
      </c>
      <c r="F194" s="12" t="s">
        <v>1005</v>
      </c>
      <c r="G194" s="12" t="s">
        <v>860</v>
      </c>
      <c r="H194" s="11" t="s">
        <v>209</v>
      </c>
      <c r="I194" s="388">
        <v>44200</v>
      </c>
      <c r="J194" s="12">
        <v>1</v>
      </c>
      <c r="K194" s="103" t="s">
        <v>319</v>
      </c>
      <c r="L194" s="12" t="s">
        <v>1418</v>
      </c>
      <c r="M194" s="389">
        <f>I194-D194</f>
        <v>3392</v>
      </c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ht="12.75" customHeight="1" r="195">
      <c r="A195" s="16">
        <v>321</v>
      </c>
      <c r="B195" s="17" t="s">
        <v>2062</v>
      </c>
      <c r="C195" s="17">
        <v>2017</v>
      </c>
      <c r="D195" s="392">
        <v>42944</v>
      </c>
      <c r="E195" s="19" t="s">
        <v>2063</v>
      </c>
      <c r="F195" s="19" t="s">
        <v>2064</v>
      </c>
      <c r="G195" s="20" t="s">
        <v>860</v>
      </c>
      <c r="H195" s="20" t="s">
        <v>2065</v>
      </c>
      <c r="I195" s="392">
        <v>44200</v>
      </c>
      <c r="J195" s="19">
        <v>1</v>
      </c>
      <c r="K195" s="103" t="s">
        <v>308</v>
      </c>
      <c r="L195" s="19" t="s">
        <v>1418</v>
      </c>
      <c r="M195" s="393">
        <f>I195-D195</f>
        <v>1256</v>
      </c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ht="12.75" customHeight="1" r="196">
      <c r="A196" s="8">
        <v>421</v>
      </c>
      <c r="B196" s="9" t="s">
        <v>2066</v>
      </c>
      <c r="C196" s="9">
        <v>2014</v>
      </c>
      <c r="D196" s="388">
        <v>41960</v>
      </c>
      <c r="E196" s="11" t="s">
        <v>2067</v>
      </c>
      <c r="F196" s="12" t="s">
        <v>2068</v>
      </c>
      <c r="G196" s="12" t="s">
        <v>844</v>
      </c>
      <c r="H196" s="11" t="s">
        <v>2069</v>
      </c>
      <c r="I196" s="388">
        <v>44200</v>
      </c>
      <c r="J196" s="12">
        <v>1</v>
      </c>
      <c r="K196" s="412" t="s">
        <v>1398</v>
      </c>
      <c r="L196" s="12" t="s">
        <v>1423</v>
      </c>
      <c r="M196" s="389">
        <f>I196-D196</f>
        <v>2240</v>
      </c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ht="12.75" customHeight="1" r="197">
      <c r="A197" s="16">
        <v>521</v>
      </c>
      <c r="B197" s="17" t="s">
        <v>2070</v>
      </c>
      <c r="C197" s="17">
        <v>2014</v>
      </c>
      <c r="D197" s="392">
        <v>41827</v>
      </c>
      <c r="E197" s="19" t="s">
        <v>2071</v>
      </c>
      <c r="F197" s="19" t="s">
        <v>2072</v>
      </c>
      <c r="G197" s="20" t="s">
        <v>860</v>
      </c>
      <c r="H197" s="20" t="s">
        <v>100</v>
      </c>
      <c r="I197" s="392">
        <v>44201</v>
      </c>
      <c r="J197" s="19">
        <v>1</v>
      </c>
      <c r="K197" s="103" t="s">
        <v>319</v>
      </c>
      <c r="L197" s="19" t="s">
        <v>1418</v>
      </c>
      <c r="M197" s="393">
        <f>I197-D197</f>
        <v>2374</v>
      </c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ht="15.75" customHeight="1" r="198">
      <c r="A198" s="8">
        <v>621</v>
      </c>
      <c r="B198" s="9" t="s">
        <v>2073</v>
      </c>
      <c r="C198" s="9">
        <v>2018</v>
      </c>
      <c r="D198" s="388">
        <v>43256</v>
      </c>
      <c r="E198" s="11" t="s">
        <v>2074</v>
      </c>
      <c r="F198" s="12" t="s">
        <v>885</v>
      </c>
      <c r="G198" s="12" t="s">
        <v>860</v>
      </c>
      <c r="H198" s="11" t="s">
        <v>25</v>
      </c>
      <c r="I198" s="388">
        <v>44201</v>
      </c>
      <c r="J198" s="12">
        <v>1</v>
      </c>
      <c r="K198" s="461" t="s">
        <v>301</v>
      </c>
      <c r="L198" s="12" t="s">
        <v>1418</v>
      </c>
      <c r="M198" s="389">
        <f>I198-D198</f>
        <v>945</v>
      </c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ht="12.75" customHeight="1" r="199">
      <c r="A199" s="16">
        <v>721</v>
      </c>
      <c r="B199" s="17" t="s">
        <v>2075</v>
      </c>
      <c r="C199" s="17">
        <v>2010</v>
      </c>
      <c r="D199" s="392">
        <v>42982</v>
      </c>
      <c r="E199" s="19" t="s">
        <v>2076</v>
      </c>
      <c r="F199" s="19" t="s">
        <v>2077</v>
      </c>
      <c r="G199" s="20" t="s">
        <v>850</v>
      </c>
      <c r="H199" s="20" t="s">
        <v>2078</v>
      </c>
      <c r="I199" s="392">
        <v>44208</v>
      </c>
      <c r="J199" s="19">
        <v>1</v>
      </c>
      <c r="K199" s="103" t="s">
        <v>313</v>
      </c>
      <c r="L199" s="19" t="s">
        <v>1418</v>
      </c>
      <c r="M199" s="393">
        <f>I199-D199</f>
        <v>1226</v>
      </c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ht="15.75" customHeight="1" r="200">
      <c r="A200" s="8">
        <v>821</v>
      </c>
      <c r="B200" s="9" t="s">
        <v>2079</v>
      </c>
      <c r="C200" s="9">
        <v>2018</v>
      </c>
      <c r="D200" s="388">
        <v>43139</v>
      </c>
      <c r="E200" s="11" t="s">
        <v>2080</v>
      </c>
      <c r="F200" s="12" t="s">
        <v>1160</v>
      </c>
      <c r="G200" s="12" t="s">
        <v>860</v>
      </c>
      <c r="H200" s="11" t="s">
        <v>187</v>
      </c>
      <c r="I200" s="388">
        <v>44211</v>
      </c>
      <c r="J200" s="12">
        <v>1</v>
      </c>
      <c r="K200" s="462" t="s">
        <v>289</v>
      </c>
      <c r="L200" s="12" t="s">
        <v>1418</v>
      </c>
      <c r="M200" s="389">
        <f>I200-D200</f>
        <v>1072</v>
      </c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ht="12.75" customHeight="1" r="201">
      <c r="A201" s="16">
        <v>921</v>
      </c>
      <c r="B201" s="17" t="s">
        <v>2081</v>
      </c>
      <c r="C201" s="17">
        <v>2018</v>
      </c>
      <c r="D201" s="392">
        <v>43447</v>
      </c>
      <c r="E201" s="19" t="s">
        <v>2082</v>
      </c>
      <c r="F201" s="19" t="s">
        <v>1361</v>
      </c>
      <c r="G201" s="20" t="s">
        <v>860</v>
      </c>
      <c r="H201" s="20" t="s">
        <v>1504</v>
      </c>
      <c r="I201" s="392">
        <v>44215</v>
      </c>
      <c r="J201" s="19">
        <v>1</v>
      </c>
      <c r="K201" s="103" t="s">
        <v>319</v>
      </c>
      <c r="L201" s="19" t="s">
        <v>1418</v>
      </c>
      <c r="M201" s="393">
        <f>I201-D201</f>
        <v>768</v>
      </c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ht="14.25" customHeight="1" r="202">
      <c r="A202" s="8">
        <v>1021</v>
      </c>
      <c r="B202" s="9" t="s">
        <v>2083</v>
      </c>
      <c r="C202" s="9">
        <v>2014</v>
      </c>
      <c r="D202" s="388">
        <v>41677</v>
      </c>
      <c r="E202" s="11" t="s">
        <v>2084</v>
      </c>
      <c r="F202" s="12" t="s">
        <v>2085</v>
      </c>
      <c r="G202" s="12" t="s">
        <v>860</v>
      </c>
      <c r="H202" s="11" t="s">
        <v>225</v>
      </c>
      <c r="I202" s="388">
        <v>44221</v>
      </c>
      <c r="J202" s="12">
        <v>1</v>
      </c>
      <c r="K202" s="462" t="s">
        <v>289</v>
      </c>
      <c r="L202" s="12" t="s">
        <v>1423</v>
      </c>
      <c r="M202" s="389">
        <f>I202-D202</f>
        <v>2544</v>
      </c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ht="12.75" customHeight="1" r="203">
      <c r="A203" s="16">
        <v>1121</v>
      </c>
      <c r="B203" s="17" t="s">
        <v>2086</v>
      </c>
      <c r="C203" s="17">
        <v>2014</v>
      </c>
      <c r="D203" s="392">
        <v>41683</v>
      </c>
      <c r="E203" s="19" t="s">
        <v>2087</v>
      </c>
      <c r="F203" s="19" t="s">
        <v>2088</v>
      </c>
      <c r="G203" s="20" t="s">
        <v>860</v>
      </c>
      <c r="H203" s="20" t="s">
        <v>25</v>
      </c>
      <c r="I203" s="392">
        <v>44221</v>
      </c>
      <c r="J203" s="19">
        <v>1</v>
      </c>
      <c r="K203" s="103" t="s">
        <v>319</v>
      </c>
      <c r="L203" s="19" t="s">
        <v>1423</v>
      </c>
      <c r="M203" s="393">
        <f>I203-D203</f>
        <v>2538</v>
      </c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ht="12.75" customHeight="1" r="204">
      <c r="A204" s="8">
        <v>1221</v>
      </c>
      <c r="B204" s="9" t="s">
        <v>2089</v>
      </c>
      <c r="C204" s="9">
        <v>2014</v>
      </c>
      <c r="D204" s="388">
        <v>41729</v>
      </c>
      <c r="E204" s="11" t="s">
        <v>2090</v>
      </c>
      <c r="F204" s="12" t="s">
        <v>370</v>
      </c>
      <c r="G204" s="12" t="s">
        <v>860</v>
      </c>
      <c r="H204" s="11" t="s">
        <v>225</v>
      </c>
      <c r="I204" s="388">
        <v>44221</v>
      </c>
      <c r="J204" s="12">
        <v>1</v>
      </c>
      <c r="K204" s="103" t="s">
        <v>313</v>
      </c>
      <c r="L204" s="12" t="s">
        <v>1423</v>
      </c>
      <c r="M204" s="389">
        <f>I204-D204</f>
        <v>2492</v>
      </c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ht="12.75" customHeight="1" r="205">
      <c r="A205" s="16">
        <v>1321</v>
      </c>
      <c r="B205" s="17" t="s">
        <v>2091</v>
      </c>
      <c r="C205" s="17">
        <v>2013</v>
      </c>
      <c r="D205" s="392">
        <v>41414</v>
      </c>
      <c r="E205" s="19" t="s">
        <v>2092</v>
      </c>
      <c r="F205" s="19" t="s">
        <v>2093</v>
      </c>
      <c r="G205" s="20" t="s">
        <v>860</v>
      </c>
      <c r="H205" s="20" t="s">
        <v>71</v>
      </c>
      <c r="I205" s="392">
        <v>44221</v>
      </c>
      <c r="J205" s="19">
        <v>1</v>
      </c>
      <c r="K205" s="103" t="s">
        <v>319</v>
      </c>
      <c r="L205" s="19" t="s">
        <v>1423</v>
      </c>
      <c r="M205" s="393">
        <f>I205-D205</f>
        <v>2807</v>
      </c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ht="12.75" customHeight="1" r="206">
      <c r="A206" s="8">
        <v>1421</v>
      </c>
      <c r="B206" s="9" t="s">
        <v>2094</v>
      </c>
      <c r="C206" s="9">
        <v>2013</v>
      </c>
      <c r="D206" s="388">
        <v>41443</v>
      </c>
      <c r="E206" s="11" t="s">
        <v>2095</v>
      </c>
      <c r="F206" s="12" t="s">
        <v>1154</v>
      </c>
      <c r="G206" s="12" t="s">
        <v>860</v>
      </c>
      <c r="H206" s="11" t="s">
        <v>2069</v>
      </c>
      <c r="I206" s="388">
        <v>44221</v>
      </c>
      <c r="J206" s="12">
        <v>1</v>
      </c>
      <c r="K206" s="412" t="s">
        <v>1398</v>
      </c>
      <c r="L206" s="12" t="s">
        <v>1418</v>
      </c>
      <c r="M206" s="389">
        <f>I206-D206</f>
        <v>2778</v>
      </c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ht="12.75" customHeight="1" r="207">
      <c r="A207" s="16">
        <v>1521</v>
      </c>
      <c r="B207" s="17" t="s">
        <v>2096</v>
      </c>
      <c r="C207" s="17">
        <v>2013</v>
      </c>
      <c r="D207" s="392">
        <v>41536</v>
      </c>
      <c r="E207" s="19" t="s">
        <v>2097</v>
      </c>
      <c r="F207" s="19" t="s">
        <v>2098</v>
      </c>
      <c r="G207" s="20" t="s">
        <v>860</v>
      </c>
      <c r="H207" s="20" t="s">
        <v>1258</v>
      </c>
      <c r="I207" s="392">
        <v>44221</v>
      </c>
      <c r="J207" s="19">
        <v>1</v>
      </c>
      <c r="K207" s="103" t="s">
        <v>319</v>
      </c>
      <c r="L207" s="19" t="s">
        <v>1418</v>
      </c>
      <c r="M207" s="393">
        <f>I207-D207</f>
        <v>2685</v>
      </c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ht="12.75" customHeight="1" r="208">
      <c r="A208" s="8">
        <v>1621</v>
      </c>
      <c r="B208" s="9" t="s">
        <v>2099</v>
      </c>
      <c r="C208" s="9">
        <v>2013</v>
      </c>
      <c r="D208" s="388">
        <v>41577</v>
      </c>
      <c r="E208" s="11" t="s">
        <v>2100</v>
      </c>
      <c r="F208" s="12" t="s">
        <v>1081</v>
      </c>
      <c r="G208" s="12" t="s">
        <v>860</v>
      </c>
      <c r="H208" s="11" t="s">
        <v>137</v>
      </c>
      <c r="I208" s="388">
        <v>44221</v>
      </c>
      <c r="J208" s="12">
        <v>1</v>
      </c>
      <c r="K208" s="461" t="s">
        <v>301</v>
      </c>
      <c r="L208" s="12" t="s">
        <v>1423</v>
      </c>
      <c r="M208" s="389">
        <f>I208-D208</f>
        <v>2644</v>
      </c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ht="12.75" customHeight="1" r="209">
      <c r="A209" s="16">
        <v>1721</v>
      </c>
      <c r="B209" s="17" t="s">
        <v>2101</v>
      </c>
      <c r="C209" s="17">
        <v>2013</v>
      </c>
      <c r="D209" s="392">
        <v>41606</v>
      </c>
      <c r="E209" s="19" t="s">
        <v>2102</v>
      </c>
      <c r="F209" s="19" t="s">
        <v>859</v>
      </c>
      <c r="G209" s="20" t="s">
        <v>860</v>
      </c>
      <c r="H209" s="20" t="s">
        <v>137</v>
      </c>
      <c r="I209" s="392">
        <v>44221</v>
      </c>
      <c r="J209" s="19">
        <v>1</v>
      </c>
      <c r="K209" s="103" t="s">
        <v>319</v>
      </c>
      <c r="L209" s="19" t="s">
        <v>1418</v>
      </c>
      <c r="M209" s="393">
        <f>I209-D209</f>
        <v>2615</v>
      </c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ht="12.75" customHeight="1" r="210">
      <c r="A210" s="8">
        <v>1821</v>
      </c>
      <c r="B210" s="9" t="s">
        <v>2103</v>
      </c>
      <c r="C210" s="9">
        <v>2013</v>
      </c>
      <c r="D210" s="388">
        <v>41627</v>
      </c>
      <c r="E210" s="11" t="s">
        <v>2104</v>
      </c>
      <c r="F210" s="12" t="s">
        <v>1045</v>
      </c>
      <c r="G210" s="12" t="s">
        <v>860</v>
      </c>
      <c r="H210" s="11" t="s">
        <v>137</v>
      </c>
      <c r="I210" s="388">
        <v>44221</v>
      </c>
      <c r="J210" s="12">
        <v>1</v>
      </c>
      <c r="K210" s="103" t="s">
        <v>319</v>
      </c>
      <c r="L210" s="12" t="s">
        <v>1423</v>
      </c>
      <c r="M210" s="389">
        <f>I210-D210</f>
        <v>2594</v>
      </c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ht="12.75" customHeight="1" r="211">
      <c r="A211" s="16">
        <v>1921</v>
      </c>
      <c r="B211" s="17" t="s">
        <v>2105</v>
      </c>
      <c r="C211" s="17">
        <v>2016</v>
      </c>
      <c r="D211" s="392">
        <v>42457</v>
      </c>
      <c r="E211" s="19" t="s">
        <v>2106</v>
      </c>
      <c r="F211" s="19" t="s">
        <v>916</v>
      </c>
      <c r="G211" s="20" t="s">
        <v>860</v>
      </c>
      <c r="H211" s="20" t="s">
        <v>2107</v>
      </c>
      <c r="I211" s="392">
        <v>44221</v>
      </c>
      <c r="J211" s="19">
        <v>1</v>
      </c>
      <c r="K211" s="103" t="s">
        <v>319</v>
      </c>
      <c r="L211" s="19" t="s">
        <v>1418</v>
      </c>
      <c r="M211" s="393">
        <f>I211-D211</f>
        <v>1764</v>
      </c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ht="12.75" customHeight="1" r="212">
      <c r="A212" s="8">
        <v>2021</v>
      </c>
      <c r="B212" s="9" t="s">
        <v>2108</v>
      </c>
      <c r="C212" s="9">
        <v>2019</v>
      </c>
      <c r="D212" s="388">
        <v>43552</v>
      </c>
      <c r="E212" s="11" t="s">
        <v>2109</v>
      </c>
      <c r="F212" s="12" t="s">
        <v>2110</v>
      </c>
      <c r="G212" s="12" t="s">
        <v>871</v>
      </c>
      <c r="H212" s="11" t="s">
        <v>2111</v>
      </c>
      <c r="I212" s="388">
        <v>44221</v>
      </c>
      <c r="J212" s="12">
        <v>1</v>
      </c>
      <c r="K212" s="412" t="s">
        <v>1398</v>
      </c>
      <c r="L212" s="12" t="s">
        <v>380</v>
      </c>
      <c r="M212" s="389">
        <f>I212-D212</f>
        <v>669</v>
      </c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ht="12.75" customHeight="1" r="213">
      <c r="A213" s="16">
        <v>2121</v>
      </c>
      <c r="B213" s="17" t="s">
        <v>2112</v>
      </c>
      <c r="C213" s="17">
        <v>2019</v>
      </c>
      <c r="D213" s="392">
        <v>43556</v>
      </c>
      <c r="E213" s="19" t="s">
        <v>2113</v>
      </c>
      <c r="F213" s="19" t="s">
        <v>542</v>
      </c>
      <c r="G213" s="20" t="s">
        <v>860</v>
      </c>
      <c r="H213" s="20" t="s">
        <v>25</v>
      </c>
      <c r="I213" s="392">
        <v>44221</v>
      </c>
      <c r="J213" s="19">
        <v>1</v>
      </c>
      <c r="K213" s="103" t="s">
        <v>319</v>
      </c>
      <c r="L213" s="19" t="s">
        <v>1418</v>
      </c>
      <c r="M213" s="393">
        <f>I213-D213</f>
        <v>665</v>
      </c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ht="12.75" customHeight="1" r="214">
      <c r="A214" s="8">
        <v>2221</v>
      </c>
      <c r="B214" s="9" t="s">
        <v>2114</v>
      </c>
      <c r="C214" s="9">
        <v>2018</v>
      </c>
      <c r="D214" s="388">
        <v>43371</v>
      </c>
      <c r="E214" s="11" t="s">
        <v>2115</v>
      </c>
      <c r="F214" s="12" t="s">
        <v>2116</v>
      </c>
      <c r="G214" s="12" t="s">
        <v>860</v>
      </c>
      <c r="H214" s="11" t="s">
        <v>187</v>
      </c>
      <c r="I214" s="388">
        <v>44221</v>
      </c>
      <c r="J214" s="12">
        <v>1</v>
      </c>
      <c r="K214" s="461" t="s">
        <v>301</v>
      </c>
      <c r="L214" s="12" t="s">
        <v>1423</v>
      </c>
      <c r="M214" s="389">
        <f>I214-D214</f>
        <v>850</v>
      </c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ht="12.75" customHeight="1" r="215">
      <c r="A215" s="16">
        <v>2321</v>
      </c>
      <c r="B215" s="17" t="s">
        <v>2117</v>
      </c>
      <c r="C215" s="17">
        <v>2018</v>
      </c>
      <c r="D215" s="392">
        <v>43376</v>
      </c>
      <c r="E215" s="19" t="s">
        <v>2118</v>
      </c>
      <c r="F215" s="19" t="s">
        <v>1653</v>
      </c>
      <c r="G215" s="20" t="s">
        <v>860</v>
      </c>
      <c r="H215" s="20" t="s">
        <v>187</v>
      </c>
      <c r="I215" s="392">
        <v>44221</v>
      </c>
      <c r="J215" s="19">
        <v>1</v>
      </c>
      <c r="K215" s="103" t="s">
        <v>319</v>
      </c>
      <c r="L215" s="19" t="s">
        <v>1423</v>
      </c>
      <c r="M215" s="393">
        <f>I215-D215</f>
        <v>845</v>
      </c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ht="12.75" customHeight="1" r="216">
      <c r="A216" s="8">
        <v>2421</v>
      </c>
      <c r="B216" s="9" t="s">
        <v>2119</v>
      </c>
      <c r="C216" s="9">
        <v>2018</v>
      </c>
      <c r="D216" s="388">
        <v>43391</v>
      </c>
      <c r="E216" s="11" t="s">
        <v>2120</v>
      </c>
      <c r="F216" s="12" t="s">
        <v>2121</v>
      </c>
      <c r="G216" s="12" t="s">
        <v>850</v>
      </c>
      <c r="H216" s="11" t="s">
        <v>2122</v>
      </c>
      <c r="I216" s="388">
        <v>44221</v>
      </c>
      <c r="J216" s="12">
        <v>1</v>
      </c>
      <c r="K216" s="103" t="s">
        <v>313</v>
      </c>
      <c r="L216" s="12" t="s">
        <v>1423</v>
      </c>
      <c r="M216" s="389">
        <f>I216-D216</f>
        <v>830</v>
      </c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ht="12.75" customHeight="1" r="217">
      <c r="A217" s="16">
        <v>2521</v>
      </c>
      <c r="B217" s="17" t="s">
        <v>2123</v>
      </c>
      <c r="C217" s="17">
        <v>2019</v>
      </c>
      <c r="D217" s="392">
        <v>43647</v>
      </c>
      <c r="E217" s="19" t="s">
        <v>2124</v>
      </c>
      <c r="F217" s="19" t="s">
        <v>2125</v>
      </c>
      <c r="G217" s="20" t="s">
        <v>860</v>
      </c>
      <c r="H217" s="20" t="s">
        <v>132</v>
      </c>
      <c r="I217" s="392">
        <v>44221</v>
      </c>
      <c r="J217" s="19">
        <v>1</v>
      </c>
      <c r="K217" s="103" t="s">
        <v>313</v>
      </c>
      <c r="L217" s="19" t="s">
        <v>1423</v>
      </c>
      <c r="M217" s="393">
        <f>I217-D217</f>
        <v>574</v>
      </c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ht="12.75" customHeight="1" r="218">
      <c r="A218" s="8">
        <v>2621</v>
      </c>
      <c r="B218" s="9" t="s">
        <v>2126</v>
      </c>
      <c r="C218" s="9">
        <v>2014</v>
      </c>
      <c r="D218" s="388">
        <v>41724</v>
      </c>
      <c r="E218" s="11" t="s">
        <v>2127</v>
      </c>
      <c r="F218" s="12" t="s">
        <v>953</v>
      </c>
      <c r="G218" s="12" t="s">
        <v>860</v>
      </c>
      <c r="H218" s="11" t="s">
        <v>2128</v>
      </c>
      <c r="I218" s="388">
        <v>44222</v>
      </c>
      <c r="J218" s="12">
        <v>1</v>
      </c>
      <c r="K218" s="103" t="s">
        <v>313</v>
      </c>
      <c r="L218" s="12" t="s">
        <v>1423</v>
      </c>
      <c r="M218" s="389">
        <f>I218-D218</f>
        <v>2498</v>
      </c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ht="12.75" customHeight="1" r="219">
      <c r="A219" s="16">
        <v>2721</v>
      </c>
      <c r="B219" s="17" t="s">
        <v>2129</v>
      </c>
      <c r="C219" s="17">
        <v>2016</v>
      </c>
      <c r="D219" s="392">
        <v>42438</v>
      </c>
      <c r="E219" s="19" t="s">
        <v>2130</v>
      </c>
      <c r="F219" s="19" t="s">
        <v>542</v>
      </c>
      <c r="G219" s="20" t="s">
        <v>860</v>
      </c>
      <c r="H219" s="20" t="s">
        <v>277</v>
      </c>
      <c r="I219" s="392">
        <v>44222</v>
      </c>
      <c r="J219" s="19">
        <v>1</v>
      </c>
      <c r="K219" s="103" t="s">
        <v>319</v>
      </c>
      <c r="L219" s="19" t="s">
        <v>1418</v>
      </c>
      <c r="M219" s="393">
        <f>I219-D219</f>
        <v>1784</v>
      </c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ht="12.75" customHeight="1" r="220">
      <c r="A220" s="8">
        <v>2821</v>
      </c>
      <c r="B220" s="9" t="s">
        <v>2131</v>
      </c>
      <c r="C220" s="9">
        <v>2020</v>
      </c>
      <c r="D220" s="388">
        <v>44006</v>
      </c>
      <c r="E220" s="11" t="s">
        <v>2132</v>
      </c>
      <c r="F220" s="12" t="s">
        <v>2133</v>
      </c>
      <c r="G220" s="12" t="s">
        <v>871</v>
      </c>
      <c r="H220" s="11" t="s">
        <v>2134</v>
      </c>
      <c r="I220" s="388">
        <v>44222</v>
      </c>
      <c r="J220" s="12">
        <v>1</v>
      </c>
      <c r="K220" s="103" t="s">
        <v>319</v>
      </c>
      <c r="L220" s="12" t="s">
        <v>380</v>
      </c>
      <c r="M220" s="389">
        <f>I220-D220</f>
        <v>216</v>
      </c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ht="12.75" customHeight="1" r="221">
      <c r="A221" s="16">
        <v>2921</v>
      </c>
      <c r="B221" s="17" t="s">
        <v>2135</v>
      </c>
      <c r="C221" s="17">
        <v>2018</v>
      </c>
      <c r="D221" s="392">
        <v>43165</v>
      </c>
      <c r="E221" s="19" t="s">
        <v>2136</v>
      </c>
      <c r="F221" s="19" t="s">
        <v>1361</v>
      </c>
      <c r="G221" s="20" t="s">
        <v>860</v>
      </c>
      <c r="H221" s="20" t="s">
        <v>181</v>
      </c>
      <c r="I221" s="392">
        <v>44222</v>
      </c>
      <c r="J221" s="19">
        <v>1</v>
      </c>
      <c r="K221" s="103" t="s">
        <v>313</v>
      </c>
      <c r="L221" s="19" t="s">
        <v>1418</v>
      </c>
      <c r="M221" s="393">
        <f>I221-D221</f>
        <v>1057</v>
      </c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ht="15" customHeight="1" r="222">
      <c r="A222" s="8">
        <v>3021</v>
      </c>
      <c r="B222" s="9" t="s">
        <v>2137</v>
      </c>
      <c r="C222" s="9">
        <v>2020</v>
      </c>
      <c r="D222" s="388">
        <v>44025</v>
      </c>
      <c r="E222" s="11" t="s">
        <v>2138</v>
      </c>
      <c r="F222" s="12" t="s">
        <v>2139</v>
      </c>
      <c r="G222" s="12" t="s">
        <v>871</v>
      </c>
      <c r="H222" s="11" t="s">
        <v>2140</v>
      </c>
      <c r="I222" s="388">
        <v>44222</v>
      </c>
      <c r="J222" s="12">
        <v>1</v>
      </c>
      <c r="K222" s="103" t="s">
        <v>319</v>
      </c>
      <c r="L222" s="12" t="s">
        <v>380</v>
      </c>
      <c r="M222" s="389">
        <f>I222-D222</f>
        <v>197</v>
      </c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ht="15" customHeight="1" r="223">
      <c r="A223" s="16">
        <v>3121</v>
      </c>
      <c r="B223" s="17" t="s">
        <v>2141</v>
      </c>
      <c r="C223" s="17">
        <v>2020</v>
      </c>
      <c r="D223" s="392">
        <v>44040</v>
      </c>
      <c r="E223" s="19" t="s">
        <v>2142</v>
      </c>
      <c r="F223" s="463" t="s">
        <v>2143</v>
      </c>
      <c r="G223" s="19" t="s">
        <v>865</v>
      </c>
      <c r="H223" s="20" t="s">
        <v>927</v>
      </c>
      <c r="I223" s="392">
        <v>44222</v>
      </c>
      <c r="J223" s="19">
        <v>1</v>
      </c>
      <c r="K223" s="103" t="s">
        <v>319</v>
      </c>
      <c r="L223" s="19" t="s">
        <v>380</v>
      </c>
      <c r="M223" s="393">
        <f>I223-D223</f>
        <v>182</v>
      </c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ht="12.75" customHeight="1" r="224">
      <c r="A224" s="8">
        <v>3221</v>
      </c>
      <c r="B224" s="9" t="s">
        <v>2144</v>
      </c>
      <c r="C224" s="9">
        <v>2020</v>
      </c>
      <c r="D224" s="388">
        <v>44042</v>
      </c>
      <c r="E224" s="12" t="s">
        <v>2145</v>
      </c>
      <c r="F224" s="463" t="s">
        <v>2143</v>
      </c>
      <c r="G224" s="12" t="s">
        <v>865</v>
      </c>
      <c r="H224" s="11" t="s">
        <v>927</v>
      </c>
      <c r="I224" s="388">
        <v>44222</v>
      </c>
      <c r="J224" s="12">
        <v>1</v>
      </c>
      <c r="K224" s="103" t="s">
        <v>319</v>
      </c>
      <c r="L224" s="12" t="s">
        <v>380</v>
      </c>
      <c r="M224" s="389">
        <f>I224-D224</f>
        <v>180</v>
      </c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ht="12.75" customHeight="1" r="225">
      <c r="A225" s="16">
        <v>3321</v>
      </c>
      <c r="B225" s="17" t="s">
        <v>2146</v>
      </c>
      <c r="C225" s="17">
        <v>2020</v>
      </c>
      <c r="D225" s="392">
        <v>44043</v>
      </c>
      <c r="E225" s="19" t="s">
        <v>2147</v>
      </c>
      <c r="F225" s="19" t="s">
        <v>2148</v>
      </c>
      <c r="G225" s="20" t="s">
        <v>871</v>
      </c>
      <c r="H225" s="20" t="s">
        <v>2149</v>
      </c>
      <c r="I225" s="392">
        <v>44222</v>
      </c>
      <c r="J225" s="19">
        <v>1</v>
      </c>
      <c r="K225" s="103" t="s">
        <v>319</v>
      </c>
      <c r="L225" s="19" t="s">
        <v>380</v>
      </c>
      <c r="M225" s="393">
        <f>I225-D225</f>
        <v>179</v>
      </c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ht="12.75" customHeight="1" r="226">
      <c r="A226" s="8">
        <v>3421</v>
      </c>
      <c r="B226" s="9" t="s">
        <v>2150</v>
      </c>
      <c r="C226" s="9">
        <v>2019</v>
      </c>
      <c r="D226" s="388">
        <v>43761</v>
      </c>
      <c r="E226" s="11" t="s">
        <v>2151</v>
      </c>
      <c r="F226" s="12" t="s">
        <v>2139</v>
      </c>
      <c r="G226" s="12" t="s">
        <v>871</v>
      </c>
      <c r="H226" s="11" t="s">
        <v>1230</v>
      </c>
      <c r="I226" s="388">
        <v>44222</v>
      </c>
      <c r="J226" s="12">
        <v>1</v>
      </c>
      <c r="K226" s="103" t="s">
        <v>319</v>
      </c>
      <c r="L226" s="12" t="s">
        <v>380</v>
      </c>
      <c r="M226" s="389">
        <f>I226-D226</f>
        <v>461</v>
      </c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ht="12.75" customHeight="1" r="227">
      <c r="A227" s="16">
        <v>3521</v>
      </c>
      <c r="B227" s="17" t="s">
        <v>2152</v>
      </c>
      <c r="C227" s="17">
        <v>2011</v>
      </c>
      <c r="D227" s="392">
        <v>40575</v>
      </c>
      <c r="E227" s="19" t="s">
        <v>2153</v>
      </c>
      <c r="F227" s="19" t="s">
        <v>456</v>
      </c>
      <c r="G227" s="20" t="s">
        <v>860</v>
      </c>
      <c r="H227" s="20" t="s">
        <v>345</v>
      </c>
      <c r="I227" s="392">
        <v>44222</v>
      </c>
      <c r="J227" s="19">
        <v>1</v>
      </c>
      <c r="K227" s="103" t="s">
        <v>313</v>
      </c>
      <c r="L227" s="19" t="s">
        <v>1423</v>
      </c>
      <c r="M227" s="393">
        <f>I227-D227</f>
        <v>3647</v>
      </c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ht="12.75" customHeight="1" r="228">
      <c r="A228" s="8">
        <v>3621</v>
      </c>
      <c r="B228" s="9" t="s">
        <v>2154</v>
      </c>
      <c r="C228" s="9">
        <v>2019</v>
      </c>
      <c r="D228" s="388">
        <v>43496</v>
      </c>
      <c r="E228" s="11" t="s">
        <v>2155</v>
      </c>
      <c r="F228" s="12" t="s">
        <v>2156</v>
      </c>
      <c r="G228" s="12" t="s">
        <v>860</v>
      </c>
      <c r="H228" s="11" t="s">
        <v>345</v>
      </c>
      <c r="I228" s="388">
        <v>44222</v>
      </c>
      <c r="J228" s="12">
        <v>1</v>
      </c>
      <c r="K228" s="103" t="s">
        <v>319</v>
      </c>
      <c r="L228" s="12" t="s">
        <v>1418</v>
      </c>
      <c r="M228" s="389">
        <f>I228-D228</f>
        <v>726</v>
      </c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ht="15" customHeight="1" r="229">
      <c r="A229" s="16">
        <v>3721</v>
      </c>
      <c r="B229" s="17" t="s">
        <v>2157</v>
      </c>
      <c r="C229" s="17">
        <v>2010</v>
      </c>
      <c r="D229" s="392">
        <v>40193</v>
      </c>
      <c r="E229" s="19" t="s">
        <v>2158</v>
      </c>
      <c r="F229" s="19" t="s">
        <v>370</v>
      </c>
      <c r="G229" s="20" t="s">
        <v>860</v>
      </c>
      <c r="H229" s="20" t="s">
        <v>465</v>
      </c>
      <c r="I229" s="392">
        <v>44222</v>
      </c>
      <c r="J229" s="19">
        <v>1</v>
      </c>
      <c r="K229" s="103" t="s">
        <v>319</v>
      </c>
      <c r="L229" s="19" t="s">
        <v>1423</v>
      </c>
      <c r="M229" s="393">
        <f>I229-D229</f>
        <v>4029</v>
      </c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ht="12.75" customHeight="1" r="230">
      <c r="A230" s="8">
        <v>3821</v>
      </c>
      <c r="B230" s="9" t="s">
        <v>2159</v>
      </c>
      <c r="C230" s="9">
        <v>2018</v>
      </c>
      <c r="D230" s="388">
        <v>43165</v>
      </c>
      <c r="E230" s="11" t="s">
        <v>2160</v>
      </c>
      <c r="F230" s="12" t="s">
        <v>464</v>
      </c>
      <c r="G230" s="12" t="s">
        <v>860</v>
      </c>
      <c r="H230" s="11" t="s">
        <v>181</v>
      </c>
      <c r="I230" s="388">
        <v>44222</v>
      </c>
      <c r="J230" s="12">
        <v>1</v>
      </c>
      <c r="K230" s="103" t="s">
        <v>313</v>
      </c>
      <c r="L230" s="12" t="s">
        <v>1418</v>
      </c>
      <c r="M230" s="389">
        <f>I230-D230</f>
        <v>1057</v>
      </c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ht="12.75" customHeight="1" r="231">
      <c r="A231" s="16">
        <v>3921</v>
      </c>
      <c r="B231" s="17" t="s">
        <v>2161</v>
      </c>
      <c r="C231" s="17">
        <v>2018</v>
      </c>
      <c r="D231" s="392">
        <v>43217</v>
      </c>
      <c r="E231" s="19" t="s">
        <v>2162</v>
      </c>
      <c r="F231" s="19" t="s">
        <v>2163</v>
      </c>
      <c r="G231" s="20" t="s">
        <v>860</v>
      </c>
      <c r="H231" s="20" t="s">
        <v>345</v>
      </c>
      <c r="I231" s="392">
        <v>44222</v>
      </c>
      <c r="J231" s="19">
        <v>1</v>
      </c>
      <c r="K231" s="103" t="s">
        <v>308</v>
      </c>
      <c r="L231" s="19" t="s">
        <v>1423</v>
      </c>
      <c r="M231" s="393">
        <f>I231-D231</f>
        <v>1005</v>
      </c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ht="12.75" customHeight="1" r="232">
      <c r="A232" s="8">
        <v>4021</v>
      </c>
      <c r="B232" s="9" t="s">
        <v>2164</v>
      </c>
      <c r="C232" s="9">
        <v>2019</v>
      </c>
      <c r="D232" s="388">
        <v>43551</v>
      </c>
      <c r="E232" s="11" t="s">
        <v>2165</v>
      </c>
      <c r="F232" s="12" t="s">
        <v>2116</v>
      </c>
      <c r="G232" s="12" t="s">
        <v>850</v>
      </c>
      <c r="H232" s="11" t="s">
        <v>870</v>
      </c>
      <c r="I232" s="388">
        <v>44222</v>
      </c>
      <c r="J232" s="12">
        <v>1</v>
      </c>
      <c r="K232" s="462" t="s">
        <v>278</v>
      </c>
      <c r="L232" s="12" t="s">
        <v>1423</v>
      </c>
      <c r="M232" s="389">
        <f>I232-D232</f>
        <v>671</v>
      </c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ht="12.75" customHeight="1" r="233">
      <c r="A233" s="16">
        <v>4121</v>
      </c>
      <c r="B233" s="17" t="s">
        <v>2166</v>
      </c>
      <c r="C233" s="17">
        <v>2018</v>
      </c>
      <c r="D233" s="392">
        <v>43250</v>
      </c>
      <c r="E233" s="19" t="s">
        <v>2167</v>
      </c>
      <c r="F233" s="19" t="s">
        <v>2163</v>
      </c>
      <c r="G233" s="20" t="s">
        <v>860</v>
      </c>
      <c r="H233" s="20" t="s">
        <v>345</v>
      </c>
      <c r="I233" s="392">
        <v>44222</v>
      </c>
      <c r="J233" s="19">
        <v>1</v>
      </c>
      <c r="K233" s="103" t="s">
        <v>308</v>
      </c>
      <c r="L233" s="19" t="s">
        <v>1423</v>
      </c>
      <c r="M233" s="393">
        <f>I233-D233</f>
        <v>972</v>
      </c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ht="12.75" customHeight="1" r="234">
      <c r="A234" s="8">
        <v>4221</v>
      </c>
      <c r="B234" s="9" t="s">
        <v>2168</v>
      </c>
      <c r="C234" s="9">
        <v>2018</v>
      </c>
      <c r="D234" s="388">
        <v>43250</v>
      </c>
      <c r="E234" s="11" t="s">
        <v>2169</v>
      </c>
      <c r="F234" s="12" t="s">
        <v>2170</v>
      </c>
      <c r="G234" s="12" t="s">
        <v>860</v>
      </c>
      <c r="H234" s="11" t="s">
        <v>345</v>
      </c>
      <c r="I234" s="388">
        <v>44222</v>
      </c>
      <c r="J234" s="12">
        <v>1</v>
      </c>
      <c r="K234" s="462" t="s">
        <v>278</v>
      </c>
      <c r="L234" s="12" t="s">
        <v>1418</v>
      </c>
      <c r="M234" s="389">
        <f>I234-D234</f>
        <v>972</v>
      </c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ht="12.75" customHeight="1" r="235">
      <c r="A235" s="16">
        <v>4321</v>
      </c>
      <c r="B235" s="17" t="s">
        <v>2171</v>
      </c>
      <c r="C235" s="17">
        <v>2018</v>
      </c>
      <c r="D235" s="392">
        <v>43371</v>
      </c>
      <c r="E235" s="19" t="s">
        <v>2172</v>
      </c>
      <c r="F235" s="19" t="s">
        <v>1430</v>
      </c>
      <c r="G235" s="20" t="s">
        <v>860</v>
      </c>
      <c r="H235" s="20" t="s">
        <v>187</v>
      </c>
      <c r="I235" s="392">
        <v>44222</v>
      </c>
      <c r="J235" s="19">
        <v>1</v>
      </c>
      <c r="K235" s="103" t="s">
        <v>313</v>
      </c>
      <c r="L235" s="19" t="s">
        <v>1423</v>
      </c>
      <c r="M235" s="393">
        <f>I235-D235</f>
        <v>851</v>
      </c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ht="12.75" customHeight="1" r="236">
      <c r="A236" s="8">
        <v>4421</v>
      </c>
      <c r="B236" s="9" t="s">
        <v>2173</v>
      </c>
      <c r="C236" s="9">
        <v>2018</v>
      </c>
      <c r="D236" s="388">
        <v>43402</v>
      </c>
      <c r="E236" s="11" t="s">
        <v>2174</v>
      </c>
      <c r="F236" s="12" t="s">
        <v>542</v>
      </c>
      <c r="G236" s="12" t="s">
        <v>860</v>
      </c>
      <c r="H236" s="11" t="s">
        <v>2175</v>
      </c>
      <c r="I236" s="388">
        <v>44222</v>
      </c>
      <c r="J236" s="12">
        <v>1</v>
      </c>
      <c r="K236" s="103" t="s">
        <v>319</v>
      </c>
      <c r="L236" s="12" t="s">
        <v>1418</v>
      </c>
      <c r="M236" s="389">
        <f>I236-D236</f>
        <v>820</v>
      </c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ht="12.75" customHeight="1" r="237">
      <c r="A237" s="16">
        <v>4521</v>
      </c>
      <c r="B237" s="17" t="s">
        <v>2176</v>
      </c>
      <c r="C237" s="17">
        <v>2018</v>
      </c>
      <c r="D237" s="392">
        <v>43437</v>
      </c>
      <c r="E237" s="19" t="s">
        <v>2177</v>
      </c>
      <c r="F237" s="19" t="s">
        <v>2178</v>
      </c>
      <c r="G237" s="20" t="s">
        <v>850</v>
      </c>
      <c r="H237" s="20" t="s">
        <v>104</v>
      </c>
      <c r="I237" s="392">
        <v>44222</v>
      </c>
      <c r="J237" s="19">
        <v>1</v>
      </c>
      <c r="K237" s="461" t="s">
        <v>301</v>
      </c>
      <c r="L237" s="19" t="s">
        <v>1423</v>
      </c>
      <c r="M237" s="393">
        <f>I237-D237</f>
        <v>785</v>
      </c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ht="12.75" customHeight="1" r="238">
      <c r="A238" s="8">
        <v>4621</v>
      </c>
      <c r="B238" s="9" t="s">
        <v>2179</v>
      </c>
      <c r="C238" s="9">
        <v>2020</v>
      </c>
      <c r="D238" s="388">
        <v>44055</v>
      </c>
      <c r="E238" s="11" t="s">
        <v>2180</v>
      </c>
      <c r="F238" s="12" t="s">
        <v>2181</v>
      </c>
      <c r="G238" s="12" t="s">
        <v>865</v>
      </c>
      <c r="H238" s="11" t="s">
        <v>927</v>
      </c>
      <c r="I238" s="388">
        <v>44222</v>
      </c>
      <c r="J238" s="12">
        <v>1</v>
      </c>
      <c r="K238" s="103" t="s">
        <v>319</v>
      </c>
      <c r="L238" s="12" t="s">
        <v>380</v>
      </c>
      <c r="M238" s="389">
        <f>I238-D238</f>
        <v>167</v>
      </c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ht="12.75" customHeight="1" r="239">
      <c r="A239" s="16">
        <v>4721</v>
      </c>
      <c r="B239" s="17" t="s">
        <v>2182</v>
      </c>
      <c r="C239" s="17">
        <v>2020</v>
      </c>
      <c r="D239" s="392">
        <v>44060</v>
      </c>
      <c r="E239" s="19" t="s">
        <v>2183</v>
      </c>
      <c r="F239" s="19" t="s">
        <v>2181</v>
      </c>
      <c r="G239" s="20" t="s">
        <v>865</v>
      </c>
      <c r="H239" s="20" t="s">
        <v>927</v>
      </c>
      <c r="I239" s="392">
        <v>44222</v>
      </c>
      <c r="J239" s="19">
        <v>1</v>
      </c>
      <c r="K239" s="103" t="s">
        <v>319</v>
      </c>
      <c r="L239" s="19" t="s">
        <v>380</v>
      </c>
      <c r="M239" s="393">
        <f>I239-D239</f>
        <v>162</v>
      </c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ht="12.75" customHeight="1" r="240">
      <c r="A240" s="8">
        <v>4821</v>
      </c>
      <c r="B240" s="9" t="s">
        <v>2184</v>
      </c>
      <c r="C240" s="9">
        <v>2018</v>
      </c>
      <c r="D240" s="388">
        <v>43455</v>
      </c>
      <c r="E240" s="11" t="s">
        <v>2185</v>
      </c>
      <c r="F240" s="12" t="s">
        <v>2186</v>
      </c>
      <c r="G240" s="12" t="s">
        <v>850</v>
      </c>
      <c r="H240" s="11" t="s">
        <v>115</v>
      </c>
      <c r="I240" s="388">
        <v>44222</v>
      </c>
      <c r="J240" s="12">
        <v>1</v>
      </c>
      <c r="K240" s="462" t="s">
        <v>278</v>
      </c>
      <c r="L240" s="12" t="s">
        <v>1418</v>
      </c>
      <c r="M240" s="389">
        <f>I240-D240</f>
        <v>767</v>
      </c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ht="12.75" customHeight="1" r="241">
      <c r="A241" s="16">
        <v>4921</v>
      </c>
      <c r="B241" s="17" t="s">
        <v>2187</v>
      </c>
      <c r="C241" s="17">
        <v>2020</v>
      </c>
      <c r="D241" s="392">
        <v>44099</v>
      </c>
      <c r="E241" s="19" t="s">
        <v>2188</v>
      </c>
      <c r="F241" s="19" t="s">
        <v>2189</v>
      </c>
      <c r="G241" s="20" t="s">
        <v>871</v>
      </c>
      <c r="H241" s="20" t="s">
        <v>950</v>
      </c>
      <c r="I241" s="392">
        <v>44222</v>
      </c>
      <c r="J241" s="19">
        <v>1</v>
      </c>
      <c r="K241" s="412" t="s">
        <v>1398</v>
      </c>
      <c r="L241" s="19" t="s">
        <v>380</v>
      </c>
      <c r="M241" s="393">
        <f>I241-D241</f>
        <v>123</v>
      </c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ht="12.75" customHeight="1" r="242">
      <c r="A242" s="8">
        <v>5021</v>
      </c>
      <c r="B242" s="9" t="s">
        <v>2190</v>
      </c>
      <c r="C242" s="9">
        <v>2008</v>
      </c>
      <c r="D242" s="388">
        <v>39798</v>
      </c>
      <c r="E242" s="11" t="s">
        <v>2191</v>
      </c>
      <c r="F242" s="12" t="s">
        <v>2192</v>
      </c>
      <c r="G242" s="12" t="s">
        <v>850</v>
      </c>
      <c r="H242" s="11" t="s">
        <v>870</v>
      </c>
      <c r="I242" s="388">
        <v>44230</v>
      </c>
      <c r="J242" s="12">
        <v>2</v>
      </c>
      <c r="K242" s="103" t="s">
        <v>319</v>
      </c>
      <c r="L242" s="12" t="s">
        <v>1423</v>
      </c>
      <c r="M242" s="389">
        <f>I242-D242</f>
        <v>4432</v>
      </c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ht="12.75" customHeight="1" r="243">
      <c r="A243" s="16">
        <v>5121</v>
      </c>
      <c r="B243" s="17" t="s">
        <v>2193</v>
      </c>
      <c r="C243" s="17">
        <v>2012</v>
      </c>
      <c r="D243" s="392">
        <v>40987</v>
      </c>
      <c r="E243" s="19" t="s">
        <v>2194</v>
      </c>
      <c r="F243" s="19" t="s">
        <v>2195</v>
      </c>
      <c r="G243" s="20" t="s">
        <v>850</v>
      </c>
      <c r="H243" s="20" t="s">
        <v>104</v>
      </c>
      <c r="I243" s="392">
        <v>44235</v>
      </c>
      <c r="J243" s="19">
        <v>2</v>
      </c>
      <c r="K243" s="103" t="s">
        <v>313</v>
      </c>
      <c r="L243" s="19" t="s">
        <v>1423</v>
      </c>
      <c r="M243" s="393">
        <f>I243-D243</f>
        <v>3248</v>
      </c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ht="12.75" customHeight="1" r="244">
      <c r="A244" s="8">
        <v>5221</v>
      </c>
      <c r="B244" s="9" t="s">
        <v>2196</v>
      </c>
      <c r="C244" s="9">
        <v>2015</v>
      </c>
      <c r="D244" s="388">
        <v>42143</v>
      </c>
      <c r="E244" s="11" t="s">
        <v>2197</v>
      </c>
      <c r="F244" s="12" t="s">
        <v>1273</v>
      </c>
      <c r="G244" s="12" t="s">
        <v>860</v>
      </c>
      <c r="H244" s="11" t="s">
        <v>2065</v>
      </c>
      <c r="I244" s="388">
        <v>44235</v>
      </c>
      <c r="J244" s="12">
        <v>2</v>
      </c>
      <c r="K244" s="461" t="s">
        <v>301</v>
      </c>
      <c r="L244" s="12" t="s">
        <v>1423</v>
      </c>
      <c r="M244" s="389">
        <f>I244-D244</f>
        <v>2092</v>
      </c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ht="12.75" customHeight="1" r="245">
      <c r="A245" s="16">
        <v>5321</v>
      </c>
      <c r="B245" s="17" t="s">
        <v>2198</v>
      </c>
      <c r="C245" s="17">
        <v>2013</v>
      </c>
      <c r="D245" s="392">
        <v>41453</v>
      </c>
      <c r="E245" s="19" t="s">
        <v>2199</v>
      </c>
      <c r="F245" s="19" t="s">
        <v>1045</v>
      </c>
      <c r="G245" s="20" t="s">
        <v>860</v>
      </c>
      <c r="H245" s="20" t="s">
        <v>209</v>
      </c>
      <c r="I245" s="392">
        <v>44235</v>
      </c>
      <c r="J245" s="19">
        <v>2</v>
      </c>
      <c r="K245" s="103" t="s">
        <v>319</v>
      </c>
      <c r="L245" s="19" t="s">
        <v>1423</v>
      </c>
      <c r="M245" s="393">
        <f>I245-D245</f>
        <v>2782</v>
      </c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ht="12.75" customHeight="1" r="246">
      <c r="A246" s="8">
        <v>5421</v>
      </c>
      <c r="B246" s="9" t="s">
        <v>2200</v>
      </c>
      <c r="C246" s="9">
        <v>2018</v>
      </c>
      <c r="D246" s="388">
        <v>43154</v>
      </c>
      <c r="E246" s="11" t="s">
        <v>2201</v>
      </c>
      <c r="F246" s="12" t="s">
        <v>2202</v>
      </c>
      <c r="G246" s="12" t="s">
        <v>860</v>
      </c>
      <c r="H246" s="11" t="s">
        <v>2203</v>
      </c>
      <c r="I246" s="388">
        <v>44246</v>
      </c>
      <c r="J246" s="12">
        <v>2</v>
      </c>
      <c r="K246" s="103" t="s">
        <v>319</v>
      </c>
      <c r="L246" s="12" t="s">
        <v>1423</v>
      </c>
      <c r="M246" s="389">
        <f>I246-D246</f>
        <v>1092</v>
      </c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ht="12.75" customHeight="1" r="247">
      <c r="A247" s="16">
        <v>5521</v>
      </c>
      <c r="B247" s="17" t="s">
        <v>2204</v>
      </c>
      <c r="C247" s="17">
        <v>2013</v>
      </c>
      <c r="D247" s="392">
        <v>41543</v>
      </c>
      <c r="E247" s="19" t="s">
        <v>2205</v>
      </c>
      <c r="F247" s="19" t="s">
        <v>451</v>
      </c>
      <c r="G247" s="20" t="s">
        <v>860</v>
      </c>
      <c r="H247" s="20" t="s">
        <v>2206</v>
      </c>
      <c r="I247" s="392">
        <v>44246</v>
      </c>
      <c r="J247" s="19">
        <v>2</v>
      </c>
      <c r="K247" s="103" t="s">
        <v>313</v>
      </c>
      <c r="L247" s="19" t="s">
        <v>1418</v>
      </c>
      <c r="M247" s="393">
        <f>I247-D247</f>
        <v>2703</v>
      </c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ht="12.75" customHeight="1" r="248">
      <c r="A248" s="8">
        <v>5621</v>
      </c>
      <c r="B248" s="9" t="s">
        <v>2207</v>
      </c>
      <c r="C248" s="9">
        <v>2016</v>
      </c>
      <c r="D248" s="388">
        <v>42489</v>
      </c>
      <c r="E248" s="11" t="s">
        <v>2208</v>
      </c>
      <c r="F248" s="12" t="s">
        <v>2209</v>
      </c>
      <c r="G248" s="12" t="s">
        <v>850</v>
      </c>
      <c r="H248" s="11" t="s">
        <v>965</v>
      </c>
      <c r="I248" s="388">
        <v>44246</v>
      </c>
      <c r="J248" s="12">
        <v>2</v>
      </c>
      <c r="K248" s="103" t="s">
        <v>313</v>
      </c>
      <c r="L248" s="12" t="s">
        <v>1423</v>
      </c>
      <c r="M248" s="389">
        <f>I248-D248</f>
        <v>1757</v>
      </c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ht="12.75" customHeight="1" r="249">
      <c r="A249" s="16">
        <v>5721</v>
      </c>
      <c r="B249" s="17" t="s">
        <v>2210</v>
      </c>
      <c r="C249" s="17">
        <v>2016</v>
      </c>
      <c r="D249" s="392">
        <v>42489</v>
      </c>
      <c r="E249" s="19" t="s">
        <v>2211</v>
      </c>
      <c r="F249" s="19" t="s">
        <v>2209</v>
      </c>
      <c r="G249" s="20" t="s">
        <v>850</v>
      </c>
      <c r="H249" s="20" t="s">
        <v>965</v>
      </c>
      <c r="I249" s="392">
        <v>44246</v>
      </c>
      <c r="J249" s="19">
        <v>2</v>
      </c>
      <c r="K249" s="103" t="s">
        <v>313</v>
      </c>
      <c r="L249" s="19" t="s">
        <v>1423</v>
      </c>
      <c r="M249" s="393">
        <f>I249-D249</f>
        <v>1757</v>
      </c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ht="12.75" customHeight="1" r="250">
      <c r="A250" s="8">
        <v>5821</v>
      </c>
      <c r="B250" s="9" t="s">
        <v>2212</v>
      </c>
      <c r="C250" s="9">
        <v>2016</v>
      </c>
      <c r="D250" s="388">
        <v>42522</v>
      </c>
      <c r="E250" s="11" t="s">
        <v>2213</v>
      </c>
      <c r="F250" s="12" t="s">
        <v>2214</v>
      </c>
      <c r="G250" s="12" t="s">
        <v>860</v>
      </c>
      <c r="H250" s="11" t="s">
        <v>25</v>
      </c>
      <c r="I250" s="388">
        <v>44246</v>
      </c>
      <c r="J250" s="12">
        <v>2</v>
      </c>
      <c r="K250" s="103" t="s">
        <v>313</v>
      </c>
      <c r="L250" s="12" t="s">
        <v>1423</v>
      </c>
      <c r="M250" s="389">
        <f>I250-D250</f>
        <v>1724</v>
      </c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ht="12.75" customHeight="1" r="251">
      <c r="A251" s="16">
        <v>5921</v>
      </c>
      <c r="B251" s="17" t="s">
        <v>2215</v>
      </c>
      <c r="C251" s="17">
        <v>2016</v>
      </c>
      <c r="D251" s="392">
        <v>42580</v>
      </c>
      <c r="E251" s="19" t="s">
        <v>2216</v>
      </c>
      <c r="F251" s="19" t="s">
        <v>2217</v>
      </c>
      <c r="G251" s="20" t="s">
        <v>860</v>
      </c>
      <c r="H251" s="20" t="s">
        <v>2218</v>
      </c>
      <c r="I251" s="392">
        <v>44246</v>
      </c>
      <c r="J251" s="19">
        <v>2</v>
      </c>
      <c r="K251" s="103" t="s">
        <v>319</v>
      </c>
      <c r="L251" s="19" t="s">
        <v>1418</v>
      </c>
      <c r="M251" s="393">
        <f>I251-D251</f>
        <v>1666</v>
      </c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ht="12.75" customHeight="1" r="252">
      <c r="A252" s="8">
        <v>6021</v>
      </c>
      <c r="B252" s="9" t="s">
        <v>2219</v>
      </c>
      <c r="C252" s="9">
        <v>2020</v>
      </c>
      <c r="D252" s="388">
        <v>44120</v>
      </c>
      <c r="E252" s="11" t="s">
        <v>2220</v>
      </c>
      <c r="F252" s="12" t="s">
        <v>2221</v>
      </c>
      <c r="G252" s="12" t="s">
        <v>865</v>
      </c>
      <c r="H252" s="11" t="s">
        <v>2222</v>
      </c>
      <c r="I252" s="388">
        <v>44246</v>
      </c>
      <c r="J252" s="12">
        <v>2</v>
      </c>
      <c r="K252" s="412" t="s">
        <v>1398</v>
      </c>
      <c r="L252" s="12" t="s">
        <v>380</v>
      </c>
      <c r="M252" s="389">
        <f>I252-D252</f>
        <v>126</v>
      </c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ht="12.75" customHeight="1" r="253">
      <c r="A253" s="16">
        <v>6121</v>
      </c>
      <c r="B253" s="17" t="s">
        <v>2223</v>
      </c>
      <c r="C253" s="17">
        <v>2014</v>
      </c>
      <c r="D253" s="392">
        <v>41718</v>
      </c>
      <c r="E253" s="19" t="s">
        <v>2224</v>
      </c>
      <c r="F253" s="19" t="s">
        <v>953</v>
      </c>
      <c r="G253" s="20" t="s">
        <v>860</v>
      </c>
      <c r="H253" s="20" t="s">
        <v>132</v>
      </c>
      <c r="I253" s="392">
        <v>44246</v>
      </c>
      <c r="J253" s="19">
        <v>2</v>
      </c>
      <c r="K253" s="103" t="s">
        <v>319</v>
      </c>
      <c r="L253" s="19" t="s">
        <v>1418</v>
      </c>
      <c r="M253" s="393">
        <f>I253-D253</f>
        <v>2528</v>
      </c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ht="12.75" customHeight="1" r="254">
      <c r="A254" s="8">
        <v>6221</v>
      </c>
      <c r="B254" s="9" t="s">
        <v>2225</v>
      </c>
      <c r="C254" s="9">
        <v>2018</v>
      </c>
      <c r="D254" s="388">
        <v>43152</v>
      </c>
      <c r="E254" s="11" t="s">
        <v>2226</v>
      </c>
      <c r="F254" s="12" t="s">
        <v>2227</v>
      </c>
      <c r="G254" s="12" t="s">
        <v>850</v>
      </c>
      <c r="H254" s="11" t="s">
        <v>870</v>
      </c>
      <c r="I254" s="388">
        <v>44246</v>
      </c>
      <c r="J254" s="12">
        <v>2</v>
      </c>
      <c r="K254" s="103" t="s">
        <v>313</v>
      </c>
      <c r="L254" s="12" t="s">
        <v>1423</v>
      </c>
      <c r="M254" s="389">
        <f>I254-D254</f>
        <v>1094</v>
      </c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ht="12.75" customHeight="1" r="255">
      <c r="A255" s="16">
        <v>6321</v>
      </c>
      <c r="B255" s="17" t="s">
        <v>2228</v>
      </c>
      <c r="C255" s="17">
        <v>2018</v>
      </c>
      <c r="D255" s="392">
        <v>43376</v>
      </c>
      <c r="E255" s="19" t="s">
        <v>2229</v>
      </c>
      <c r="F255" s="19" t="s">
        <v>2230</v>
      </c>
      <c r="G255" s="20" t="s">
        <v>850</v>
      </c>
      <c r="H255" s="20" t="s">
        <v>137</v>
      </c>
      <c r="I255" s="392">
        <v>44246</v>
      </c>
      <c r="J255" s="19">
        <v>2</v>
      </c>
      <c r="K255" s="462" t="s">
        <v>278</v>
      </c>
      <c r="L255" s="19" t="s">
        <v>1423</v>
      </c>
      <c r="M255" s="393">
        <f>I255-D255</f>
        <v>870</v>
      </c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ht="12.75" customHeight="1" r="256">
      <c r="A256" s="8">
        <v>6421</v>
      </c>
      <c r="B256" s="9" t="s">
        <v>2231</v>
      </c>
      <c r="C256" s="9">
        <v>2018</v>
      </c>
      <c r="D256" s="388">
        <v>43103</v>
      </c>
      <c r="E256" s="11" t="s">
        <v>2232</v>
      </c>
      <c r="F256" s="12" t="s">
        <v>1137</v>
      </c>
      <c r="G256" s="12" t="s">
        <v>860</v>
      </c>
      <c r="H256" s="11" t="s">
        <v>71</v>
      </c>
      <c r="I256" s="388">
        <v>44246</v>
      </c>
      <c r="J256" s="12">
        <v>2</v>
      </c>
      <c r="K256" s="103" t="s">
        <v>313</v>
      </c>
      <c r="L256" s="12" t="s">
        <v>1423</v>
      </c>
      <c r="M256" s="389">
        <f>I256-D256</f>
        <v>1143</v>
      </c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ht="12.75" customHeight="1" r="257">
      <c r="A257" s="16">
        <v>6521</v>
      </c>
      <c r="B257" s="17" t="s">
        <v>2233</v>
      </c>
      <c r="C257" s="17">
        <v>2017</v>
      </c>
      <c r="D257" s="392">
        <v>42919</v>
      </c>
      <c r="E257" s="19" t="s">
        <v>2234</v>
      </c>
      <c r="F257" s="19" t="s">
        <v>2235</v>
      </c>
      <c r="G257" s="20" t="s">
        <v>860</v>
      </c>
      <c r="H257" s="20" t="s">
        <v>2236</v>
      </c>
      <c r="I257" s="392">
        <v>44246</v>
      </c>
      <c r="J257" s="19">
        <v>2</v>
      </c>
      <c r="K257" s="103" t="s">
        <v>319</v>
      </c>
      <c r="L257" s="19" t="s">
        <v>1423</v>
      </c>
      <c r="M257" s="393">
        <f>I257-D257</f>
        <v>1327</v>
      </c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ht="12.75" customHeight="1" r="258">
      <c r="A258" s="8">
        <v>6621</v>
      </c>
      <c r="B258" s="9" t="s">
        <v>2237</v>
      </c>
      <c r="C258" s="9">
        <v>2020</v>
      </c>
      <c r="D258" s="388">
        <v>44124</v>
      </c>
      <c r="E258" s="11" t="s">
        <v>2238</v>
      </c>
      <c r="F258" s="12" t="s">
        <v>2239</v>
      </c>
      <c r="G258" s="12" t="s">
        <v>871</v>
      </c>
      <c r="H258" s="11" t="s">
        <v>2240</v>
      </c>
      <c r="I258" s="388">
        <v>44246</v>
      </c>
      <c r="J258" s="12">
        <v>2</v>
      </c>
      <c r="K258" s="412" t="s">
        <v>1398</v>
      </c>
      <c r="L258" s="12" t="s">
        <v>380</v>
      </c>
      <c r="M258" s="389">
        <f>I258-D258</f>
        <v>122</v>
      </c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ht="12.75" customHeight="1" r="259">
      <c r="A259" s="16">
        <v>6721</v>
      </c>
      <c r="B259" s="17" t="s">
        <v>2241</v>
      </c>
      <c r="C259" s="17">
        <v>2020</v>
      </c>
      <c r="D259" s="392">
        <v>44162</v>
      </c>
      <c r="E259" s="19" t="s">
        <v>2242</v>
      </c>
      <c r="F259" s="19" t="s">
        <v>2243</v>
      </c>
      <c r="G259" s="20" t="s">
        <v>871</v>
      </c>
      <c r="H259" s="20" t="s">
        <v>2244</v>
      </c>
      <c r="I259" s="392">
        <v>44246</v>
      </c>
      <c r="J259" s="19">
        <v>2</v>
      </c>
      <c r="K259" s="103" t="s">
        <v>319</v>
      </c>
      <c r="L259" s="19" t="s">
        <v>380</v>
      </c>
      <c r="M259" s="393">
        <f>I259-D259</f>
        <v>84</v>
      </c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ht="12.75" customHeight="1" r="260">
      <c r="A260" s="8">
        <v>6821</v>
      </c>
      <c r="B260" s="9" t="s">
        <v>2245</v>
      </c>
      <c r="C260" s="9">
        <v>2013</v>
      </c>
      <c r="D260" s="388">
        <v>41320</v>
      </c>
      <c r="E260" s="11" t="s">
        <v>2246</v>
      </c>
      <c r="F260" s="12" t="s">
        <v>2247</v>
      </c>
      <c r="G260" s="12" t="s">
        <v>860</v>
      </c>
      <c r="H260" s="11" t="s">
        <v>209</v>
      </c>
      <c r="I260" s="388">
        <v>44267</v>
      </c>
      <c r="J260" s="12">
        <v>3</v>
      </c>
      <c r="K260" s="461" t="s">
        <v>301</v>
      </c>
      <c r="L260" s="12" t="s">
        <v>1423</v>
      </c>
      <c r="M260" s="389">
        <f>I260-D260</f>
        <v>2947</v>
      </c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ht="12.75" customHeight="1" r="261">
      <c r="A261" s="16">
        <v>6921</v>
      </c>
      <c r="B261" s="17" t="s">
        <v>2248</v>
      </c>
      <c r="C261" s="17">
        <v>2016</v>
      </c>
      <c r="D261" s="392">
        <v>42424</v>
      </c>
      <c r="E261" s="19" t="s">
        <v>2249</v>
      </c>
      <c r="F261" s="19" t="s">
        <v>1653</v>
      </c>
      <c r="G261" s="20" t="s">
        <v>860</v>
      </c>
      <c r="H261" s="20" t="s">
        <v>345</v>
      </c>
      <c r="I261" s="392">
        <v>44267</v>
      </c>
      <c r="J261" s="19">
        <v>3</v>
      </c>
      <c r="K261" s="103" t="s">
        <v>319</v>
      </c>
      <c r="L261" s="19" t="s">
        <v>1423</v>
      </c>
      <c r="M261" s="393">
        <f>I261-D261</f>
        <v>1843</v>
      </c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ht="12.75" customHeight="1" r="262">
      <c r="A262" s="8">
        <v>7021</v>
      </c>
      <c r="B262" s="9" t="s">
        <v>2250</v>
      </c>
      <c r="C262" s="9">
        <v>2012</v>
      </c>
      <c r="D262" s="388">
        <v>41255</v>
      </c>
      <c r="E262" s="11" t="s">
        <v>2251</v>
      </c>
      <c r="F262" s="12" t="s">
        <v>208</v>
      </c>
      <c r="G262" s="12" t="s">
        <v>860</v>
      </c>
      <c r="H262" s="11" t="s">
        <v>100</v>
      </c>
      <c r="I262" s="388">
        <v>44267</v>
      </c>
      <c r="J262" s="12">
        <v>3</v>
      </c>
      <c r="K262" s="103" t="s">
        <v>319</v>
      </c>
      <c r="L262" s="12" t="s">
        <v>1418</v>
      </c>
      <c r="M262" s="389">
        <f>I262-D262</f>
        <v>3012</v>
      </c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ht="12.75" customHeight="1" r="263">
      <c r="A263" s="16">
        <v>7121</v>
      </c>
      <c r="B263" s="17" t="s">
        <v>2252</v>
      </c>
      <c r="C263" s="17">
        <v>2013</v>
      </c>
      <c r="D263" s="392">
        <v>41631</v>
      </c>
      <c r="E263" s="19" t="s">
        <v>2253</v>
      </c>
      <c r="F263" s="19" t="s">
        <v>584</v>
      </c>
      <c r="G263" s="20" t="s">
        <v>860</v>
      </c>
      <c r="H263" s="20" t="s">
        <v>209</v>
      </c>
      <c r="I263" s="392">
        <v>44267</v>
      </c>
      <c r="J263" s="19">
        <v>3</v>
      </c>
      <c r="K263" s="103" t="s">
        <v>313</v>
      </c>
      <c r="L263" s="19" t="s">
        <v>1423</v>
      </c>
      <c r="M263" s="393">
        <f>I263-D263</f>
        <v>2636</v>
      </c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ht="12.75" customHeight="1" r="264">
      <c r="A264" s="8">
        <v>7221</v>
      </c>
      <c r="B264" s="9" t="s">
        <v>2254</v>
      </c>
      <c r="C264" s="9">
        <v>2020</v>
      </c>
      <c r="D264" s="388">
        <v>43928</v>
      </c>
      <c r="E264" s="11" t="s">
        <v>2255</v>
      </c>
      <c r="F264" s="12" t="s">
        <v>2256</v>
      </c>
      <c r="G264" s="12" t="s">
        <v>865</v>
      </c>
      <c r="H264" s="11" t="s">
        <v>104</v>
      </c>
      <c r="I264" s="388">
        <v>44267</v>
      </c>
      <c r="J264" s="12">
        <v>3</v>
      </c>
      <c r="K264" s="412" t="s">
        <v>1398</v>
      </c>
      <c r="L264" s="12" t="s">
        <v>380</v>
      </c>
      <c r="M264" s="389">
        <f>I264-D264</f>
        <v>339</v>
      </c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ht="12.75" customHeight="1" r="265">
      <c r="A265" s="16">
        <v>7321</v>
      </c>
      <c r="B265" s="17" t="s">
        <v>2257</v>
      </c>
      <c r="C265" s="17">
        <v>2020</v>
      </c>
      <c r="D265" s="392">
        <v>44120</v>
      </c>
      <c r="E265" s="19" t="s">
        <v>2258</v>
      </c>
      <c r="F265" s="19" t="s">
        <v>2221</v>
      </c>
      <c r="G265" s="20" t="s">
        <v>865</v>
      </c>
      <c r="H265" s="20" t="s">
        <v>2259</v>
      </c>
      <c r="I265" s="392">
        <v>44270</v>
      </c>
      <c r="J265" s="19">
        <v>3</v>
      </c>
      <c r="K265" s="412" t="s">
        <v>1398</v>
      </c>
      <c r="L265" s="19" t="s">
        <v>380</v>
      </c>
      <c r="M265" s="393">
        <f>I265-D265</f>
        <v>150</v>
      </c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ht="12.75" customHeight="1" r="266">
      <c r="A266" s="8">
        <v>7421</v>
      </c>
      <c r="B266" s="9" t="s">
        <v>2260</v>
      </c>
      <c r="C266" s="9">
        <v>2020</v>
      </c>
      <c r="D266" s="388">
        <v>44119</v>
      </c>
      <c r="E266" s="11" t="s">
        <v>2261</v>
      </c>
      <c r="F266" s="12" t="s">
        <v>2262</v>
      </c>
      <c r="G266" s="12" t="s">
        <v>871</v>
      </c>
      <c r="H266" s="11" t="s">
        <v>1238</v>
      </c>
      <c r="I266" s="388">
        <v>44270</v>
      </c>
      <c r="J266" s="12">
        <v>3</v>
      </c>
      <c r="K266" s="412" t="s">
        <v>1398</v>
      </c>
      <c r="L266" s="12" t="s">
        <v>380</v>
      </c>
      <c r="M266" s="389">
        <f>I266-D266</f>
        <v>151</v>
      </c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ht="12.75" customHeight="1" r="267">
      <c r="A267" s="16">
        <v>7521</v>
      </c>
      <c r="B267" s="17" t="s">
        <v>2263</v>
      </c>
      <c r="C267" s="17">
        <v>2019</v>
      </c>
      <c r="D267" s="392">
        <v>43738</v>
      </c>
      <c r="E267" s="19" t="s">
        <v>2264</v>
      </c>
      <c r="F267" s="19" t="s">
        <v>2265</v>
      </c>
      <c r="G267" s="20" t="s">
        <v>850</v>
      </c>
      <c r="H267" s="20" t="s">
        <v>870</v>
      </c>
      <c r="I267" s="392">
        <v>44270</v>
      </c>
      <c r="J267" s="19">
        <v>3</v>
      </c>
      <c r="K267" s="103" t="s">
        <v>313</v>
      </c>
      <c r="L267" s="19" t="s">
        <v>1423</v>
      </c>
      <c r="M267" s="393">
        <f>I267-D267</f>
        <v>532</v>
      </c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ht="12.75" customHeight="1" r="268">
      <c r="A268" s="16">
        <v>7621</v>
      </c>
      <c r="B268" s="17" t="s">
        <v>2266</v>
      </c>
      <c r="C268" s="17">
        <v>2019</v>
      </c>
      <c r="D268" s="392">
        <v>43731</v>
      </c>
      <c r="E268" s="19" t="s">
        <v>2267</v>
      </c>
      <c r="F268" s="19" t="s">
        <v>2268</v>
      </c>
      <c r="G268" s="20" t="s">
        <v>850</v>
      </c>
      <c r="H268" s="20" t="s">
        <v>870</v>
      </c>
      <c r="I268" s="392">
        <v>44270</v>
      </c>
      <c r="J268" s="19">
        <v>3</v>
      </c>
      <c r="K268" s="103" t="s">
        <v>319</v>
      </c>
      <c r="L268" s="12" t="s">
        <v>1423</v>
      </c>
      <c r="M268" s="389">
        <f>I268-D268</f>
        <v>539</v>
      </c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ht="15" customHeight="1" r="269">
      <c r="A269" s="8">
        <v>7721</v>
      </c>
      <c r="B269" s="9" t="s">
        <v>2269</v>
      </c>
      <c r="C269" s="9">
        <v>2020</v>
      </c>
      <c r="D269" s="388">
        <v>44105</v>
      </c>
      <c r="E269" s="11" t="s">
        <v>2270</v>
      </c>
      <c r="F269" s="12" t="s">
        <v>2271</v>
      </c>
      <c r="G269" s="12" t="s">
        <v>865</v>
      </c>
      <c r="H269" s="11" t="s">
        <v>294</v>
      </c>
      <c r="I269" s="388">
        <v>44270</v>
      </c>
      <c r="J269" s="12">
        <v>3</v>
      </c>
      <c r="K269" s="103" t="s">
        <v>319</v>
      </c>
      <c r="L269" s="19" t="s">
        <v>380</v>
      </c>
      <c r="M269" s="393">
        <f>I269-D269</f>
        <v>165</v>
      </c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ht="12.75" customHeight="1" r="270">
      <c r="A270" s="8">
        <v>7821</v>
      </c>
      <c r="B270" s="9" t="s">
        <v>2272</v>
      </c>
      <c r="C270" s="9">
        <v>2020</v>
      </c>
      <c r="D270" s="388">
        <v>44085</v>
      </c>
      <c r="E270" s="11" t="s">
        <v>2273</v>
      </c>
      <c r="F270" s="12" t="s">
        <v>2110</v>
      </c>
      <c r="G270" s="12" t="s">
        <v>865</v>
      </c>
      <c r="H270" s="11" t="s">
        <v>2274</v>
      </c>
      <c r="I270" s="388">
        <v>44270</v>
      </c>
      <c r="J270" s="12">
        <v>3</v>
      </c>
      <c r="K270" s="412" t="s">
        <v>1398</v>
      </c>
      <c r="L270" s="12" t="s">
        <v>380</v>
      </c>
      <c r="M270" s="389">
        <f>I270-D270</f>
        <v>185</v>
      </c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ht="12.75" customHeight="1" r="271">
      <c r="A271" s="16">
        <v>7921</v>
      </c>
      <c r="B271" s="17" t="s">
        <v>2275</v>
      </c>
      <c r="C271" s="17">
        <v>2020</v>
      </c>
      <c r="D271" s="392">
        <v>44041</v>
      </c>
      <c r="E271" s="19" t="s">
        <v>2276</v>
      </c>
      <c r="F271" s="19" t="s">
        <v>2277</v>
      </c>
      <c r="G271" s="20" t="s">
        <v>871</v>
      </c>
      <c r="H271" s="20" t="s">
        <v>2278</v>
      </c>
      <c r="I271" s="392">
        <v>44270</v>
      </c>
      <c r="J271" s="19">
        <v>3</v>
      </c>
      <c r="K271" s="412" t="s">
        <v>1398</v>
      </c>
      <c r="L271" s="19" t="s">
        <v>380</v>
      </c>
      <c r="M271" s="393">
        <f>I271-D271</f>
        <v>229</v>
      </c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ht="12.75" customHeight="1" r="272">
      <c r="A272" s="8">
        <v>8021</v>
      </c>
      <c r="B272" s="9" t="s">
        <v>2279</v>
      </c>
      <c r="C272" s="9">
        <v>2018</v>
      </c>
      <c r="D272" s="388">
        <v>43455</v>
      </c>
      <c r="E272" s="11" t="s">
        <v>2280</v>
      </c>
      <c r="F272" s="12" t="s">
        <v>564</v>
      </c>
      <c r="G272" s="12" t="s">
        <v>860</v>
      </c>
      <c r="H272" s="11" t="s">
        <v>1522</v>
      </c>
      <c r="I272" s="388">
        <v>44270</v>
      </c>
      <c r="J272" s="12">
        <v>3</v>
      </c>
      <c r="K272" s="103" t="s">
        <v>319</v>
      </c>
      <c r="L272" s="12" t="s">
        <v>1423</v>
      </c>
      <c r="M272" s="389">
        <f>I272-D272</f>
        <v>815</v>
      </c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ht="12.75" customHeight="1" r="273">
      <c r="A273" s="16">
        <v>8121</v>
      </c>
      <c r="B273" s="17" t="s">
        <v>2281</v>
      </c>
      <c r="C273" s="17">
        <v>2020</v>
      </c>
      <c r="D273" s="392">
        <v>43980</v>
      </c>
      <c r="E273" s="19" t="s">
        <v>2282</v>
      </c>
      <c r="F273" s="463" t="s">
        <v>2283</v>
      </c>
      <c r="G273" s="19" t="s">
        <v>865</v>
      </c>
      <c r="H273" s="20" t="s">
        <v>866</v>
      </c>
      <c r="I273" s="392">
        <v>44270</v>
      </c>
      <c r="J273" s="19">
        <v>3</v>
      </c>
      <c r="K273" s="103" t="s">
        <v>319</v>
      </c>
      <c r="L273" s="19" t="s">
        <v>380</v>
      </c>
      <c r="M273" s="393">
        <f>I273-D273</f>
        <v>290</v>
      </c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ht="12.75" customHeight="1" r="274">
      <c r="A274" s="16">
        <v>8221</v>
      </c>
      <c r="B274" s="17" t="s">
        <v>2284</v>
      </c>
      <c r="C274" s="17">
        <v>2019</v>
      </c>
      <c r="D274" s="392">
        <v>43606</v>
      </c>
      <c r="E274" s="19" t="s">
        <v>2285</v>
      </c>
      <c r="F274" s="19" t="s">
        <v>2286</v>
      </c>
      <c r="G274" s="20" t="s">
        <v>865</v>
      </c>
      <c r="H274" s="20" t="s">
        <v>2287</v>
      </c>
      <c r="I274" s="392">
        <v>44270</v>
      </c>
      <c r="J274" s="19">
        <v>3</v>
      </c>
      <c r="K274" s="412" t="s">
        <v>1398</v>
      </c>
      <c r="L274" s="12" t="s">
        <v>380</v>
      </c>
      <c r="M274" s="389">
        <f>I274-D274</f>
        <v>664</v>
      </c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ht="15" customHeight="1" r="275">
      <c r="A275" s="8">
        <v>8321</v>
      </c>
      <c r="B275" s="9" t="s">
        <v>2288</v>
      </c>
      <c r="C275" s="9">
        <v>2018</v>
      </c>
      <c r="D275" s="388">
        <v>43206</v>
      </c>
      <c r="E275" s="11" t="s">
        <v>2289</v>
      </c>
      <c r="F275" s="12" t="s">
        <v>370</v>
      </c>
      <c r="G275" s="12" t="s">
        <v>860</v>
      </c>
      <c r="H275" s="11" t="s">
        <v>100</v>
      </c>
      <c r="I275" s="388">
        <v>44270</v>
      </c>
      <c r="J275" s="12">
        <v>3</v>
      </c>
      <c r="K275" s="103" t="s">
        <v>313</v>
      </c>
      <c r="L275" s="19" t="s">
        <v>1423</v>
      </c>
      <c r="M275" s="393">
        <f>I275-D275</f>
        <v>1064</v>
      </c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ht="12.75" customHeight="1" r="276">
      <c r="A276" s="16">
        <v>8421</v>
      </c>
      <c r="B276" s="17" t="s">
        <v>2290</v>
      </c>
      <c r="C276" s="17">
        <v>2011</v>
      </c>
      <c r="D276" s="392">
        <v>40834</v>
      </c>
      <c r="E276" s="19" t="s">
        <v>2291</v>
      </c>
      <c r="F276" s="19" t="s">
        <v>2292</v>
      </c>
      <c r="G276" s="20" t="s">
        <v>850</v>
      </c>
      <c r="H276" s="20" t="s">
        <v>1270</v>
      </c>
      <c r="I276" s="392">
        <v>44270</v>
      </c>
      <c r="J276" s="19">
        <v>3</v>
      </c>
      <c r="K276" s="103" t="s">
        <v>319</v>
      </c>
      <c r="L276" s="12" t="s">
        <v>1418</v>
      </c>
      <c r="M276" s="389">
        <f>I276-D276</f>
        <v>3436</v>
      </c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ht="12.75" customHeight="1" r="277">
      <c r="A277" s="8">
        <v>8521</v>
      </c>
      <c r="B277" s="9" t="s">
        <v>2293</v>
      </c>
      <c r="C277" s="9">
        <v>2014</v>
      </c>
      <c r="D277" s="388">
        <v>41893</v>
      </c>
      <c r="E277" s="11" t="s">
        <v>2294</v>
      </c>
      <c r="F277" s="12" t="s">
        <v>2295</v>
      </c>
      <c r="G277" s="12" t="s">
        <v>850</v>
      </c>
      <c r="H277" s="11" t="s">
        <v>1358</v>
      </c>
      <c r="I277" s="388">
        <v>44270</v>
      </c>
      <c r="J277" s="12">
        <v>3</v>
      </c>
      <c r="K277" s="103" t="s">
        <v>319</v>
      </c>
      <c r="L277" s="19" t="s">
        <v>1418</v>
      </c>
      <c r="M277" s="393">
        <f>I277-D277</f>
        <v>2377</v>
      </c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ht="12.75" customHeight="1" r="278">
      <c r="A278" s="16">
        <v>8621</v>
      </c>
      <c r="B278" s="17" t="s">
        <v>2296</v>
      </c>
      <c r="C278" s="17">
        <v>2020</v>
      </c>
      <c r="D278" s="392">
        <v>43959</v>
      </c>
      <c r="E278" s="19" t="s">
        <v>2297</v>
      </c>
      <c r="F278" s="19" t="s">
        <v>2298</v>
      </c>
      <c r="G278" s="20" t="s">
        <v>871</v>
      </c>
      <c r="H278" s="20" t="s">
        <v>2299</v>
      </c>
      <c r="I278" s="392">
        <v>44272</v>
      </c>
      <c r="J278" s="19">
        <v>3</v>
      </c>
      <c r="K278" s="103" t="s">
        <v>319</v>
      </c>
      <c r="L278" s="12" t="s">
        <v>380</v>
      </c>
      <c r="M278" s="389">
        <f>I278-D278</f>
        <v>313</v>
      </c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ht="12.75" customHeight="1" r="279">
      <c r="A279" s="8">
        <v>8721</v>
      </c>
      <c r="B279" s="9" t="s">
        <v>2300</v>
      </c>
      <c r="C279" s="9">
        <v>2015</v>
      </c>
      <c r="D279" s="388">
        <v>42356</v>
      </c>
      <c r="E279" s="11" t="s">
        <v>2301</v>
      </c>
      <c r="F279" s="12" t="s">
        <v>2302</v>
      </c>
      <c r="G279" s="12" t="s">
        <v>860</v>
      </c>
      <c r="H279" s="11" t="s">
        <v>2065</v>
      </c>
      <c r="I279" s="388">
        <v>44272</v>
      </c>
      <c r="J279" s="12">
        <v>3</v>
      </c>
      <c r="K279" s="103" t="s">
        <v>319</v>
      </c>
      <c r="L279" s="19" t="s">
        <v>1418</v>
      </c>
      <c r="M279" s="393">
        <f>I279-D279</f>
        <v>1916</v>
      </c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ht="12.75" customHeight="1" r="280">
      <c r="A280" s="16">
        <v>8821</v>
      </c>
      <c r="B280" s="17" t="s">
        <v>2303</v>
      </c>
      <c r="C280" s="17">
        <v>2019</v>
      </c>
      <c r="D280" s="392">
        <v>43601</v>
      </c>
      <c r="E280" s="19" t="s">
        <v>2304</v>
      </c>
      <c r="F280" s="19" t="s">
        <v>916</v>
      </c>
      <c r="G280" s="20" t="s">
        <v>860</v>
      </c>
      <c r="H280" s="20" t="s">
        <v>421</v>
      </c>
      <c r="I280" s="392">
        <v>44272</v>
      </c>
      <c r="J280" s="19">
        <v>3</v>
      </c>
      <c r="K280" s="462" t="s">
        <v>278</v>
      </c>
      <c r="L280" s="12" t="s">
        <v>1418</v>
      </c>
      <c r="M280" s="389">
        <f>I280-D280</f>
        <v>671</v>
      </c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ht="12.75" customHeight="1" r="281">
      <c r="A281" s="8">
        <v>8921</v>
      </c>
      <c r="B281" s="9" t="s">
        <v>2305</v>
      </c>
      <c r="C281" s="9">
        <v>2014</v>
      </c>
      <c r="D281" s="388">
        <v>41680</v>
      </c>
      <c r="E281" s="11" t="s">
        <v>2306</v>
      </c>
      <c r="F281" s="12" t="s">
        <v>2307</v>
      </c>
      <c r="G281" s="12" t="s">
        <v>850</v>
      </c>
      <c r="H281" s="11" t="s">
        <v>363</v>
      </c>
      <c r="I281" s="388">
        <v>44280</v>
      </c>
      <c r="J281" s="12">
        <v>3</v>
      </c>
      <c r="K281" s="103" t="s">
        <v>319</v>
      </c>
      <c r="L281" s="19" t="s">
        <v>1423</v>
      </c>
      <c r="M281" s="393">
        <f>I281-D281</f>
        <v>2600</v>
      </c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ht="12.75" customHeight="1" r="282">
      <c r="A282" s="16">
        <v>9021</v>
      </c>
      <c r="B282" s="17" t="s">
        <v>2308</v>
      </c>
      <c r="C282" s="17">
        <v>2015</v>
      </c>
      <c r="D282" s="392">
        <v>42193</v>
      </c>
      <c r="E282" s="19" t="s">
        <v>2309</v>
      </c>
      <c r="F282" s="19" t="s">
        <v>2310</v>
      </c>
      <c r="G282" s="20" t="s">
        <v>860</v>
      </c>
      <c r="H282" s="20" t="s">
        <v>2311</v>
      </c>
      <c r="I282" s="392">
        <v>44280</v>
      </c>
      <c r="J282" s="19">
        <v>3</v>
      </c>
      <c r="K282" s="103" t="s">
        <v>319</v>
      </c>
      <c r="L282" s="12" t="s">
        <v>1418</v>
      </c>
      <c r="M282" s="389">
        <f>I282-D282</f>
        <v>2087</v>
      </c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ht="12.75" customHeight="1" r="283">
      <c r="A283" s="8">
        <v>9121</v>
      </c>
      <c r="B283" s="9" t="s">
        <v>2312</v>
      </c>
      <c r="C283" s="9">
        <v>2020</v>
      </c>
      <c r="D283" s="388">
        <v>44064</v>
      </c>
      <c r="E283" s="11" t="s">
        <v>2313</v>
      </c>
      <c r="F283" s="12" t="s">
        <v>2133</v>
      </c>
      <c r="G283" s="12" t="s">
        <v>871</v>
      </c>
      <c r="H283" s="11" t="s">
        <v>2314</v>
      </c>
      <c r="I283" s="388">
        <v>44280</v>
      </c>
      <c r="J283" s="12">
        <v>3</v>
      </c>
      <c r="K283" s="103" t="s">
        <v>319</v>
      </c>
      <c r="L283" s="19" t="s">
        <v>380</v>
      </c>
      <c r="M283" s="393">
        <f>I283-D283</f>
        <v>216</v>
      </c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ht="12.75" customHeight="1" r="284">
      <c r="A284" s="16">
        <v>9221</v>
      </c>
      <c r="B284" s="17" t="s">
        <v>2315</v>
      </c>
      <c r="C284" s="17">
        <v>2020</v>
      </c>
      <c r="D284" s="392">
        <v>44155</v>
      </c>
      <c r="E284" s="19" t="s">
        <v>2316</v>
      </c>
      <c r="F284" s="19" t="s">
        <v>2317</v>
      </c>
      <c r="G284" s="20" t="s">
        <v>865</v>
      </c>
      <c r="H284" s="20" t="s">
        <v>421</v>
      </c>
      <c r="I284" s="392">
        <v>44280</v>
      </c>
      <c r="J284" s="19">
        <v>3</v>
      </c>
      <c r="K284" s="412" t="s">
        <v>1398</v>
      </c>
      <c r="L284" s="12" t="s">
        <v>380</v>
      </c>
      <c r="M284" s="389">
        <f>I284-D284</f>
        <v>125</v>
      </c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ht="12.75" customHeight="1" r="285">
      <c r="A285" s="8">
        <v>9321</v>
      </c>
      <c r="B285" s="9" t="s">
        <v>2318</v>
      </c>
      <c r="C285" s="9">
        <v>2020</v>
      </c>
      <c r="D285" s="388">
        <v>44160</v>
      </c>
      <c r="E285" s="11" t="s">
        <v>2319</v>
      </c>
      <c r="F285" s="12" t="s">
        <v>2317</v>
      </c>
      <c r="G285" s="12" t="s">
        <v>865</v>
      </c>
      <c r="H285" s="11" t="s">
        <v>421</v>
      </c>
      <c r="I285" s="388">
        <v>44280</v>
      </c>
      <c r="J285" s="12">
        <v>3</v>
      </c>
      <c r="K285" s="412" t="s">
        <v>1398</v>
      </c>
      <c r="L285" s="19" t="s">
        <v>380</v>
      </c>
      <c r="M285" s="393">
        <f>I285-D285</f>
        <v>120</v>
      </c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ht="12.75" customHeight="1" r="286">
      <c r="A286" s="16">
        <v>9421</v>
      </c>
      <c r="B286" s="17" t="s">
        <v>2320</v>
      </c>
      <c r="C286" s="17">
        <v>2020</v>
      </c>
      <c r="D286" s="392">
        <v>44089</v>
      </c>
      <c r="E286" s="19" t="s">
        <v>2321</v>
      </c>
      <c r="F286" s="19" t="s">
        <v>2322</v>
      </c>
      <c r="G286" s="20" t="s">
        <v>865</v>
      </c>
      <c r="H286" s="20" t="s">
        <v>2323</v>
      </c>
      <c r="I286" s="392">
        <v>44292</v>
      </c>
      <c r="J286" s="19">
        <v>4</v>
      </c>
      <c r="K286" s="103" t="s">
        <v>319</v>
      </c>
      <c r="L286" s="12" t="s">
        <v>380</v>
      </c>
      <c r="M286" s="389">
        <f>I286-D286</f>
        <v>203</v>
      </c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ht="12.75" customHeight="1" r="287">
      <c r="A287" s="8">
        <v>9521</v>
      </c>
      <c r="B287" s="9" t="s">
        <v>2324</v>
      </c>
      <c r="C287" s="9">
        <v>2016</v>
      </c>
      <c r="D287" s="388">
        <v>42643</v>
      </c>
      <c r="E287" s="11" t="s">
        <v>2325</v>
      </c>
      <c r="F287" s="12" t="s">
        <v>1183</v>
      </c>
      <c r="G287" s="12" t="s">
        <v>860</v>
      </c>
      <c r="H287" s="11" t="s">
        <v>345</v>
      </c>
      <c r="I287" s="388">
        <v>44292</v>
      </c>
      <c r="J287" s="12">
        <v>4</v>
      </c>
      <c r="K287" s="103" t="s">
        <v>319</v>
      </c>
      <c r="L287" s="19" t="s">
        <v>1423</v>
      </c>
      <c r="M287" s="393">
        <f>I287-D287</f>
        <v>1649</v>
      </c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ht="12.75" customHeight="1" r="288">
      <c r="A288" s="16">
        <v>9621</v>
      </c>
      <c r="B288" s="17" t="s">
        <v>2326</v>
      </c>
      <c r="C288" s="17">
        <v>2020</v>
      </c>
      <c r="D288" s="392">
        <v>43882</v>
      </c>
      <c r="E288" s="19" t="s">
        <v>2327</v>
      </c>
      <c r="F288" s="19" t="s">
        <v>154</v>
      </c>
      <c r="G288" s="20" t="s">
        <v>860</v>
      </c>
      <c r="H288" s="20" t="s">
        <v>225</v>
      </c>
      <c r="I288" s="392">
        <v>44292</v>
      </c>
      <c r="J288" s="19">
        <v>4</v>
      </c>
      <c r="K288" s="103" t="s">
        <v>319</v>
      </c>
      <c r="L288" s="12" t="s">
        <v>1418</v>
      </c>
      <c r="M288" s="389">
        <f>I288-D288</f>
        <v>410</v>
      </c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ht="12.75" customHeight="1" r="289">
      <c r="A289" s="8">
        <v>9721</v>
      </c>
      <c r="B289" s="9" t="s">
        <v>2328</v>
      </c>
      <c r="C289" s="9">
        <v>2012</v>
      </c>
      <c r="D289" s="388">
        <v>41278</v>
      </c>
      <c r="E289" s="11" t="s">
        <v>2329</v>
      </c>
      <c r="F289" s="12" t="s">
        <v>2330</v>
      </c>
      <c r="G289" s="12" t="s">
        <v>860</v>
      </c>
      <c r="H289" s="11" t="s">
        <v>100</v>
      </c>
      <c r="I289" s="388">
        <v>44292</v>
      </c>
      <c r="J289" s="12">
        <v>4</v>
      </c>
      <c r="K289" s="103" t="s">
        <v>319</v>
      </c>
      <c r="L289" s="19" t="s">
        <v>1423</v>
      </c>
      <c r="M289" s="393">
        <f>I289-D289</f>
        <v>3014</v>
      </c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ht="12.75" customHeight="1" r="290">
      <c r="A290" s="16">
        <v>9821</v>
      </c>
      <c r="B290" s="17" t="s">
        <v>2331</v>
      </c>
      <c r="C290" s="17">
        <v>2014</v>
      </c>
      <c r="D290" s="392">
        <v>41934</v>
      </c>
      <c r="E290" s="19" t="s">
        <v>2332</v>
      </c>
      <c r="F290" s="19" t="s">
        <v>2333</v>
      </c>
      <c r="G290" s="20" t="s">
        <v>860</v>
      </c>
      <c r="H290" s="20" t="s">
        <v>2333</v>
      </c>
      <c r="I290" s="392">
        <v>44292</v>
      </c>
      <c r="J290" s="19">
        <v>4</v>
      </c>
      <c r="K290" s="103" t="s">
        <v>319</v>
      </c>
      <c r="L290" s="12" t="s">
        <v>1418</v>
      </c>
      <c r="M290" s="389">
        <f>I290-D290</f>
        <v>2358</v>
      </c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ht="12.75" customHeight="1" r="291">
      <c r="A291" s="8">
        <v>9921</v>
      </c>
      <c r="B291" s="9" t="s">
        <v>2334</v>
      </c>
      <c r="C291" s="9">
        <v>2020</v>
      </c>
      <c r="D291" s="388">
        <v>44182</v>
      </c>
      <c r="E291" s="11" t="s">
        <v>2335</v>
      </c>
      <c r="F291" s="12" t="s">
        <v>2336</v>
      </c>
      <c r="G291" s="12" t="s">
        <v>865</v>
      </c>
      <c r="H291" s="11" t="s">
        <v>1177</v>
      </c>
      <c r="I291" s="388">
        <v>44292</v>
      </c>
      <c r="J291" s="12">
        <v>4</v>
      </c>
      <c r="K291" s="103" t="s">
        <v>319</v>
      </c>
      <c r="L291" s="19" t="s">
        <v>380</v>
      </c>
      <c r="M291" s="393">
        <f>I291-D291</f>
        <v>110</v>
      </c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ht="12.75" customHeight="1" r="292">
      <c r="A292" s="16">
        <v>10021</v>
      </c>
      <c r="B292" s="17" t="s">
        <v>2337</v>
      </c>
      <c r="C292" s="17">
        <v>2018</v>
      </c>
      <c r="D292" s="392">
        <v>43354</v>
      </c>
      <c r="E292" s="19" t="s">
        <v>2338</v>
      </c>
      <c r="F292" s="19" t="s">
        <v>2339</v>
      </c>
      <c r="G292" s="20" t="s">
        <v>860</v>
      </c>
      <c r="H292" s="20" t="s">
        <v>2340</v>
      </c>
      <c r="I292" s="392">
        <v>44292</v>
      </c>
      <c r="J292" s="19">
        <v>4</v>
      </c>
      <c r="K292" s="462" t="s">
        <v>278</v>
      </c>
      <c r="L292" s="12" t="s">
        <v>1418</v>
      </c>
      <c r="M292" s="389">
        <f>I292-D292</f>
        <v>938</v>
      </c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ht="12.75" customHeight="1" r="293">
      <c r="A293" s="8">
        <v>10121</v>
      </c>
      <c r="B293" s="9" t="s">
        <v>2341</v>
      </c>
      <c r="C293" s="9">
        <v>2018</v>
      </c>
      <c r="D293" s="388">
        <v>43354</v>
      </c>
      <c r="E293" s="11" t="s">
        <v>2342</v>
      </c>
      <c r="F293" s="12" t="s">
        <v>2339</v>
      </c>
      <c r="G293" s="12" t="s">
        <v>860</v>
      </c>
      <c r="H293" s="11" t="s">
        <v>2340</v>
      </c>
      <c r="I293" s="388">
        <v>44292</v>
      </c>
      <c r="J293" s="12">
        <v>4</v>
      </c>
      <c r="K293" s="87" t="s">
        <v>278</v>
      </c>
      <c r="L293" s="19" t="s">
        <v>1418</v>
      </c>
      <c r="M293" s="393">
        <f>I293-D293</f>
        <v>938</v>
      </c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ht="12.75" customHeight="1" r="294">
      <c r="A294" s="16">
        <v>10221</v>
      </c>
      <c r="B294" s="17" t="s">
        <v>2343</v>
      </c>
      <c r="C294" s="17">
        <v>2018</v>
      </c>
      <c r="D294" s="392">
        <v>43312</v>
      </c>
      <c r="E294" s="19" t="s">
        <v>2344</v>
      </c>
      <c r="F294" s="19" t="s">
        <v>2345</v>
      </c>
      <c r="G294" s="20" t="s">
        <v>860</v>
      </c>
      <c r="H294" s="20" t="s">
        <v>100</v>
      </c>
      <c r="I294" s="392">
        <v>44292</v>
      </c>
      <c r="J294" s="19">
        <v>4</v>
      </c>
      <c r="K294" s="103" t="s">
        <v>319</v>
      </c>
      <c r="L294" s="12" t="s">
        <v>1423</v>
      </c>
      <c r="M294" s="389">
        <f>I294-D294</f>
        <v>980</v>
      </c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ht="12.75" customHeight="1" r="295">
      <c r="A295" s="8">
        <v>10321</v>
      </c>
      <c r="B295" s="9" t="s">
        <v>2346</v>
      </c>
      <c r="C295" s="9">
        <v>2016</v>
      </c>
      <c r="D295" s="388">
        <v>42508</v>
      </c>
      <c r="E295" s="11" t="s">
        <v>2347</v>
      </c>
      <c r="F295" s="12" t="s">
        <v>2348</v>
      </c>
      <c r="G295" s="12" t="s">
        <v>850</v>
      </c>
      <c r="H295" s="11" t="s">
        <v>1270</v>
      </c>
      <c r="I295" s="388">
        <v>44292</v>
      </c>
      <c r="J295" s="12">
        <v>4</v>
      </c>
      <c r="K295" s="103" t="s">
        <v>313</v>
      </c>
      <c r="L295" s="19" t="s">
        <v>1418</v>
      </c>
      <c r="M295" s="393">
        <f>I295-D295</f>
        <v>1784</v>
      </c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ht="12.75" customHeight="1" r="296">
      <c r="A296" s="16">
        <v>10421</v>
      </c>
      <c r="B296" s="17" t="s">
        <v>2349</v>
      </c>
      <c r="C296" s="17">
        <v>2015</v>
      </c>
      <c r="D296" s="392">
        <v>42339</v>
      </c>
      <c r="E296" s="19" t="s">
        <v>2350</v>
      </c>
      <c r="F296" s="19" t="s">
        <v>1081</v>
      </c>
      <c r="G296" s="20" t="s">
        <v>860</v>
      </c>
      <c r="H296" s="20" t="s">
        <v>2218</v>
      </c>
      <c r="I296" s="392">
        <v>44292</v>
      </c>
      <c r="J296" s="19">
        <v>4</v>
      </c>
      <c r="K296" s="462" t="s">
        <v>289</v>
      </c>
      <c r="L296" s="12" t="s">
        <v>1423</v>
      </c>
      <c r="M296" s="389">
        <f>I296-D296</f>
        <v>1953</v>
      </c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ht="12.75" customHeight="1" r="297">
      <c r="A297" s="8">
        <v>10521</v>
      </c>
      <c r="B297" s="9" t="s">
        <v>2351</v>
      </c>
      <c r="C297" s="9">
        <v>2014</v>
      </c>
      <c r="D297" s="388">
        <v>41862</v>
      </c>
      <c r="E297" s="11" t="s">
        <v>2352</v>
      </c>
      <c r="F297" s="12" t="s">
        <v>2353</v>
      </c>
      <c r="G297" s="12" t="s">
        <v>860</v>
      </c>
      <c r="H297" s="11" t="s">
        <v>2354</v>
      </c>
      <c r="I297" s="388">
        <v>44292</v>
      </c>
      <c r="J297" s="12">
        <v>4</v>
      </c>
      <c r="K297" s="103" t="s">
        <v>313</v>
      </c>
      <c r="L297" s="19" t="s">
        <v>1418</v>
      </c>
      <c r="M297" s="393">
        <f>I297-D297</f>
        <v>2430</v>
      </c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ht="12.75" customHeight="1" r="298">
      <c r="A298" s="16">
        <v>10621</v>
      </c>
      <c r="B298" s="17" t="s">
        <v>2355</v>
      </c>
      <c r="C298" s="17">
        <v>2013</v>
      </c>
      <c r="D298" s="392">
        <v>41331</v>
      </c>
      <c r="E298" s="19" t="s">
        <v>2356</v>
      </c>
      <c r="F298" s="19" t="s">
        <v>1081</v>
      </c>
      <c r="G298" s="20" t="s">
        <v>860</v>
      </c>
      <c r="H298" s="20" t="s">
        <v>2357</v>
      </c>
      <c r="I298" s="392">
        <v>44292</v>
      </c>
      <c r="J298" s="19">
        <v>4</v>
      </c>
      <c r="K298" s="461" t="s">
        <v>301</v>
      </c>
      <c r="L298" s="12" t="s">
        <v>1423</v>
      </c>
      <c r="M298" s="389">
        <f>I298-D298</f>
        <v>2961</v>
      </c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ht="12.75" customHeight="1" r="299">
      <c r="A299" s="8">
        <v>10721</v>
      </c>
      <c r="B299" s="9" t="s">
        <v>2358</v>
      </c>
      <c r="C299" s="9">
        <v>2020</v>
      </c>
      <c r="D299" s="388">
        <v>44183</v>
      </c>
      <c r="E299" s="11" t="s">
        <v>2359</v>
      </c>
      <c r="F299" s="12" t="s">
        <v>2360</v>
      </c>
      <c r="G299" s="12" t="s">
        <v>865</v>
      </c>
      <c r="H299" s="11" t="s">
        <v>2361</v>
      </c>
      <c r="I299" s="388">
        <v>44312</v>
      </c>
      <c r="J299" s="12">
        <v>4</v>
      </c>
      <c r="K299" s="412" t="s">
        <v>1398</v>
      </c>
      <c r="L299" s="19" t="s">
        <v>380</v>
      </c>
      <c r="M299" s="393">
        <f>I299-D299</f>
        <v>129</v>
      </c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ht="15" customHeight="1" r="300">
      <c r="A300" s="16">
        <v>10821</v>
      </c>
      <c r="B300" s="17" t="s">
        <v>2362</v>
      </c>
      <c r="C300" s="17">
        <v>2014</v>
      </c>
      <c r="D300" s="392">
        <v>41941</v>
      </c>
      <c r="E300" s="19" t="s">
        <v>2363</v>
      </c>
      <c r="F300" s="19" t="s">
        <v>953</v>
      </c>
      <c r="G300" s="20" t="s">
        <v>860</v>
      </c>
      <c r="H300" s="20" t="s">
        <v>225</v>
      </c>
      <c r="I300" s="392">
        <v>44312</v>
      </c>
      <c r="J300" s="19">
        <v>4</v>
      </c>
      <c r="K300" s="103" t="s">
        <v>313</v>
      </c>
      <c r="L300" s="12" t="s">
        <v>1423</v>
      </c>
      <c r="M300" s="389">
        <f>I300-D300</f>
        <v>2371</v>
      </c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ht="12.75" customHeight="1" r="301">
      <c r="A301" s="8">
        <v>10921</v>
      </c>
      <c r="B301" s="9" t="s">
        <v>2364</v>
      </c>
      <c r="C301" s="9">
        <v>2015</v>
      </c>
      <c r="D301" s="388">
        <v>42199</v>
      </c>
      <c r="E301" s="11" t="s">
        <v>2365</v>
      </c>
      <c r="F301" s="12" t="s">
        <v>2348</v>
      </c>
      <c r="G301" s="12" t="s">
        <v>850</v>
      </c>
      <c r="H301" s="11" t="s">
        <v>1270</v>
      </c>
      <c r="I301" s="388">
        <v>44312</v>
      </c>
      <c r="J301" s="12">
        <v>4</v>
      </c>
      <c r="K301" s="103" t="s">
        <v>313</v>
      </c>
      <c r="L301" s="19" t="s">
        <v>1418</v>
      </c>
      <c r="M301" s="393">
        <f>I301-D301</f>
        <v>2113</v>
      </c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ht="12.75" customHeight="1" r="302">
      <c r="A302" s="16">
        <v>11021</v>
      </c>
      <c r="B302" s="17" t="s">
        <v>2366</v>
      </c>
      <c r="C302" s="17">
        <v>2015</v>
      </c>
      <c r="D302" s="392">
        <v>42023</v>
      </c>
      <c r="E302" s="19" t="s">
        <v>2367</v>
      </c>
      <c r="F302" s="19" t="s">
        <v>1081</v>
      </c>
      <c r="G302" s="20" t="s">
        <v>860</v>
      </c>
      <c r="H302" s="20" t="s">
        <v>25</v>
      </c>
      <c r="I302" s="392">
        <v>44312</v>
      </c>
      <c r="J302" s="19">
        <v>4</v>
      </c>
      <c r="K302" s="461" t="s">
        <v>301</v>
      </c>
      <c r="L302" s="12" t="s">
        <v>1423</v>
      </c>
      <c r="M302" s="389">
        <f>I302-D302</f>
        <v>2289</v>
      </c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ht="12.75" customHeight="1" r="303">
      <c r="A303" s="8">
        <v>11121</v>
      </c>
      <c r="B303" s="9" t="s">
        <v>2368</v>
      </c>
      <c r="C303" s="9">
        <v>2015</v>
      </c>
      <c r="D303" s="388">
        <v>42037</v>
      </c>
      <c r="E303" s="11" t="s">
        <v>2369</v>
      </c>
      <c r="F303" s="12" t="s">
        <v>2353</v>
      </c>
      <c r="G303" s="12" t="s">
        <v>860</v>
      </c>
      <c r="H303" s="11" t="s">
        <v>277</v>
      </c>
      <c r="I303" s="388">
        <v>44312</v>
      </c>
      <c r="J303" s="12">
        <v>4</v>
      </c>
      <c r="K303" s="103" t="s">
        <v>313</v>
      </c>
      <c r="L303" s="19" t="s">
        <v>1423</v>
      </c>
      <c r="M303" s="393">
        <f>I303-D303</f>
        <v>2275</v>
      </c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ht="12.75" customHeight="1" r="304">
      <c r="A304" s="16">
        <v>11221</v>
      </c>
      <c r="B304" s="17" t="s">
        <v>2370</v>
      </c>
      <c r="C304" s="17">
        <v>2014</v>
      </c>
      <c r="D304" s="392">
        <v>41743</v>
      </c>
      <c r="E304" s="19" t="s">
        <v>2371</v>
      </c>
      <c r="F304" s="19" t="s">
        <v>2372</v>
      </c>
      <c r="G304" s="20" t="s">
        <v>850</v>
      </c>
      <c r="H304" s="20" t="s">
        <v>1358</v>
      </c>
      <c r="I304" s="392">
        <v>44314</v>
      </c>
      <c r="J304" s="19">
        <v>4</v>
      </c>
      <c r="K304" s="103" t="s">
        <v>313</v>
      </c>
      <c r="L304" s="12" t="s">
        <v>1423</v>
      </c>
      <c r="M304" s="389">
        <f>I304-D304</f>
        <v>2571</v>
      </c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ht="12.75" customHeight="1" r="305">
      <c r="A305" s="8">
        <v>11321</v>
      </c>
      <c r="B305" s="9" t="s">
        <v>2373</v>
      </c>
      <c r="C305" s="9">
        <v>2013</v>
      </c>
      <c r="D305" s="388">
        <v>41492</v>
      </c>
      <c r="E305" s="11" t="s">
        <v>2374</v>
      </c>
      <c r="F305" s="12" t="s">
        <v>2375</v>
      </c>
      <c r="G305" s="12" t="s">
        <v>860</v>
      </c>
      <c r="H305" s="11" t="s">
        <v>2206</v>
      </c>
      <c r="I305" s="388">
        <v>44314</v>
      </c>
      <c r="J305" s="12">
        <v>4</v>
      </c>
      <c r="K305" s="103" t="s">
        <v>319</v>
      </c>
      <c r="L305" s="19" t="s">
        <v>1418</v>
      </c>
      <c r="M305" s="393">
        <f>I305-D305</f>
        <v>2822</v>
      </c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ht="12.75" customHeight="1" r="306">
      <c r="A306" s="16">
        <v>11421</v>
      </c>
      <c r="B306" s="17" t="s">
        <v>2376</v>
      </c>
      <c r="C306" s="17">
        <v>2012</v>
      </c>
      <c r="D306" s="392">
        <v>41264</v>
      </c>
      <c r="E306" s="19" t="s">
        <v>2377</v>
      </c>
      <c r="F306" s="19" t="s">
        <v>2378</v>
      </c>
      <c r="G306" s="20" t="s">
        <v>860</v>
      </c>
      <c r="H306" s="20" t="s">
        <v>345</v>
      </c>
      <c r="I306" s="392">
        <v>44314</v>
      </c>
      <c r="J306" s="19">
        <v>4</v>
      </c>
      <c r="K306" s="103" t="s">
        <v>319</v>
      </c>
      <c r="L306" s="12" t="s">
        <v>1423</v>
      </c>
      <c r="M306" s="389">
        <f>I306-D306</f>
        <v>3050</v>
      </c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ht="12.75" customHeight="1" r="307">
      <c r="A307" s="8">
        <v>11521</v>
      </c>
      <c r="B307" s="9" t="s">
        <v>2379</v>
      </c>
      <c r="C307" s="9">
        <v>2018</v>
      </c>
      <c r="D307" s="388">
        <v>43319</v>
      </c>
      <c r="E307" s="11" t="s">
        <v>2380</v>
      </c>
      <c r="F307" s="12" t="s">
        <v>916</v>
      </c>
      <c r="G307" s="12" t="s">
        <v>860</v>
      </c>
      <c r="H307" s="11" t="s">
        <v>2381</v>
      </c>
      <c r="I307" s="388">
        <v>44314</v>
      </c>
      <c r="J307" s="12">
        <v>4</v>
      </c>
      <c r="K307" s="103" t="s">
        <v>308</v>
      </c>
      <c r="L307" s="19" t="s">
        <v>1418</v>
      </c>
      <c r="M307" s="393">
        <f>I307-D307</f>
        <v>995</v>
      </c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ht="12.75" customHeight="1" r="308">
      <c r="A308" s="16">
        <v>11621</v>
      </c>
      <c r="B308" s="17" t="s">
        <v>2382</v>
      </c>
      <c r="C308" s="17">
        <v>2016</v>
      </c>
      <c r="D308" s="392">
        <v>42486</v>
      </c>
      <c r="E308" s="19" t="s">
        <v>2383</v>
      </c>
      <c r="F308" s="19" t="s">
        <v>88</v>
      </c>
      <c r="G308" s="20" t="s">
        <v>860</v>
      </c>
      <c r="H308" s="20" t="s">
        <v>345</v>
      </c>
      <c r="I308" s="392">
        <v>44314</v>
      </c>
      <c r="J308" s="19">
        <v>4</v>
      </c>
      <c r="K308" s="103" t="s">
        <v>313</v>
      </c>
      <c r="L308" s="12" t="s">
        <v>1418</v>
      </c>
      <c r="M308" s="389">
        <f>I308-D308</f>
        <v>1828</v>
      </c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ht="12.75" customHeight="1" r="309">
      <c r="A309" s="8">
        <v>11721</v>
      </c>
      <c r="B309" s="9" t="s">
        <v>2384</v>
      </c>
      <c r="C309" s="9">
        <v>2011</v>
      </c>
      <c r="D309" s="388">
        <v>40571</v>
      </c>
      <c r="E309" s="11" t="s">
        <v>2385</v>
      </c>
      <c r="F309" s="12" t="s">
        <v>2386</v>
      </c>
      <c r="G309" s="12" t="s">
        <v>850</v>
      </c>
      <c r="H309" s="11" t="s">
        <v>2387</v>
      </c>
      <c r="I309" s="388">
        <v>44314</v>
      </c>
      <c r="J309" s="12">
        <v>4</v>
      </c>
      <c r="K309" s="103" t="s">
        <v>319</v>
      </c>
      <c r="L309" s="19" t="s">
        <v>1418</v>
      </c>
      <c r="M309" s="393">
        <f>I309-D309</f>
        <v>3743</v>
      </c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ht="12.75" customHeight="1" r="310">
      <c r="A310" s="16">
        <v>11821</v>
      </c>
      <c r="B310" s="17" t="s">
        <v>2388</v>
      </c>
      <c r="C310" s="17">
        <v>2013</v>
      </c>
      <c r="D310" s="392">
        <v>41390</v>
      </c>
      <c r="E310" s="19" t="s">
        <v>2389</v>
      </c>
      <c r="F310" s="19" t="s">
        <v>1081</v>
      </c>
      <c r="G310" s="20" t="s">
        <v>860</v>
      </c>
      <c r="H310" s="20" t="s">
        <v>209</v>
      </c>
      <c r="I310" s="392">
        <v>44315</v>
      </c>
      <c r="J310" s="19">
        <v>4</v>
      </c>
      <c r="K310" s="461" t="s">
        <v>301</v>
      </c>
      <c r="L310" s="12" t="s">
        <v>1423</v>
      </c>
      <c r="M310" s="389">
        <f>I310-D310</f>
        <v>2925</v>
      </c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ht="12.75" customHeight="1" r="311">
      <c r="A311" s="8">
        <v>11921</v>
      </c>
      <c r="B311" s="9" t="s">
        <v>2390</v>
      </c>
      <c r="C311" s="9">
        <v>2013</v>
      </c>
      <c r="D311" s="388">
        <v>41323</v>
      </c>
      <c r="E311" s="11" t="s">
        <v>2391</v>
      </c>
      <c r="F311" s="12" t="s">
        <v>1081</v>
      </c>
      <c r="G311" s="12" t="s">
        <v>860</v>
      </c>
      <c r="H311" s="11" t="s">
        <v>209</v>
      </c>
      <c r="I311" s="388">
        <v>44315</v>
      </c>
      <c r="J311" s="12">
        <v>4</v>
      </c>
      <c r="K311" s="461" t="s">
        <v>301</v>
      </c>
      <c r="L311" s="19" t="s">
        <v>1423</v>
      </c>
      <c r="M311" s="393">
        <f>I311-D311</f>
        <v>2992</v>
      </c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ht="12.75" customHeight="1" r="312">
      <c r="A312" s="16">
        <v>12021</v>
      </c>
      <c r="B312" s="17" t="s">
        <v>2392</v>
      </c>
      <c r="C312" s="17">
        <v>2013</v>
      </c>
      <c r="D312" s="392">
        <v>41374</v>
      </c>
      <c r="E312" s="19" t="s">
        <v>2393</v>
      </c>
      <c r="F312" s="19" t="s">
        <v>1081</v>
      </c>
      <c r="G312" s="20" t="s">
        <v>860</v>
      </c>
      <c r="H312" s="20" t="s">
        <v>209</v>
      </c>
      <c r="I312" s="392">
        <v>44315</v>
      </c>
      <c r="J312" s="19">
        <v>4</v>
      </c>
      <c r="K312" s="461" t="s">
        <v>301</v>
      </c>
      <c r="L312" s="12" t="s">
        <v>1423</v>
      </c>
      <c r="M312" s="389">
        <f>I312-D312</f>
        <v>2941</v>
      </c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ht="12.75" customHeight="1" r="313">
      <c r="A313" s="8">
        <v>12121</v>
      </c>
      <c r="B313" s="9" t="s">
        <v>2394</v>
      </c>
      <c r="C313" s="9">
        <v>2020</v>
      </c>
      <c r="D313" s="388">
        <v>44109</v>
      </c>
      <c r="E313" s="11" t="s">
        <v>2395</v>
      </c>
      <c r="F313" s="12" t="s">
        <v>2396</v>
      </c>
      <c r="G313" s="12" t="s">
        <v>865</v>
      </c>
      <c r="H313" s="11" t="s">
        <v>2122</v>
      </c>
      <c r="I313" s="388">
        <v>44322</v>
      </c>
      <c r="J313" s="12">
        <v>5</v>
      </c>
      <c r="K313" s="103" t="s">
        <v>319</v>
      </c>
      <c r="L313" s="19" t="s">
        <v>380</v>
      </c>
      <c r="M313" s="393">
        <f>I313-D313</f>
        <v>213</v>
      </c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ht="12.75" customHeight="1" r="314">
      <c r="A314" s="16">
        <v>12221</v>
      </c>
      <c r="B314" s="17" t="s">
        <v>2397</v>
      </c>
      <c r="C314" s="17">
        <v>2018</v>
      </c>
      <c r="D314" s="392">
        <v>43235</v>
      </c>
      <c r="E314" s="19" t="s">
        <v>2398</v>
      </c>
      <c r="F314" s="19" t="s">
        <v>2133</v>
      </c>
      <c r="G314" s="20" t="s">
        <v>865</v>
      </c>
      <c r="H314" s="20" t="s">
        <v>2399</v>
      </c>
      <c r="I314" s="392">
        <v>44322</v>
      </c>
      <c r="J314" s="19">
        <v>5</v>
      </c>
      <c r="K314" s="412" t="s">
        <v>324</v>
      </c>
      <c r="L314" s="12" t="s">
        <v>380</v>
      </c>
      <c r="M314" s="389">
        <f>I314-D314</f>
        <v>1087</v>
      </c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ht="12.75" customHeight="1" r="315">
      <c r="A315" s="8">
        <v>12321</v>
      </c>
      <c r="B315" s="9" t="s">
        <v>2400</v>
      </c>
      <c r="C315" s="9">
        <v>2012</v>
      </c>
      <c r="D315" s="388">
        <v>41270</v>
      </c>
      <c r="E315" s="11" t="s">
        <v>2401</v>
      </c>
      <c r="F315" s="12" t="s">
        <v>154</v>
      </c>
      <c r="G315" s="12" t="s">
        <v>860</v>
      </c>
      <c r="H315" s="11" t="s">
        <v>25</v>
      </c>
      <c r="I315" s="388">
        <v>44322</v>
      </c>
      <c r="J315" s="12">
        <v>5</v>
      </c>
      <c r="K315" s="103" t="s">
        <v>319</v>
      </c>
      <c r="L315" s="19" t="s">
        <v>1418</v>
      </c>
      <c r="M315" s="393">
        <f>I315-D315</f>
        <v>3052</v>
      </c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ht="15" customHeight="1" r="316">
      <c r="A316" s="16">
        <v>12421</v>
      </c>
      <c r="B316" s="17" t="s">
        <v>2402</v>
      </c>
      <c r="C316" s="17">
        <v>2021</v>
      </c>
      <c r="D316" s="392">
        <v>44229</v>
      </c>
      <c r="E316" s="19" t="s">
        <v>2403</v>
      </c>
      <c r="F316" s="19" t="s">
        <v>2262</v>
      </c>
      <c r="G316" s="20" t="s">
        <v>871</v>
      </c>
      <c r="H316" s="20" t="s">
        <v>1230</v>
      </c>
      <c r="I316" s="392">
        <v>44322</v>
      </c>
      <c r="J316" s="19">
        <v>5</v>
      </c>
      <c r="K316" s="412" t="s">
        <v>1398</v>
      </c>
      <c r="L316" s="12" t="s">
        <v>380</v>
      </c>
      <c r="M316" s="389">
        <f>I316-D316</f>
        <v>93</v>
      </c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ht="12.75" customHeight="1" r="317">
      <c r="A317" s="8">
        <v>12521</v>
      </c>
      <c r="B317" s="9" t="s">
        <v>2404</v>
      </c>
      <c r="C317" s="9">
        <v>2013</v>
      </c>
      <c r="D317" s="388">
        <v>41502</v>
      </c>
      <c r="E317" s="11" t="s">
        <v>2405</v>
      </c>
      <c r="F317" s="12" t="s">
        <v>2406</v>
      </c>
      <c r="G317" s="12" t="s">
        <v>860</v>
      </c>
      <c r="H317" s="11" t="s">
        <v>100</v>
      </c>
      <c r="I317" s="388">
        <v>44322</v>
      </c>
      <c r="J317" s="12">
        <v>5</v>
      </c>
      <c r="K317" s="103" t="s">
        <v>313</v>
      </c>
      <c r="L317" s="19" t="s">
        <v>1423</v>
      </c>
      <c r="M317" s="393">
        <f>I317-D317</f>
        <v>2820</v>
      </c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ht="12.75" customHeight="1" r="318">
      <c r="A318" s="16">
        <v>12621</v>
      </c>
      <c r="B318" s="17" t="s">
        <v>2407</v>
      </c>
      <c r="C318" s="17">
        <v>2014</v>
      </c>
      <c r="D318" s="392">
        <v>41887</v>
      </c>
      <c r="E318" s="19" t="s">
        <v>2408</v>
      </c>
      <c r="F318" s="19" t="s">
        <v>2409</v>
      </c>
      <c r="G318" s="20" t="s">
        <v>860</v>
      </c>
      <c r="H318" s="20" t="s">
        <v>2410</v>
      </c>
      <c r="I318" s="392">
        <v>44322</v>
      </c>
      <c r="J318" s="19">
        <v>5</v>
      </c>
      <c r="K318" s="103" t="s">
        <v>319</v>
      </c>
      <c r="L318" s="12" t="s">
        <v>1423</v>
      </c>
      <c r="M318" s="389">
        <f>I318-D318</f>
        <v>2435</v>
      </c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ht="12.75" customHeight="1" r="319">
      <c r="A319" s="8">
        <v>12721</v>
      </c>
      <c r="B319" s="9" t="s">
        <v>2411</v>
      </c>
      <c r="C319" s="9">
        <v>2011</v>
      </c>
      <c r="D319" s="388">
        <v>40659</v>
      </c>
      <c r="E319" s="11" t="s">
        <v>2412</v>
      </c>
      <c r="F319" s="12" t="s">
        <v>2413</v>
      </c>
      <c r="G319" s="12" t="s">
        <v>860</v>
      </c>
      <c r="H319" s="11" t="s">
        <v>55</v>
      </c>
      <c r="I319" s="388">
        <v>44322</v>
      </c>
      <c r="J319" s="12">
        <v>5</v>
      </c>
      <c r="K319" s="103" t="s">
        <v>319</v>
      </c>
      <c r="L319" s="19" t="s">
        <v>1418</v>
      </c>
      <c r="M319" s="393">
        <f>I319-D319</f>
        <v>3663</v>
      </c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ht="12.75" customHeight="1" r="320">
      <c r="A320" s="16">
        <v>12821</v>
      </c>
      <c r="B320" s="17" t="s">
        <v>2414</v>
      </c>
      <c r="C320" s="17">
        <v>2014</v>
      </c>
      <c r="D320" s="392">
        <v>41694</v>
      </c>
      <c r="E320" s="19" t="s">
        <v>2415</v>
      </c>
      <c r="F320" s="19" t="s">
        <v>2416</v>
      </c>
      <c r="G320" s="20" t="s">
        <v>850</v>
      </c>
      <c r="H320" s="20" t="s">
        <v>1358</v>
      </c>
      <c r="I320" s="392">
        <v>44322</v>
      </c>
      <c r="J320" s="19">
        <v>5</v>
      </c>
      <c r="K320" s="103" t="s">
        <v>313</v>
      </c>
      <c r="L320" s="12" t="s">
        <v>1423</v>
      </c>
      <c r="M320" s="389">
        <f>I320-D320</f>
        <v>2628</v>
      </c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ht="15" customHeight="1" r="321">
      <c r="A321" s="8">
        <v>12921</v>
      </c>
      <c r="B321" s="9" t="s">
        <v>2417</v>
      </c>
      <c r="C321" s="9">
        <v>2021</v>
      </c>
      <c r="D321" s="388">
        <v>44209</v>
      </c>
      <c r="E321" s="11" t="s">
        <v>2418</v>
      </c>
      <c r="F321" s="12" t="s">
        <v>2419</v>
      </c>
      <c r="G321" s="12" t="s">
        <v>871</v>
      </c>
      <c r="H321" s="11" t="s">
        <v>1213</v>
      </c>
      <c r="I321" s="388">
        <v>44322</v>
      </c>
      <c r="J321" s="12">
        <v>5</v>
      </c>
      <c r="K321" s="103" t="s">
        <v>319</v>
      </c>
      <c r="L321" s="19" t="s">
        <v>380</v>
      </c>
      <c r="M321" s="393">
        <f>I321-D321</f>
        <v>113</v>
      </c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ht="12.75" customHeight="1" r="322">
      <c r="A322" s="16">
        <v>13021</v>
      </c>
      <c r="B322" s="17" t="s">
        <v>2420</v>
      </c>
      <c r="C322" s="17">
        <v>2020</v>
      </c>
      <c r="D322" s="392">
        <v>44186</v>
      </c>
      <c r="E322" s="19" t="s">
        <v>2421</v>
      </c>
      <c r="F322" s="19" t="s">
        <v>2422</v>
      </c>
      <c r="G322" s="20" t="s">
        <v>871</v>
      </c>
      <c r="H322" s="20" t="s">
        <v>2274</v>
      </c>
      <c r="I322" s="392">
        <v>44326</v>
      </c>
      <c r="J322" s="19">
        <v>5</v>
      </c>
      <c r="K322" s="412" t="s">
        <v>1398</v>
      </c>
      <c r="L322" s="12" t="s">
        <v>380</v>
      </c>
      <c r="M322" s="389">
        <f>I322-D322</f>
        <v>140</v>
      </c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ht="12.75" customHeight="1" r="323">
      <c r="A323" s="8">
        <v>13121</v>
      </c>
      <c r="B323" s="9" t="s">
        <v>2423</v>
      </c>
      <c r="C323" s="9">
        <v>2018</v>
      </c>
      <c r="D323" s="388">
        <v>43231</v>
      </c>
      <c r="E323" s="11" t="s">
        <v>2424</v>
      </c>
      <c r="F323" s="12" t="s">
        <v>144</v>
      </c>
      <c r="G323" s="12" t="s">
        <v>860</v>
      </c>
      <c r="H323" s="11" t="s">
        <v>18</v>
      </c>
      <c r="I323" s="388">
        <v>44326</v>
      </c>
      <c r="J323" s="12">
        <v>5</v>
      </c>
      <c r="K323" s="103" t="s">
        <v>319</v>
      </c>
      <c r="L323" s="19" t="s">
        <v>1418</v>
      </c>
      <c r="M323" s="393">
        <f>I323-D323</f>
        <v>1095</v>
      </c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ht="12.75" customHeight="1" r="324">
      <c r="A324" s="16">
        <v>13221</v>
      </c>
      <c r="B324" s="17" t="s">
        <v>2425</v>
      </c>
      <c r="C324" s="17">
        <v>2019</v>
      </c>
      <c r="D324" s="392">
        <v>43543</v>
      </c>
      <c r="E324" s="19" t="s">
        <v>2426</v>
      </c>
      <c r="F324" s="19" t="s">
        <v>1361</v>
      </c>
      <c r="G324" s="20" t="s">
        <v>860</v>
      </c>
      <c r="H324" s="20" t="s">
        <v>2427</v>
      </c>
      <c r="I324" s="392">
        <v>44326</v>
      </c>
      <c r="J324" s="19">
        <v>5</v>
      </c>
      <c r="K324" s="103" t="s">
        <v>319</v>
      </c>
      <c r="L324" s="12" t="s">
        <v>1418</v>
      </c>
      <c r="M324" s="389">
        <f>I324-D324</f>
        <v>783</v>
      </c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ht="12.75" customHeight="1" r="325">
      <c r="A325" s="8">
        <v>13321</v>
      </c>
      <c r="B325" s="9" t="s">
        <v>2428</v>
      </c>
      <c r="C325" s="9">
        <v>2016</v>
      </c>
      <c r="D325" s="388">
        <v>42460</v>
      </c>
      <c r="E325" s="11" t="s">
        <v>2429</v>
      </c>
      <c r="F325" s="12" t="s">
        <v>2430</v>
      </c>
      <c r="G325" s="12" t="s">
        <v>860</v>
      </c>
      <c r="H325" s="11" t="s">
        <v>2431</v>
      </c>
      <c r="I325" s="388">
        <v>44326</v>
      </c>
      <c r="J325" s="12">
        <v>5</v>
      </c>
      <c r="K325" s="103" t="s">
        <v>319</v>
      </c>
      <c r="L325" s="19" t="s">
        <v>1418</v>
      </c>
      <c r="M325" s="393">
        <f>I325-D325</f>
        <v>1866</v>
      </c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ht="12.75" customHeight="1" r="326">
      <c r="A326" s="16">
        <v>13421</v>
      </c>
      <c r="B326" s="17" t="s">
        <v>2432</v>
      </c>
      <c r="C326" s="17">
        <v>2015</v>
      </c>
      <c r="D326" s="392">
        <v>42253</v>
      </c>
      <c r="E326" s="19" t="s">
        <v>2433</v>
      </c>
      <c r="F326" s="19" t="s">
        <v>1070</v>
      </c>
      <c r="G326" s="20" t="s">
        <v>860</v>
      </c>
      <c r="H326" s="20" t="s">
        <v>2434</v>
      </c>
      <c r="I326" s="392">
        <v>44326</v>
      </c>
      <c r="J326" s="19">
        <v>5</v>
      </c>
      <c r="K326" s="103" t="s">
        <v>313</v>
      </c>
      <c r="L326" s="12" t="s">
        <v>1423</v>
      </c>
      <c r="M326" s="389">
        <f>I326-D326</f>
        <v>2073</v>
      </c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ht="12.75" customHeight="1" r="327">
      <c r="A327" s="8">
        <v>13521</v>
      </c>
      <c r="B327" s="9" t="s">
        <v>2435</v>
      </c>
      <c r="C327" s="9">
        <v>2013</v>
      </c>
      <c r="D327" s="388">
        <v>41382</v>
      </c>
      <c r="E327" s="11" t="s">
        <v>2436</v>
      </c>
      <c r="F327" s="12" t="s">
        <v>1146</v>
      </c>
      <c r="G327" s="12" t="s">
        <v>860</v>
      </c>
      <c r="H327" s="11" t="s">
        <v>209</v>
      </c>
      <c r="I327" s="388">
        <v>44326</v>
      </c>
      <c r="J327" s="12">
        <v>5</v>
      </c>
      <c r="K327" s="461" t="s">
        <v>301</v>
      </c>
      <c r="L327" s="19" t="s">
        <v>1423</v>
      </c>
      <c r="M327" s="393">
        <f>I327-D327</f>
        <v>2944</v>
      </c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ht="12.75" customHeight="1" r="328">
      <c r="A328" s="16">
        <v>13621</v>
      </c>
      <c r="B328" s="17" t="s">
        <v>2437</v>
      </c>
      <c r="C328" s="17">
        <v>2015</v>
      </c>
      <c r="D328" s="392">
        <v>43158</v>
      </c>
      <c r="E328" s="19" t="s">
        <v>2438</v>
      </c>
      <c r="F328" s="19" t="s">
        <v>1361</v>
      </c>
      <c r="G328" s="20" t="s">
        <v>860</v>
      </c>
      <c r="H328" s="20" t="s">
        <v>225</v>
      </c>
      <c r="I328" s="392">
        <v>44326</v>
      </c>
      <c r="J328" s="19">
        <v>5</v>
      </c>
      <c r="K328" s="103" t="s">
        <v>319</v>
      </c>
      <c r="L328" s="12" t="s">
        <v>1418</v>
      </c>
      <c r="M328" s="389">
        <f>I328-D328</f>
        <v>1168</v>
      </c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ht="12.75" customHeight="1" r="329">
      <c r="A329" s="8">
        <v>13721</v>
      </c>
      <c r="B329" s="9" t="s">
        <v>2439</v>
      </c>
      <c r="C329" s="9">
        <v>2014</v>
      </c>
      <c r="D329" s="388">
        <v>41696</v>
      </c>
      <c r="E329" s="11" t="s">
        <v>2440</v>
      </c>
      <c r="F329" s="12" t="s">
        <v>154</v>
      </c>
      <c r="G329" s="12" t="s">
        <v>860</v>
      </c>
      <c r="H329" s="11" t="s">
        <v>2175</v>
      </c>
      <c r="I329" s="388">
        <v>44326</v>
      </c>
      <c r="J329" s="12">
        <v>5</v>
      </c>
      <c r="K329" s="103" t="s">
        <v>313</v>
      </c>
      <c r="L329" s="19" t="s">
        <v>1418</v>
      </c>
      <c r="M329" s="393">
        <f>I329-D329</f>
        <v>2630</v>
      </c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ht="12.75" customHeight="1" r="330">
      <c r="A330" s="16">
        <v>13821</v>
      </c>
      <c r="B330" s="17" t="s">
        <v>2441</v>
      </c>
      <c r="C330" s="17">
        <v>2014</v>
      </c>
      <c r="D330" s="392">
        <v>41674</v>
      </c>
      <c r="E330" s="19" t="s">
        <v>2442</v>
      </c>
      <c r="F330" s="19" t="s">
        <v>144</v>
      </c>
      <c r="G330" s="20" t="s">
        <v>860</v>
      </c>
      <c r="H330" s="20" t="s">
        <v>18</v>
      </c>
      <c r="I330" s="392">
        <v>44326</v>
      </c>
      <c r="J330" s="19">
        <v>5</v>
      </c>
      <c r="K330" s="103" t="s">
        <v>319</v>
      </c>
      <c r="L330" s="12" t="s">
        <v>1418</v>
      </c>
      <c r="M330" s="389">
        <f>I330-D330</f>
        <v>2652</v>
      </c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ht="12.75" customHeight="1" r="331">
      <c r="A331" s="8">
        <v>13921</v>
      </c>
      <c r="B331" s="9" t="s">
        <v>2443</v>
      </c>
      <c r="C331" s="9">
        <v>2014</v>
      </c>
      <c r="D331" s="388">
        <v>41649</v>
      </c>
      <c r="E331" s="11" t="s">
        <v>2444</v>
      </c>
      <c r="F331" s="12" t="s">
        <v>2445</v>
      </c>
      <c r="G331" s="12" t="s">
        <v>860</v>
      </c>
      <c r="H331" s="11" t="s">
        <v>71</v>
      </c>
      <c r="I331" s="388">
        <v>44326</v>
      </c>
      <c r="J331" s="12">
        <v>5</v>
      </c>
      <c r="K331" s="103" t="s">
        <v>319</v>
      </c>
      <c r="L331" s="19" t="s">
        <v>1418</v>
      </c>
      <c r="M331" s="393">
        <f>I331-D331</f>
        <v>2677</v>
      </c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ht="12.75" customHeight="1" r="332">
      <c r="A332" s="16">
        <v>14021</v>
      </c>
      <c r="B332" s="17" t="s">
        <v>2446</v>
      </c>
      <c r="C332" s="17">
        <v>2018</v>
      </c>
      <c r="D332" s="392">
        <v>43371</v>
      </c>
      <c r="E332" s="19" t="s">
        <v>2447</v>
      </c>
      <c r="F332" s="19" t="s">
        <v>2448</v>
      </c>
      <c r="G332" s="20" t="s">
        <v>860</v>
      </c>
      <c r="H332" s="20" t="s">
        <v>2449</v>
      </c>
      <c r="I332" s="392">
        <v>44328</v>
      </c>
      <c r="J332" s="19">
        <v>5</v>
      </c>
      <c r="K332" s="103" t="s">
        <v>319</v>
      </c>
      <c r="L332" s="12" t="s">
        <v>1418</v>
      </c>
      <c r="M332" s="389">
        <f>I332-D332</f>
        <v>957</v>
      </c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ht="12.75" customHeight="1" r="333">
      <c r="A333" s="8">
        <v>14121</v>
      </c>
      <c r="B333" s="9" t="s">
        <v>2450</v>
      </c>
      <c r="C333" s="9">
        <v>2014</v>
      </c>
      <c r="D333" s="388">
        <v>41743</v>
      </c>
      <c r="E333" s="11" t="s">
        <v>2451</v>
      </c>
      <c r="F333" s="12" t="s">
        <v>2452</v>
      </c>
      <c r="G333" s="12" t="s">
        <v>850</v>
      </c>
      <c r="H333" s="11" t="s">
        <v>1358</v>
      </c>
      <c r="I333" s="388">
        <v>44334</v>
      </c>
      <c r="J333" s="12">
        <v>5</v>
      </c>
      <c r="K333" s="103" t="s">
        <v>313</v>
      </c>
      <c r="L333" s="19" t="s">
        <v>1423</v>
      </c>
      <c r="M333" s="393">
        <f>I333-D333</f>
        <v>2591</v>
      </c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ht="12.75" customHeight="1" r="334">
      <c r="A334" s="16">
        <v>14221</v>
      </c>
      <c r="B334" s="17" t="s">
        <v>2453</v>
      </c>
      <c r="C334" s="17">
        <v>2014</v>
      </c>
      <c r="D334" s="392">
        <v>41892</v>
      </c>
      <c r="E334" s="19" t="s">
        <v>2454</v>
      </c>
      <c r="F334" s="19" t="s">
        <v>2455</v>
      </c>
      <c r="G334" s="20" t="s">
        <v>860</v>
      </c>
      <c r="H334" s="20" t="s">
        <v>137</v>
      </c>
      <c r="I334" s="392">
        <v>44334</v>
      </c>
      <c r="J334" s="19">
        <v>5</v>
      </c>
      <c r="K334" s="103" t="s">
        <v>319</v>
      </c>
      <c r="L334" s="12" t="s">
        <v>1418</v>
      </c>
      <c r="M334" s="389">
        <f>I334-D334</f>
        <v>2442</v>
      </c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ht="12.75" customHeight="1" r="335">
      <c r="A335" s="8">
        <v>14321</v>
      </c>
      <c r="B335" s="9" t="s">
        <v>2456</v>
      </c>
      <c r="C335" s="9">
        <v>2014</v>
      </c>
      <c r="D335" s="388">
        <v>41900</v>
      </c>
      <c r="E335" s="11" t="s">
        <v>2457</v>
      </c>
      <c r="F335" s="12" t="s">
        <v>1081</v>
      </c>
      <c r="G335" s="12" t="s">
        <v>860</v>
      </c>
      <c r="H335" s="11" t="s">
        <v>209</v>
      </c>
      <c r="I335" s="388">
        <v>44334</v>
      </c>
      <c r="J335" s="12">
        <v>5</v>
      </c>
      <c r="K335" s="461" t="s">
        <v>301</v>
      </c>
      <c r="L335" s="19" t="s">
        <v>1423</v>
      </c>
      <c r="M335" s="393">
        <f>I335-D335</f>
        <v>2434</v>
      </c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ht="12.75" customHeight="1" r="336">
      <c r="A336" s="16">
        <v>14421</v>
      </c>
      <c r="B336" s="17" t="s">
        <v>2458</v>
      </c>
      <c r="C336" s="17">
        <v>2014</v>
      </c>
      <c r="D336" s="392">
        <v>41905</v>
      </c>
      <c r="E336" s="19" t="s">
        <v>2459</v>
      </c>
      <c r="F336" s="19" t="s">
        <v>1081</v>
      </c>
      <c r="G336" s="20" t="s">
        <v>860</v>
      </c>
      <c r="H336" s="20" t="s">
        <v>209</v>
      </c>
      <c r="I336" s="392">
        <v>44334</v>
      </c>
      <c r="J336" s="19">
        <v>5</v>
      </c>
      <c r="K336" s="461" t="s">
        <v>301</v>
      </c>
      <c r="L336" s="12" t="s">
        <v>1423</v>
      </c>
      <c r="M336" s="389">
        <f>I336-D336</f>
        <v>2429</v>
      </c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ht="12.75" customHeight="1" r="337">
      <c r="A337" s="8">
        <v>14521</v>
      </c>
      <c r="B337" s="9" t="s">
        <v>2460</v>
      </c>
      <c r="C337" s="9">
        <v>2014</v>
      </c>
      <c r="D337" s="388">
        <v>41978</v>
      </c>
      <c r="E337" s="11" t="s">
        <v>2461</v>
      </c>
      <c r="F337" s="12" t="s">
        <v>1767</v>
      </c>
      <c r="G337" s="12" t="s">
        <v>850</v>
      </c>
      <c r="H337" s="11" t="s">
        <v>2462</v>
      </c>
      <c r="I337" s="388">
        <v>44334</v>
      </c>
      <c r="J337" s="12">
        <v>5</v>
      </c>
      <c r="K337" s="461" t="s">
        <v>301</v>
      </c>
      <c r="L337" s="19" t="s">
        <v>1423</v>
      </c>
      <c r="M337" s="393">
        <f>I337-D337</f>
        <v>2356</v>
      </c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ht="12.75" customHeight="1" r="338">
      <c r="A338" s="16">
        <v>14621</v>
      </c>
      <c r="B338" s="17" t="s">
        <v>2463</v>
      </c>
      <c r="C338" s="17">
        <v>2013</v>
      </c>
      <c r="D338" s="392">
        <v>41315</v>
      </c>
      <c r="E338" s="19" t="s">
        <v>2464</v>
      </c>
      <c r="F338" s="19" t="s">
        <v>1653</v>
      </c>
      <c r="G338" s="20" t="s">
        <v>860</v>
      </c>
      <c r="H338" s="20" t="s">
        <v>886</v>
      </c>
      <c r="I338" s="392">
        <v>44334</v>
      </c>
      <c r="J338" s="19">
        <v>5</v>
      </c>
      <c r="K338" s="103" t="s">
        <v>319</v>
      </c>
      <c r="L338" s="12" t="s">
        <v>1423</v>
      </c>
      <c r="M338" s="389">
        <f>I338-D338</f>
        <v>3019</v>
      </c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ht="15" customHeight="1" r="339">
      <c r="A339" s="8">
        <v>14721</v>
      </c>
      <c r="B339" s="9" t="s">
        <v>2465</v>
      </c>
      <c r="C339" s="9">
        <v>2018</v>
      </c>
      <c r="D339" s="388">
        <v>43231</v>
      </c>
      <c r="E339" s="11" t="s">
        <v>2466</v>
      </c>
      <c r="F339" s="12" t="s">
        <v>2467</v>
      </c>
      <c r="G339" s="12" t="s">
        <v>860</v>
      </c>
      <c r="H339" s="11" t="s">
        <v>18</v>
      </c>
      <c r="I339" s="388">
        <v>44334</v>
      </c>
      <c r="J339" s="12">
        <v>5</v>
      </c>
      <c r="K339" s="103" t="s">
        <v>319</v>
      </c>
      <c r="L339" s="19" t="s">
        <v>1418</v>
      </c>
      <c r="M339" s="393">
        <f>I339-D339</f>
        <v>1103</v>
      </c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ht="12.75" customHeight="1" r="340">
      <c r="A340" s="16">
        <v>14821</v>
      </c>
      <c r="B340" s="17" t="s">
        <v>2468</v>
      </c>
      <c r="C340" s="17">
        <v>2017</v>
      </c>
      <c r="D340" s="392">
        <v>42912</v>
      </c>
      <c r="E340" s="19" t="s">
        <v>2469</v>
      </c>
      <c r="F340" s="19" t="s">
        <v>564</v>
      </c>
      <c r="G340" s="20" t="s">
        <v>860</v>
      </c>
      <c r="H340" s="20" t="s">
        <v>2340</v>
      </c>
      <c r="I340" s="392">
        <v>44334</v>
      </c>
      <c r="J340" s="19">
        <v>5</v>
      </c>
      <c r="K340" s="103" t="s">
        <v>319</v>
      </c>
      <c r="L340" s="12" t="s">
        <v>1423</v>
      </c>
      <c r="M340" s="389">
        <f>I340-D340</f>
        <v>1422</v>
      </c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ht="12.75" customHeight="1" r="341">
      <c r="A341" s="8">
        <v>14921</v>
      </c>
      <c r="B341" s="9" t="s">
        <v>2470</v>
      </c>
      <c r="C341" s="9">
        <v>2017</v>
      </c>
      <c r="D341" s="388">
        <v>42912</v>
      </c>
      <c r="E341" s="11" t="s">
        <v>2471</v>
      </c>
      <c r="F341" s="12" t="s">
        <v>564</v>
      </c>
      <c r="G341" s="12" t="s">
        <v>860</v>
      </c>
      <c r="H341" s="11" t="s">
        <v>2340</v>
      </c>
      <c r="I341" s="388">
        <v>44334</v>
      </c>
      <c r="J341" s="12">
        <v>5</v>
      </c>
      <c r="K341" s="103" t="s">
        <v>319</v>
      </c>
      <c r="L341" s="19" t="s">
        <v>1423</v>
      </c>
      <c r="M341" s="393">
        <f>I341-D341</f>
        <v>1422</v>
      </c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ht="12.75" customHeight="1" r="342">
      <c r="A342" s="16">
        <v>15021</v>
      </c>
      <c r="B342" s="17" t="s">
        <v>2472</v>
      </c>
      <c r="C342" s="17">
        <v>2017</v>
      </c>
      <c r="D342" s="392">
        <v>42912</v>
      </c>
      <c r="E342" s="19" t="s">
        <v>2473</v>
      </c>
      <c r="F342" s="19" t="s">
        <v>564</v>
      </c>
      <c r="G342" s="20" t="s">
        <v>860</v>
      </c>
      <c r="H342" s="20" t="s">
        <v>2340</v>
      </c>
      <c r="I342" s="392">
        <v>44334</v>
      </c>
      <c r="J342" s="19">
        <v>5</v>
      </c>
      <c r="K342" s="103" t="s">
        <v>319</v>
      </c>
      <c r="L342" s="12" t="s">
        <v>1423</v>
      </c>
      <c r="M342" s="389">
        <f>I342-D342</f>
        <v>1422</v>
      </c>
      <c r="N342" s="22"/>
      <c r="O342" s="136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ht="12.75" customHeight="1" r="343">
      <c r="A343" s="8">
        <v>15121</v>
      </c>
      <c r="B343" s="9" t="s">
        <v>2474</v>
      </c>
      <c r="C343" s="9">
        <v>2017</v>
      </c>
      <c r="D343" s="388">
        <v>42912</v>
      </c>
      <c r="E343" s="11" t="s">
        <v>2475</v>
      </c>
      <c r="F343" s="12" t="s">
        <v>564</v>
      </c>
      <c r="G343" s="12" t="s">
        <v>860</v>
      </c>
      <c r="H343" s="11" t="s">
        <v>2340</v>
      </c>
      <c r="I343" s="388">
        <v>44334</v>
      </c>
      <c r="J343" s="12">
        <v>5</v>
      </c>
      <c r="K343" s="103" t="s">
        <v>319</v>
      </c>
      <c r="L343" s="19" t="s">
        <v>1423</v>
      </c>
      <c r="M343" s="393">
        <f>I343-D343</f>
        <v>1422</v>
      </c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ht="12.75" customHeight="1" r="344">
      <c r="A344" s="16">
        <v>15221</v>
      </c>
      <c r="B344" s="17" t="s">
        <v>2476</v>
      </c>
      <c r="C344" s="17">
        <v>2018</v>
      </c>
      <c r="D344" s="392">
        <v>43354</v>
      </c>
      <c r="E344" s="19" t="s">
        <v>2477</v>
      </c>
      <c r="F344" s="19" t="s">
        <v>2339</v>
      </c>
      <c r="G344" s="20" t="s">
        <v>860</v>
      </c>
      <c r="H344" s="20" t="s">
        <v>2340</v>
      </c>
      <c r="I344" s="392">
        <v>44334</v>
      </c>
      <c r="J344" s="19">
        <v>5</v>
      </c>
      <c r="K344" s="462" t="s">
        <v>278</v>
      </c>
      <c r="L344" s="12" t="s">
        <v>1418</v>
      </c>
      <c r="M344" s="389">
        <f>I344-D344</f>
        <v>980</v>
      </c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ht="15" customHeight="1" r="345">
      <c r="A345" s="8">
        <v>15321</v>
      </c>
      <c r="B345" s="9" t="s">
        <v>2478</v>
      </c>
      <c r="C345" s="9">
        <v>2017</v>
      </c>
      <c r="D345" s="388">
        <v>43095</v>
      </c>
      <c r="E345" s="11" t="s">
        <v>2479</v>
      </c>
      <c r="F345" s="12" t="s">
        <v>2480</v>
      </c>
      <c r="G345" s="12" t="s">
        <v>860</v>
      </c>
      <c r="H345" s="11" t="s">
        <v>2481</v>
      </c>
      <c r="I345" s="388">
        <v>44337</v>
      </c>
      <c r="J345" s="12">
        <v>5</v>
      </c>
      <c r="K345" s="103" t="s">
        <v>319</v>
      </c>
      <c r="L345" s="19" t="s">
        <v>1423</v>
      </c>
      <c r="M345" s="393">
        <f>I345-D345</f>
        <v>1242</v>
      </c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ht="15" customHeight="1" r="346">
      <c r="A346" s="16">
        <v>15421</v>
      </c>
      <c r="B346" s="17" t="s">
        <v>2482</v>
      </c>
      <c r="C346" s="17">
        <v>2013</v>
      </c>
      <c r="D346" s="392">
        <v>41418</v>
      </c>
      <c r="E346" s="19" t="s">
        <v>2483</v>
      </c>
      <c r="F346" s="19" t="s">
        <v>2484</v>
      </c>
      <c r="G346" s="20" t="s">
        <v>860</v>
      </c>
      <c r="H346" s="20" t="s">
        <v>2485</v>
      </c>
      <c r="I346" s="392">
        <v>44337</v>
      </c>
      <c r="J346" s="19">
        <v>5</v>
      </c>
      <c r="K346" s="103" t="s">
        <v>319</v>
      </c>
      <c r="L346" s="12" t="s">
        <v>1418</v>
      </c>
      <c r="M346" s="389">
        <f>I346-D346</f>
        <v>2919</v>
      </c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ht="15" customHeight="1" r="347">
      <c r="A347" s="8">
        <v>15521</v>
      </c>
      <c r="B347" s="9" t="s">
        <v>2486</v>
      </c>
      <c r="C347" s="9">
        <v>2017</v>
      </c>
      <c r="D347" s="388">
        <v>42895</v>
      </c>
      <c r="E347" s="11" t="s">
        <v>2487</v>
      </c>
      <c r="F347" s="12" t="s">
        <v>370</v>
      </c>
      <c r="G347" s="12" t="s">
        <v>860</v>
      </c>
      <c r="H347" s="11" t="s">
        <v>2340</v>
      </c>
      <c r="I347" s="388">
        <v>44337</v>
      </c>
      <c r="J347" s="12">
        <v>5</v>
      </c>
      <c r="K347" s="103" t="s">
        <v>319</v>
      </c>
      <c r="L347" s="19" t="s">
        <v>1423</v>
      </c>
      <c r="M347" s="393">
        <f>I347-D347</f>
        <v>1442</v>
      </c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ht="15" customHeight="1" r="348">
      <c r="A348" s="16">
        <v>15621</v>
      </c>
      <c r="B348" s="17" t="s">
        <v>2488</v>
      </c>
      <c r="C348" s="17">
        <v>2013</v>
      </c>
      <c r="D348" s="392">
        <v>41456</v>
      </c>
      <c r="E348" s="19" t="s">
        <v>2489</v>
      </c>
      <c r="F348" s="19" t="s">
        <v>2490</v>
      </c>
      <c r="G348" s="20" t="s">
        <v>860</v>
      </c>
      <c r="H348" s="20" t="s">
        <v>421</v>
      </c>
      <c r="I348" s="392">
        <v>44342</v>
      </c>
      <c r="J348" s="19">
        <v>5</v>
      </c>
      <c r="K348" s="103" t="s">
        <v>313</v>
      </c>
      <c r="L348" s="12" t="s">
        <v>1418</v>
      </c>
      <c r="M348" s="389" t="s">
        <v>1368</v>
      </c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ht="12.75" customHeight="1" r="349">
      <c r="A349" s="8">
        <v>15721</v>
      </c>
      <c r="B349" s="9" t="s">
        <v>2491</v>
      </c>
      <c r="C349" s="9">
        <v>2020</v>
      </c>
      <c r="D349" s="388">
        <v>44173</v>
      </c>
      <c r="E349" s="11" t="s">
        <v>2492</v>
      </c>
      <c r="F349" s="12" t="s">
        <v>2493</v>
      </c>
      <c r="G349" s="12" t="s">
        <v>871</v>
      </c>
      <c r="H349" s="11" t="s">
        <v>2494</v>
      </c>
      <c r="I349" s="388">
        <v>44342</v>
      </c>
      <c r="J349" s="12">
        <v>5</v>
      </c>
      <c r="K349" s="103" t="s">
        <v>319</v>
      </c>
      <c r="L349" s="19" t="s">
        <v>380</v>
      </c>
      <c r="M349" s="393">
        <f>I349-D349</f>
        <v>169</v>
      </c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ht="12.75" customHeight="1" r="350">
      <c r="A350" s="16">
        <v>15821</v>
      </c>
      <c r="B350" s="17" t="s">
        <v>2495</v>
      </c>
      <c r="C350" s="17">
        <v>2020</v>
      </c>
      <c r="D350" s="392">
        <v>43954</v>
      </c>
      <c r="E350" s="19" t="s">
        <v>2496</v>
      </c>
      <c r="F350" s="464" t="s">
        <v>2497</v>
      </c>
      <c r="G350" s="20" t="s">
        <v>865</v>
      </c>
      <c r="H350" s="20" t="s">
        <v>2399</v>
      </c>
      <c r="I350" s="392">
        <v>44342</v>
      </c>
      <c r="J350" s="19">
        <v>5</v>
      </c>
      <c r="K350" s="103" t="s">
        <v>319</v>
      </c>
      <c r="L350" s="12" t="s">
        <v>380</v>
      </c>
      <c r="M350" s="389">
        <f>I350-D350</f>
        <v>388</v>
      </c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ht="12.75" customHeight="1" r="351">
      <c r="A351" s="8">
        <v>15921</v>
      </c>
      <c r="B351" s="9" t="s">
        <v>2498</v>
      </c>
      <c r="C351" s="9">
        <v>2020</v>
      </c>
      <c r="D351" s="388">
        <v>43953</v>
      </c>
      <c r="E351" s="11" t="s">
        <v>2499</v>
      </c>
      <c r="F351" s="465" t="s">
        <v>2497</v>
      </c>
      <c r="G351" s="12" t="s">
        <v>865</v>
      </c>
      <c r="H351" s="11" t="s">
        <v>2399</v>
      </c>
      <c r="I351" s="388">
        <v>44342</v>
      </c>
      <c r="J351" s="12">
        <v>5</v>
      </c>
      <c r="K351" s="103" t="s">
        <v>319</v>
      </c>
      <c r="L351" s="19" t="s">
        <v>380</v>
      </c>
      <c r="M351" s="393">
        <f>I351-D351</f>
        <v>389</v>
      </c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ht="12.75" customHeight="1" r="352">
      <c r="A352" s="16">
        <v>16021</v>
      </c>
      <c r="B352" s="17" t="s">
        <v>2500</v>
      </c>
      <c r="C352" s="17">
        <v>2021</v>
      </c>
      <c r="D352" s="392">
        <v>44244</v>
      </c>
      <c r="E352" s="19" t="s">
        <v>2501</v>
      </c>
      <c r="F352" s="464" t="s">
        <v>2497</v>
      </c>
      <c r="G352" s="20" t="s">
        <v>871</v>
      </c>
      <c r="H352" s="20" t="s">
        <v>2244</v>
      </c>
      <c r="I352" s="392">
        <v>44342</v>
      </c>
      <c r="J352" s="19">
        <v>5</v>
      </c>
      <c r="K352" s="103" t="s">
        <v>319</v>
      </c>
      <c r="L352" s="12" t="s">
        <v>380</v>
      </c>
      <c r="M352" s="389">
        <f>I352-D352</f>
        <v>98</v>
      </c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ht="12.75" customHeight="1" r="353">
      <c r="A353" s="8">
        <v>16121</v>
      </c>
      <c r="B353" s="9" t="s">
        <v>2502</v>
      </c>
      <c r="C353" s="9">
        <v>2021</v>
      </c>
      <c r="D353" s="388">
        <v>44200</v>
      </c>
      <c r="E353" s="11" t="s">
        <v>2503</v>
      </c>
      <c r="F353" s="465" t="s">
        <v>2504</v>
      </c>
      <c r="G353" s="12" t="s">
        <v>871</v>
      </c>
      <c r="H353" s="11" t="s">
        <v>2505</v>
      </c>
      <c r="I353" s="388">
        <v>44342</v>
      </c>
      <c r="J353" s="12">
        <v>5</v>
      </c>
      <c r="K353" s="103" t="s">
        <v>319</v>
      </c>
      <c r="L353" s="19" t="s">
        <v>380</v>
      </c>
      <c r="M353" s="393">
        <f>I353-D353</f>
        <v>142</v>
      </c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ht="12.75" customHeight="1" r="354">
      <c r="A354" s="16">
        <v>16221</v>
      </c>
      <c r="B354" s="17" t="s">
        <v>2506</v>
      </c>
      <c r="C354" s="17">
        <v>2019</v>
      </c>
      <c r="D354" s="392">
        <v>43494</v>
      </c>
      <c r="E354" s="19" t="s">
        <v>2507</v>
      </c>
      <c r="F354" s="19" t="s">
        <v>2508</v>
      </c>
      <c r="G354" s="20" t="s">
        <v>850</v>
      </c>
      <c r="H354" s="20" t="s">
        <v>1270</v>
      </c>
      <c r="I354" s="392">
        <v>44342</v>
      </c>
      <c r="J354" s="19">
        <v>5</v>
      </c>
      <c r="K354" s="103" t="s">
        <v>319</v>
      </c>
      <c r="L354" s="12" t="s">
        <v>1418</v>
      </c>
      <c r="M354" s="389">
        <f>I354-D354</f>
        <v>848</v>
      </c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ht="12.75" customHeight="1" r="355">
      <c r="A355" s="8">
        <v>16321</v>
      </c>
      <c r="B355" s="9" t="s">
        <v>2509</v>
      </c>
      <c r="C355" s="9">
        <v>2012</v>
      </c>
      <c r="D355" s="388">
        <v>41107</v>
      </c>
      <c r="E355" s="11" t="s">
        <v>2510</v>
      </c>
      <c r="F355" s="12" t="s">
        <v>497</v>
      </c>
      <c r="G355" s="12" t="s">
        <v>860</v>
      </c>
      <c r="H355" s="11" t="s">
        <v>71</v>
      </c>
      <c r="I355" s="388">
        <v>44342</v>
      </c>
      <c r="J355" s="12">
        <v>5</v>
      </c>
      <c r="K355" s="103" t="s">
        <v>319</v>
      </c>
      <c r="L355" s="19" t="s">
        <v>1423</v>
      </c>
      <c r="M355" s="393">
        <f>I355-D355</f>
        <v>3235</v>
      </c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ht="12.75" customHeight="1" r="356">
      <c r="A356" s="16">
        <v>16421</v>
      </c>
      <c r="B356" s="17" t="s">
        <v>2511</v>
      </c>
      <c r="C356" s="17">
        <v>2012</v>
      </c>
      <c r="D356" s="392">
        <v>41107</v>
      </c>
      <c r="E356" s="19" t="s">
        <v>2512</v>
      </c>
      <c r="F356" s="19" t="s">
        <v>497</v>
      </c>
      <c r="G356" s="20" t="s">
        <v>860</v>
      </c>
      <c r="H356" s="20" t="s">
        <v>71</v>
      </c>
      <c r="I356" s="392">
        <v>44342</v>
      </c>
      <c r="J356" s="19">
        <v>5</v>
      </c>
      <c r="K356" s="103" t="s">
        <v>319</v>
      </c>
      <c r="L356" s="12" t="s">
        <v>1423</v>
      </c>
      <c r="M356" s="389">
        <f>I356-D356</f>
        <v>3235</v>
      </c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ht="15" customHeight="1" r="357">
      <c r="A357" s="8">
        <v>16521</v>
      </c>
      <c r="B357" s="9" t="s">
        <v>2513</v>
      </c>
      <c r="C357" s="9">
        <v>2014</v>
      </c>
      <c r="D357" s="388">
        <v>41970</v>
      </c>
      <c r="E357" s="11" t="s">
        <v>2514</v>
      </c>
      <c r="F357" s="12" t="s">
        <v>2515</v>
      </c>
      <c r="G357" s="12" t="s">
        <v>850</v>
      </c>
      <c r="H357" s="11" t="s">
        <v>1714</v>
      </c>
      <c r="I357" s="388">
        <v>44342</v>
      </c>
      <c r="J357" s="12">
        <v>5</v>
      </c>
      <c r="K357" s="103" t="s">
        <v>313</v>
      </c>
      <c r="L357" s="19" t="s">
        <v>1423</v>
      </c>
      <c r="M357" s="393">
        <f>I357-D357</f>
        <v>2372</v>
      </c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ht="12.75" customHeight="1" r="358">
      <c r="A358" s="16">
        <v>16621</v>
      </c>
      <c r="B358" s="17" t="s">
        <v>2516</v>
      </c>
      <c r="C358" s="17">
        <v>2021</v>
      </c>
      <c r="D358" s="392">
        <v>44245</v>
      </c>
      <c r="E358" s="19" t="s">
        <v>2517</v>
      </c>
      <c r="F358" s="19" t="s">
        <v>2139</v>
      </c>
      <c r="G358" s="20" t="s">
        <v>871</v>
      </c>
      <c r="H358" s="20" t="s">
        <v>2244</v>
      </c>
      <c r="I358" s="392">
        <v>44342</v>
      </c>
      <c r="J358" s="19">
        <v>5</v>
      </c>
      <c r="K358" s="103" t="s">
        <v>319</v>
      </c>
      <c r="L358" s="12" t="s">
        <v>380</v>
      </c>
      <c r="M358" s="389">
        <f>I358-D358</f>
        <v>97</v>
      </c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ht="12.75" customHeight="1" r="359">
      <c r="A359" s="8">
        <v>16721</v>
      </c>
      <c r="B359" s="9" t="s">
        <v>2518</v>
      </c>
      <c r="C359" s="9">
        <v>2014</v>
      </c>
      <c r="D359" s="388">
        <v>41991</v>
      </c>
      <c r="E359" s="11" t="s">
        <v>2519</v>
      </c>
      <c r="F359" s="12" t="s">
        <v>2520</v>
      </c>
      <c r="G359" s="12" t="s">
        <v>860</v>
      </c>
      <c r="H359" s="11" t="s">
        <v>363</v>
      </c>
      <c r="I359" s="388">
        <v>44342</v>
      </c>
      <c r="J359" s="12">
        <v>5</v>
      </c>
      <c r="K359" s="103" t="s">
        <v>319</v>
      </c>
      <c r="L359" s="19" t="s">
        <v>1418</v>
      </c>
      <c r="M359" s="393">
        <f>I359-D359</f>
        <v>2351</v>
      </c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ht="12.75" customHeight="1" r="360">
      <c r="A360" s="16">
        <v>16821</v>
      </c>
      <c r="B360" s="17" t="s">
        <v>2521</v>
      </c>
      <c r="C360" s="17">
        <v>2014</v>
      </c>
      <c r="D360" s="392">
        <v>41726</v>
      </c>
      <c r="E360" s="19" t="s">
        <v>2522</v>
      </c>
      <c r="F360" s="19" t="s">
        <v>2523</v>
      </c>
      <c r="G360" s="20" t="s">
        <v>860</v>
      </c>
      <c r="H360" s="20" t="s">
        <v>132</v>
      </c>
      <c r="I360" s="392">
        <v>44344</v>
      </c>
      <c r="J360" s="19">
        <v>5</v>
      </c>
      <c r="K360" s="103" t="s">
        <v>313</v>
      </c>
      <c r="L360" s="12" t="s">
        <v>1418</v>
      </c>
      <c r="M360" s="389">
        <f>I360-D360</f>
        <v>2618</v>
      </c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ht="15" customHeight="1" r="361">
      <c r="A361" s="8">
        <v>16921</v>
      </c>
      <c r="B361" s="9" t="s">
        <v>2524</v>
      </c>
      <c r="C361" s="9">
        <v>2013</v>
      </c>
      <c r="D361" s="388">
        <v>41549</v>
      </c>
      <c r="E361" s="11" t="s">
        <v>2525</v>
      </c>
      <c r="F361" s="12" t="s">
        <v>1081</v>
      </c>
      <c r="G361" s="12" t="s">
        <v>860</v>
      </c>
      <c r="H361" s="11" t="s">
        <v>55</v>
      </c>
      <c r="I361" s="388">
        <v>44344</v>
      </c>
      <c r="J361" s="12">
        <v>5</v>
      </c>
      <c r="K361" s="461" t="s">
        <v>301</v>
      </c>
      <c r="L361" s="19" t="s">
        <v>1423</v>
      </c>
      <c r="M361" s="393">
        <f>I361-D361</f>
        <v>2795</v>
      </c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ht="12.75" customHeight="1" r="362">
      <c r="A362" s="16">
        <v>17021</v>
      </c>
      <c r="B362" s="17" t="s">
        <v>2526</v>
      </c>
      <c r="C362" s="17">
        <v>2013</v>
      </c>
      <c r="D362" s="392">
        <v>41361</v>
      </c>
      <c r="E362" s="19" t="s">
        <v>2527</v>
      </c>
      <c r="F362" s="19" t="s">
        <v>2528</v>
      </c>
      <c r="G362" s="20" t="s">
        <v>844</v>
      </c>
      <c r="H362" s="20" t="s">
        <v>2529</v>
      </c>
      <c r="I362" s="392">
        <v>44347</v>
      </c>
      <c r="J362" s="19">
        <v>5</v>
      </c>
      <c r="K362" s="103" t="s">
        <v>319</v>
      </c>
      <c r="L362" s="12" t="s">
        <v>1423</v>
      </c>
      <c r="M362" s="389">
        <f>I362-D362</f>
        <v>2986</v>
      </c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ht="12.75" customHeight="1" r="363">
      <c r="A363" s="8">
        <v>17121</v>
      </c>
      <c r="B363" s="9" t="s">
        <v>2530</v>
      </c>
      <c r="C363" s="9">
        <v>2014</v>
      </c>
      <c r="D363" s="388">
        <v>41880</v>
      </c>
      <c r="E363" s="11" t="s">
        <v>2531</v>
      </c>
      <c r="F363" s="12" t="s">
        <v>2532</v>
      </c>
      <c r="G363" s="12" t="s">
        <v>844</v>
      </c>
      <c r="H363" s="11" t="s">
        <v>2533</v>
      </c>
      <c r="I363" s="388">
        <v>44358</v>
      </c>
      <c r="J363" s="12">
        <v>6</v>
      </c>
      <c r="K363" s="412" t="s">
        <v>1398</v>
      </c>
      <c r="L363" s="19" t="s">
        <v>1423</v>
      </c>
      <c r="M363" s="393">
        <f>I363-D363</f>
        <v>2478</v>
      </c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ht="12.75" customHeight="1" r="364">
      <c r="A364" s="16">
        <v>17221</v>
      </c>
      <c r="B364" s="17" t="s">
        <v>2534</v>
      </c>
      <c r="C364" s="17">
        <v>2017</v>
      </c>
      <c r="D364" s="392">
        <v>42928</v>
      </c>
      <c r="E364" s="19" t="s">
        <v>2535</v>
      </c>
      <c r="F364" s="19" t="s">
        <v>2536</v>
      </c>
      <c r="G364" s="20" t="s">
        <v>860</v>
      </c>
      <c r="H364" s="20" t="s">
        <v>2065</v>
      </c>
      <c r="I364" s="392">
        <v>44358</v>
      </c>
      <c r="J364" s="19">
        <v>6</v>
      </c>
      <c r="K364" s="103" t="s">
        <v>319</v>
      </c>
      <c r="L364" s="12" t="s">
        <v>1423</v>
      </c>
      <c r="M364" s="389">
        <f>I364-D364</f>
        <v>1430</v>
      </c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ht="12.75" customHeight="1" r="365">
      <c r="A365" s="8">
        <v>17321</v>
      </c>
      <c r="B365" s="9" t="s">
        <v>2537</v>
      </c>
      <c r="C365" s="9">
        <v>2014</v>
      </c>
      <c r="D365" s="388">
        <v>41806</v>
      </c>
      <c r="E365" s="11" t="s">
        <v>2538</v>
      </c>
      <c r="F365" s="12" t="s">
        <v>497</v>
      </c>
      <c r="G365" s="12" t="s">
        <v>860</v>
      </c>
      <c r="H365" s="11" t="s">
        <v>100</v>
      </c>
      <c r="I365" s="388">
        <v>44358</v>
      </c>
      <c r="J365" s="12">
        <v>6</v>
      </c>
      <c r="K365" s="103" t="s">
        <v>319</v>
      </c>
      <c r="L365" s="19" t="s">
        <v>1423</v>
      </c>
      <c r="M365" s="393">
        <f>I365-D365</f>
        <v>2552</v>
      </c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ht="12.75" customHeight="1" r="366">
      <c r="A366" s="16">
        <v>17421</v>
      </c>
      <c r="B366" s="17" t="s">
        <v>2539</v>
      </c>
      <c r="C366" s="17">
        <v>2015</v>
      </c>
      <c r="D366" s="392">
        <v>42146</v>
      </c>
      <c r="E366" s="19" t="s">
        <v>2540</v>
      </c>
      <c r="F366" s="19" t="s">
        <v>2541</v>
      </c>
      <c r="G366" s="20" t="s">
        <v>860</v>
      </c>
      <c r="H366" s="20" t="s">
        <v>886</v>
      </c>
      <c r="I366" s="392">
        <v>44358</v>
      </c>
      <c r="J366" s="19">
        <v>6</v>
      </c>
      <c r="K366" s="103" t="s">
        <v>319</v>
      </c>
      <c r="L366" s="12" t="s">
        <v>1423</v>
      </c>
      <c r="M366" s="389">
        <f>I366-D366</f>
        <v>2212</v>
      </c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ht="12.75" customHeight="1" r="367">
      <c r="A367" s="8">
        <v>17521</v>
      </c>
      <c r="B367" s="9" t="s">
        <v>2542</v>
      </c>
      <c r="C367" s="9">
        <v>2011</v>
      </c>
      <c r="D367" s="388">
        <v>40584</v>
      </c>
      <c r="E367" s="11" t="s">
        <v>2543</v>
      </c>
      <c r="F367" s="12" t="s">
        <v>456</v>
      </c>
      <c r="G367" s="12" t="s">
        <v>860</v>
      </c>
      <c r="H367" s="11" t="s">
        <v>100</v>
      </c>
      <c r="I367" s="388">
        <v>44362</v>
      </c>
      <c r="J367" s="12">
        <v>6</v>
      </c>
      <c r="K367" s="103" t="s">
        <v>313</v>
      </c>
      <c r="L367" s="19" t="s">
        <v>1423</v>
      </c>
      <c r="M367" s="393">
        <f>I367-D367</f>
        <v>3778</v>
      </c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ht="12.75" customHeight="1" r="368">
      <c r="A368" s="16">
        <v>17621</v>
      </c>
      <c r="B368" s="17" t="s">
        <v>2544</v>
      </c>
      <c r="C368" s="17">
        <v>2015</v>
      </c>
      <c r="D368" s="392">
        <v>42041</v>
      </c>
      <c r="E368" s="19" t="s">
        <v>2545</v>
      </c>
      <c r="F368" s="19" t="s">
        <v>2546</v>
      </c>
      <c r="G368" s="20" t="s">
        <v>850</v>
      </c>
      <c r="H368" s="20" t="s">
        <v>870</v>
      </c>
      <c r="I368" s="392">
        <v>44371</v>
      </c>
      <c r="J368" s="19">
        <v>6</v>
      </c>
      <c r="K368" s="103" t="s">
        <v>319</v>
      </c>
      <c r="L368" s="12" t="s">
        <v>1418</v>
      </c>
      <c r="M368" s="389">
        <f>I368-D368</f>
        <v>2330</v>
      </c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ht="12.75" customHeight="1" r="369">
      <c r="A369" s="8">
        <v>17721</v>
      </c>
      <c r="B369" s="9" t="s">
        <v>2547</v>
      </c>
      <c r="C369" s="9">
        <v>2020</v>
      </c>
      <c r="D369" s="388">
        <v>44188</v>
      </c>
      <c r="E369" s="12" t="s">
        <v>2548</v>
      </c>
      <c r="F369" s="463" t="s">
        <v>2549</v>
      </c>
      <c r="G369" s="12" t="s">
        <v>871</v>
      </c>
      <c r="H369" s="11" t="s">
        <v>920</v>
      </c>
      <c r="I369" s="388">
        <v>44371</v>
      </c>
      <c r="J369" s="12">
        <v>6</v>
      </c>
      <c r="K369" s="412" t="s">
        <v>1398</v>
      </c>
      <c r="L369" s="19" t="s">
        <v>380</v>
      </c>
      <c r="M369" s="393">
        <f>I369-D369</f>
        <v>183</v>
      </c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ht="12.75" customHeight="1" r="370">
      <c r="A370" s="16">
        <v>17821</v>
      </c>
      <c r="B370" s="17" t="s">
        <v>2550</v>
      </c>
      <c r="C370" s="17">
        <v>2014</v>
      </c>
      <c r="D370" s="392">
        <v>41708</v>
      </c>
      <c r="E370" s="19" t="s">
        <v>2551</v>
      </c>
      <c r="F370" s="20" t="s">
        <v>1439</v>
      </c>
      <c r="G370" s="19" t="s">
        <v>860</v>
      </c>
      <c r="H370" s="20" t="s">
        <v>2552</v>
      </c>
      <c r="I370" s="392">
        <v>44371</v>
      </c>
      <c r="J370" s="19">
        <v>6</v>
      </c>
      <c r="K370" s="103" t="s">
        <v>313</v>
      </c>
      <c r="L370" s="12" t="s">
        <v>1423</v>
      </c>
      <c r="M370" s="389">
        <f>I370-D370</f>
        <v>2663</v>
      </c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ht="12.75" customHeight="1" r="371">
      <c r="A371" s="8">
        <v>17921</v>
      </c>
      <c r="B371" s="9" t="s">
        <v>2553</v>
      </c>
      <c r="C371" s="9">
        <v>2014</v>
      </c>
      <c r="D371" s="388">
        <v>41807</v>
      </c>
      <c r="E371" s="12" t="s">
        <v>2554</v>
      </c>
      <c r="F371" s="11" t="s">
        <v>2064</v>
      </c>
      <c r="G371" s="12" t="s">
        <v>860</v>
      </c>
      <c r="H371" s="11" t="s">
        <v>277</v>
      </c>
      <c r="I371" s="388">
        <v>44371</v>
      </c>
      <c r="J371" s="12">
        <v>6</v>
      </c>
      <c r="K371" s="103" t="s">
        <v>313</v>
      </c>
      <c r="L371" s="19" t="s">
        <v>1418</v>
      </c>
      <c r="M371" s="393">
        <f>I371-D371</f>
        <v>2564</v>
      </c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ht="12.75" customHeight="1" r="372">
      <c r="A372" s="16">
        <v>18021</v>
      </c>
      <c r="B372" s="17" t="s">
        <v>2555</v>
      </c>
      <c r="C372" s="17">
        <v>2014</v>
      </c>
      <c r="D372" s="392">
        <v>41977</v>
      </c>
      <c r="E372" s="19" t="s">
        <v>2556</v>
      </c>
      <c r="F372" s="20" t="s">
        <v>136</v>
      </c>
      <c r="G372" s="19" t="s">
        <v>860</v>
      </c>
      <c r="H372" s="20" t="s">
        <v>209</v>
      </c>
      <c r="I372" s="392">
        <v>44371</v>
      </c>
      <c r="J372" s="19">
        <v>6</v>
      </c>
      <c r="K372" s="103" t="s">
        <v>319</v>
      </c>
      <c r="L372" s="12" t="s">
        <v>1418</v>
      </c>
      <c r="M372" s="389">
        <f>I372-D372</f>
        <v>2394</v>
      </c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ht="15" customHeight="1" r="373">
      <c r="A373" s="8">
        <v>18121</v>
      </c>
      <c r="B373" s="9" t="s">
        <v>2557</v>
      </c>
      <c r="C373" s="9">
        <v>2015</v>
      </c>
      <c r="D373" s="388">
        <v>42359</v>
      </c>
      <c r="E373" s="12" t="s">
        <v>2558</v>
      </c>
      <c r="F373" s="11" t="s">
        <v>1361</v>
      </c>
      <c r="G373" s="12" t="s">
        <v>860</v>
      </c>
      <c r="H373" s="11" t="s">
        <v>2481</v>
      </c>
      <c r="I373" s="388">
        <v>44371</v>
      </c>
      <c r="J373" s="12">
        <v>6</v>
      </c>
      <c r="K373" s="103" t="s">
        <v>313</v>
      </c>
      <c r="L373" s="19" t="s">
        <v>1418</v>
      </c>
      <c r="M373" s="393">
        <f>I373-D373</f>
        <v>2012</v>
      </c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ht="12.75" customHeight="1" r="374">
      <c r="A374" s="16">
        <v>18221</v>
      </c>
      <c r="B374" s="17" t="s">
        <v>2559</v>
      </c>
      <c r="C374" s="17">
        <v>2013</v>
      </c>
      <c r="D374" s="392">
        <v>41604</v>
      </c>
      <c r="E374" s="19" t="s">
        <v>2560</v>
      </c>
      <c r="F374" s="20" t="s">
        <v>2561</v>
      </c>
      <c r="G374" s="19" t="s">
        <v>860</v>
      </c>
      <c r="H374" s="20" t="s">
        <v>1884</v>
      </c>
      <c r="I374" s="392">
        <v>44371</v>
      </c>
      <c r="J374" s="19">
        <v>6</v>
      </c>
      <c r="K374" s="461" t="s">
        <v>301</v>
      </c>
      <c r="L374" s="12" t="s">
        <v>1423</v>
      </c>
      <c r="M374" s="389">
        <f>I374-D374</f>
        <v>2767</v>
      </c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ht="12.75" customHeight="1" r="375">
      <c r="A375" s="8">
        <v>18321</v>
      </c>
      <c r="B375" s="9" t="s">
        <v>2562</v>
      </c>
      <c r="C375" s="9">
        <v>2011</v>
      </c>
      <c r="D375" s="388">
        <v>40798</v>
      </c>
      <c r="E375" s="12" t="s">
        <v>2563</v>
      </c>
      <c r="F375" s="11" t="s">
        <v>2564</v>
      </c>
      <c r="G375" s="12" t="s">
        <v>850</v>
      </c>
      <c r="H375" s="11" t="s">
        <v>2565</v>
      </c>
      <c r="I375" s="388">
        <v>44371</v>
      </c>
      <c r="J375" s="12">
        <v>6</v>
      </c>
      <c r="K375" s="103" t="s">
        <v>313</v>
      </c>
      <c r="L375" s="19" t="s">
        <v>1423</v>
      </c>
      <c r="M375" s="393">
        <f>I375-D375</f>
        <v>3573</v>
      </c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ht="12.75" customHeight="1" r="376">
      <c r="A376" s="16">
        <v>18421</v>
      </c>
      <c r="B376" s="17" t="s">
        <v>2566</v>
      </c>
      <c r="C376" s="17">
        <v>2016</v>
      </c>
      <c r="D376" s="392">
        <v>42576</v>
      </c>
      <c r="E376" s="19" t="s">
        <v>2567</v>
      </c>
      <c r="F376" s="20" t="s">
        <v>2568</v>
      </c>
      <c r="G376" s="19" t="s">
        <v>860</v>
      </c>
      <c r="H376" s="20" t="s">
        <v>2569</v>
      </c>
      <c r="I376" s="392">
        <v>44371</v>
      </c>
      <c r="J376" s="19">
        <v>6</v>
      </c>
      <c r="K376" s="103" t="s">
        <v>319</v>
      </c>
      <c r="L376" s="12" t="s">
        <v>1418</v>
      </c>
      <c r="M376" s="389">
        <f>I376-D376</f>
        <v>1795</v>
      </c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ht="12.75" customHeight="1" r="377">
      <c r="A377" s="8">
        <v>18521</v>
      </c>
      <c r="B377" s="9" t="s">
        <v>2570</v>
      </c>
      <c r="C377" s="9">
        <v>2018</v>
      </c>
      <c r="D377" s="388">
        <v>43409</v>
      </c>
      <c r="E377" s="12" t="s">
        <v>2571</v>
      </c>
      <c r="F377" s="11" t="s">
        <v>1963</v>
      </c>
      <c r="G377" s="12" t="s">
        <v>860</v>
      </c>
      <c r="H377" s="11" t="s">
        <v>2572</v>
      </c>
      <c r="I377" s="388">
        <v>44371</v>
      </c>
      <c r="J377" s="12">
        <v>6</v>
      </c>
      <c r="K377" s="462" t="s">
        <v>278</v>
      </c>
      <c r="L377" s="19" t="s">
        <v>1423</v>
      </c>
      <c r="M377" s="393">
        <f>I377-D377</f>
        <v>962</v>
      </c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ht="12.75" customHeight="1" r="378">
      <c r="A378" s="16">
        <v>18621</v>
      </c>
      <c r="B378" s="17" t="s">
        <v>2573</v>
      </c>
      <c r="C378" s="17">
        <v>2014</v>
      </c>
      <c r="D378" s="392">
        <v>41901</v>
      </c>
      <c r="E378" s="19" t="s">
        <v>2574</v>
      </c>
      <c r="F378" s="20" t="s">
        <v>2575</v>
      </c>
      <c r="G378" s="19" t="s">
        <v>850</v>
      </c>
      <c r="H378" s="20" t="s">
        <v>1714</v>
      </c>
      <c r="I378" s="392">
        <v>44371</v>
      </c>
      <c r="J378" s="19">
        <v>6</v>
      </c>
      <c r="K378" s="412" t="s">
        <v>1398</v>
      </c>
      <c r="L378" s="12" t="s">
        <v>1423</v>
      </c>
      <c r="M378" s="389">
        <f>I378-D378</f>
        <v>2470</v>
      </c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ht="12.75" customHeight="1" r="379">
      <c r="A379" s="8">
        <v>18721</v>
      </c>
      <c r="B379" s="9" t="s">
        <v>2576</v>
      </c>
      <c r="C379" s="9">
        <v>2014</v>
      </c>
      <c r="D379" s="388">
        <v>41901</v>
      </c>
      <c r="E379" s="12" t="s">
        <v>2577</v>
      </c>
      <c r="F379" s="11" t="s">
        <v>2575</v>
      </c>
      <c r="G379" s="12" t="s">
        <v>850</v>
      </c>
      <c r="H379" s="11" t="s">
        <v>1714</v>
      </c>
      <c r="I379" s="388">
        <v>44371</v>
      </c>
      <c r="J379" s="12">
        <v>6</v>
      </c>
      <c r="K379" s="412" t="s">
        <v>1398</v>
      </c>
      <c r="L379" s="19" t="s">
        <v>1423</v>
      </c>
      <c r="M379" s="393">
        <f>I379-D379</f>
        <v>2470</v>
      </c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ht="12.75" customHeight="1" r="380">
      <c r="A380" s="16">
        <v>18821</v>
      </c>
      <c r="B380" s="17" t="s">
        <v>2578</v>
      </c>
      <c r="C380" s="17">
        <v>2020</v>
      </c>
      <c r="D380" s="392">
        <v>44050</v>
      </c>
      <c r="E380" s="19" t="s">
        <v>2579</v>
      </c>
      <c r="F380" s="171" t="s">
        <v>2580</v>
      </c>
      <c r="G380" s="19" t="s">
        <v>871</v>
      </c>
      <c r="H380" s="20" t="s">
        <v>2581</v>
      </c>
      <c r="I380" s="392">
        <v>44386</v>
      </c>
      <c r="J380" s="19">
        <v>7</v>
      </c>
      <c r="K380" s="412" t="s">
        <v>1398</v>
      </c>
      <c r="L380" s="12" t="s">
        <v>380</v>
      </c>
      <c r="M380" s="389">
        <f>I380-D380</f>
        <v>336</v>
      </c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ht="12.75" customHeight="1" r="381">
      <c r="A381" s="8">
        <v>18921</v>
      </c>
      <c r="B381" s="9" t="s">
        <v>2582</v>
      </c>
      <c r="C381" s="9">
        <v>2020</v>
      </c>
      <c r="D381" s="388">
        <v>44188</v>
      </c>
      <c r="E381" s="12" t="s">
        <v>2583</v>
      </c>
      <c r="F381" s="463" t="s">
        <v>2584</v>
      </c>
      <c r="G381" s="12" t="s">
        <v>871</v>
      </c>
      <c r="H381" s="11" t="s">
        <v>2585</v>
      </c>
      <c r="I381" s="388">
        <v>44386</v>
      </c>
      <c r="J381" s="12">
        <v>7</v>
      </c>
      <c r="K381" s="412" t="s">
        <v>1398</v>
      </c>
      <c r="L381" s="19" t="s">
        <v>380</v>
      </c>
      <c r="M381" s="393">
        <f>I381-D381</f>
        <v>198</v>
      </c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ht="12.75" customHeight="1" r="382">
      <c r="A382" s="16">
        <v>19021</v>
      </c>
      <c r="B382" s="17" t="s">
        <v>2586</v>
      </c>
      <c r="C382" s="17">
        <v>2021</v>
      </c>
      <c r="D382" s="392">
        <v>44292</v>
      </c>
      <c r="E382" s="19" t="s">
        <v>2587</v>
      </c>
      <c r="F382" s="20" t="s">
        <v>2419</v>
      </c>
      <c r="G382" s="19" t="s">
        <v>871</v>
      </c>
      <c r="H382" s="20" t="s">
        <v>2314</v>
      </c>
      <c r="I382" s="392">
        <v>44386</v>
      </c>
      <c r="J382" s="19">
        <v>7</v>
      </c>
      <c r="K382" s="103" t="s">
        <v>319</v>
      </c>
      <c r="L382" s="12" t="s">
        <v>380</v>
      </c>
      <c r="M382" s="389">
        <f>I382-D382</f>
        <v>94</v>
      </c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ht="12.75" customHeight="1" r="383">
      <c r="A383" s="8">
        <v>19121</v>
      </c>
      <c r="B383" s="9" t="s">
        <v>2588</v>
      </c>
      <c r="C383" s="9">
        <v>2019</v>
      </c>
      <c r="D383" s="388">
        <v>43775</v>
      </c>
      <c r="E383" s="12" t="s">
        <v>2589</v>
      </c>
      <c r="F383" s="168" t="s">
        <v>2322</v>
      </c>
      <c r="G383" s="12" t="s">
        <v>865</v>
      </c>
      <c r="H383" s="11" t="s">
        <v>1522</v>
      </c>
      <c r="I383" s="388">
        <v>44386</v>
      </c>
      <c r="J383" s="12">
        <v>7</v>
      </c>
      <c r="K383" s="412" t="s">
        <v>1398</v>
      </c>
      <c r="L383" s="19" t="s">
        <v>380</v>
      </c>
      <c r="M383" s="393">
        <f>I383-D383</f>
        <v>611</v>
      </c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ht="12.75" customHeight="1" r="384">
      <c r="A384" s="16">
        <v>19221</v>
      </c>
      <c r="B384" s="17" t="s">
        <v>2590</v>
      </c>
      <c r="C384" s="17">
        <v>2021</v>
      </c>
      <c r="D384" s="392">
        <v>44258</v>
      </c>
      <c r="E384" s="19" t="s">
        <v>2591</v>
      </c>
      <c r="F384" s="171" t="s">
        <v>2336</v>
      </c>
      <c r="G384" s="19" t="s">
        <v>871</v>
      </c>
      <c r="H384" s="20" t="s">
        <v>2314</v>
      </c>
      <c r="I384" s="392">
        <v>44386</v>
      </c>
      <c r="J384" s="19">
        <v>7</v>
      </c>
      <c r="K384" s="103" t="s">
        <v>319</v>
      </c>
      <c r="L384" s="12" t="s">
        <v>380</v>
      </c>
      <c r="M384" s="389">
        <f>I384-D384</f>
        <v>128</v>
      </c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ht="15" customHeight="1" r="385">
      <c r="A385" s="8">
        <v>19321</v>
      </c>
      <c r="B385" s="9" t="s">
        <v>2592</v>
      </c>
      <c r="C385" s="9">
        <v>2014</v>
      </c>
      <c r="D385" s="388">
        <v>41745</v>
      </c>
      <c r="E385" s="12" t="s">
        <v>2593</v>
      </c>
      <c r="F385" s="11" t="s">
        <v>2594</v>
      </c>
      <c r="G385" s="12" t="s">
        <v>860</v>
      </c>
      <c r="H385" s="11" t="s">
        <v>71</v>
      </c>
      <c r="I385" s="388">
        <v>44386</v>
      </c>
      <c r="J385" s="12">
        <v>7</v>
      </c>
      <c r="K385" s="103" t="s">
        <v>319</v>
      </c>
      <c r="L385" s="19" t="s">
        <v>1418</v>
      </c>
      <c r="M385" s="393">
        <f>I385-D385</f>
        <v>2641</v>
      </c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ht="15" customHeight="1" r="386">
      <c r="A386" s="16">
        <v>19421</v>
      </c>
      <c r="B386" s="17" t="s">
        <v>2595</v>
      </c>
      <c r="C386" s="17">
        <v>2014</v>
      </c>
      <c r="D386" s="392">
        <v>41752</v>
      </c>
      <c r="E386" s="19" t="s">
        <v>2596</v>
      </c>
      <c r="F386" s="20" t="s">
        <v>2597</v>
      </c>
      <c r="G386" s="19" t="s">
        <v>850</v>
      </c>
      <c r="H386" s="20" t="s">
        <v>870</v>
      </c>
      <c r="I386" s="392">
        <v>44386</v>
      </c>
      <c r="J386" s="19">
        <v>7</v>
      </c>
      <c r="K386" s="461" t="s">
        <v>301</v>
      </c>
      <c r="L386" s="12" t="s">
        <v>1423</v>
      </c>
      <c r="M386" s="389">
        <f>I386-D386</f>
        <v>2634</v>
      </c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ht="12.75" customHeight="1" r="387">
      <c r="A387" s="8">
        <v>19521</v>
      </c>
      <c r="B387" s="9" t="s">
        <v>2598</v>
      </c>
      <c r="C387" s="9">
        <v>2021</v>
      </c>
      <c r="D387" s="388">
        <v>44210</v>
      </c>
      <c r="E387" s="12" t="s">
        <v>2599</v>
      </c>
      <c r="F387" s="11" t="s">
        <v>2600</v>
      </c>
      <c r="G387" s="12" t="s">
        <v>865</v>
      </c>
      <c r="H387" s="11" t="s">
        <v>2601</v>
      </c>
      <c r="I387" s="388">
        <v>44386</v>
      </c>
      <c r="J387" s="12">
        <v>7</v>
      </c>
      <c r="K387" s="412" t="s">
        <v>1398</v>
      </c>
      <c r="L387" s="19" t="s">
        <v>380</v>
      </c>
      <c r="M387" s="393">
        <f>I387-D387</f>
        <v>176</v>
      </c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ht="12.75" customHeight="1" r="388">
      <c r="A388" s="16">
        <v>19621</v>
      </c>
      <c r="B388" s="17" t="s">
        <v>2602</v>
      </c>
      <c r="C388" s="17">
        <v>2014</v>
      </c>
      <c r="D388" s="392">
        <v>41919</v>
      </c>
      <c r="E388" s="19" t="s">
        <v>2603</v>
      </c>
      <c r="F388" s="20" t="s">
        <v>70</v>
      </c>
      <c r="G388" s="19" t="s">
        <v>850</v>
      </c>
      <c r="H388" s="20" t="s">
        <v>1358</v>
      </c>
      <c r="I388" s="392">
        <v>44386</v>
      </c>
      <c r="J388" s="19">
        <v>7</v>
      </c>
      <c r="K388" s="103" t="s">
        <v>313</v>
      </c>
      <c r="L388" s="12" t="s">
        <v>1423</v>
      </c>
      <c r="M388" s="389">
        <f>I388-D388</f>
        <v>2467</v>
      </c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ht="12.75" customHeight="1" r="389">
      <c r="A389" s="8">
        <v>19721</v>
      </c>
      <c r="B389" s="9" t="s">
        <v>2604</v>
      </c>
      <c r="C389" s="9">
        <v>2021</v>
      </c>
      <c r="D389" s="388">
        <v>44251</v>
      </c>
      <c r="E389" s="12" t="s">
        <v>2605</v>
      </c>
      <c r="F389" s="168" t="s">
        <v>2133</v>
      </c>
      <c r="G389" s="12" t="s">
        <v>871</v>
      </c>
      <c r="H389" s="11" t="s">
        <v>2314</v>
      </c>
      <c r="I389" s="388">
        <v>44386</v>
      </c>
      <c r="J389" s="12">
        <v>7</v>
      </c>
      <c r="K389" s="103" t="s">
        <v>319</v>
      </c>
      <c r="L389" s="19" t="s">
        <v>380</v>
      </c>
      <c r="M389" s="393">
        <f>I389-D389</f>
        <v>135</v>
      </c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ht="12.75" customHeight="1" r="390">
      <c r="A390" s="16">
        <v>19821</v>
      </c>
      <c r="B390" s="17" t="s">
        <v>2606</v>
      </c>
      <c r="C390" s="17">
        <v>2021</v>
      </c>
      <c r="D390" s="392">
        <v>44312</v>
      </c>
      <c r="E390" s="19" t="s">
        <v>2607</v>
      </c>
      <c r="F390" s="171" t="s">
        <v>2419</v>
      </c>
      <c r="G390" s="19" t="s">
        <v>871</v>
      </c>
      <c r="H390" s="20" t="s">
        <v>2314</v>
      </c>
      <c r="I390" s="392">
        <v>44386</v>
      </c>
      <c r="J390" s="19">
        <v>7</v>
      </c>
      <c r="K390" s="103" t="s">
        <v>319</v>
      </c>
      <c r="L390" s="12" t="s">
        <v>380</v>
      </c>
      <c r="M390" s="389">
        <f>I390-D390</f>
        <v>74</v>
      </c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ht="12.75" customHeight="1" r="391">
      <c r="A391" s="8">
        <v>19921</v>
      </c>
      <c r="B391" s="9" t="s">
        <v>2608</v>
      </c>
      <c r="C391" s="9">
        <v>2021</v>
      </c>
      <c r="D391" s="388">
        <v>44229</v>
      </c>
      <c r="E391" s="12" t="s">
        <v>2609</v>
      </c>
      <c r="F391" s="168" t="s">
        <v>2610</v>
      </c>
      <c r="G391" s="12" t="s">
        <v>871</v>
      </c>
      <c r="H391" s="11" t="s">
        <v>1230</v>
      </c>
      <c r="I391" s="388">
        <v>44386</v>
      </c>
      <c r="J391" s="12">
        <v>7</v>
      </c>
      <c r="K391" s="412" t="s">
        <v>1398</v>
      </c>
      <c r="L391" s="19" t="s">
        <v>380</v>
      </c>
      <c r="M391" s="393">
        <f>I391-D391</f>
        <v>157</v>
      </c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ht="12.75" customHeight="1" r="392">
      <c r="A392" s="16">
        <v>20021</v>
      </c>
      <c r="B392" s="17" t="s">
        <v>2611</v>
      </c>
      <c r="C392" s="17">
        <v>2014</v>
      </c>
      <c r="D392" s="392">
        <v>41745</v>
      </c>
      <c r="E392" s="19" t="s">
        <v>2612</v>
      </c>
      <c r="F392" s="20" t="s">
        <v>2594</v>
      </c>
      <c r="G392" s="19" t="s">
        <v>860</v>
      </c>
      <c r="H392" s="20" t="s">
        <v>71</v>
      </c>
      <c r="I392" s="392">
        <v>44386</v>
      </c>
      <c r="J392" s="19">
        <v>7</v>
      </c>
      <c r="K392" s="103" t="s">
        <v>319</v>
      </c>
      <c r="L392" s="12" t="s">
        <v>1418</v>
      </c>
      <c r="M392" s="389">
        <f>I392-D392</f>
        <v>2641</v>
      </c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ht="12.75" customHeight="1" r="393">
      <c r="A393" s="8">
        <v>20121</v>
      </c>
      <c r="B393" s="9" t="s">
        <v>2613</v>
      </c>
      <c r="C393" s="9">
        <v>2014</v>
      </c>
      <c r="D393" s="388">
        <v>41736</v>
      </c>
      <c r="E393" s="12" t="s">
        <v>2614</v>
      </c>
      <c r="F393" s="11" t="s">
        <v>2597</v>
      </c>
      <c r="G393" s="12" t="s">
        <v>850</v>
      </c>
      <c r="H393" s="11" t="s">
        <v>870</v>
      </c>
      <c r="I393" s="388">
        <v>44386</v>
      </c>
      <c r="J393" s="12">
        <v>7</v>
      </c>
      <c r="K393" s="461" t="s">
        <v>301</v>
      </c>
      <c r="L393" s="19" t="s">
        <v>1423</v>
      </c>
      <c r="M393" s="393">
        <f>I393-D393</f>
        <v>2650</v>
      </c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ht="12.75" customHeight="1" r="394">
      <c r="A394" s="16">
        <v>20221</v>
      </c>
      <c r="B394" s="17" t="s">
        <v>2615</v>
      </c>
      <c r="C394" s="17">
        <v>2020</v>
      </c>
      <c r="D394" s="392">
        <v>43951</v>
      </c>
      <c r="E394" s="19" t="s">
        <v>2616</v>
      </c>
      <c r="F394" s="20" t="s">
        <v>144</v>
      </c>
      <c r="G394" s="19" t="s">
        <v>860</v>
      </c>
      <c r="H394" s="20" t="s">
        <v>225</v>
      </c>
      <c r="I394" s="392">
        <v>44386</v>
      </c>
      <c r="J394" s="19">
        <v>7</v>
      </c>
      <c r="K394" s="103" t="s">
        <v>319</v>
      </c>
      <c r="L394" s="12" t="s">
        <v>1423</v>
      </c>
      <c r="M394" s="389">
        <f>I394-D394</f>
        <v>435</v>
      </c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ht="12.75" customHeight="1" r="395">
      <c r="A395" s="8">
        <v>20321</v>
      </c>
      <c r="B395" s="9" t="s">
        <v>2617</v>
      </c>
      <c r="C395" s="9">
        <v>2021</v>
      </c>
      <c r="D395" s="388">
        <v>44252</v>
      </c>
      <c r="E395" s="12" t="s">
        <v>2618</v>
      </c>
      <c r="F395" s="168" t="s">
        <v>2619</v>
      </c>
      <c r="G395" s="12" t="s">
        <v>871</v>
      </c>
      <c r="H395" s="11" t="s">
        <v>2111</v>
      </c>
      <c r="I395" s="388">
        <v>44386</v>
      </c>
      <c r="J395" s="12">
        <v>7</v>
      </c>
      <c r="K395" s="412" t="s">
        <v>1398</v>
      </c>
      <c r="L395" s="19" t="s">
        <v>380</v>
      </c>
      <c r="M395" s="393">
        <f>I395-D395</f>
        <v>134</v>
      </c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ht="12.75" customHeight="1" r="396">
      <c r="A396" s="16">
        <v>20421</v>
      </c>
      <c r="B396" s="17" t="s">
        <v>2620</v>
      </c>
      <c r="C396" s="17">
        <v>2020</v>
      </c>
      <c r="D396" s="392">
        <v>44182</v>
      </c>
      <c r="E396" s="19" t="s">
        <v>2621</v>
      </c>
      <c r="F396" s="171" t="s">
        <v>2622</v>
      </c>
      <c r="G396" s="19" t="s">
        <v>865</v>
      </c>
      <c r="H396" s="20" t="s">
        <v>1177</v>
      </c>
      <c r="I396" s="392">
        <v>44389</v>
      </c>
      <c r="J396" s="19">
        <v>7</v>
      </c>
      <c r="K396" s="103" t="s">
        <v>319</v>
      </c>
      <c r="L396" s="12" t="s">
        <v>380</v>
      </c>
      <c r="M396" s="389">
        <f>I396-D396</f>
        <v>207</v>
      </c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ht="12.75" customHeight="1" r="397">
      <c r="A397" s="8">
        <v>20521</v>
      </c>
      <c r="B397" s="9" t="s">
        <v>2623</v>
      </c>
      <c r="C397" s="9">
        <v>2013</v>
      </c>
      <c r="D397" s="388">
        <v>41397</v>
      </c>
      <c r="E397" s="12" t="s">
        <v>2624</v>
      </c>
      <c r="F397" s="11" t="s">
        <v>1653</v>
      </c>
      <c r="G397" s="12" t="s">
        <v>850</v>
      </c>
      <c r="H397" s="11" t="s">
        <v>866</v>
      </c>
      <c r="I397" s="388">
        <v>44389</v>
      </c>
      <c r="J397" s="12">
        <v>7</v>
      </c>
      <c r="K397" s="103" t="s">
        <v>319</v>
      </c>
      <c r="L397" s="19" t="s">
        <v>1418</v>
      </c>
      <c r="M397" s="393">
        <f>I397-D397</f>
        <v>2992</v>
      </c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ht="12.75" customHeight="1" r="398">
      <c r="A398" s="16">
        <v>20621</v>
      </c>
      <c r="B398" s="17" t="s">
        <v>2625</v>
      </c>
      <c r="C398" s="17">
        <v>2013</v>
      </c>
      <c r="D398" s="392">
        <v>41620</v>
      </c>
      <c r="E398" s="19" t="s">
        <v>2626</v>
      </c>
      <c r="F398" s="20" t="s">
        <v>370</v>
      </c>
      <c r="G398" s="19" t="s">
        <v>860</v>
      </c>
      <c r="H398" s="20" t="s">
        <v>225</v>
      </c>
      <c r="I398" s="392">
        <v>44389</v>
      </c>
      <c r="J398" s="19">
        <v>7</v>
      </c>
      <c r="K398" s="103" t="s">
        <v>319</v>
      </c>
      <c r="L398" s="12" t="s">
        <v>1418</v>
      </c>
      <c r="M398" s="389">
        <f>I398-D398</f>
        <v>2769</v>
      </c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ht="12.75" customHeight="1" r="399">
      <c r="A399" s="8">
        <v>20721</v>
      </c>
      <c r="B399" s="9" t="s">
        <v>2627</v>
      </c>
      <c r="C399" s="9">
        <v>2013</v>
      </c>
      <c r="D399" s="388">
        <v>41620</v>
      </c>
      <c r="E399" s="12" t="s">
        <v>2628</v>
      </c>
      <c r="F399" s="11" t="s">
        <v>1160</v>
      </c>
      <c r="G399" s="12" t="s">
        <v>860</v>
      </c>
      <c r="H399" s="11" t="s">
        <v>225</v>
      </c>
      <c r="I399" s="388">
        <v>44389</v>
      </c>
      <c r="J399" s="12">
        <v>7</v>
      </c>
      <c r="K399" s="103" t="s">
        <v>313</v>
      </c>
      <c r="L399" s="19" t="s">
        <v>1418</v>
      </c>
      <c r="M399" s="393">
        <f>I399-D399</f>
        <v>2769</v>
      </c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ht="12.75" customHeight="1" r="400">
      <c r="A400" s="16">
        <v>20821</v>
      </c>
      <c r="B400" s="17" t="s">
        <v>2629</v>
      </c>
      <c r="C400" s="17">
        <v>2017</v>
      </c>
      <c r="D400" s="392">
        <v>43091</v>
      </c>
      <c r="E400" s="19" t="s">
        <v>2630</v>
      </c>
      <c r="F400" s="20" t="s">
        <v>2631</v>
      </c>
      <c r="G400" s="19" t="s">
        <v>860</v>
      </c>
      <c r="H400" s="20" t="s">
        <v>83</v>
      </c>
      <c r="I400" s="392">
        <v>44389</v>
      </c>
      <c r="J400" s="19">
        <v>7</v>
      </c>
      <c r="K400" s="461" t="s">
        <v>301</v>
      </c>
      <c r="L400" s="12" t="s">
        <v>1423</v>
      </c>
      <c r="M400" s="389">
        <f>I400-D400</f>
        <v>1298</v>
      </c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ht="12.75" customHeight="1" r="401">
      <c r="A401" s="8">
        <v>20921</v>
      </c>
      <c r="B401" s="9" t="s">
        <v>2632</v>
      </c>
      <c r="C401" s="9">
        <v>2015</v>
      </c>
      <c r="D401" s="388">
        <v>42041</v>
      </c>
      <c r="E401" s="12" t="s">
        <v>2633</v>
      </c>
      <c r="F401" s="11" t="s">
        <v>2634</v>
      </c>
      <c r="G401" s="12" t="s">
        <v>860</v>
      </c>
      <c r="H401" s="11" t="s">
        <v>886</v>
      </c>
      <c r="I401" s="388">
        <v>44389</v>
      </c>
      <c r="J401" s="12">
        <v>7</v>
      </c>
      <c r="K401" s="103" t="s">
        <v>313</v>
      </c>
      <c r="L401" s="19" t="s">
        <v>1423</v>
      </c>
      <c r="M401" s="393">
        <f>I401-D401</f>
        <v>2348</v>
      </c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ht="12.75" customHeight="1" r="402">
      <c r="A402" s="16">
        <v>21021</v>
      </c>
      <c r="B402" s="17" t="s">
        <v>2635</v>
      </c>
      <c r="C402" s="17">
        <v>2021</v>
      </c>
      <c r="D402" s="392">
        <v>44263</v>
      </c>
      <c r="E402" s="19" t="s">
        <v>2636</v>
      </c>
      <c r="F402" s="171" t="s">
        <v>2243</v>
      </c>
      <c r="G402" s="19" t="s">
        <v>871</v>
      </c>
      <c r="H402" s="20" t="s">
        <v>2299</v>
      </c>
      <c r="I402" s="392">
        <v>44389</v>
      </c>
      <c r="J402" s="19">
        <v>7</v>
      </c>
      <c r="K402" s="103" t="s">
        <v>319</v>
      </c>
      <c r="L402" s="12" t="s">
        <v>380</v>
      </c>
      <c r="M402" s="389">
        <f>I402-D402</f>
        <v>126</v>
      </c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ht="12.75" customHeight="1" r="403">
      <c r="A403" s="8">
        <v>21121</v>
      </c>
      <c r="B403" s="9" t="s">
        <v>2637</v>
      </c>
      <c r="C403" s="9">
        <v>2017</v>
      </c>
      <c r="D403" s="388">
        <v>42944</v>
      </c>
      <c r="E403" s="12" t="s">
        <v>2638</v>
      </c>
      <c r="F403" s="11" t="s">
        <v>968</v>
      </c>
      <c r="G403" s="12" t="s">
        <v>860</v>
      </c>
      <c r="H403" s="11" t="s">
        <v>2065</v>
      </c>
      <c r="I403" s="388">
        <v>44389</v>
      </c>
      <c r="J403" s="12">
        <v>7</v>
      </c>
      <c r="K403" s="103" t="s">
        <v>319</v>
      </c>
      <c r="L403" s="19" t="s">
        <v>1423</v>
      </c>
      <c r="M403" s="393">
        <f>I403-D403</f>
        <v>1445</v>
      </c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ht="12.75" customHeight="1" r="404">
      <c r="A404" s="16">
        <v>21221</v>
      </c>
      <c r="B404" s="17" t="s">
        <v>2639</v>
      </c>
      <c r="C404" s="17">
        <v>2014</v>
      </c>
      <c r="D404" s="392">
        <v>41880</v>
      </c>
      <c r="E404" s="19" t="s">
        <v>2640</v>
      </c>
      <c r="F404" s="20" t="s">
        <v>1663</v>
      </c>
      <c r="G404" s="19" t="s">
        <v>844</v>
      </c>
      <c r="H404" s="20" t="s">
        <v>2641</v>
      </c>
      <c r="I404" s="392">
        <v>44389</v>
      </c>
      <c r="J404" s="19">
        <v>7</v>
      </c>
      <c r="K404" s="412" t="s">
        <v>1398</v>
      </c>
      <c r="L404" s="12" t="s">
        <v>1423</v>
      </c>
      <c r="M404" s="389">
        <f>I404-D404</f>
        <v>2509</v>
      </c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ht="12.75" customHeight="1" r="405">
      <c r="A405" s="8">
        <v>21321</v>
      </c>
      <c r="B405" s="9" t="s">
        <v>2642</v>
      </c>
      <c r="C405" s="9">
        <v>2020</v>
      </c>
      <c r="D405" s="388">
        <v>44187</v>
      </c>
      <c r="E405" s="12" t="s">
        <v>2643</v>
      </c>
      <c r="F405" s="168" t="s">
        <v>2644</v>
      </c>
      <c r="G405" s="12" t="s">
        <v>865</v>
      </c>
      <c r="H405" s="11" t="s">
        <v>1177</v>
      </c>
      <c r="I405" s="388">
        <v>44389</v>
      </c>
      <c r="J405" s="12">
        <v>7</v>
      </c>
      <c r="K405" s="103" t="s">
        <v>319</v>
      </c>
      <c r="L405" s="19" t="s">
        <v>380</v>
      </c>
      <c r="M405" s="393">
        <f>I405-D405</f>
        <v>202</v>
      </c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ht="15" customHeight="1" r="406">
      <c r="A406" s="16">
        <v>21421</v>
      </c>
      <c r="B406" s="17" t="s">
        <v>2645</v>
      </c>
      <c r="C406" s="17">
        <v>2013</v>
      </c>
      <c r="D406" s="392">
        <v>41609</v>
      </c>
      <c r="E406" s="19" t="s">
        <v>2646</v>
      </c>
      <c r="F406" s="20" t="s">
        <v>370</v>
      </c>
      <c r="G406" s="19" t="s">
        <v>860</v>
      </c>
      <c r="H406" s="20" t="s">
        <v>225</v>
      </c>
      <c r="I406" s="392">
        <v>44389</v>
      </c>
      <c r="J406" s="19">
        <v>7</v>
      </c>
      <c r="K406" s="103" t="s">
        <v>319</v>
      </c>
      <c r="L406" s="12" t="s">
        <v>1418</v>
      </c>
      <c r="M406" s="389">
        <f>I406-D406</f>
        <v>2780</v>
      </c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ht="15" customHeight="1" r="407">
      <c r="A407" s="8">
        <v>21521</v>
      </c>
      <c r="B407" s="9" t="s">
        <v>2647</v>
      </c>
      <c r="C407" s="9">
        <v>2021</v>
      </c>
      <c r="D407" s="388">
        <v>44252</v>
      </c>
      <c r="E407" s="12" t="s">
        <v>2648</v>
      </c>
      <c r="F407" s="168" t="s">
        <v>2649</v>
      </c>
      <c r="G407" s="12" t="s">
        <v>865</v>
      </c>
      <c r="H407" s="11" t="s">
        <v>2314</v>
      </c>
      <c r="I407" s="388">
        <v>44391</v>
      </c>
      <c r="J407" s="12">
        <v>7</v>
      </c>
      <c r="K407" s="103" t="s">
        <v>319</v>
      </c>
      <c r="L407" s="19" t="s">
        <v>380</v>
      </c>
      <c r="M407" s="393">
        <f>I407-D407</f>
        <v>139</v>
      </c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ht="15" customHeight="1" r="408">
      <c r="A408" s="16">
        <v>21621</v>
      </c>
      <c r="B408" s="17" t="s">
        <v>2650</v>
      </c>
      <c r="C408" s="17">
        <v>2020</v>
      </c>
      <c r="D408" s="392">
        <v>44188</v>
      </c>
      <c r="E408" s="19" t="s">
        <v>2651</v>
      </c>
      <c r="F408" s="463" t="s">
        <v>2652</v>
      </c>
      <c r="G408" s="19" t="s">
        <v>871</v>
      </c>
      <c r="H408" s="20" t="s">
        <v>920</v>
      </c>
      <c r="I408" s="392">
        <v>44391</v>
      </c>
      <c r="J408" s="19">
        <v>7</v>
      </c>
      <c r="K408" s="412" t="s">
        <v>1398</v>
      </c>
      <c r="L408" s="12" t="s">
        <v>380</v>
      </c>
      <c r="M408" s="389">
        <f>I408-D408</f>
        <v>203</v>
      </c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ht="15" customHeight="1" r="409">
      <c r="A409" s="8">
        <v>21721</v>
      </c>
      <c r="B409" s="9" t="s">
        <v>2653</v>
      </c>
      <c r="C409" s="9">
        <v>2021</v>
      </c>
      <c r="D409" s="388">
        <v>44306</v>
      </c>
      <c r="E409" s="12" t="s">
        <v>2654</v>
      </c>
      <c r="F409" s="168" t="s">
        <v>2243</v>
      </c>
      <c r="G409" s="12" t="s">
        <v>871</v>
      </c>
      <c r="H409" s="11" t="s">
        <v>2361</v>
      </c>
      <c r="I409" s="388">
        <v>44391</v>
      </c>
      <c r="J409" s="12">
        <v>7</v>
      </c>
      <c r="K409" s="103" t="s">
        <v>319</v>
      </c>
      <c r="L409" s="19" t="s">
        <v>380</v>
      </c>
      <c r="M409" s="393">
        <f>I409-D409</f>
        <v>85</v>
      </c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ht="12.75" customHeight="1" r="410">
      <c r="A410" s="16">
        <v>21821</v>
      </c>
      <c r="B410" s="17" t="s">
        <v>2655</v>
      </c>
      <c r="C410" s="17">
        <v>2013</v>
      </c>
      <c r="D410" s="392">
        <v>41620</v>
      </c>
      <c r="E410" s="19" t="s">
        <v>2656</v>
      </c>
      <c r="F410" s="20" t="s">
        <v>2657</v>
      </c>
      <c r="G410" s="19" t="s">
        <v>860</v>
      </c>
      <c r="H410" s="20" t="s">
        <v>225</v>
      </c>
      <c r="I410" s="392">
        <v>44391</v>
      </c>
      <c r="J410" s="19">
        <v>7</v>
      </c>
      <c r="K410" s="103" t="s">
        <v>313</v>
      </c>
      <c r="L410" s="12" t="s">
        <v>1418</v>
      </c>
      <c r="M410" s="389">
        <f>I410-D410</f>
        <v>2771</v>
      </c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ht="12.75" customHeight="1" r="411">
      <c r="A411" s="8">
        <v>21921</v>
      </c>
      <c r="B411" s="9" t="s">
        <v>2658</v>
      </c>
      <c r="C411" s="9">
        <v>2013</v>
      </c>
      <c r="D411" s="388">
        <v>43901</v>
      </c>
      <c r="E411" s="12" t="s">
        <v>2659</v>
      </c>
      <c r="F411" s="11" t="s">
        <v>1045</v>
      </c>
      <c r="G411" s="12" t="s">
        <v>860</v>
      </c>
      <c r="H411" s="11" t="s">
        <v>1258</v>
      </c>
      <c r="I411" s="388">
        <v>44391</v>
      </c>
      <c r="J411" s="12">
        <v>7</v>
      </c>
      <c r="K411" s="103" t="s">
        <v>319</v>
      </c>
      <c r="L411" s="19" t="s">
        <v>1423</v>
      </c>
      <c r="M411" s="393">
        <f>I411-D411</f>
        <v>490</v>
      </c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ht="12.75" customHeight="1" r="412">
      <c r="A412" s="16">
        <v>22021</v>
      </c>
      <c r="B412" s="17" t="s">
        <v>2660</v>
      </c>
      <c r="C412" s="17">
        <v>2018</v>
      </c>
      <c r="D412" s="392">
        <v>43392</v>
      </c>
      <c r="E412" s="19" t="s">
        <v>2661</v>
      </c>
      <c r="F412" s="20" t="s">
        <v>2662</v>
      </c>
      <c r="G412" s="19" t="s">
        <v>850</v>
      </c>
      <c r="H412" s="20" t="s">
        <v>137</v>
      </c>
      <c r="I412" s="392">
        <v>44393</v>
      </c>
      <c r="J412" s="19">
        <v>7</v>
      </c>
      <c r="K412" s="103" t="s">
        <v>313</v>
      </c>
      <c r="L412" s="12" t="s">
        <v>1423</v>
      </c>
      <c r="M412" s="389">
        <f>I412-D412</f>
        <v>1001</v>
      </c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ht="12.75" customHeight="1" r="413">
      <c r="A413" s="8">
        <v>22121</v>
      </c>
      <c r="B413" s="9" t="s">
        <v>2663</v>
      </c>
      <c r="C413" s="9">
        <v>2017</v>
      </c>
      <c r="D413" s="388">
        <v>42984</v>
      </c>
      <c r="E413" s="12" t="s">
        <v>2664</v>
      </c>
      <c r="F413" s="11" t="s">
        <v>2665</v>
      </c>
      <c r="G413" s="12" t="s">
        <v>850</v>
      </c>
      <c r="H413" s="11" t="s">
        <v>363</v>
      </c>
      <c r="I413" s="388">
        <v>44393</v>
      </c>
      <c r="J413" s="12">
        <v>7</v>
      </c>
      <c r="K413" s="103" t="s">
        <v>319</v>
      </c>
      <c r="L413" s="19" t="s">
        <v>1423</v>
      </c>
      <c r="M413" s="393">
        <f>I413-D413</f>
        <v>1409</v>
      </c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ht="12.75" customHeight="1" r="414">
      <c r="A414" s="16">
        <v>22221</v>
      </c>
      <c r="B414" s="17" t="s">
        <v>2666</v>
      </c>
      <c r="C414" s="17">
        <v>2014</v>
      </c>
      <c r="D414" s="392">
        <v>41985</v>
      </c>
      <c r="E414" s="19" t="s">
        <v>2667</v>
      </c>
      <c r="F414" s="20" t="s">
        <v>542</v>
      </c>
      <c r="G414" s="19" t="s">
        <v>860</v>
      </c>
      <c r="H414" s="20" t="s">
        <v>71</v>
      </c>
      <c r="I414" s="392">
        <v>44399</v>
      </c>
      <c r="J414" s="19">
        <v>7</v>
      </c>
      <c r="K414" s="103" t="s">
        <v>319</v>
      </c>
      <c r="L414" s="12" t="s">
        <v>1418</v>
      </c>
      <c r="M414" s="389">
        <f>I414-D414</f>
        <v>2414</v>
      </c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ht="12.75" customHeight="1" r="415">
      <c r="A415" s="8">
        <v>22321</v>
      </c>
      <c r="B415" s="9" t="s">
        <v>2668</v>
      </c>
      <c r="C415" s="9">
        <v>2015</v>
      </c>
      <c r="D415" s="388">
        <v>42047</v>
      </c>
      <c r="E415" s="12" t="s">
        <v>2669</v>
      </c>
      <c r="F415" s="11" t="s">
        <v>2561</v>
      </c>
      <c r="G415" s="12" t="s">
        <v>860</v>
      </c>
      <c r="H415" s="11" t="s">
        <v>209</v>
      </c>
      <c r="I415" s="388">
        <v>44399</v>
      </c>
      <c r="J415" s="12">
        <v>7</v>
      </c>
      <c r="K415" s="462" t="s">
        <v>289</v>
      </c>
      <c r="L415" s="19" t="s">
        <v>1423</v>
      </c>
      <c r="M415" s="393">
        <f>I415-D415</f>
        <v>2352</v>
      </c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ht="12.75" customHeight="1" r="416">
      <c r="A416" s="16">
        <v>22421</v>
      </c>
      <c r="B416" s="17" t="s">
        <v>2670</v>
      </c>
      <c r="C416" s="17">
        <v>2011</v>
      </c>
      <c r="D416" s="392">
        <v>40759</v>
      </c>
      <c r="E416" s="19" t="s">
        <v>2671</v>
      </c>
      <c r="F416" s="20" t="s">
        <v>953</v>
      </c>
      <c r="G416" s="19" t="s">
        <v>860</v>
      </c>
      <c r="H416" s="20" t="s">
        <v>55</v>
      </c>
      <c r="I416" s="392">
        <v>44399</v>
      </c>
      <c r="J416" s="19">
        <v>7</v>
      </c>
      <c r="K416" s="103" t="s">
        <v>313</v>
      </c>
      <c r="L416" s="12" t="s">
        <v>1418</v>
      </c>
      <c r="M416" s="389">
        <f>I416-D416</f>
        <v>3640</v>
      </c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ht="12.75" customHeight="1" r="417">
      <c r="A417" s="8">
        <v>22521</v>
      </c>
      <c r="B417" s="9" t="s">
        <v>2672</v>
      </c>
      <c r="C417" s="9">
        <v>2021</v>
      </c>
      <c r="D417" s="388">
        <v>44230</v>
      </c>
      <c r="E417" s="12" t="s">
        <v>2673</v>
      </c>
      <c r="F417" s="168" t="s">
        <v>2674</v>
      </c>
      <c r="G417" s="12" t="s">
        <v>871</v>
      </c>
      <c r="H417" s="11" t="s">
        <v>2111</v>
      </c>
      <c r="I417" s="388">
        <v>44399</v>
      </c>
      <c r="J417" s="12">
        <v>7</v>
      </c>
      <c r="K417" s="412" t="s">
        <v>1398</v>
      </c>
      <c r="L417" s="19" t="s">
        <v>380</v>
      </c>
      <c r="M417" s="393">
        <f>I417-D417</f>
        <v>169</v>
      </c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ht="12.75" customHeight="1" r="418">
      <c r="A418" s="16">
        <v>22621</v>
      </c>
      <c r="B418" s="17" t="s">
        <v>2675</v>
      </c>
      <c r="C418" s="17">
        <v>2016</v>
      </c>
      <c r="D418" s="392">
        <v>42432</v>
      </c>
      <c r="E418" s="19" t="s">
        <v>2676</v>
      </c>
      <c r="F418" s="20" t="s">
        <v>154</v>
      </c>
      <c r="G418" s="19" t="s">
        <v>860</v>
      </c>
      <c r="H418" s="20" t="s">
        <v>2218</v>
      </c>
      <c r="I418" s="392">
        <v>44399</v>
      </c>
      <c r="J418" s="19">
        <v>7</v>
      </c>
      <c r="K418" s="103" t="s">
        <v>319</v>
      </c>
      <c r="L418" s="12" t="s">
        <v>1418</v>
      </c>
      <c r="M418" s="389">
        <f>I418-D418</f>
        <v>1967</v>
      </c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ht="12.75" customHeight="1" r="419">
      <c r="A419" s="8">
        <v>22721</v>
      </c>
      <c r="B419" s="9" t="s">
        <v>2677</v>
      </c>
      <c r="C419" s="9">
        <v>2014</v>
      </c>
      <c r="D419" s="388">
        <v>41717</v>
      </c>
      <c r="E419" s="12" t="s">
        <v>2678</v>
      </c>
      <c r="F419" s="11" t="s">
        <v>2679</v>
      </c>
      <c r="G419" s="12" t="s">
        <v>850</v>
      </c>
      <c r="H419" s="11" t="s">
        <v>870</v>
      </c>
      <c r="I419" s="388">
        <v>44399</v>
      </c>
      <c r="J419" s="12">
        <v>7</v>
      </c>
      <c r="K419" s="103" t="s">
        <v>313</v>
      </c>
      <c r="L419" s="19" t="s">
        <v>1423</v>
      </c>
      <c r="M419" s="393">
        <f>I419-D419</f>
        <v>2682</v>
      </c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ht="12.75" customHeight="1" r="420">
      <c r="A420" s="16">
        <v>22821</v>
      </c>
      <c r="B420" s="17" t="s">
        <v>2680</v>
      </c>
      <c r="C420" s="17">
        <v>2014</v>
      </c>
      <c r="D420" s="392">
        <v>41648</v>
      </c>
      <c r="E420" s="19" t="s">
        <v>2681</v>
      </c>
      <c r="F420" s="20" t="s">
        <v>2682</v>
      </c>
      <c r="G420" s="19" t="s">
        <v>860</v>
      </c>
      <c r="H420" s="20" t="s">
        <v>71</v>
      </c>
      <c r="I420" s="392">
        <v>44399</v>
      </c>
      <c r="J420" s="19">
        <v>7</v>
      </c>
      <c r="K420" s="103" t="s">
        <v>319</v>
      </c>
      <c r="L420" s="12" t="s">
        <v>1418</v>
      </c>
      <c r="M420" s="389">
        <f>I420-D420</f>
        <v>2751</v>
      </c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ht="12.75" customHeight="1" r="421">
      <c r="A421" s="8">
        <v>22921</v>
      </c>
      <c r="B421" s="9" t="s">
        <v>2683</v>
      </c>
      <c r="C421" s="9">
        <v>2013</v>
      </c>
      <c r="D421" s="388">
        <v>41528</v>
      </c>
      <c r="E421" s="12" t="s">
        <v>2684</v>
      </c>
      <c r="F421" s="11" t="s">
        <v>1653</v>
      </c>
      <c r="G421" s="12" t="s">
        <v>860</v>
      </c>
      <c r="H421" s="11" t="s">
        <v>25</v>
      </c>
      <c r="I421" s="388">
        <v>44399</v>
      </c>
      <c r="J421" s="12">
        <v>7</v>
      </c>
      <c r="K421" s="103" t="s">
        <v>319</v>
      </c>
      <c r="L421" s="19" t="s">
        <v>1423</v>
      </c>
      <c r="M421" s="393">
        <f>I421-D421</f>
        <v>2871</v>
      </c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ht="12.75" customHeight="1" r="422">
      <c r="A422" s="16">
        <v>23021</v>
      </c>
      <c r="B422" s="17" t="s">
        <v>2685</v>
      </c>
      <c r="C422" s="17">
        <v>2014</v>
      </c>
      <c r="D422" s="392">
        <v>41851</v>
      </c>
      <c r="E422" s="19" t="s">
        <v>2686</v>
      </c>
      <c r="F422" s="20" t="s">
        <v>1599</v>
      </c>
      <c r="G422" s="19" t="s">
        <v>860</v>
      </c>
      <c r="H422" s="20" t="s">
        <v>100</v>
      </c>
      <c r="I422" s="392">
        <v>44399</v>
      </c>
      <c r="J422" s="19">
        <v>7</v>
      </c>
      <c r="K422" s="103" t="s">
        <v>319</v>
      </c>
      <c r="L422" s="12" t="s">
        <v>1423</v>
      </c>
      <c r="M422" s="389">
        <f>I422-D422</f>
        <v>2548</v>
      </c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ht="12.75" customHeight="1" r="423">
      <c r="A423" s="8">
        <v>23121</v>
      </c>
      <c r="B423" s="9" t="s">
        <v>2687</v>
      </c>
      <c r="C423" s="9">
        <v>2017</v>
      </c>
      <c r="D423" s="388">
        <v>43096</v>
      </c>
      <c r="E423" s="12" t="s">
        <v>2688</v>
      </c>
      <c r="F423" s="11" t="s">
        <v>874</v>
      </c>
      <c r="G423" s="12" t="s">
        <v>860</v>
      </c>
      <c r="H423" s="11" t="s">
        <v>2065</v>
      </c>
      <c r="I423" s="388">
        <v>44407</v>
      </c>
      <c r="J423" s="12">
        <v>7</v>
      </c>
      <c r="K423" s="103" t="s">
        <v>313</v>
      </c>
      <c r="L423" s="19" t="s">
        <v>1447</v>
      </c>
      <c r="M423" s="393">
        <f>I423-D423</f>
        <v>1311</v>
      </c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ht="12.75" customHeight="1" r="424">
      <c r="A424" s="16">
        <v>23221</v>
      </c>
      <c r="B424" s="17" t="s">
        <v>2689</v>
      </c>
      <c r="C424" s="17">
        <v>2017</v>
      </c>
      <c r="D424" s="392">
        <v>42907</v>
      </c>
      <c r="E424" s="19" t="s">
        <v>2690</v>
      </c>
      <c r="F424" s="20" t="s">
        <v>93</v>
      </c>
      <c r="G424" s="19" t="s">
        <v>860</v>
      </c>
      <c r="H424" s="20" t="s">
        <v>2065</v>
      </c>
      <c r="I424" s="392">
        <v>44407</v>
      </c>
      <c r="J424" s="19">
        <v>7</v>
      </c>
      <c r="K424" s="103" t="s">
        <v>319</v>
      </c>
      <c r="L424" s="12" t="s">
        <v>380</v>
      </c>
      <c r="M424" s="389">
        <f>I424-D424</f>
        <v>1500</v>
      </c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ht="12.75" customHeight="1" r="425">
      <c r="A425" s="8">
        <v>23321</v>
      </c>
      <c r="B425" s="9" t="s">
        <v>2691</v>
      </c>
      <c r="C425" s="9">
        <v>2017</v>
      </c>
      <c r="D425" s="388">
        <v>42940</v>
      </c>
      <c r="E425" s="12" t="s">
        <v>2692</v>
      </c>
      <c r="F425" s="11" t="s">
        <v>1286</v>
      </c>
      <c r="G425" s="12" t="s">
        <v>850</v>
      </c>
      <c r="H425" s="11" t="s">
        <v>870</v>
      </c>
      <c r="I425" s="388">
        <v>44426</v>
      </c>
      <c r="J425" s="12">
        <v>8</v>
      </c>
      <c r="K425" s="103" t="s">
        <v>319</v>
      </c>
      <c r="L425" s="19" t="s">
        <v>1423</v>
      </c>
      <c r="M425" s="393">
        <f>I425-D425</f>
        <v>1486</v>
      </c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</row>
    <row ht="12.75" customHeight="1" r="426">
      <c r="A426" s="16">
        <v>23421</v>
      </c>
      <c r="B426" s="17" t="s">
        <v>2693</v>
      </c>
      <c r="C426" s="17">
        <v>2013</v>
      </c>
      <c r="D426" s="392">
        <v>41388</v>
      </c>
      <c r="E426" s="19" t="s">
        <v>2694</v>
      </c>
      <c r="F426" s="20" t="s">
        <v>2695</v>
      </c>
      <c r="G426" s="19" t="s">
        <v>844</v>
      </c>
      <c r="H426" s="20" t="s">
        <v>104</v>
      </c>
      <c r="I426" s="392">
        <v>44426</v>
      </c>
      <c r="J426" s="19">
        <v>8</v>
      </c>
      <c r="K426" s="103" t="s">
        <v>319</v>
      </c>
      <c r="L426" s="12" t="s">
        <v>1423</v>
      </c>
      <c r="M426" s="389">
        <f>I426-D426</f>
        <v>3038</v>
      </c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</row>
    <row ht="12.75" customHeight="1" r="427">
      <c r="A427" s="8">
        <v>23521</v>
      </c>
      <c r="B427" s="9" t="s">
        <v>2696</v>
      </c>
      <c r="C427" s="9">
        <v>2016</v>
      </c>
      <c r="D427" s="388">
        <v>42674</v>
      </c>
      <c r="E427" s="12" t="s">
        <v>2697</v>
      </c>
      <c r="F427" s="11" t="s">
        <v>1446</v>
      </c>
      <c r="G427" s="12" t="s">
        <v>860</v>
      </c>
      <c r="H427" s="11" t="s">
        <v>2218</v>
      </c>
      <c r="I427" s="388">
        <v>44426</v>
      </c>
      <c r="J427" s="12">
        <v>8</v>
      </c>
      <c r="K427" s="103" t="s">
        <v>319</v>
      </c>
      <c r="L427" s="19" t="s">
        <v>1423</v>
      </c>
      <c r="M427" s="393">
        <f>I427-D427</f>
        <v>1752</v>
      </c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</row>
    <row ht="12.75" customHeight="1" r="428">
      <c r="A428" s="16">
        <v>23621</v>
      </c>
      <c r="B428" s="17" t="s">
        <v>2698</v>
      </c>
      <c r="C428" s="17">
        <v>2013</v>
      </c>
      <c r="D428" s="392">
        <v>44015</v>
      </c>
      <c r="E428" s="19" t="s">
        <v>2699</v>
      </c>
      <c r="F428" s="20" t="s">
        <v>2700</v>
      </c>
      <c r="G428" s="19" t="s">
        <v>850</v>
      </c>
      <c r="H428" s="20" t="s">
        <v>137</v>
      </c>
      <c r="I428" s="392">
        <v>44426</v>
      </c>
      <c r="J428" s="19">
        <v>8</v>
      </c>
      <c r="K428" s="103" t="s">
        <v>319</v>
      </c>
      <c r="L428" s="12" t="s">
        <v>1423</v>
      </c>
      <c r="M428" s="389">
        <f>I428-D428</f>
        <v>411</v>
      </c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</row>
    <row ht="12.75" customHeight="1" r="429">
      <c r="A429" s="8">
        <v>23721</v>
      </c>
      <c r="B429" s="9" t="s">
        <v>2701</v>
      </c>
      <c r="C429" s="9">
        <v>2016</v>
      </c>
      <c r="D429" s="388">
        <v>42667</v>
      </c>
      <c r="E429" s="12" t="s">
        <v>2702</v>
      </c>
      <c r="F429" s="11" t="s">
        <v>2703</v>
      </c>
      <c r="G429" s="12" t="s">
        <v>860</v>
      </c>
      <c r="H429" s="11" t="s">
        <v>2704</v>
      </c>
      <c r="I429" s="388">
        <v>44426</v>
      </c>
      <c r="J429" s="12">
        <v>8</v>
      </c>
      <c r="K429" s="103" t="s">
        <v>313</v>
      </c>
      <c r="L429" s="19" t="s">
        <v>1423</v>
      </c>
      <c r="M429" s="393">
        <f>I429-D429</f>
        <v>1759</v>
      </c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</row>
    <row ht="12.75" customHeight="1" r="430">
      <c r="A430" s="16">
        <v>23821</v>
      </c>
      <c r="B430" s="17" t="s">
        <v>2705</v>
      </c>
      <c r="C430" s="17">
        <v>2016</v>
      </c>
      <c r="D430" s="392">
        <v>42507</v>
      </c>
      <c r="E430" s="19" t="s">
        <v>2706</v>
      </c>
      <c r="F430" s="20" t="s">
        <v>2707</v>
      </c>
      <c r="G430" s="19" t="s">
        <v>860</v>
      </c>
      <c r="H430" s="20" t="s">
        <v>363</v>
      </c>
      <c r="I430" s="392">
        <v>44426</v>
      </c>
      <c r="J430" s="19">
        <v>8</v>
      </c>
      <c r="K430" s="461" t="s">
        <v>301</v>
      </c>
      <c r="L430" s="12" t="s">
        <v>1447</v>
      </c>
      <c r="M430" s="389">
        <f>I430-D430</f>
        <v>1919</v>
      </c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</row>
    <row ht="12.75" customHeight="1" r="431">
      <c r="A431" s="8">
        <v>23921</v>
      </c>
      <c r="B431" s="9" t="s">
        <v>2708</v>
      </c>
      <c r="C431" s="9">
        <v>2012</v>
      </c>
      <c r="D431" s="388">
        <v>41277</v>
      </c>
      <c r="E431" s="12" t="s">
        <v>2709</v>
      </c>
      <c r="F431" s="11" t="s">
        <v>2710</v>
      </c>
      <c r="G431" s="12" t="s">
        <v>860</v>
      </c>
      <c r="H431" s="11" t="s">
        <v>137</v>
      </c>
      <c r="I431" s="388">
        <v>44426</v>
      </c>
      <c r="J431" s="12">
        <v>8</v>
      </c>
      <c r="K431" s="103" t="s">
        <v>319</v>
      </c>
      <c r="L431" s="19" t="s">
        <v>1423</v>
      </c>
      <c r="M431" s="393">
        <f>I431-D431</f>
        <v>3149</v>
      </c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</row>
    <row ht="12.75" customHeight="1" r="432">
      <c r="A432" s="16">
        <v>24021</v>
      </c>
      <c r="B432" s="17" t="s">
        <v>2711</v>
      </c>
      <c r="C432" s="17">
        <v>2013</v>
      </c>
      <c r="D432" s="392">
        <v>41513</v>
      </c>
      <c r="E432" s="19" t="s">
        <v>2712</v>
      </c>
      <c r="F432" s="20" t="s">
        <v>2098</v>
      </c>
      <c r="G432" s="19" t="s">
        <v>860</v>
      </c>
      <c r="H432" s="20" t="s">
        <v>2713</v>
      </c>
      <c r="I432" s="392">
        <v>44428</v>
      </c>
      <c r="J432" s="19">
        <v>8</v>
      </c>
      <c r="K432" s="103" t="s">
        <v>319</v>
      </c>
      <c r="L432" s="12" t="s">
        <v>1418</v>
      </c>
      <c r="M432" s="389">
        <f>I432-D432</f>
        <v>2915</v>
      </c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</row>
    <row ht="12.75" customHeight="1" r="433">
      <c r="A433" s="8">
        <v>24121</v>
      </c>
      <c r="B433" s="9" t="s">
        <v>2714</v>
      </c>
      <c r="C433" s="9">
        <v>2016</v>
      </c>
      <c r="D433" s="388">
        <v>42704</v>
      </c>
      <c r="E433" s="12" t="s">
        <v>2715</v>
      </c>
      <c r="F433" s="11" t="s">
        <v>2716</v>
      </c>
      <c r="G433" s="12" t="s">
        <v>860</v>
      </c>
      <c r="H433" s="11" t="s">
        <v>100</v>
      </c>
      <c r="I433" s="388">
        <v>44428</v>
      </c>
      <c r="J433" s="12">
        <v>8</v>
      </c>
      <c r="K433" s="103" t="s">
        <v>319</v>
      </c>
      <c r="L433" s="19" t="s">
        <v>1418</v>
      </c>
      <c r="M433" s="393">
        <f>I433-D433</f>
        <v>1724</v>
      </c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</row>
    <row ht="12.75" customHeight="1" r="434">
      <c r="A434" s="16">
        <v>24221</v>
      </c>
      <c r="B434" s="17" t="s">
        <v>2717</v>
      </c>
      <c r="C434" s="17">
        <v>2020</v>
      </c>
      <c r="D434" s="392">
        <v>43910</v>
      </c>
      <c r="E434" s="19" t="s">
        <v>2718</v>
      </c>
      <c r="F434" s="20" t="s">
        <v>2719</v>
      </c>
      <c r="G434" s="19" t="s">
        <v>844</v>
      </c>
      <c r="H434" s="20" t="s">
        <v>2641</v>
      </c>
      <c r="I434" s="392">
        <v>44428</v>
      </c>
      <c r="J434" s="19">
        <v>8</v>
      </c>
      <c r="K434" s="412" t="s">
        <v>1398</v>
      </c>
      <c r="L434" s="12" t="s">
        <v>1423</v>
      </c>
      <c r="M434" s="389">
        <f>I434-D434</f>
        <v>518</v>
      </c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</row>
    <row ht="12.75" customHeight="1" r="435">
      <c r="A435" s="8">
        <v>24321</v>
      </c>
      <c r="B435" s="9" t="s">
        <v>2720</v>
      </c>
      <c r="C435" s="9">
        <v>2013</v>
      </c>
      <c r="D435" s="388">
        <v>41389</v>
      </c>
      <c r="E435" s="12" t="s">
        <v>2721</v>
      </c>
      <c r="F435" s="11" t="s">
        <v>1081</v>
      </c>
      <c r="G435" s="12" t="s">
        <v>860</v>
      </c>
      <c r="H435" s="11" t="s">
        <v>209</v>
      </c>
      <c r="I435" s="388">
        <v>44433</v>
      </c>
      <c r="J435" s="12">
        <v>8</v>
      </c>
      <c r="K435" s="461" t="s">
        <v>301</v>
      </c>
      <c r="L435" s="19" t="s">
        <v>1423</v>
      </c>
      <c r="M435" s="393">
        <f>I435-D435</f>
        <v>3044</v>
      </c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</row>
    <row ht="12.75" customHeight="1" r="436">
      <c r="A436" s="16">
        <v>24421</v>
      </c>
      <c r="B436" s="17" t="s">
        <v>2722</v>
      </c>
      <c r="C436" s="17">
        <v>2015</v>
      </c>
      <c r="D436" s="392">
        <v>42073</v>
      </c>
      <c r="E436" s="19" t="s">
        <v>2723</v>
      </c>
      <c r="F436" s="20" t="s">
        <v>1663</v>
      </c>
      <c r="G436" s="19" t="s">
        <v>844</v>
      </c>
      <c r="H436" s="20" t="s">
        <v>2641</v>
      </c>
      <c r="I436" s="392">
        <v>44433</v>
      </c>
      <c r="J436" s="19">
        <v>8</v>
      </c>
      <c r="K436" s="412" t="s">
        <v>1398</v>
      </c>
      <c r="L436" s="12" t="s">
        <v>1423</v>
      </c>
      <c r="M436" s="389">
        <f>I436-D436</f>
        <v>2360</v>
      </c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</row>
    <row ht="12.75" customHeight="1" r="437">
      <c r="A437" s="8">
        <v>24521</v>
      </c>
      <c r="B437" s="9" t="s">
        <v>2724</v>
      </c>
      <c r="C437" s="9">
        <v>2015</v>
      </c>
      <c r="D437" s="388">
        <v>42068</v>
      </c>
      <c r="E437" s="12" t="s">
        <v>2725</v>
      </c>
      <c r="F437" s="11" t="s">
        <v>2726</v>
      </c>
      <c r="G437" s="12" t="s">
        <v>844</v>
      </c>
      <c r="H437" s="11" t="s">
        <v>2533</v>
      </c>
      <c r="I437" s="388">
        <v>44433</v>
      </c>
      <c r="J437" s="12">
        <v>8</v>
      </c>
      <c r="K437" s="412" t="s">
        <v>1398</v>
      </c>
      <c r="L437" s="19" t="s">
        <v>1423</v>
      </c>
      <c r="M437" s="393">
        <f>I437-D437</f>
        <v>2365</v>
      </c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</row>
    <row ht="12.75" customHeight="1" r="438">
      <c r="A438" s="16">
        <v>24621</v>
      </c>
      <c r="B438" s="17" t="s">
        <v>2727</v>
      </c>
      <c r="C438" s="17">
        <v>2014</v>
      </c>
      <c r="D438" s="392">
        <v>41792</v>
      </c>
      <c r="E438" s="19" t="s">
        <v>2728</v>
      </c>
      <c r="F438" s="20" t="s">
        <v>2729</v>
      </c>
      <c r="G438" s="19" t="s">
        <v>850</v>
      </c>
      <c r="H438" s="20" t="s">
        <v>2641</v>
      </c>
      <c r="I438" s="392">
        <v>44433</v>
      </c>
      <c r="J438" s="19">
        <v>8</v>
      </c>
      <c r="K438" s="103" t="s">
        <v>319</v>
      </c>
      <c r="L438" s="12" t="s">
        <v>1418</v>
      </c>
      <c r="M438" s="389">
        <f>I438-D438</f>
        <v>2641</v>
      </c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</row>
    <row ht="12.75" customHeight="1" r="439">
      <c r="A439" s="8">
        <v>24721</v>
      </c>
      <c r="B439" s="9" t="s">
        <v>2730</v>
      </c>
      <c r="C439" s="9">
        <v>2018</v>
      </c>
      <c r="D439" s="388">
        <v>43308</v>
      </c>
      <c r="E439" s="12" t="s">
        <v>2731</v>
      </c>
      <c r="F439" s="11" t="s">
        <v>2732</v>
      </c>
      <c r="G439" s="12" t="s">
        <v>860</v>
      </c>
      <c r="H439" s="11" t="s">
        <v>83</v>
      </c>
      <c r="I439" s="388">
        <v>44433</v>
      </c>
      <c r="J439" s="12">
        <v>8</v>
      </c>
      <c r="K439" s="103" t="s">
        <v>319</v>
      </c>
      <c r="L439" s="19" t="s">
        <v>1418</v>
      </c>
      <c r="M439" s="393">
        <f>I439-D439</f>
        <v>1125</v>
      </c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</row>
    <row ht="12.75" customHeight="1" r="440">
      <c r="A440" s="16">
        <v>24821</v>
      </c>
      <c r="B440" s="17" t="s">
        <v>2733</v>
      </c>
      <c r="C440" s="17">
        <v>2015</v>
      </c>
      <c r="D440" s="392">
        <v>42087</v>
      </c>
      <c r="E440" s="19" t="s">
        <v>2734</v>
      </c>
      <c r="F440" s="20" t="s">
        <v>2735</v>
      </c>
      <c r="G440" s="19" t="s">
        <v>860</v>
      </c>
      <c r="H440" s="20" t="s">
        <v>25</v>
      </c>
      <c r="I440" s="392">
        <v>44438</v>
      </c>
      <c r="J440" s="19">
        <v>8</v>
      </c>
      <c r="K440" s="103" t="s">
        <v>319</v>
      </c>
      <c r="L440" s="12" t="s">
        <v>1423</v>
      </c>
      <c r="M440" s="389">
        <f>I440-D440</f>
        <v>2351</v>
      </c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</row>
    <row ht="12.75" customHeight="1" r="441">
      <c r="A441" s="8">
        <v>24921</v>
      </c>
      <c r="B441" s="9" t="s">
        <v>2736</v>
      </c>
      <c r="C441" s="9">
        <v>2014</v>
      </c>
      <c r="D441" s="388">
        <v>41992</v>
      </c>
      <c r="E441" s="12" t="s">
        <v>2737</v>
      </c>
      <c r="F441" s="11" t="s">
        <v>542</v>
      </c>
      <c r="G441" s="12" t="s">
        <v>860</v>
      </c>
      <c r="H441" s="11" t="s">
        <v>71</v>
      </c>
      <c r="I441" s="388">
        <v>44453</v>
      </c>
      <c r="J441" s="12">
        <v>9</v>
      </c>
      <c r="K441" s="103" t="s">
        <v>319</v>
      </c>
      <c r="L441" s="19" t="s">
        <v>1418</v>
      </c>
      <c r="M441" s="393">
        <f>I441-D441</f>
        <v>2461</v>
      </c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</row>
    <row ht="12.75" customHeight="1" r="442">
      <c r="A442" s="16">
        <v>25021</v>
      </c>
      <c r="B442" s="17" t="s">
        <v>2738</v>
      </c>
      <c r="C442" s="17">
        <v>2015</v>
      </c>
      <c r="D442" s="392">
        <v>42124</v>
      </c>
      <c r="E442" s="19" t="s">
        <v>2739</v>
      </c>
      <c r="F442" s="20" t="s">
        <v>370</v>
      </c>
      <c r="G442" s="19" t="s">
        <v>860</v>
      </c>
      <c r="H442" s="20" t="s">
        <v>2462</v>
      </c>
      <c r="I442" s="392">
        <v>44453</v>
      </c>
      <c r="J442" s="19">
        <v>9</v>
      </c>
      <c r="K442" s="103" t="s">
        <v>319</v>
      </c>
      <c r="L442" s="12" t="s">
        <v>1423</v>
      </c>
      <c r="M442" s="389">
        <f>I442-D442</f>
        <v>2329</v>
      </c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</row>
    <row ht="12.75" customHeight="1" r="443">
      <c r="A443" s="8">
        <v>25121</v>
      </c>
      <c r="B443" s="9" t="s">
        <v>2740</v>
      </c>
      <c r="C443" s="9">
        <v>2021</v>
      </c>
      <c r="D443" s="388">
        <v>44364</v>
      </c>
      <c r="E443" s="12" t="s">
        <v>2741</v>
      </c>
      <c r="F443" s="168" t="s">
        <v>2139</v>
      </c>
      <c r="G443" s="12" t="s">
        <v>871</v>
      </c>
      <c r="H443" s="11" t="s">
        <v>927</v>
      </c>
      <c r="I443" s="388">
        <v>44453</v>
      </c>
      <c r="J443" s="12">
        <v>9</v>
      </c>
      <c r="K443" s="103" t="s">
        <v>319</v>
      </c>
      <c r="L443" s="19" t="s">
        <v>380</v>
      </c>
      <c r="M443" s="393">
        <f>I443-D443</f>
        <v>89</v>
      </c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</row>
    <row ht="15" customHeight="1" r="444">
      <c r="A444" s="16">
        <v>25221</v>
      </c>
      <c r="B444" s="17" t="s">
        <v>2742</v>
      </c>
      <c r="C444" s="17">
        <v>2020</v>
      </c>
      <c r="D444" s="392">
        <v>43907</v>
      </c>
      <c r="E444" s="19" t="s">
        <v>2743</v>
      </c>
      <c r="F444" s="20" t="s">
        <v>1663</v>
      </c>
      <c r="G444" s="19" t="s">
        <v>844</v>
      </c>
      <c r="H444" s="20" t="s">
        <v>2641</v>
      </c>
      <c r="I444" s="392">
        <v>44453</v>
      </c>
      <c r="J444" s="19">
        <v>9</v>
      </c>
      <c r="K444" s="412" t="s">
        <v>1398</v>
      </c>
      <c r="L444" s="12" t="s">
        <v>1423</v>
      </c>
      <c r="M444" s="389">
        <f>I444-D444</f>
        <v>546</v>
      </c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</row>
    <row ht="12.75" customHeight="1" r="445">
      <c r="A445" s="8">
        <v>25321</v>
      </c>
      <c r="B445" s="9" t="s">
        <v>2744</v>
      </c>
      <c r="C445" s="9">
        <v>2017</v>
      </c>
      <c r="D445" s="388">
        <v>43042</v>
      </c>
      <c r="E445" s="12" t="s">
        <v>2745</v>
      </c>
      <c r="F445" s="11" t="s">
        <v>1474</v>
      </c>
      <c r="G445" s="12" t="s">
        <v>860</v>
      </c>
      <c r="H445" s="11" t="s">
        <v>2746</v>
      </c>
      <c r="I445" s="388">
        <v>44453</v>
      </c>
      <c r="J445" s="12">
        <v>9</v>
      </c>
      <c r="K445" s="103" t="s">
        <v>313</v>
      </c>
      <c r="L445" s="19" t="s">
        <v>1418</v>
      </c>
      <c r="M445" s="393">
        <f>I445-D445</f>
        <v>1411</v>
      </c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</row>
    <row ht="12.75" customHeight="1" r="446">
      <c r="A446" s="16">
        <v>25421</v>
      </c>
      <c r="B446" s="17" t="s">
        <v>2747</v>
      </c>
      <c r="C446" s="17">
        <v>2014</v>
      </c>
      <c r="D446" s="392">
        <v>41911</v>
      </c>
      <c r="E446" s="19" t="s">
        <v>2748</v>
      </c>
      <c r="F446" s="20" t="s">
        <v>2098</v>
      </c>
      <c r="G446" s="19" t="s">
        <v>860</v>
      </c>
      <c r="H446" s="20" t="s">
        <v>25</v>
      </c>
      <c r="I446" s="392">
        <v>44453</v>
      </c>
      <c r="J446" s="19">
        <v>9</v>
      </c>
      <c r="K446" s="103" t="s">
        <v>319</v>
      </c>
      <c r="L446" s="12" t="s">
        <v>1418</v>
      </c>
      <c r="M446" s="389">
        <f>I446-D446</f>
        <v>2542</v>
      </c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</row>
    <row ht="12.75" customHeight="1" r="447">
      <c r="A447" s="8">
        <v>25521</v>
      </c>
      <c r="B447" s="9" t="s">
        <v>2749</v>
      </c>
      <c r="C447" s="9">
        <v>2014</v>
      </c>
      <c r="D447" s="388">
        <v>41654</v>
      </c>
      <c r="E447" s="12" t="s">
        <v>2750</v>
      </c>
      <c r="F447" s="11" t="s">
        <v>2751</v>
      </c>
      <c r="G447" s="12" t="s">
        <v>850</v>
      </c>
      <c r="H447" s="11" t="s">
        <v>2533</v>
      </c>
      <c r="I447" s="388">
        <v>44454</v>
      </c>
      <c r="J447" s="12">
        <v>9</v>
      </c>
      <c r="K447" s="103" t="s">
        <v>319</v>
      </c>
      <c r="L447" s="19" t="s">
        <v>1418</v>
      </c>
      <c r="M447" s="393">
        <f>I447-D447</f>
        <v>2800</v>
      </c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</row>
    <row ht="15" customHeight="1" r="448">
      <c r="A448" s="16">
        <v>25621</v>
      </c>
      <c r="B448" s="17" t="s">
        <v>2752</v>
      </c>
      <c r="C448" s="17">
        <v>2021</v>
      </c>
      <c r="D448" s="392">
        <v>44314</v>
      </c>
      <c r="E448" s="19" t="s">
        <v>2753</v>
      </c>
      <c r="F448" s="171" t="s">
        <v>2754</v>
      </c>
      <c r="G448" s="19" t="s">
        <v>865</v>
      </c>
      <c r="H448" s="20" t="s">
        <v>2299</v>
      </c>
      <c r="I448" s="392">
        <v>44454</v>
      </c>
      <c r="J448" s="19">
        <v>9</v>
      </c>
      <c r="K448" s="103" t="s">
        <v>319</v>
      </c>
      <c r="L448" s="12" t="s">
        <v>380</v>
      </c>
      <c r="M448" s="389">
        <f>I448-D448</f>
        <v>140</v>
      </c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</row>
    <row ht="12.75" customHeight="1" r="449">
      <c r="A449" s="8">
        <v>25721</v>
      </c>
      <c r="B449" s="9" t="s">
        <v>2755</v>
      </c>
      <c r="C449" s="9">
        <v>2018</v>
      </c>
      <c r="D449" s="388">
        <v>43315</v>
      </c>
      <c r="E449" s="12" t="s">
        <v>2756</v>
      </c>
      <c r="F449" s="11" t="s">
        <v>2757</v>
      </c>
      <c r="G449" s="12" t="s">
        <v>850</v>
      </c>
      <c r="H449" s="11" t="s">
        <v>1358</v>
      </c>
      <c r="I449" s="388">
        <v>44454</v>
      </c>
      <c r="J449" s="12">
        <v>9</v>
      </c>
      <c r="K449" s="103" t="s">
        <v>308</v>
      </c>
      <c r="L449" s="19" t="s">
        <v>1423</v>
      </c>
      <c r="M449" s="393">
        <f>I449-D449</f>
        <v>1139</v>
      </c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</row>
    <row ht="12.75" customHeight="1" r="450">
      <c r="A450" s="16">
        <v>25821</v>
      </c>
      <c r="B450" s="17" t="s">
        <v>2758</v>
      </c>
      <c r="C450" s="17">
        <v>2014</v>
      </c>
      <c r="D450" s="392">
        <v>41926</v>
      </c>
      <c r="E450" s="19" t="s">
        <v>2759</v>
      </c>
      <c r="F450" s="20" t="s">
        <v>70</v>
      </c>
      <c r="G450" s="19" t="s">
        <v>850</v>
      </c>
      <c r="H450" s="20" t="s">
        <v>1358</v>
      </c>
      <c r="I450" s="392">
        <v>44454</v>
      </c>
      <c r="J450" s="19">
        <v>9</v>
      </c>
      <c r="K450" s="103" t="s">
        <v>313</v>
      </c>
      <c r="L450" s="12" t="s">
        <v>1423</v>
      </c>
      <c r="M450" s="389">
        <f>I450-D450</f>
        <v>2528</v>
      </c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</row>
    <row ht="12.75" customHeight="1" r="451">
      <c r="A451" s="8">
        <v>25921</v>
      </c>
      <c r="B451" s="9" t="s">
        <v>2760</v>
      </c>
      <c r="C451" s="9">
        <v>2013</v>
      </c>
      <c r="D451" s="388">
        <v>41431</v>
      </c>
      <c r="E451" s="12" t="s">
        <v>2761</v>
      </c>
      <c r="F451" s="11" t="s">
        <v>2762</v>
      </c>
      <c r="G451" s="12" t="s">
        <v>860</v>
      </c>
      <c r="H451" s="11" t="s">
        <v>71</v>
      </c>
      <c r="I451" s="388">
        <v>44454</v>
      </c>
      <c r="J451" s="12">
        <v>9</v>
      </c>
      <c r="K451" s="103" t="s">
        <v>319</v>
      </c>
      <c r="L451" s="19" t="s">
        <v>1423</v>
      </c>
      <c r="M451" s="393">
        <f>I451-D451</f>
        <v>3023</v>
      </c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</row>
    <row ht="12.75" customHeight="1" r="452">
      <c r="A452" s="16">
        <v>26021</v>
      </c>
      <c r="B452" s="17" t="s">
        <v>2763</v>
      </c>
      <c r="C452" s="17">
        <v>2015</v>
      </c>
      <c r="D452" s="392">
        <v>42255</v>
      </c>
      <c r="E452" s="19" t="s">
        <v>2764</v>
      </c>
      <c r="F452" s="20" t="s">
        <v>2765</v>
      </c>
      <c r="G452" s="19" t="s">
        <v>860</v>
      </c>
      <c r="H452" s="20" t="s">
        <v>71</v>
      </c>
      <c r="I452" s="392">
        <v>44454</v>
      </c>
      <c r="J452" s="19">
        <v>9</v>
      </c>
      <c r="K452" s="103" t="s">
        <v>313</v>
      </c>
      <c r="L452" s="12" t="s">
        <v>1418</v>
      </c>
      <c r="M452" s="389">
        <f>I452-D452</f>
        <v>2199</v>
      </c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</row>
    <row ht="12.75" customHeight="1" r="453">
      <c r="A453" s="8">
        <v>26121</v>
      </c>
      <c r="B453" s="9" t="s">
        <v>2766</v>
      </c>
      <c r="C453" s="9">
        <v>2013</v>
      </c>
      <c r="D453" s="388">
        <v>41569</v>
      </c>
      <c r="E453" s="12" t="s">
        <v>2767</v>
      </c>
      <c r="F453" s="11" t="s">
        <v>1183</v>
      </c>
      <c r="G453" s="12" t="s">
        <v>860</v>
      </c>
      <c r="H453" s="11" t="s">
        <v>18</v>
      </c>
      <c r="I453" s="388">
        <v>44454</v>
      </c>
      <c r="J453" s="12">
        <v>9</v>
      </c>
      <c r="K453" s="461" t="s">
        <v>301</v>
      </c>
      <c r="L453" s="19" t="s">
        <v>1423</v>
      </c>
      <c r="M453" s="393">
        <f>I453-D453</f>
        <v>2885</v>
      </c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</row>
    <row ht="12.75" customHeight="1" r="454">
      <c r="A454" s="16">
        <v>26221</v>
      </c>
      <c r="B454" s="17" t="s">
        <v>2768</v>
      </c>
      <c r="C454" s="17">
        <v>2017</v>
      </c>
      <c r="D454" s="392">
        <v>43055</v>
      </c>
      <c r="E454" s="19" t="s">
        <v>2769</v>
      </c>
      <c r="F454" s="20" t="s">
        <v>2561</v>
      </c>
      <c r="G454" s="19" t="s">
        <v>860</v>
      </c>
      <c r="H454" s="20" t="s">
        <v>209</v>
      </c>
      <c r="I454" s="392">
        <v>44454</v>
      </c>
      <c r="J454" s="19">
        <v>9</v>
      </c>
      <c r="K454" s="462" t="s">
        <v>289</v>
      </c>
      <c r="L454" s="12" t="s">
        <v>1423</v>
      </c>
      <c r="M454" s="389">
        <f>I454-D454</f>
        <v>1399</v>
      </c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</row>
    <row ht="12.75" customHeight="1" r="455">
      <c r="A455" s="8">
        <v>26321</v>
      </c>
      <c r="B455" s="9" t="s">
        <v>2770</v>
      </c>
      <c r="C455" s="9">
        <v>2017</v>
      </c>
      <c r="D455" s="388">
        <v>42867</v>
      </c>
      <c r="E455" s="12" t="s">
        <v>2771</v>
      </c>
      <c r="F455" s="11" t="s">
        <v>885</v>
      </c>
      <c r="G455" s="12" t="s">
        <v>860</v>
      </c>
      <c r="H455" s="11" t="s">
        <v>2772</v>
      </c>
      <c r="I455" s="388">
        <v>44454</v>
      </c>
      <c r="J455" s="12">
        <v>9</v>
      </c>
      <c r="K455" s="103" t="s">
        <v>319</v>
      </c>
      <c r="L455" s="19" t="s">
        <v>1418</v>
      </c>
      <c r="M455" s="393">
        <f>I455-D455</f>
        <v>1587</v>
      </c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</row>
    <row ht="12.75" customHeight="1" r="456">
      <c r="A456" s="16">
        <v>26421</v>
      </c>
      <c r="B456" s="17" t="s">
        <v>2773</v>
      </c>
      <c r="C456" s="17">
        <v>2012</v>
      </c>
      <c r="D456" s="392">
        <v>41129</v>
      </c>
      <c r="E456" s="19" t="s">
        <v>2774</v>
      </c>
      <c r="F456" s="20" t="s">
        <v>2775</v>
      </c>
      <c r="G456" s="19" t="s">
        <v>860</v>
      </c>
      <c r="H456" s="20" t="s">
        <v>71</v>
      </c>
      <c r="I456" s="392">
        <v>44454</v>
      </c>
      <c r="J456" s="19">
        <v>9</v>
      </c>
      <c r="K456" s="103" t="s">
        <v>319</v>
      </c>
      <c r="L456" s="12" t="s">
        <v>1418</v>
      </c>
      <c r="M456" s="389">
        <f>I456-D456</f>
        <v>3325</v>
      </c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</row>
    <row ht="12.75" customHeight="1" r="457">
      <c r="A457" s="8">
        <v>26521</v>
      </c>
      <c r="B457" s="9" t="s">
        <v>2776</v>
      </c>
      <c r="C457" s="9">
        <v>2015</v>
      </c>
      <c r="D457" s="388">
        <v>42255</v>
      </c>
      <c r="E457" s="12" t="s">
        <v>2777</v>
      </c>
      <c r="F457" s="11" t="s">
        <v>2765</v>
      </c>
      <c r="G457" s="12" t="s">
        <v>860</v>
      </c>
      <c r="H457" s="11" t="s">
        <v>71</v>
      </c>
      <c r="I457" s="388">
        <v>44454</v>
      </c>
      <c r="J457" s="12">
        <v>9</v>
      </c>
      <c r="K457" s="103" t="s">
        <v>313</v>
      </c>
      <c r="L457" s="19" t="s">
        <v>1418</v>
      </c>
      <c r="M457" s="393">
        <f>I457-D457</f>
        <v>2199</v>
      </c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</row>
    <row ht="12.75" customHeight="1" r="458">
      <c r="A458" s="16">
        <v>26621</v>
      </c>
      <c r="B458" s="17" t="s">
        <v>2778</v>
      </c>
      <c r="C458" s="17">
        <v>2015</v>
      </c>
      <c r="D458" s="392">
        <v>42128</v>
      </c>
      <c r="E458" s="19" t="s">
        <v>2779</v>
      </c>
      <c r="F458" s="20" t="s">
        <v>2302</v>
      </c>
      <c r="G458" s="19" t="s">
        <v>860</v>
      </c>
      <c r="H458" s="20" t="s">
        <v>25</v>
      </c>
      <c r="I458" s="392">
        <v>44454</v>
      </c>
      <c r="J458" s="19">
        <v>9</v>
      </c>
      <c r="K458" s="103" t="s">
        <v>319</v>
      </c>
      <c r="L458" s="12" t="s">
        <v>1418</v>
      </c>
      <c r="M458" s="389">
        <f>I458-D458</f>
        <v>2326</v>
      </c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</row>
    <row ht="12.75" customHeight="1" r="459">
      <c r="A459" s="8">
        <v>26721</v>
      </c>
      <c r="B459" s="9" t="s">
        <v>2780</v>
      </c>
      <c r="C459" s="9">
        <v>2018</v>
      </c>
      <c r="D459" s="388">
        <v>43453</v>
      </c>
      <c r="E459" s="12" t="s">
        <v>2781</v>
      </c>
      <c r="F459" s="461" t="s">
        <v>2782</v>
      </c>
      <c r="G459" s="12" t="s">
        <v>865</v>
      </c>
      <c r="H459" s="11" t="s">
        <v>2783</v>
      </c>
      <c r="I459" s="388">
        <v>44454</v>
      </c>
      <c r="J459" s="12">
        <v>9</v>
      </c>
      <c r="K459" s="103" t="s">
        <v>313</v>
      </c>
      <c r="L459" s="19" t="s">
        <v>380</v>
      </c>
      <c r="M459" s="393">
        <f>I459-D459</f>
        <v>1001</v>
      </c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</row>
    <row ht="12.75" customHeight="1" r="460">
      <c r="A460" s="16">
        <v>26821</v>
      </c>
      <c r="B460" s="17" t="s">
        <v>2784</v>
      </c>
      <c r="C460" s="17">
        <v>2021</v>
      </c>
      <c r="D460" s="392">
        <v>44250</v>
      </c>
      <c r="E460" s="19" t="s">
        <v>2785</v>
      </c>
      <c r="F460" s="171" t="s">
        <v>2786</v>
      </c>
      <c r="G460" s="19" t="s">
        <v>865</v>
      </c>
      <c r="H460" s="20" t="s">
        <v>1177</v>
      </c>
      <c r="I460" s="392">
        <v>44454</v>
      </c>
      <c r="J460" s="19">
        <v>9</v>
      </c>
      <c r="K460" s="412" t="s">
        <v>1398</v>
      </c>
      <c r="L460" s="12" t="s">
        <v>380</v>
      </c>
      <c r="M460" s="389">
        <f>I460-D460</f>
        <v>204</v>
      </c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</row>
    <row ht="12.75" customHeight="1" r="461">
      <c r="A461" s="8">
        <v>26921</v>
      </c>
      <c r="B461" s="9" t="s">
        <v>2787</v>
      </c>
      <c r="C461" s="9">
        <v>2020</v>
      </c>
      <c r="D461" s="388">
        <v>44138</v>
      </c>
      <c r="E461" s="12" t="s">
        <v>2788</v>
      </c>
      <c r="F461" s="463" t="s">
        <v>2789</v>
      </c>
      <c r="G461" s="12" t="s">
        <v>865</v>
      </c>
      <c r="H461" s="11" t="s">
        <v>2122</v>
      </c>
      <c r="I461" s="388">
        <v>44454</v>
      </c>
      <c r="J461" s="12">
        <v>9</v>
      </c>
      <c r="K461" s="103" t="s">
        <v>319</v>
      </c>
      <c r="L461" s="19" t="s">
        <v>380</v>
      </c>
      <c r="M461" s="393">
        <f>I461-D461</f>
        <v>316</v>
      </c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</row>
    <row ht="12.75" customHeight="1" r="462">
      <c r="A462" s="16">
        <v>27021</v>
      </c>
      <c r="B462" s="17" t="s">
        <v>2790</v>
      </c>
      <c r="C462" s="17">
        <v>2020</v>
      </c>
      <c r="D462" s="392">
        <v>44180</v>
      </c>
      <c r="E462" s="19" t="s">
        <v>2791</v>
      </c>
      <c r="F462" s="171" t="s">
        <v>2243</v>
      </c>
      <c r="G462" s="19" t="s">
        <v>865</v>
      </c>
      <c r="H462" s="20" t="s">
        <v>2122</v>
      </c>
      <c r="I462" s="392">
        <v>44454</v>
      </c>
      <c r="J462" s="19">
        <v>9</v>
      </c>
      <c r="K462" s="103" t="s">
        <v>319</v>
      </c>
      <c r="L462" s="12" t="s">
        <v>380</v>
      </c>
      <c r="M462" s="389">
        <f>I462-D462</f>
        <v>274</v>
      </c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</row>
    <row ht="12.75" customHeight="1" r="463">
      <c r="A463" s="8">
        <v>27121</v>
      </c>
      <c r="B463" s="9" t="s">
        <v>2792</v>
      </c>
      <c r="C463" s="9">
        <v>2014</v>
      </c>
      <c r="D463" s="388">
        <v>41843</v>
      </c>
      <c r="E463" s="12" t="s">
        <v>2793</v>
      </c>
      <c r="F463" s="11" t="s">
        <v>136</v>
      </c>
      <c r="G463" s="12" t="s">
        <v>860</v>
      </c>
      <c r="H463" s="11" t="s">
        <v>209</v>
      </c>
      <c r="I463" s="388">
        <v>44454</v>
      </c>
      <c r="J463" s="12">
        <v>9</v>
      </c>
      <c r="K463" s="103" t="s">
        <v>319</v>
      </c>
      <c r="L463" s="19" t="s">
        <v>1418</v>
      </c>
      <c r="M463" s="393">
        <f>I463-D463</f>
        <v>2611</v>
      </c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</row>
    <row ht="12.75" customHeight="1" r="464">
      <c r="A464" s="16">
        <v>27221</v>
      </c>
      <c r="B464" s="17" t="s">
        <v>2794</v>
      </c>
      <c r="C464" s="17">
        <v>2020</v>
      </c>
      <c r="D464" s="392">
        <v>44028</v>
      </c>
      <c r="E464" s="19" t="s">
        <v>2795</v>
      </c>
      <c r="F464" s="463" t="s">
        <v>2796</v>
      </c>
      <c r="G464" s="19" t="s">
        <v>865</v>
      </c>
      <c r="H464" s="20" t="s">
        <v>927</v>
      </c>
      <c r="I464" s="392">
        <v>44454</v>
      </c>
      <c r="J464" s="19">
        <v>9</v>
      </c>
      <c r="K464" s="103" t="s">
        <v>319</v>
      </c>
      <c r="L464" s="12" t="s">
        <v>380</v>
      </c>
      <c r="M464" s="389">
        <f>I464-D464</f>
        <v>426</v>
      </c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</row>
    <row ht="12.75" customHeight="1" r="465">
      <c r="A465" s="8">
        <v>27321</v>
      </c>
      <c r="B465" s="9" t="s">
        <v>2797</v>
      </c>
      <c r="C465" s="9">
        <v>2020</v>
      </c>
      <c r="D465" s="388">
        <v>44027</v>
      </c>
      <c r="E465" s="12" t="s">
        <v>2798</v>
      </c>
      <c r="F465" s="461" t="s">
        <v>2796</v>
      </c>
      <c r="G465" s="12" t="s">
        <v>865</v>
      </c>
      <c r="H465" s="11" t="s">
        <v>927</v>
      </c>
      <c r="I465" s="388">
        <v>44454</v>
      </c>
      <c r="J465" s="12">
        <v>9</v>
      </c>
      <c r="K465" s="103" t="s">
        <v>319</v>
      </c>
      <c r="L465" s="19" t="s">
        <v>380</v>
      </c>
      <c r="M465" s="393">
        <f>I465-D465</f>
        <v>427</v>
      </c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</row>
    <row ht="12.75" customHeight="1" r="466">
      <c r="A466" s="16">
        <v>27421</v>
      </c>
      <c r="B466" s="17" t="s">
        <v>2799</v>
      </c>
      <c r="C466" s="17">
        <v>2018</v>
      </c>
      <c r="D466" s="392">
        <v>43448</v>
      </c>
      <c r="E466" s="19" t="s">
        <v>2800</v>
      </c>
      <c r="F466" s="20" t="s">
        <v>2235</v>
      </c>
      <c r="G466" s="19" t="s">
        <v>860</v>
      </c>
      <c r="H466" s="20" t="s">
        <v>2801</v>
      </c>
      <c r="I466" s="392">
        <v>44455</v>
      </c>
      <c r="J466" s="19">
        <v>9</v>
      </c>
      <c r="K466" s="103" t="s">
        <v>319</v>
      </c>
      <c r="L466" s="12" t="s">
        <v>1423</v>
      </c>
      <c r="M466" s="389">
        <f>I466-D466</f>
        <v>1007</v>
      </c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</row>
    <row ht="12.75" customHeight="1" r="467">
      <c r="A467" s="8">
        <v>27521</v>
      </c>
      <c r="B467" s="9" t="s">
        <v>2802</v>
      </c>
      <c r="C467" s="9">
        <v>2012</v>
      </c>
      <c r="D467" s="388">
        <v>41219</v>
      </c>
      <c r="E467" s="12" t="s">
        <v>2803</v>
      </c>
      <c r="F467" s="11" t="s">
        <v>497</v>
      </c>
      <c r="G467" s="12" t="s">
        <v>860</v>
      </c>
      <c r="H467" s="11" t="s">
        <v>18</v>
      </c>
      <c r="I467" s="388">
        <v>44466</v>
      </c>
      <c r="J467" s="12">
        <v>9</v>
      </c>
      <c r="K467" s="103" t="s">
        <v>319</v>
      </c>
      <c r="L467" s="19" t="s">
        <v>1423</v>
      </c>
      <c r="M467" s="393">
        <f>I467-D467</f>
        <v>3247</v>
      </c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</row>
    <row ht="12.75" customHeight="1" r="468">
      <c r="A468" s="16">
        <v>27621</v>
      </c>
      <c r="B468" s="17" t="s">
        <v>2804</v>
      </c>
      <c r="C468" s="17">
        <v>2017</v>
      </c>
      <c r="D468" s="392">
        <v>43098</v>
      </c>
      <c r="E468" s="19" t="s">
        <v>2805</v>
      </c>
      <c r="F468" s="20" t="s">
        <v>2561</v>
      </c>
      <c r="G468" s="19" t="s">
        <v>860</v>
      </c>
      <c r="H468" s="20" t="s">
        <v>1504</v>
      </c>
      <c r="I468" s="392">
        <v>44466</v>
      </c>
      <c r="J468" s="19">
        <v>9</v>
      </c>
      <c r="K468" s="462" t="s">
        <v>289</v>
      </c>
      <c r="L468" s="12" t="s">
        <v>1423</v>
      </c>
      <c r="M468" s="389">
        <f>I468-D468</f>
        <v>1368</v>
      </c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</row>
    <row ht="12.75" customHeight="1" r="469">
      <c r="A469" s="8">
        <v>27721</v>
      </c>
      <c r="B469" s="9" t="s">
        <v>2806</v>
      </c>
      <c r="C469" s="9">
        <v>2018</v>
      </c>
      <c r="D469" s="388">
        <v>43217</v>
      </c>
      <c r="E469" s="12" t="s">
        <v>2807</v>
      </c>
      <c r="F469" s="11" t="s">
        <v>1767</v>
      </c>
      <c r="G469" s="12" t="s">
        <v>860</v>
      </c>
      <c r="H469" s="11" t="s">
        <v>2808</v>
      </c>
      <c r="I469" s="388">
        <v>44466</v>
      </c>
      <c r="J469" s="12">
        <v>9</v>
      </c>
      <c r="K469" s="103" t="s">
        <v>313</v>
      </c>
      <c r="L469" s="19" t="s">
        <v>1423</v>
      </c>
      <c r="M469" s="393">
        <f>I469-D469</f>
        <v>1249</v>
      </c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</row>
    <row ht="12.75" customHeight="1" r="470">
      <c r="A470" s="16">
        <v>27821</v>
      </c>
      <c r="B470" s="17" t="s">
        <v>2809</v>
      </c>
      <c r="C470" s="17">
        <v>2019</v>
      </c>
      <c r="D470" s="392">
        <v>43599</v>
      </c>
      <c r="E470" s="19" t="s">
        <v>2810</v>
      </c>
      <c r="F470" s="20" t="s">
        <v>2811</v>
      </c>
      <c r="G470" s="19" t="s">
        <v>860</v>
      </c>
      <c r="H470" s="20" t="s">
        <v>181</v>
      </c>
      <c r="I470" s="392">
        <v>44467</v>
      </c>
      <c r="J470" s="19">
        <v>9</v>
      </c>
      <c r="K470" s="103" t="s">
        <v>313</v>
      </c>
      <c r="L470" s="12" t="s">
        <v>1423</v>
      </c>
      <c r="M470" s="389">
        <f>I470-D470</f>
        <v>868</v>
      </c>
      <c r="N470" s="466"/>
      <c r="O470" s="466"/>
      <c r="P470" s="466"/>
      <c r="Q470" s="466"/>
      <c r="R470" s="466"/>
      <c r="S470" s="466"/>
      <c r="T470" s="466"/>
      <c r="U470" s="466"/>
      <c r="V470" s="466"/>
      <c r="W470" s="466"/>
      <c r="X470" s="466"/>
      <c r="Y470" s="466"/>
      <c r="Z470" s="466"/>
    </row>
    <row ht="12.75" customHeight="1" r="471">
      <c r="A471" s="8">
        <v>27921</v>
      </c>
      <c r="B471" s="9" t="s">
        <v>2812</v>
      </c>
      <c r="C471" s="9">
        <v>2013</v>
      </c>
      <c r="D471" s="388">
        <v>41614</v>
      </c>
      <c r="E471" s="12" t="s">
        <v>2813</v>
      </c>
      <c r="F471" s="11" t="s">
        <v>1143</v>
      </c>
      <c r="G471" s="12" t="s">
        <v>860</v>
      </c>
      <c r="H471" s="11" t="s">
        <v>886</v>
      </c>
      <c r="I471" s="388">
        <v>44467</v>
      </c>
      <c r="J471" s="12">
        <v>9</v>
      </c>
      <c r="K471" s="103" t="s">
        <v>319</v>
      </c>
      <c r="L471" s="19" t="s">
        <v>1423</v>
      </c>
      <c r="M471" s="393">
        <f>I471-D471</f>
        <v>2853</v>
      </c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</row>
    <row ht="12.75" customHeight="1" r="472">
      <c r="A472" s="16">
        <v>28021</v>
      </c>
      <c r="B472" s="17" t="s">
        <v>2814</v>
      </c>
      <c r="C472" s="17">
        <v>2015</v>
      </c>
      <c r="D472" s="392">
        <v>42334</v>
      </c>
      <c r="E472" s="19" t="s">
        <v>2815</v>
      </c>
      <c r="F472" s="20" t="s">
        <v>2816</v>
      </c>
      <c r="G472" s="19" t="s">
        <v>844</v>
      </c>
      <c r="H472" s="20" t="s">
        <v>1270</v>
      </c>
      <c r="I472" s="392">
        <v>44477</v>
      </c>
      <c r="J472" s="19">
        <v>10</v>
      </c>
      <c r="K472" s="412" t="s">
        <v>1398</v>
      </c>
      <c r="L472" s="12" t="s">
        <v>1423</v>
      </c>
      <c r="M472" s="389">
        <f>I472-D472</f>
        <v>2143</v>
      </c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</row>
    <row ht="12.75" customHeight="1" r="473">
      <c r="A473" s="8">
        <v>28121</v>
      </c>
      <c r="B473" s="9" t="s">
        <v>2817</v>
      </c>
      <c r="C473" s="9">
        <v>2013</v>
      </c>
      <c r="D473" s="388">
        <v>41334</v>
      </c>
      <c r="E473" s="12" t="s">
        <v>2818</v>
      </c>
      <c r="F473" s="11" t="s">
        <v>2819</v>
      </c>
      <c r="G473" s="12" t="s">
        <v>850</v>
      </c>
      <c r="H473" s="11" t="s">
        <v>115</v>
      </c>
      <c r="I473" s="388">
        <v>44490</v>
      </c>
      <c r="J473" s="12">
        <v>10</v>
      </c>
      <c r="K473" s="103" t="s">
        <v>319</v>
      </c>
      <c r="L473" s="19" t="s">
        <v>1418</v>
      </c>
      <c r="M473" s="393">
        <f>I473-D473</f>
        <v>3156</v>
      </c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</row>
    <row ht="12.75" customHeight="1" r="474">
      <c r="A474" s="16">
        <v>28221</v>
      </c>
      <c r="B474" s="17" t="s">
        <v>2820</v>
      </c>
      <c r="C474" s="17">
        <v>2014</v>
      </c>
      <c r="D474" s="392">
        <v>41726</v>
      </c>
      <c r="E474" s="19" t="s">
        <v>2821</v>
      </c>
      <c r="F474" s="20" t="s">
        <v>2822</v>
      </c>
      <c r="G474" s="19" t="s">
        <v>850</v>
      </c>
      <c r="H474" s="20" t="s">
        <v>1270</v>
      </c>
      <c r="I474" s="392">
        <v>44490</v>
      </c>
      <c r="J474" s="19">
        <v>10</v>
      </c>
      <c r="K474" s="103" t="s">
        <v>319</v>
      </c>
      <c r="L474" s="12" t="s">
        <v>1418</v>
      </c>
      <c r="M474" s="389">
        <f>I474-D474</f>
        <v>2764</v>
      </c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</row>
    <row ht="12.75" customHeight="1" r="475">
      <c r="A475" s="8">
        <v>28321</v>
      </c>
      <c r="B475" s="9" t="s">
        <v>2823</v>
      </c>
      <c r="C475" s="9">
        <v>2014</v>
      </c>
      <c r="D475" s="388">
        <v>41751</v>
      </c>
      <c r="E475" s="12" t="s">
        <v>2824</v>
      </c>
      <c r="F475" s="11" t="s">
        <v>1000</v>
      </c>
      <c r="G475" s="12" t="s">
        <v>850</v>
      </c>
      <c r="H475" s="11" t="s">
        <v>2387</v>
      </c>
      <c r="I475" s="388">
        <v>44490</v>
      </c>
      <c r="J475" s="12">
        <v>10</v>
      </c>
      <c r="K475" s="103" t="s">
        <v>319</v>
      </c>
      <c r="L475" s="19" t="s">
        <v>1418</v>
      </c>
      <c r="M475" s="393">
        <f>I475-D475</f>
        <v>2739</v>
      </c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</row>
    <row ht="12.75" customHeight="1" r="476">
      <c r="A476" s="16">
        <v>28421</v>
      </c>
      <c r="B476" s="17" t="s">
        <v>2825</v>
      </c>
      <c r="C476" s="17">
        <v>2015</v>
      </c>
      <c r="D476" s="392">
        <v>42335</v>
      </c>
      <c r="E476" s="19" t="s">
        <v>2826</v>
      </c>
      <c r="F476" s="20" t="s">
        <v>2536</v>
      </c>
      <c r="G476" s="19" t="s">
        <v>860</v>
      </c>
      <c r="H476" s="20" t="s">
        <v>100</v>
      </c>
      <c r="I476" s="392">
        <v>44490</v>
      </c>
      <c r="J476" s="19">
        <v>10</v>
      </c>
      <c r="K476" s="103" t="s">
        <v>319</v>
      </c>
      <c r="L476" s="12" t="s">
        <v>1423</v>
      </c>
      <c r="M476" s="389">
        <f>I476-D476</f>
        <v>2155</v>
      </c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</row>
    <row ht="12.75" customHeight="1" r="477">
      <c r="A477" s="8">
        <v>28521</v>
      </c>
      <c r="B477" s="9" t="s">
        <v>2827</v>
      </c>
      <c r="C477" s="9">
        <v>2014</v>
      </c>
      <c r="D477" s="388">
        <v>41970</v>
      </c>
      <c r="E477" s="12" t="s">
        <v>2828</v>
      </c>
      <c r="F477" s="11" t="s">
        <v>584</v>
      </c>
      <c r="G477" s="12" t="s">
        <v>860</v>
      </c>
      <c r="H477" s="11" t="s">
        <v>121</v>
      </c>
      <c r="I477" s="388">
        <v>44490</v>
      </c>
      <c r="J477" s="12">
        <v>10</v>
      </c>
      <c r="K477" s="103" t="s">
        <v>313</v>
      </c>
      <c r="L477" s="19" t="s">
        <v>1418</v>
      </c>
      <c r="M477" s="393">
        <f>I477-D477</f>
        <v>2520</v>
      </c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</row>
    <row ht="12.75" customHeight="1" r="478">
      <c r="A478" s="16">
        <v>28621</v>
      </c>
      <c r="B478" s="17" t="s">
        <v>2829</v>
      </c>
      <c r="C478" s="17">
        <v>2015</v>
      </c>
      <c r="D478" s="392">
        <v>42347</v>
      </c>
      <c r="E478" s="19" t="s">
        <v>2830</v>
      </c>
      <c r="F478" s="20" t="s">
        <v>2831</v>
      </c>
      <c r="G478" s="19" t="s">
        <v>850</v>
      </c>
      <c r="H478" s="20" t="s">
        <v>137</v>
      </c>
      <c r="I478" s="392">
        <v>44490</v>
      </c>
      <c r="J478" s="19">
        <v>10</v>
      </c>
      <c r="K478" s="103" t="s">
        <v>319</v>
      </c>
      <c r="L478" s="12" t="s">
        <v>1418</v>
      </c>
      <c r="M478" s="389">
        <f>I478-D478</f>
        <v>2143</v>
      </c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</row>
    <row ht="12.75" customHeight="1" r="479">
      <c r="A479" s="8">
        <v>28721</v>
      </c>
      <c r="B479" s="9" t="s">
        <v>2832</v>
      </c>
      <c r="C479" s="9">
        <v>2013</v>
      </c>
      <c r="D479" s="388">
        <v>41579</v>
      </c>
      <c r="E479" s="12" t="s">
        <v>2833</v>
      </c>
      <c r="F479" s="11" t="s">
        <v>1653</v>
      </c>
      <c r="G479" s="12" t="s">
        <v>860</v>
      </c>
      <c r="H479" s="11" t="s">
        <v>25</v>
      </c>
      <c r="I479" s="388">
        <v>44490</v>
      </c>
      <c r="J479" s="12">
        <v>10</v>
      </c>
      <c r="K479" s="103" t="s">
        <v>319</v>
      </c>
      <c r="L479" s="19" t="s">
        <v>1423</v>
      </c>
      <c r="M479" s="393">
        <f>I479-D479</f>
        <v>2911</v>
      </c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</row>
    <row ht="12.75" customHeight="1" r="480">
      <c r="A480" s="16">
        <v>28821</v>
      </c>
      <c r="B480" s="17" t="s">
        <v>2834</v>
      </c>
      <c r="C480" s="17">
        <v>2013</v>
      </c>
      <c r="D480" s="392">
        <v>41631</v>
      </c>
      <c r="E480" s="19" t="s">
        <v>2835</v>
      </c>
      <c r="F480" s="20" t="s">
        <v>136</v>
      </c>
      <c r="G480" s="19" t="s">
        <v>860</v>
      </c>
      <c r="H480" s="20" t="s">
        <v>104</v>
      </c>
      <c r="I480" s="392">
        <v>44490</v>
      </c>
      <c r="J480" s="19">
        <v>10</v>
      </c>
      <c r="K480" s="103" t="s">
        <v>319</v>
      </c>
      <c r="L480" s="12" t="s">
        <v>1418</v>
      </c>
      <c r="M480" s="389">
        <f>I480-D480</f>
        <v>2859</v>
      </c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</row>
    <row ht="12.75" customHeight="1" r="481">
      <c r="A481" s="8">
        <v>28921</v>
      </c>
      <c r="B481" s="9" t="s">
        <v>2836</v>
      </c>
      <c r="C481" s="9">
        <v>2016</v>
      </c>
      <c r="D481" s="388">
        <v>42464</v>
      </c>
      <c r="E481" s="12" t="s">
        <v>2837</v>
      </c>
      <c r="F481" s="11" t="s">
        <v>2838</v>
      </c>
      <c r="G481" s="12" t="s">
        <v>850</v>
      </c>
      <c r="H481" s="11" t="s">
        <v>1365</v>
      </c>
      <c r="I481" s="388">
        <v>44490</v>
      </c>
      <c r="J481" s="12">
        <v>10</v>
      </c>
      <c r="K481" s="103" t="s">
        <v>319</v>
      </c>
      <c r="L481" s="19" t="s">
        <v>1423</v>
      </c>
      <c r="M481" s="393">
        <f>I481-D481</f>
        <v>2026</v>
      </c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</row>
    <row ht="12.75" customHeight="1" r="482">
      <c r="A482" s="16">
        <v>29021</v>
      </c>
      <c r="B482" s="17" t="s">
        <v>2839</v>
      </c>
      <c r="C482" s="17">
        <v>2018</v>
      </c>
      <c r="D482" s="392">
        <v>43250</v>
      </c>
      <c r="E482" s="19" t="s">
        <v>2840</v>
      </c>
      <c r="F482" s="20" t="s">
        <v>542</v>
      </c>
      <c r="G482" s="19" t="s">
        <v>860</v>
      </c>
      <c r="H482" s="20" t="s">
        <v>345</v>
      </c>
      <c r="I482" s="392">
        <v>44490</v>
      </c>
      <c r="J482" s="19">
        <v>10</v>
      </c>
      <c r="K482" s="467" t="s">
        <v>278</v>
      </c>
      <c r="L482" s="12" t="s">
        <v>1418</v>
      </c>
      <c r="M482" s="389">
        <f>I482-D482</f>
        <v>1240</v>
      </c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</row>
    <row ht="12.75" customHeight="1" r="483">
      <c r="A483" s="8">
        <v>29121</v>
      </c>
      <c r="B483" s="9" t="s">
        <v>2841</v>
      </c>
      <c r="C483" s="9">
        <v>2018</v>
      </c>
      <c r="D483" s="388">
        <v>43250</v>
      </c>
      <c r="E483" s="12" t="s">
        <v>2842</v>
      </c>
      <c r="F483" s="11" t="s">
        <v>542</v>
      </c>
      <c r="G483" s="12" t="s">
        <v>860</v>
      </c>
      <c r="H483" s="11" t="s">
        <v>345</v>
      </c>
      <c r="I483" s="388">
        <v>44490</v>
      </c>
      <c r="J483" s="12">
        <v>10</v>
      </c>
      <c r="K483" s="462" t="s">
        <v>278</v>
      </c>
      <c r="L483" s="19" t="s">
        <v>1418</v>
      </c>
      <c r="M483" s="393">
        <f>I483-D483</f>
        <v>1240</v>
      </c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</row>
    <row ht="12.75" customHeight="1" r="484">
      <c r="A484" s="16">
        <v>29221</v>
      </c>
      <c r="B484" s="17" t="s">
        <v>2843</v>
      </c>
      <c r="C484" s="17">
        <v>2018</v>
      </c>
      <c r="D484" s="392">
        <v>43252</v>
      </c>
      <c r="E484" s="19" t="s">
        <v>2844</v>
      </c>
      <c r="F484" s="20" t="s">
        <v>542</v>
      </c>
      <c r="G484" s="19" t="s">
        <v>860</v>
      </c>
      <c r="H484" s="20" t="s">
        <v>345</v>
      </c>
      <c r="I484" s="392">
        <v>44490</v>
      </c>
      <c r="J484" s="19">
        <v>10</v>
      </c>
      <c r="K484" s="467" t="s">
        <v>278</v>
      </c>
      <c r="L484" s="12" t="s">
        <v>1418</v>
      </c>
      <c r="M484" s="389">
        <f>I484-D484</f>
        <v>1238</v>
      </c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</row>
    <row ht="12.75" customHeight="1" r="485">
      <c r="A485" s="8">
        <v>29321</v>
      </c>
      <c r="B485" s="9" t="s">
        <v>2845</v>
      </c>
      <c r="C485" s="9">
        <v>2018</v>
      </c>
      <c r="D485" s="388">
        <v>43453</v>
      </c>
      <c r="E485" s="12" t="s">
        <v>2846</v>
      </c>
      <c r="F485" s="11" t="s">
        <v>2847</v>
      </c>
      <c r="G485" s="12" t="s">
        <v>860</v>
      </c>
      <c r="H485" s="11" t="s">
        <v>345</v>
      </c>
      <c r="I485" s="388">
        <v>44490</v>
      </c>
      <c r="J485" s="12">
        <v>10</v>
      </c>
      <c r="K485" s="103" t="s">
        <v>313</v>
      </c>
      <c r="L485" s="19" t="s">
        <v>1423</v>
      </c>
      <c r="M485" s="393">
        <f>I485-D485</f>
        <v>1037</v>
      </c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</row>
    <row ht="12.75" customHeight="1" r="486">
      <c r="A486" s="16">
        <v>29421</v>
      </c>
      <c r="B486" s="17" t="s">
        <v>2848</v>
      </c>
      <c r="C486" s="17">
        <v>2021</v>
      </c>
      <c r="D486" s="392">
        <v>44312</v>
      </c>
      <c r="E486" s="19" t="s">
        <v>2849</v>
      </c>
      <c r="F486" s="463" t="s">
        <v>2850</v>
      </c>
      <c r="G486" s="19" t="s">
        <v>865</v>
      </c>
      <c r="H486" s="20" t="s">
        <v>2851</v>
      </c>
      <c r="I486" s="392">
        <v>44490</v>
      </c>
      <c r="J486" s="19">
        <v>10</v>
      </c>
      <c r="K486" s="412" t="s">
        <v>1398</v>
      </c>
      <c r="L486" s="12" t="s">
        <v>380</v>
      </c>
      <c r="M486" s="389">
        <f>I486-D486</f>
        <v>178</v>
      </c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</row>
    <row ht="12.75" customHeight="1" r="487">
      <c r="A487" s="8">
        <v>29521</v>
      </c>
      <c r="B487" s="9" t="s">
        <v>2852</v>
      </c>
      <c r="C487" s="9">
        <v>2015</v>
      </c>
      <c r="D487" s="388">
        <v>42016</v>
      </c>
      <c r="E487" s="12" t="s">
        <v>2853</v>
      </c>
      <c r="F487" s="11" t="s">
        <v>430</v>
      </c>
      <c r="G487" s="12" t="s">
        <v>860</v>
      </c>
      <c r="H487" s="11" t="s">
        <v>25</v>
      </c>
      <c r="I487" s="388">
        <v>44491</v>
      </c>
      <c r="J487" s="12">
        <v>10</v>
      </c>
      <c r="K487" s="462" t="s">
        <v>289</v>
      </c>
      <c r="L487" s="19" t="s">
        <v>1423</v>
      </c>
      <c r="M487" s="393">
        <f>I487-D487</f>
        <v>2475</v>
      </c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</row>
    <row ht="12.75" customHeight="1" r="488">
      <c r="A488" s="16">
        <v>29621</v>
      </c>
      <c r="B488" s="17" t="s">
        <v>2854</v>
      </c>
      <c r="C488" s="17">
        <v>2015</v>
      </c>
      <c r="D488" s="392">
        <v>44412</v>
      </c>
      <c r="E488" s="19" t="s">
        <v>2855</v>
      </c>
      <c r="F488" s="20" t="s">
        <v>2856</v>
      </c>
      <c r="G488" s="19" t="s">
        <v>850</v>
      </c>
      <c r="H488" s="20" t="s">
        <v>965</v>
      </c>
      <c r="I488" s="392">
        <v>44491</v>
      </c>
      <c r="J488" s="19">
        <v>10</v>
      </c>
      <c r="K488" s="103" t="s">
        <v>313</v>
      </c>
      <c r="L488" s="12" t="s">
        <v>1423</v>
      </c>
      <c r="M488" s="389">
        <f>I488-D488</f>
        <v>79</v>
      </c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</row>
    <row ht="12.75" customHeight="1" r="489">
      <c r="A489" s="8">
        <v>29721</v>
      </c>
      <c r="B489" s="9" t="s">
        <v>2857</v>
      </c>
      <c r="C489" s="9">
        <v>2013</v>
      </c>
      <c r="D489" s="388">
        <v>41387</v>
      </c>
      <c r="E489" s="12" t="s">
        <v>2858</v>
      </c>
      <c r="F489" s="11" t="s">
        <v>1081</v>
      </c>
      <c r="G489" s="12" t="s">
        <v>860</v>
      </c>
      <c r="H489" s="11" t="s">
        <v>209</v>
      </c>
      <c r="I489" s="388">
        <v>44491</v>
      </c>
      <c r="J489" s="12">
        <v>10</v>
      </c>
      <c r="K489" s="97" t="s">
        <v>301</v>
      </c>
      <c r="L489" s="19" t="s">
        <v>1423</v>
      </c>
      <c r="M489" s="393">
        <f>I489-D489</f>
        <v>3104</v>
      </c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</row>
    <row ht="12.75" customHeight="1" r="490">
      <c r="A490" s="16">
        <v>29821</v>
      </c>
      <c r="B490" s="17" t="s">
        <v>2859</v>
      </c>
      <c r="C490" s="17">
        <v>2018</v>
      </c>
      <c r="D490" s="392">
        <v>43131</v>
      </c>
      <c r="E490" s="19" t="s">
        <v>2860</v>
      </c>
      <c r="F490" s="20" t="s">
        <v>93</v>
      </c>
      <c r="G490" s="19" t="s">
        <v>860</v>
      </c>
      <c r="H490" s="20" t="s">
        <v>77</v>
      </c>
      <c r="I490" s="392">
        <v>44491</v>
      </c>
      <c r="J490" s="19">
        <v>10</v>
      </c>
      <c r="K490" s="103" t="s">
        <v>319</v>
      </c>
      <c r="L490" s="12" t="s">
        <v>380</v>
      </c>
      <c r="M490" s="389">
        <f>I490-D490</f>
        <v>1360</v>
      </c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</row>
    <row ht="12.75" customHeight="1" r="491">
      <c r="A491" s="8">
        <v>29921</v>
      </c>
      <c r="B491" s="9" t="s">
        <v>2861</v>
      </c>
      <c r="C491" s="9">
        <v>2014</v>
      </c>
      <c r="D491" s="388">
        <v>41792</v>
      </c>
      <c r="E491" s="12" t="s">
        <v>2862</v>
      </c>
      <c r="F491" s="11" t="s">
        <v>2863</v>
      </c>
      <c r="G491" s="12" t="s">
        <v>850</v>
      </c>
      <c r="H491" s="11" t="s">
        <v>77</v>
      </c>
      <c r="I491" s="388">
        <v>44491</v>
      </c>
      <c r="J491" s="12">
        <v>10</v>
      </c>
      <c r="K491" s="87" t="s">
        <v>278</v>
      </c>
      <c r="L491" s="19" t="s">
        <v>1418</v>
      </c>
      <c r="M491" s="393">
        <f>I491-D491</f>
        <v>2699</v>
      </c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</row>
    <row ht="12.75" customHeight="1" r="492">
      <c r="A492" s="16">
        <v>30021</v>
      </c>
      <c r="B492" s="17" t="s">
        <v>2864</v>
      </c>
      <c r="C492" s="17">
        <v>2015</v>
      </c>
      <c r="D492" s="392">
        <v>42185</v>
      </c>
      <c r="E492" s="19" t="s">
        <v>2865</v>
      </c>
      <c r="F492" s="20" t="s">
        <v>2866</v>
      </c>
      <c r="G492" s="19" t="s">
        <v>850</v>
      </c>
      <c r="H492" s="20" t="s">
        <v>870</v>
      </c>
      <c r="I492" s="392">
        <v>44491</v>
      </c>
      <c r="J492" s="19">
        <v>10</v>
      </c>
      <c r="K492" s="103" t="s">
        <v>319</v>
      </c>
      <c r="L492" s="12" t="s">
        <v>1418</v>
      </c>
      <c r="M492" s="389">
        <f>I492-D492</f>
        <v>2306</v>
      </c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</row>
    <row ht="12.75" customHeight="1" r="493">
      <c r="A493" s="8">
        <v>30121</v>
      </c>
      <c r="B493" s="9" t="s">
        <v>2867</v>
      </c>
      <c r="C493" s="9">
        <v>2015</v>
      </c>
      <c r="D493" s="388">
        <v>42346</v>
      </c>
      <c r="E493" s="12" t="s">
        <v>2868</v>
      </c>
      <c r="F493" s="11" t="s">
        <v>2869</v>
      </c>
      <c r="G493" s="12" t="s">
        <v>860</v>
      </c>
      <c r="H493" s="11" t="s">
        <v>121</v>
      </c>
      <c r="I493" s="388">
        <v>44491</v>
      </c>
      <c r="J493" s="12">
        <v>10</v>
      </c>
      <c r="K493" s="103" t="s">
        <v>313</v>
      </c>
      <c r="L493" s="19" t="s">
        <v>1423</v>
      </c>
      <c r="M493" s="393">
        <f>I493-D493</f>
        <v>2145</v>
      </c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</row>
    <row ht="12.75" customHeight="1" r="494">
      <c r="A494" s="16">
        <v>30221</v>
      </c>
      <c r="B494" s="17" t="s">
        <v>2870</v>
      </c>
      <c r="C494" s="17">
        <v>2014</v>
      </c>
      <c r="D494" s="392">
        <v>41988</v>
      </c>
      <c r="E494" s="19" t="s">
        <v>2871</v>
      </c>
      <c r="F494" s="20" t="s">
        <v>2872</v>
      </c>
      <c r="G494" s="19" t="s">
        <v>860</v>
      </c>
      <c r="H494" s="20" t="s">
        <v>2873</v>
      </c>
      <c r="I494" s="392">
        <v>44491</v>
      </c>
      <c r="J494" s="19">
        <v>10</v>
      </c>
      <c r="K494" s="103" t="s">
        <v>319</v>
      </c>
      <c r="L494" s="12" t="s">
        <v>1423</v>
      </c>
      <c r="M494" s="389">
        <f>I494-D494</f>
        <v>2503</v>
      </c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</row>
    <row ht="12.75" customHeight="1" r="495">
      <c r="A495" s="8">
        <v>30321</v>
      </c>
      <c r="B495" s="9" t="s">
        <v>2874</v>
      </c>
      <c r="C495" s="9">
        <v>2017</v>
      </c>
      <c r="D495" s="388">
        <v>42993</v>
      </c>
      <c r="E495" s="12" t="s">
        <v>2875</v>
      </c>
      <c r="F495" s="11" t="s">
        <v>1474</v>
      </c>
      <c r="G495" s="12" t="s">
        <v>860</v>
      </c>
      <c r="H495" s="11" t="s">
        <v>485</v>
      </c>
      <c r="I495" s="388">
        <v>44491</v>
      </c>
      <c r="J495" s="12">
        <v>10</v>
      </c>
      <c r="K495" s="103" t="s">
        <v>313</v>
      </c>
      <c r="L495" s="19" t="s">
        <v>1418</v>
      </c>
      <c r="M495" s="393">
        <f>I495-D495</f>
        <v>1498</v>
      </c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</row>
    <row ht="12.75" customHeight="1" r="496">
      <c r="A496" s="16">
        <v>30421</v>
      </c>
      <c r="B496" s="23" t="s">
        <v>1368</v>
      </c>
      <c r="C496" s="23" t="s">
        <v>1368</v>
      </c>
      <c r="D496" s="468" t="s">
        <v>1368</v>
      </c>
      <c r="E496" s="23" t="s">
        <v>1368</v>
      </c>
      <c r="F496" s="23" t="s">
        <v>1368</v>
      </c>
      <c r="G496" s="23" t="s">
        <v>1368</v>
      </c>
      <c r="H496" s="23" t="s">
        <v>1368</v>
      </c>
      <c r="I496" s="468" t="s">
        <v>1368</v>
      </c>
      <c r="J496" s="23" t="s">
        <v>1368</v>
      </c>
      <c r="K496" s="23" t="s">
        <v>1368</v>
      </c>
      <c r="L496" s="24" t="s">
        <v>1368</v>
      </c>
      <c r="M496" s="24" t="s">
        <v>1368</v>
      </c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</row>
    <row ht="12.75" customHeight="1" r="497">
      <c r="A497" s="8">
        <v>30521</v>
      </c>
      <c r="B497" s="9" t="s">
        <v>2876</v>
      </c>
      <c r="C497" s="9">
        <v>2014</v>
      </c>
      <c r="D497" s="388">
        <v>41751</v>
      </c>
      <c r="E497" s="12" t="s">
        <v>2877</v>
      </c>
      <c r="F497" s="11" t="s">
        <v>1000</v>
      </c>
      <c r="G497" s="12" t="s">
        <v>850</v>
      </c>
      <c r="H497" s="11" t="s">
        <v>2878</v>
      </c>
      <c r="I497" s="388">
        <v>44498</v>
      </c>
      <c r="J497" s="12">
        <v>10</v>
      </c>
      <c r="K497" s="103" t="s">
        <v>319</v>
      </c>
      <c r="L497" s="19" t="s">
        <v>1418</v>
      </c>
      <c r="M497" s="393">
        <f>I497-D497</f>
        <v>2747</v>
      </c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</row>
    <row ht="12.75" customHeight="1" r="498">
      <c r="A498" s="16">
        <v>30621</v>
      </c>
      <c r="B498" s="17" t="s">
        <v>2879</v>
      </c>
      <c r="C498" s="17">
        <v>2018</v>
      </c>
      <c r="D498" s="392">
        <v>43343</v>
      </c>
      <c r="E498" s="19" t="s">
        <v>2880</v>
      </c>
      <c r="F498" s="20" t="s">
        <v>1183</v>
      </c>
      <c r="G498" s="19" t="s">
        <v>860</v>
      </c>
      <c r="H498" s="20" t="s">
        <v>1504</v>
      </c>
      <c r="I498" s="392">
        <v>44498</v>
      </c>
      <c r="J498" s="19">
        <v>10</v>
      </c>
      <c r="K498" s="412" t="s">
        <v>1398</v>
      </c>
      <c r="L498" s="12" t="s">
        <v>1423</v>
      </c>
      <c r="M498" s="389">
        <f>I498-D498</f>
        <v>1155</v>
      </c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</row>
    <row ht="12.75" customHeight="1" r="499">
      <c r="A499" s="8">
        <v>30721</v>
      </c>
      <c r="B499" s="9" t="s">
        <v>2881</v>
      </c>
      <c r="C499" s="9">
        <v>2020</v>
      </c>
      <c r="D499" s="388">
        <v>43973</v>
      </c>
      <c r="E499" s="12" t="s">
        <v>2882</v>
      </c>
      <c r="F499" s="463" t="s">
        <v>2883</v>
      </c>
      <c r="G499" s="12" t="s">
        <v>871</v>
      </c>
      <c r="H499" s="11" t="s">
        <v>950</v>
      </c>
      <c r="I499" s="388">
        <v>44498</v>
      </c>
      <c r="J499" s="12">
        <v>10</v>
      </c>
      <c r="K499" s="412" t="s">
        <v>1398</v>
      </c>
      <c r="L499" s="19" t="s">
        <v>380</v>
      </c>
      <c r="M499" s="393">
        <f>I499-D499</f>
        <v>525</v>
      </c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</row>
    <row ht="12.75" customHeight="1" r="500">
      <c r="A500" s="16">
        <v>30821</v>
      </c>
      <c r="B500" s="17" t="s">
        <v>2884</v>
      </c>
      <c r="C500" s="17">
        <v>2019</v>
      </c>
      <c r="D500" s="392">
        <v>43623</v>
      </c>
      <c r="E500" s="19" t="s">
        <v>2885</v>
      </c>
      <c r="F500" s="20" t="s">
        <v>2886</v>
      </c>
      <c r="G500" s="19" t="s">
        <v>860</v>
      </c>
      <c r="H500" s="20" t="s">
        <v>2873</v>
      </c>
      <c r="I500" s="392">
        <v>44498</v>
      </c>
      <c r="J500" s="19">
        <v>10</v>
      </c>
      <c r="K500" s="103" t="s">
        <v>313</v>
      </c>
      <c r="L500" s="12" t="s">
        <v>1418</v>
      </c>
      <c r="M500" s="389">
        <f>I500-D500</f>
        <v>875</v>
      </c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</row>
    <row ht="15" customHeight="1" r="501">
      <c r="A501" s="8">
        <v>30921</v>
      </c>
      <c r="B501" s="9" t="s">
        <v>2887</v>
      </c>
      <c r="C501" s="9">
        <v>2020</v>
      </c>
      <c r="D501" s="388">
        <v>43997</v>
      </c>
      <c r="E501" s="12" t="s">
        <v>2888</v>
      </c>
      <c r="F501" s="168" t="s">
        <v>878</v>
      </c>
      <c r="G501" s="12" t="s">
        <v>871</v>
      </c>
      <c r="H501" s="11" t="s">
        <v>2889</v>
      </c>
      <c r="I501" s="388">
        <v>44498</v>
      </c>
      <c r="J501" s="12">
        <v>10</v>
      </c>
      <c r="K501" s="412" t="s">
        <v>1398</v>
      </c>
      <c r="L501" s="19" t="s">
        <v>380</v>
      </c>
      <c r="M501" s="393">
        <f>I501-D501</f>
        <v>501</v>
      </c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</row>
    <row ht="12.75" customHeight="1" r="502">
      <c r="A502" s="16">
        <v>31021</v>
      </c>
      <c r="B502" s="17" t="s">
        <v>2890</v>
      </c>
      <c r="C502" s="17">
        <v>2020</v>
      </c>
      <c r="D502" s="392">
        <v>43997</v>
      </c>
      <c r="E502" s="19" t="s">
        <v>2891</v>
      </c>
      <c r="F502" s="171" t="s">
        <v>2262</v>
      </c>
      <c r="G502" s="19" t="s">
        <v>871</v>
      </c>
      <c r="H502" s="19" t="s">
        <v>2889</v>
      </c>
      <c r="I502" s="392">
        <v>44498</v>
      </c>
      <c r="J502" s="19">
        <v>10</v>
      </c>
      <c r="K502" s="412" t="s">
        <v>1398</v>
      </c>
      <c r="L502" s="12" t="s">
        <v>380</v>
      </c>
      <c r="M502" s="389">
        <f>I502-D502</f>
        <v>501</v>
      </c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</row>
    <row ht="12.75" customHeight="1" r="503">
      <c r="A503" s="8">
        <v>31121</v>
      </c>
      <c r="B503" s="9" t="s">
        <v>2892</v>
      </c>
      <c r="C503" s="9">
        <v>2016</v>
      </c>
      <c r="D503" s="388">
        <v>42636</v>
      </c>
      <c r="E503" s="12" t="s">
        <v>2893</v>
      </c>
      <c r="F503" s="11" t="s">
        <v>968</v>
      </c>
      <c r="G503" s="12" t="s">
        <v>860</v>
      </c>
      <c r="H503" s="11" t="s">
        <v>969</v>
      </c>
      <c r="I503" s="388">
        <v>44498</v>
      </c>
      <c r="J503" s="12">
        <v>10</v>
      </c>
      <c r="K503" s="103" t="s">
        <v>319</v>
      </c>
      <c r="L503" s="19" t="s">
        <v>1423</v>
      </c>
      <c r="M503" s="393">
        <f>I503-D503</f>
        <v>1862</v>
      </c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</row>
    <row ht="12.75" customHeight="1" r="504">
      <c r="A504" s="16">
        <v>31221</v>
      </c>
      <c r="B504" s="17" t="s">
        <v>2894</v>
      </c>
      <c r="C504" s="17">
        <v>2020</v>
      </c>
      <c r="D504" s="392">
        <v>44043</v>
      </c>
      <c r="E504" s="19" t="s">
        <v>2895</v>
      </c>
      <c r="F504" s="19" t="s">
        <v>1081</v>
      </c>
      <c r="G504" s="19" t="s">
        <v>860</v>
      </c>
      <c r="H504" s="20" t="s">
        <v>225</v>
      </c>
      <c r="I504" s="392">
        <v>44498</v>
      </c>
      <c r="J504" s="19">
        <v>10</v>
      </c>
      <c r="K504" s="103" t="s">
        <v>313</v>
      </c>
      <c r="L504" s="12" t="s">
        <v>1423</v>
      </c>
      <c r="M504" s="389">
        <f>I504-D504</f>
        <v>455</v>
      </c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</row>
    <row ht="12.75" customHeight="1" r="505">
      <c r="A505" s="8">
        <v>31321</v>
      </c>
      <c r="B505" s="9" t="s">
        <v>2896</v>
      </c>
      <c r="C505" s="9">
        <v>2019</v>
      </c>
      <c r="D505" s="388">
        <v>43728</v>
      </c>
      <c r="E505" s="12" t="s">
        <v>2897</v>
      </c>
      <c r="F505" s="463" t="s">
        <v>930</v>
      </c>
      <c r="G505" s="12" t="s">
        <v>871</v>
      </c>
      <c r="H505" s="11" t="s">
        <v>1337</v>
      </c>
      <c r="I505" s="388">
        <v>44498</v>
      </c>
      <c r="J505" s="12">
        <v>10</v>
      </c>
      <c r="K505" s="412" t="s">
        <v>1398</v>
      </c>
      <c r="L505" s="19" t="s">
        <v>380</v>
      </c>
      <c r="M505" s="393">
        <f>I505-D505</f>
        <v>770</v>
      </c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</row>
    <row ht="12.75" customHeight="1" r="506">
      <c r="A506" s="16">
        <v>31421</v>
      </c>
      <c r="B506" s="17" t="s">
        <v>2898</v>
      </c>
      <c r="C506" s="17">
        <v>2021</v>
      </c>
      <c r="D506" s="392">
        <v>44313</v>
      </c>
      <c r="E506" s="19" t="s">
        <v>2899</v>
      </c>
      <c r="F506" s="171" t="s">
        <v>2900</v>
      </c>
      <c r="G506" s="19" t="s">
        <v>871</v>
      </c>
      <c r="H506" s="20" t="s">
        <v>1230</v>
      </c>
      <c r="I506" s="392">
        <v>44498</v>
      </c>
      <c r="J506" s="19">
        <v>10</v>
      </c>
      <c r="K506" s="103" t="s">
        <v>319</v>
      </c>
      <c r="L506" s="12" t="s">
        <v>380</v>
      </c>
      <c r="M506" s="389">
        <f>I506-D506</f>
        <v>185</v>
      </c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</row>
    <row ht="12.75" customHeight="1" r="507">
      <c r="A507" s="8">
        <v>31521</v>
      </c>
      <c r="B507" s="9" t="s">
        <v>2901</v>
      </c>
      <c r="C507" s="9">
        <v>2021</v>
      </c>
      <c r="D507" s="388">
        <v>44319</v>
      </c>
      <c r="E507" s="12" t="s">
        <v>2902</v>
      </c>
      <c r="F507" s="168" t="s">
        <v>2360</v>
      </c>
      <c r="G507" s="12" t="s">
        <v>871</v>
      </c>
      <c r="H507" s="11" t="s">
        <v>2903</v>
      </c>
      <c r="I507" s="388">
        <v>44498</v>
      </c>
      <c r="J507" s="12">
        <v>10</v>
      </c>
      <c r="K507" s="412" t="s">
        <v>1398</v>
      </c>
      <c r="L507" s="19" t="s">
        <v>380</v>
      </c>
      <c r="M507" s="393">
        <f>I507-D507</f>
        <v>179</v>
      </c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</row>
    <row ht="12.75" customHeight="1" r="508">
      <c r="A508" s="16">
        <v>31621</v>
      </c>
      <c r="B508" s="17" t="s">
        <v>2904</v>
      </c>
      <c r="C508" s="17">
        <v>2021</v>
      </c>
      <c r="D508" s="392">
        <v>44342</v>
      </c>
      <c r="E508" s="19" t="s">
        <v>2905</v>
      </c>
      <c r="F508" s="171" t="s">
        <v>2360</v>
      </c>
      <c r="G508" s="19" t="s">
        <v>865</v>
      </c>
      <c r="H508" s="20" t="s">
        <v>2906</v>
      </c>
      <c r="I508" s="392">
        <v>44498</v>
      </c>
      <c r="J508" s="19">
        <v>10</v>
      </c>
      <c r="K508" s="412" t="s">
        <v>1398</v>
      </c>
      <c r="L508" s="12" t="s">
        <v>380</v>
      </c>
      <c r="M508" s="389">
        <f>I508-D508</f>
        <v>156</v>
      </c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</row>
    <row ht="12.75" customHeight="1" r="509">
      <c r="A509" s="8">
        <v>31721</v>
      </c>
      <c r="B509" s="9" t="s">
        <v>2907</v>
      </c>
      <c r="C509" s="9">
        <v>2021</v>
      </c>
      <c r="D509" s="388">
        <v>44372</v>
      </c>
      <c r="E509" s="12" t="s">
        <v>2908</v>
      </c>
      <c r="F509" s="168" t="s">
        <v>2909</v>
      </c>
      <c r="G509" s="12" t="s">
        <v>871</v>
      </c>
      <c r="H509" s="11" t="s">
        <v>927</v>
      </c>
      <c r="I509" s="388">
        <v>44498</v>
      </c>
      <c r="J509" s="12">
        <v>10</v>
      </c>
      <c r="K509" s="103" t="s">
        <v>319</v>
      </c>
      <c r="L509" s="19" t="s">
        <v>380</v>
      </c>
      <c r="M509" s="393">
        <f>I509-D509</f>
        <v>126</v>
      </c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</row>
    <row ht="12.75" customHeight="1" r="510">
      <c r="A510" s="16">
        <v>31821</v>
      </c>
      <c r="B510" s="17" t="s">
        <v>2910</v>
      </c>
      <c r="C510" s="17">
        <v>2021</v>
      </c>
      <c r="D510" s="392">
        <v>44372</v>
      </c>
      <c r="E510" s="19" t="s">
        <v>2911</v>
      </c>
      <c r="F510" s="464" t="s">
        <v>2909</v>
      </c>
      <c r="G510" s="19" t="s">
        <v>871</v>
      </c>
      <c r="H510" s="19" t="s">
        <v>927</v>
      </c>
      <c r="I510" s="392">
        <v>44498</v>
      </c>
      <c r="J510" s="19">
        <v>10</v>
      </c>
      <c r="K510" s="103" t="s">
        <v>319</v>
      </c>
      <c r="L510" s="12" t="s">
        <v>380</v>
      </c>
      <c r="M510" s="389">
        <f>I510-D510</f>
        <v>126</v>
      </c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</row>
    <row ht="12.75" customHeight="1" r="511">
      <c r="A511" s="8">
        <v>31921</v>
      </c>
      <c r="B511" s="9" t="s">
        <v>2912</v>
      </c>
      <c r="C511" s="9">
        <v>2021</v>
      </c>
      <c r="D511" s="388">
        <v>44378</v>
      </c>
      <c r="E511" s="12" t="s">
        <v>2913</v>
      </c>
      <c r="F511" s="168" t="s">
        <v>2139</v>
      </c>
      <c r="G511" s="12" t="s">
        <v>871</v>
      </c>
      <c r="H511" s="11" t="s">
        <v>946</v>
      </c>
      <c r="I511" s="388">
        <v>44498</v>
      </c>
      <c r="J511" s="12">
        <v>10</v>
      </c>
      <c r="K511" s="103" t="s">
        <v>319</v>
      </c>
      <c r="L511" s="19" t="s">
        <v>380</v>
      </c>
      <c r="M511" s="393">
        <f>I511-D511</f>
        <v>120</v>
      </c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</row>
    <row ht="12.75" customHeight="1" r="512">
      <c r="A512" s="16">
        <v>32021</v>
      </c>
      <c r="B512" s="17" t="s">
        <v>2914</v>
      </c>
      <c r="C512" s="17">
        <v>2011</v>
      </c>
      <c r="D512" s="392">
        <v>40717</v>
      </c>
      <c r="E512" s="19" t="s">
        <v>2915</v>
      </c>
      <c r="F512" s="20" t="s">
        <v>2916</v>
      </c>
      <c r="G512" s="19" t="s">
        <v>860</v>
      </c>
      <c r="H512" s="20" t="s">
        <v>225</v>
      </c>
      <c r="I512" s="392">
        <v>44498</v>
      </c>
      <c r="J512" s="19">
        <v>10</v>
      </c>
      <c r="K512" s="103" t="s">
        <v>319</v>
      </c>
      <c r="L512" s="12" t="s">
        <v>1418</v>
      </c>
      <c r="M512" s="389">
        <f>I512-D512</f>
        <v>3781</v>
      </c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</row>
    <row ht="12.75" customHeight="1" r="513">
      <c r="A513" s="8">
        <v>32121</v>
      </c>
      <c r="B513" s="9" t="s">
        <v>2917</v>
      </c>
      <c r="C513" s="9">
        <v>2021</v>
      </c>
      <c r="D513" s="388">
        <v>44362</v>
      </c>
      <c r="E513" s="12" t="s">
        <v>2918</v>
      </c>
      <c r="F513" s="168" t="s">
        <v>2336</v>
      </c>
      <c r="G513" s="12" t="s">
        <v>871</v>
      </c>
      <c r="H513" s="11" t="s">
        <v>2919</v>
      </c>
      <c r="I513" s="388">
        <v>44508</v>
      </c>
      <c r="J513" s="12">
        <v>11</v>
      </c>
      <c r="K513" s="103" t="s">
        <v>319</v>
      </c>
      <c r="L513" s="19" t="s">
        <v>380</v>
      </c>
      <c r="M513" s="393">
        <f>I513-D513</f>
        <v>146</v>
      </c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</row>
    <row ht="12.75" customHeight="1" r="514">
      <c r="A514" s="16">
        <v>32221</v>
      </c>
      <c r="B514" s="17" t="s">
        <v>2920</v>
      </c>
      <c r="C514" s="17">
        <v>2013</v>
      </c>
      <c r="D514" s="392">
        <v>41614</v>
      </c>
      <c r="E514" s="19" t="s">
        <v>2921</v>
      </c>
      <c r="F514" s="19" t="s">
        <v>276</v>
      </c>
      <c r="G514" s="19" t="s">
        <v>860</v>
      </c>
      <c r="H514" s="19" t="s">
        <v>18</v>
      </c>
      <c r="I514" s="392">
        <v>44526</v>
      </c>
      <c r="J514" s="19">
        <v>11</v>
      </c>
      <c r="K514" s="103" t="s">
        <v>313</v>
      </c>
      <c r="L514" s="12" t="s">
        <v>1418</v>
      </c>
      <c r="M514" s="389">
        <f>I514-D514</f>
        <v>2912</v>
      </c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</row>
    <row ht="12.75" customHeight="1" r="515">
      <c r="A515" s="8">
        <v>32321</v>
      </c>
      <c r="B515" s="9" t="s">
        <v>2922</v>
      </c>
      <c r="C515" s="9">
        <v>2015</v>
      </c>
      <c r="D515" s="388">
        <v>42199</v>
      </c>
      <c r="E515" s="12" t="s">
        <v>2923</v>
      </c>
      <c r="F515" s="11" t="s">
        <v>2924</v>
      </c>
      <c r="G515" s="12" t="s">
        <v>865</v>
      </c>
      <c r="H515" s="11" t="s">
        <v>2078</v>
      </c>
      <c r="I515" s="388">
        <v>44526</v>
      </c>
      <c r="J515" s="12">
        <v>11</v>
      </c>
      <c r="K515" s="412" t="s">
        <v>1398</v>
      </c>
      <c r="L515" s="19" t="s">
        <v>380</v>
      </c>
      <c r="M515" s="393">
        <f>I515-D515</f>
        <v>2327</v>
      </c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</row>
    <row ht="12.75" customHeight="1" r="516">
      <c r="A516" s="16">
        <v>32421</v>
      </c>
      <c r="B516" s="17" t="s">
        <v>2925</v>
      </c>
      <c r="C516" s="17">
        <v>2016</v>
      </c>
      <c r="D516" s="392">
        <v>42649</v>
      </c>
      <c r="E516" s="19" t="s">
        <v>2926</v>
      </c>
      <c r="F516" s="20" t="s">
        <v>1196</v>
      </c>
      <c r="G516" s="19" t="s">
        <v>860</v>
      </c>
      <c r="H516" s="20" t="s">
        <v>132</v>
      </c>
      <c r="I516" s="392">
        <v>44526</v>
      </c>
      <c r="J516" s="19">
        <v>11</v>
      </c>
      <c r="K516" s="103" t="s">
        <v>313</v>
      </c>
      <c r="L516" s="12" t="s">
        <v>1423</v>
      </c>
      <c r="M516" s="389">
        <f>I516-D516</f>
        <v>1877</v>
      </c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</row>
    <row ht="12.75" customHeight="1" r="517">
      <c r="A517" s="8">
        <v>32521</v>
      </c>
      <c r="B517" s="9" t="s">
        <v>2927</v>
      </c>
      <c r="C517" s="9">
        <v>2014</v>
      </c>
      <c r="D517" s="388">
        <v>41992</v>
      </c>
      <c r="E517" s="12" t="s">
        <v>2928</v>
      </c>
      <c r="F517" s="11" t="s">
        <v>542</v>
      </c>
      <c r="G517" s="12" t="s">
        <v>860</v>
      </c>
      <c r="H517" s="11" t="s">
        <v>71</v>
      </c>
      <c r="I517" s="388">
        <v>44526</v>
      </c>
      <c r="J517" s="12">
        <v>11</v>
      </c>
      <c r="K517" s="103" t="s">
        <v>319</v>
      </c>
      <c r="L517" s="19" t="s">
        <v>1418</v>
      </c>
      <c r="M517" s="393">
        <f>I517-D517</f>
        <v>2534</v>
      </c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</row>
    <row ht="12.75" customHeight="1" r="518">
      <c r="A518" s="16">
        <v>32621</v>
      </c>
      <c r="B518" s="17" t="s">
        <v>2929</v>
      </c>
      <c r="C518" s="17">
        <v>2021</v>
      </c>
      <c r="D518" s="392">
        <v>44237</v>
      </c>
      <c r="E518" s="19" t="s">
        <v>2930</v>
      </c>
      <c r="F518" s="464" t="s">
        <v>2580</v>
      </c>
      <c r="G518" s="19" t="s">
        <v>871</v>
      </c>
      <c r="H518" s="19" t="s">
        <v>2931</v>
      </c>
      <c r="I518" s="392">
        <v>44526</v>
      </c>
      <c r="J518" s="19">
        <v>11</v>
      </c>
      <c r="K518" s="412" t="s">
        <v>1398</v>
      </c>
      <c r="L518" s="12" t="s">
        <v>380</v>
      </c>
      <c r="M518" s="389">
        <f>I518-D518</f>
        <v>289</v>
      </c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</row>
    <row ht="12.75" customHeight="1" r="519">
      <c r="A519" s="8">
        <v>32721</v>
      </c>
      <c r="B519" s="9" t="s">
        <v>2932</v>
      </c>
      <c r="C519" s="9">
        <v>2015</v>
      </c>
      <c r="D519" s="388">
        <v>42311</v>
      </c>
      <c r="E519" s="12" t="s">
        <v>2933</v>
      </c>
      <c r="F519" s="11" t="s">
        <v>2934</v>
      </c>
      <c r="G519" s="12" t="s">
        <v>844</v>
      </c>
      <c r="H519" s="11" t="s">
        <v>1714</v>
      </c>
      <c r="I519" s="388">
        <v>44526</v>
      </c>
      <c r="J519" s="12">
        <v>11</v>
      </c>
      <c r="K519" s="103" t="s">
        <v>319</v>
      </c>
      <c r="L519" s="19" t="s">
        <v>1423</v>
      </c>
      <c r="M519" s="393">
        <f>I519-D519</f>
        <v>2215</v>
      </c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</row>
    <row ht="12.75" customHeight="1" r="520">
      <c r="A520" s="16">
        <v>32821</v>
      </c>
      <c r="B520" s="17" t="s">
        <v>2935</v>
      </c>
      <c r="C520" s="17">
        <v>2015</v>
      </c>
      <c r="D520" s="392">
        <v>42360</v>
      </c>
      <c r="E520" s="19" t="s">
        <v>2936</v>
      </c>
      <c r="F520" s="20" t="s">
        <v>1653</v>
      </c>
      <c r="G520" s="19" t="s">
        <v>860</v>
      </c>
      <c r="H520" s="19" t="s">
        <v>886</v>
      </c>
      <c r="I520" s="392">
        <v>44526</v>
      </c>
      <c r="J520" s="19">
        <v>11</v>
      </c>
      <c r="K520" s="103" t="s">
        <v>319</v>
      </c>
      <c r="L520" s="12" t="s">
        <v>1418</v>
      </c>
      <c r="M520" s="389">
        <f>I520-D520</f>
        <v>2166</v>
      </c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</row>
    <row ht="12.75" customHeight="1" r="521">
      <c r="A521" s="8">
        <v>32921</v>
      </c>
      <c r="B521" s="9" t="s">
        <v>2937</v>
      </c>
      <c r="C521" s="9">
        <v>2013</v>
      </c>
      <c r="D521" s="388">
        <v>41631</v>
      </c>
      <c r="E521" s="12" t="s">
        <v>2938</v>
      </c>
      <c r="F521" s="11" t="s">
        <v>2863</v>
      </c>
      <c r="G521" s="12" t="s">
        <v>850</v>
      </c>
      <c r="H521" s="11" t="s">
        <v>77</v>
      </c>
      <c r="I521" s="388">
        <v>44526</v>
      </c>
      <c r="J521" s="12">
        <v>11</v>
      </c>
      <c r="K521" s="87" t="s">
        <v>278</v>
      </c>
      <c r="L521" s="19" t="s">
        <v>1418</v>
      </c>
      <c r="M521" s="393">
        <f>I521-D521</f>
        <v>2895</v>
      </c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</row>
    <row ht="12.75" customHeight="1" r="522">
      <c r="A522" s="16">
        <v>33021</v>
      </c>
      <c r="B522" s="17" t="s">
        <v>2939</v>
      </c>
      <c r="C522" s="17">
        <v>2016</v>
      </c>
      <c r="D522" s="392">
        <v>42489</v>
      </c>
      <c r="E522" s="19" t="s">
        <v>2940</v>
      </c>
      <c r="F522" s="19" t="s">
        <v>2941</v>
      </c>
      <c r="G522" s="19" t="s">
        <v>844</v>
      </c>
      <c r="H522" s="19" t="s">
        <v>1277</v>
      </c>
      <c r="I522" s="392">
        <v>44526</v>
      </c>
      <c r="J522" s="19">
        <v>11</v>
      </c>
      <c r="K522" s="103" t="s">
        <v>313</v>
      </c>
      <c r="L522" s="12" t="s">
        <v>1423</v>
      </c>
      <c r="M522" s="389">
        <f>I522-D522</f>
        <v>2037</v>
      </c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</row>
    <row ht="12.75" customHeight="1" r="523">
      <c r="A523" s="8">
        <v>33121</v>
      </c>
      <c r="B523" s="9" t="s">
        <v>2942</v>
      </c>
      <c r="C523" s="9">
        <v>2015</v>
      </c>
      <c r="D523" s="388">
        <v>42326</v>
      </c>
      <c r="E523" s="12" t="s">
        <v>2943</v>
      </c>
      <c r="F523" s="11" t="s">
        <v>1183</v>
      </c>
      <c r="G523" s="12" t="s">
        <v>860</v>
      </c>
      <c r="H523" s="11" t="s">
        <v>277</v>
      </c>
      <c r="I523" s="388">
        <v>44545</v>
      </c>
      <c r="J523" s="12">
        <v>12</v>
      </c>
      <c r="K523" s="103" t="s">
        <v>319</v>
      </c>
      <c r="L523" s="19" t="s">
        <v>1423</v>
      </c>
      <c r="M523" s="393">
        <f>I523-D523</f>
        <v>2219</v>
      </c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</row>
    <row ht="12.75" customHeight="1" r="524">
      <c r="A524" s="16">
        <v>33221</v>
      </c>
      <c r="B524" s="17" t="s">
        <v>2944</v>
      </c>
      <c r="C524" s="17">
        <v>2021</v>
      </c>
      <c r="D524" s="392">
        <v>44272</v>
      </c>
      <c r="E524" s="20" t="s">
        <v>2945</v>
      </c>
      <c r="F524" s="171" t="s">
        <v>2946</v>
      </c>
      <c r="G524" s="19" t="s">
        <v>871</v>
      </c>
      <c r="H524" s="20" t="s">
        <v>2947</v>
      </c>
      <c r="I524" s="392">
        <v>44545</v>
      </c>
      <c r="J524" s="19">
        <v>12</v>
      </c>
      <c r="K524" s="412" t="s">
        <v>1398</v>
      </c>
      <c r="L524" s="12" t="s">
        <v>380</v>
      </c>
      <c r="M524" s="389">
        <f>I524-D524</f>
        <v>273</v>
      </c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</row>
    <row ht="12.75" customHeight="1" r="525">
      <c r="A525" s="8">
        <v>33321</v>
      </c>
      <c r="B525" s="9" t="s">
        <v>2948</v>
      </c>
      <c r="C525" s="9">
        <v>2021</v>
      </c>
      <c r="D525" s="388">
        <v>44273</v>
      </c>
      <c r="E525" s="12" t="s">
        <v>2949</v>
      </c>
      <c r="F525" s="168" t="s">
        <v>2950</v>
      </c>
      <c r="G525" s="12" t="s">
        <v>871</v>
      </c>
      <c r="H525" s="11" t="s">
        <v>2951</v>
      </c>
      <c r="I525" s="388">
        <v>44545</v>
      </c>
      <c r="J525" s="12">
        <v>12</v>
      </c>
      <c r="K525" s="412" t="s">
        <v>1398</v>
      </c>
      <c r="L525" s="19" t="s">
        <v>380</v>
      </c>
      <c r="M525" s="393">
        <f>I525-D525</f>
        <v>272</v>
      </c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</row>
    <row ht="12.75" customHeight="1" r="526">
      <c r="A526" s="16">
        <v>33421</v>
      </c>
      <c r="B526" s="17" t="s">
        <v>2952</v>
      </c>
      <c r="C526" s="17">
        <v>2021</v>
      </c>
      <c r="D526" s="392">
        <v>44364</v>
      </c>
      <c r="E526" s="19" t="s">
        <v>2953</v>
      </c>
      <c r="F526" s="464" t="s">
        <v>2336</v>
      </c>
      <c r="G526" s="19" t="s">
        <v>871</v>
      </c>
      <c r="H526" s="19" t="s">
        <v>927</v>
      </c>
      <c r="I526" s="392">
        <v>44545</v>
      </c>
      <c r="J526" s="19">
        <v>12</v>
      </c>
      <c r="K526" s="103" t="s">
        <v>319</v>
      </c>
      <c r="L526" s="12" t="s">
        <v>380</v>
      </c>
      <c r="M526" s="389">
        <f>I526-D526</f>
        <v>181</v>
      </c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</row>
    <row ht="12.75" customHeight="1" r="527">
      <c r="A527" s="8">
        <v>33521</v>
      </c>
      <c r="B527" s="9" t="s">
        <v>2954</v>
      </c>
      <c r="C527" s="9">
        <v>2021</v>
      </c>
      <c r="D527" s="388">
        <v>44385</v>
      </c>
      <c r="E527" s="12" t="s">
        <v>2955</v>
      </c>
      <c r="F527" s="168" t="s">
        <v>2956</v>
      </c>
      <c r="G527" s="12" t="s">
        <v>871</v>
      </c>
      <c r="H527" s="11" t="s">
        <v>2919</v>
      </c>
      <c r="I527" s="388">
        <v>44545</v>
      </c>
      <c r="J527" s="12">
        <v>12</v>
      </c>
      <c r="K527" s="412" t="s">
        <v>324</v>
      </c>
      <c r="L527" s="19" t="s">
        <v>380</v>
      </c>
      <c r="M527" s="393">
        <f>I527-D527</f>
        <v>160</v>
      </c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</row>
    <row ht="12.75" customHeight="1" r="528">
      <c r="A528" s="16">
        <v>33621</v>
      </c>
      <c r="B528" s="17" t="s">
        <v>2957</v>
      </c>
      <c r="C528" s="17">
        <v>2021</v>
      </c>
      <c r="D528" s="392">
        <v>44385</v>
      </c>
      <c r="E528" s="20" t="s">
        <v>2958</v>
      </c>
      <c r="F528" s="171" t="s">
        <v>2336</v>
      </c>
      <c r="G528" s="19" t="s">
        <v>871</v>
      </c>
      <c r="H528" s="20" t="s">
        <v>2919</v>
      </c>
      <c r="I528" s="392">
        <v>44545</v>
      </c>
      <c r="J528" s="19">
        <v>12</v>
      </c>
      <c r="K528" s="103" t="s">
        <v>319</v>
      </c>
      <c r="L528" s="12" t="s">
        <v>380</v>
      </c>
      <c r="M528" s="389">
        <f>I528-D528</f>
        <v>160</v>
      </c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</row>
    <row ht="12.75" customHeight="1" r="529">
      <c r="A529" s="8">
        <v>33721</v>
      </c>
      <c r="B529" s="9" t="s">
        <v>2959</v>
      </c>
      <c r="C529" s="9">
        <v>2016</v>
      </c>
      <c r="D529" s="388">
        <v>42438</v>
      </c>
      <c r="E529" s="12" t="s">
        <v>2960</v>
      </c>
      <c r="F529" s="11" t="s">
        <v>2961</v>
      </c>
      <c r="G529" s="12" t="s">
        <v>860</v>
      </c>
      <c r="H529" s="11" t="s">
        <v>1487</v>
      </c>
      <c r="I529" s="388">
        <v>44545</v>
      </c>
      <c r="J529" s="12">
        <v>12</v>
      </c>
      <c r="K529" s="103" t="s">
        <v>319</v>
      </c>
      <c r="L529" s="19" t="s">
        <v>1418</v>
      </c>
      <c r="M529" s="393">
        <f>I529-D529</f>
        <v>2107</v>
      </c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</row>
    <row ht="12.75" customHeight="1" r="530">
      <c r="A530" s="16">
        <v>33821</v>
      </c>
      <c r="B530" s="17" t="s">
        <v>2962</v>
      </c>
      <c r="C530" s="17">
        <v>2021</v>
      </c>
      <c r="D530" s="392">
        <v>44368</v>
      </c>
      <c r="E530" s="19" t="s">
        <v>2963</v>
      </c>
      <c r="F530" s="464" t="s">
        <v>2139</v>
      </c>
      <c r="G530" s="19" t="s">
        <v>871</v>
      </c>
      <c r="H530" s="19" t="s">
        <v>927</v>
      </c>
      <c r="I530" s="392">
        <v>44545</v>
      </c>
      <c r="J530" s="19">
        <v>12</v>
      </c>
      <c r="K530" s="103" t="s">
        <v>319</v>
      </c>
      <c r="L530" s="12" t="s">
        <v>380</v>
      </c>
      <c r="M530" s="389">
        <f>I530-D530</f>
        <v>177</v>
      </c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</row>
    <row ht="12.75" customHeight="1" r="531">
      <c r="A531" s="8">
        <v>33921</v>
      </c>
      <c r="B531" s="9" t="s">
        <v>2964</v>
      </c>
      <c r="C531" s="9">
        <v>2016</v>
      </c>
      <c r="D531" s="388">
        <v>42457</v>
      </c>
      <c r="E531" s="12" t="s">
        <v>2965</v>
      </c>
      <c r="F531" s="11" t="s">
        <v>2966</v>
      </c>
      <c r="G531" s="12" t="s">
        <v>850</v>
      </c>
      <c r="H531" s="11" t="s">
        <v>104</v>
      </c>
      <c r="I531" s="388">
        <v>44545</v>
      </c>
      <c r="J531" s="12">
        <v>12</v>
      </c>
      <c r="K531" s="103" t="s">
        <v>319</v>
      </c>
      <c r="L531" s="19" t="s">
        <v>1423</v>
      </c>
      <c r="M531" s="393">
        <f>I531-D531</f>
        <v>2088</v>
      </c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</row>
    <row ht="12.75" customHeight="1" r="532">
      <c r="A532" s="16">
        <v>34021</v>
      </c>
      <c r="B532" s="17" t="s">
        <v>2967</v>
      </c>
      <c r="C532" s="17">
        <v>2016</v>
      </c>
      <c r="D532" s="392">
        <v>42465</v>
      </c>
      <c r="E532" s="20" t="s">
        <v>2968</v>
      </c>
      <c r="F532" s="20" t="s">
        <v>2969</v>
      </c>
      <c r="G532" s="19" t="s">
        <v>850</v>
      </c>
      <c r="H532" s="20" t="s">
        <v>870</v>
      </c>
      <c r="I532" s="392">
        <v>44545</v>
      </c>
      <c r="J532" s="19">
        <v>12</v>
      </c>
      <c r="K532" s="412" t="s">
        <v>1398</v>
      </c>
      <c r="L532" s="12" t="s">
        <v>1418</v>
      </c>
      <c r="M532" s="389">
        <f>I532-D532</f>
        <v>2080</v>
      </c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</row>
    <row ht="12.75" customHeight="1" r="533">
      <c r="A533" s="8">
        <v>34121</v>
      </c>
      <c r="B533" s="9" t="s">
        <v>2970</v>
      </c>
      <c r="C533" s="9">
        <v>2018</v>
      </c>
      <c r="D533" s="388">
        <v>43179</v>
      </c>
      <c r="E533" s="12" t="s">
        <v>2971</v>
      </c>
      <c r="F533" s="11" t="s">
        <v>2972</v>
      </c>
      <c r="G533" s="12" t="s">
        <v>860</v>
      </c>
      <c r="H533" s="11" t="s">
        <v>1522</v>
      </c>
      <c r="I533" s="388">
        <v>44545</v>
      </c>
      <c r="J533" s="12">
        <v>12</v>
      </c>
      <c r="K533" s="103" t="s">
        <v>319</v>
      </c>
      <c r="L533" s="19" t="s">
        <v>1418</v>
      </c>
      <c r="M533" s="393">
        <f>I533-D533</f>
        <v>1366</v>
      </c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</row>
    <row ht="12.75" customHeight="1" r="534">
      <c r="A534" s="16">
        <v>34221</v>
      </c>
      <c r="B534" s="17" t="s">
        <v>2973</v>
      </c>
      <c r="C534" s="17">
        <v>2020</v>
      </c>
      <c r="D534" s="392">
        <v>44141</v>
      </c>
      <c r="E534" s="19" t="s">
        <v>2974</v>
      </c>
      <c r="F534" s="19" t="s">
        <v>2975</v>
      </c>
      <c r="G534" s="19" t="s">
        <v>860</v>
      </c>
      <c r="H534" s="19" t="s">
        <v>132</v>
      </c>
      <c r="I534" s="392">
        <v>44545</v>
      </c>
      <c r="J534" s="19">
        <v>12</v>
      </c>
      <c r="K534" s="103" t="s">
        <v>313</v>
      </c>
      <c r="L534" s="12" t="s">
        <v>1418</v>
      </c>
      <c r="M534" s="389">
        <f>I534-D534</f>
        <v>404</v>
      </c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</row>
    <row ht="12.75" customHeight="1" r="535">
      <c r="A535" s="8">
        <v>34321</v>
      </c>
      <c r="B535" s="9" t="s">
        <v>2976</v>
      </c>
      <c r="C535" s="9">
        <v>2021</v>
      </c>
      <c r="D535" s="388">
        <v>44349</v>
      </c>
      <c r="E535" s="12" t="s">
        <v>2977</v>
      </c>
      <c r="F535" s="168" t="s">
        <v>2243</v>
      </c>
      <c r="G535" s="12" t="s">
        <v>865</v>
      </c>
      <c r="H535" s="11" t="s">
        <v>2244</v>
      </c>
      <c r="I535" s="388">
        <v>44546</v>
      </c>
      <c r="J535" s="12">
        <v>12</v>
      </c>
      <c r="K535" s="103" t="s">
        <v>319</v>
      </c>
      <c r="L535" s="19" t="s">
        <v>380</v>
      </c>
      <c r="M535" s="393">
        <f>I535-D535</f>
        <v>197</v>
      </c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</row>
    <row ht="12.75" customHeight="1" r="536">
      <c r="A536" s="16">
        <v>34421</v>
      </c>
      <c r="B536" s="17" t="s">
        <v>2978</v>
      </c>
      <c r="C536" s="17">
        <v>2021</v>
      </c>
      <c r="D536" s="392">
        <v>44368</v>
      </c>
      <c r="E536" s="20" t="s">
        <v>2979</v>
      </c>
      <c r="F536" s="171" t="s">
        <v>2336</v>
      </c>
      <c r="G536" s="19" t="s">
        <v>871</v>
      </c>
      <c r="H536" s="20" t="s">
        <v>927</v>
      </c>
      <c r="I536" s="392">
        <v>44546</v>
      </c>
      <c r="J536" s="19">
        <v>12</v>
      </c>
      <c r="K536" s="103" t="s">
        <v>319</v>
      </c>
      <c r="L536" s="12" t="s">
        <v>380</v>
      </c>
      <c r="M536" s="389">
        <f>I536-D536</f>
        <v>178</v>
      </c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</row>
    <row ht="12.75" customHeight="1" r="537">
      <c r="A537" s="8">
        <v>34521</v>
      </c>
      <c r="B537" s="9" t="s">
        <v>2980</v>
      </c>
      <c r="C537" s="9">
        <v>2021</v>
      </c>
      <c r="D537" s="388">
        <v>44263</v>
      </c>
      <c r="E537" s="11" t="s">
        <v>2981</v>
      </c>
      <c r="F537" s="11" t="s">
        <v>2982</v>
      </c>
      <c r="G537" s="12" t="s">
        <v>865</v>
      </c>
      <c r="H537" s="11" t="s">
        <v>2983</v>
      </c>
      <c r="I537" s="388">
        <v>44546</v>
      </c>
      <c r="J537" s="12">
        <v>12</v>
      </c>
      <c r="K537" s="412" t="s">
        <v>1398</v>
      </c>
      <c r="L537" s="19" t="s">
        <v>380</v>
      </c>
      <c r="M537" s="393">
        <f>I537-D537</f>
        <v>283</v>
      </c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</row>
    <row ht="12.75" customHeight="1" r="538">
      <c r="A538" s="16">
        <v>34621</v>
      </c>
      <c r="B538" s="17" t="s">
        <v>2984</v>
      </c>
      <c r="C538" s="17">
        <v>2015</v>
      </c>
      <c r="D538" s="392">
        <v>42222</v>
      </c>
      <c r="E538" s="19" t="s">
        <v>2985</v>
      </c>
      <c r="F538" s="19" t="s">
        <v>1325</v>
      </c>
      <c r="G538" s="19" t="s">
        <v>860</v>
      </c>
      <c r="H538" s="19" t="s">
        <v>2986</v>
      </c>
      <c r="I538" s="392">
        <v>44547</v>
      </c>
      <c r="J538" s="19">
        <v>12</v>
      </c>
      <c r="K538" s="97" t="s">
        <v>301</v>
      </c>
      <c r="L538" s="12" t="s">
        <v>1423</v>
      </c>
      <c r="M538" s="389">
        <f>I538-D538</f>
        <v>2325</v>
      </c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</row>
    <row ht="12.75" customHeight="1" r="539">
      <c r="A539" s="8">
        <v>34721</v>
      </c>
      <c r="B539" s="9" t="s">
        <v>2987</v>
      </c>
      <c r="C539" s="9">
        <v>2021</v>
      </c>
      <c r="D539" s="388">
        <v>44257</v>
      </c>
      <c r="E539" s="11" t="s">
        <v>2988</v>
      </c>
      <c r="F539" s="168" t="s">
        <v>2989</v>
      </c>
      <c r="G539" s="12" t="s">
        <v>865</v>
      </c>
      <c r="H539" s="11" t="s">
        <v>2990</v>
      </c>
      <c r="I539" s="388">
        <v>44547</v>
      </c>
      <c r="J539" s="12">
        <v>12</v>
      </c>
      <c r="K539" s="103" t="s">
        <v>319</v>
      </c>
      <c r="L539" s="19" t="s">
        <v>380</v>
      </c>
      <c r="M539" s="393">
        <f>I539-D539</f>
        <v>290</v>
      </c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</row>
    <row ht="12.75" customHeight="1" r="540">
      <c r="A540" s="16">
        <v>34821</v>
      </c>
      <c r="B540" s="17" t="s">
        <v>2991</v>
      </c>
      <c r="C540" s="17">
        <v>2018</v>
      </c>
      <c r="D540" s="392">
        <v>44491</v>
      </c>
      <c r="E540" s="19" t="s">
        <v>2992</v>
      </c>
      <c r="F540" s="20" t="s">
        <v>1725</v>
      </c>
      <c r="G540" s="19" t="s">
        <v>850</v>
      </c>
      <c r="H540" s="20" t="s">
        <v>2993</v>
      </c>
      <c r="I540" s="392">
        <v>44547</v>
      </c>
      <c r="J540" s="19">
        <v>12</v>
      </c>
      <c r="K540" s="103" t="s">
        <v>313</v>
      </c>
      <c r="L540" s="12" t="s">
        <v>1423</v>
      </c>
      <c r="M540" s="389">
        <f>I540-D540</f>
        <v>56</v>
      </c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</row>
    <row ht="12.75" customHeight="1" r="541">
      <c r="A541" s="8">
        <v>34921</v>
      </c>
      <c r="B541" s="9" t="s">
        <v>2994</v>
      </c>
      <c r="C541" s="9">
        <v>2018</v>
      </c>
      <c r="D541" s="388">
        <v>43395</v>
      </c>
      <c r="E541" s="11" t="s">
        <v>2995</v>
      </c>
      <c r="F541" s="11" t="s">
        <v>2996</v>
      </c>
      <c r="G541" s="12" t="s">
        <v>850</v>
      </c>
      <c r="H541" s="11" t="s">
        <v>2993</v>
      </c>
      <c r="I541" s="388">
        <v>44547</v>
      </c>
      <c r="J541" s="12">
        <v>12</v>
      </c>
      <c r="K541" s="103" t="s">
        <v>313</v>
      </c>
      <c r="L541" s="19" t="s">
        <v>1423</v>
      </c>
      <c r="M541" s="393">
        <f>I541-D541</f>
        <v>1152</v>
      </c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</row>
    <row ht="12.75" customHeight="1" r="542">
      <c r="A542" s="16">
        <v>35021</v>
      </c>
      <c r="B542" s="17" t="s">
        <v>2997</v>
      </c>
      <c r="C542" s="17">
        <v>2021</v>
      </c>
      <c r="D542" s="392">
        <v>43604</v>
      </c>
      <c r="E542" s="19" t="s">
        <v>2998</v>
      </c>
      <c r="F542" s="464" t="s">
        <v>2243</v>
      </c>
      <c r="G542" s="19" t="s">
        <v>865</v>
      </c>
      <c r="H542" s="19" t="s">
        <v>1177</v>
      </c>
      <c r="I542" s="392">
        <v>44550</v>
      </c>
      <c r="J542" s="19">
        <v>12</v>
      </c>
      <c r="K542" s="412" t="s">
        <v>1398</v>
      </c>
      <c r="L542" s="12" t="s">
        <v>380</v>
      </c>
      <c r="M542" s="389">
        <f>I542-D542</f>
        <v>946</v>
      </c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</row>
    <row ht="12.75" customHeight="1" r="543">
      <c r="A543" s="8">
        <v>35121</v>
      </c>
      <c r="B543" s="9" t="s">
        <v>2999</v>
      </c>
      <c r="C543" s="9">
        <v>2016</v>
      </c>
      <c r="D543" s="388">
        <v>42495</v>
      </c>
      <c r="E543" s="11" t="s">
        <v>3000</v>
      </c>
      <c r="F543" s="9" t="s">
        <v>3001</v>
      </c>
      <c r="G543" s="12" t="s">
        <v>850</v>
      </c>
      <c r="H543" s="11" t="s">
        <v>2993</v>
      </c>
      <c r="I543" s="388">
        <v>44550</v>
      </c>
      <c r="J543" s="12">
        <v>12</v>
      </c>
      <c r="K543" s="103" t="s">
        <v>319</v>
      </c>
      <c r="L543" s="19" t="s">
        <v>1423</v>
      </c>
      <c r="M543" s="393">
        <f>I543-D543</f>
        <v>2055</v>
      </c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</row>
    <row ht="12.75" customHeight="1" r="544">
      <c r="A544" s="16">
        <v>35221</v>
      </c>
      <c r="B544" s="17" t="s">
        <v>3002</v>
      </c>
      <c r="C544" s="17">
        <v>2013</v>
      </c>
      <c r="D544" s="392">
        <v>41565</v>
      </c>
      <c r="E544" s="19" t="s">
        <v>3003</v>
      </c>
      <c r="F544" s="20" t="s">
        <v>2972</v>
      </c>
      <c r="G544" s="19" t="s">
        <v>860</v>
      </c>
      <c r="H544" s="20" t="s">
        <v>3004</v>
      </c>
      <c r="I544" s="392">
        <v>44550</v>
      </c>
      <c r="J544" s="19">
        <v>12</v>
      </c>
      <c r="K544" s="103" t="s">
        <v>319</v>
      </c>
      <c r="L544" s="12" t="s">
        <v>1418</v>
      </c>
      <c r="M544" s="389">
        <f>I544-D544</f>
        <v>2985</v>
      </c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</row>
    <row ht="12.75" customHeight="1" r="545">
      <c r="A545" s="8">
        <v>35321</v>
      </c>
      <c r="B545" s="9" t="s">
        <v>3005</v>
      </c>
      <c r="C545" s="9">
        <v>2015</v>
      </c>
      <c r="D545" s="388">
        <v>42093</v>
      </c>
      <c r="E545" s="11" t="s">
        <v>3006</v>
      </c>
      <c r="F545" s="11" t="s">
        <v>3007</v>
      </c>
      <c r="G545" s="12" t="s">
        <v>860</v>
      </c>
      <c r="H545" s="11" t="s">
        <v>25</v>
      </c>
      <c r="I545" s="388">
        <v>44550</v>
      </c>
      <c r="J545" s="12">
        <v>12</v>
      </c>
      <c r="K545" s="103" t="s">
        <v>313</v>
      </c>
      <c r="L545" s="19" t="s">
        <v>1423</v>
      </c>
      <c r="M545" s="393">
        <f>I545-D545</f>
        <v>2457</v>
      </c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</row>
    <row ht="12.75" customHeight="1" r="546">
      <c r="A546" s="16">
        <v>35421</v>
      </c>
      <c r="B546" s="17" t="s">
        <v>3008</v>
      </c>
      <c r="C546" s="17">
        <v>2016</v>
      </c>
      <c r="D546" s="392">
        <v>42507</v>
      </c>
      <c r="E546" s="19" t="s">
        <v>3009</v>
      </c>
      <c r="F546" s="19" t="s">
        <v>3010</v>
      </c>
      <c r="G546" s="19" t="s">
        <v>860</v>
      </c>
      <c r="H546" s="19" t="s">
        <v>363</v>
      </c>
      <c r="I546" s="392">
        <v>44550</v>
      </c>
      <c r="J546" s="19">
        <v>12</v>
      </c>
      <c r="K546" s="103" t="s">
        <v>319</v>
      </c>
      <c r="L546" s="12" t="s">
        <v>1423</v>
      </c>
      <c r="M546" s="389">
        <f>I546-D546</f>
        <v>2043</v>
      </c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</row>
    <row ht="12.75" customHeight="1" r="547">
      <c r="A547" s="8">
        <v>35521</v>
      </c>
      <c r="B547" s="9" t="s">
        <v>3011</v>
      </c>
      <c r="C547" s="9">
        <v>2021</v>
      </c>
      <c r="D547" s="388">
        <v>44286</v>
      </c>
      <c r="E547" s="11" t="s">
        <v>3012</v>
      </c>
      <c r="F547" s="11" t="s">
        <v>3013</v>
      </c>
      <c r="G547" s="12" t="s">
        <v>865</v>
      </c>
      <c r="H547" s="11" t="s">
        <v>104</v>
      </c>
      <c r="I547" s="388">
        <v>44550</v>
      </c>
      <c r="J547" s="12">
        <v>12</v>
      </c>
      <c r="K547" s="412" t="s">
        <v>1398</v>
      </c>
      <c r="L547" s="19" t="s">
        <v>380</v>
      </c>
      <c r="M547" s="393">
        <f>I547-D547</f>
        <v>264</v>
      </c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</row>
    <row ht="12.75" customHeight="1" r="548">
      <c r="A548" s="16">
        <v>35621</v>
      </c>
      <c r="B548" s="17" t="s">
        <v>3014</v>
      </c>
      <c r="C548" s="17">
        <v>2018</v>
      </c>
      <c r="D548" s="392">
        <v>43441</v>
      </c>
      <c r="E548" s="19" t="s">
        <v>3015</v>
      </c>
      <c r="F548" s="20" t="s">
        <v>1430</v>
      </c>
      <c r="G548" s="19" t="s">
        <v>860</v>
      </c>
      <c r="H548" s="20" t="s">
        <v>209</v>
      </c>
      <c r="I548" s="392">
        <v>44550</v>
      </c>
      <c r="J548" s="19">
        <v>12</v>
      </c>
      <c r="K548" s="97" t="s">
        <v>301</v>
      </c>
      <c r="L548" s="12" t="s">
        <v>1423</v>
      </c>
      <c r="M548" s="389">
        <f>I548-D548</f>
        <v>1109</v>
      </c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</row>
    <row ht="12.75" customHeight="1" r="549">
      <c r="A549" s="8">
        <v>35721</v>
      </c>
      <c r="B549" s="9" t="s">
        <v>3016</v>
      </c>
      <c r="C549" s="9">
        <v>2015</v>
      </c>
      <c r="D549" s="388">
        <v>42352</v>
      </c>
      <c r="E549" s="11" t="s">
        <v>3017</v>
      </c>
      <c r="F549" s="11" t="s">
        <v>1137</v>
      </c>
      <c r="G549" s="12" t="s">
        <v>860</v>
      </c>
      <c r="H549" s="11" t="s">
        <v>181</v>
      </c>
      <c r="I549" s="388">
        <v>44550</v>
      </c>
      <c r="J549" s="12">
        <v>12</v>
      </c>
      <c r="K549" s="103" t="s">
        <v>319</v>
      </c>
      <c r="L549" s="19" t="s">
        <v>1423</v>
      </c>
      <c r="M549" s="393">
        <f>I549-D549</f>
        <v>2198</v>
      </c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</row>
    <row ht="12.75" customHeight="1" r="550">
      <c r="A550" s="16">
        <v>35821</v>
      </c>
      <c r="B550" s="17" t="s">
        <v>3018</v>
      </c>
      <c r="C550" s="17">
        <v>2019</v>
      </c>
      <c r="D550" s="392">
        <v>43819</v>
      </c>
      <c r="E550" s="19" t="s">
        <v>3019</v>
      </c>
      <c r="F550" s="19" t="s">
        <v>3020</v>
      </c>
      <c r="G550" s="19" t="s">
        <v>860</v>
      </c>
      <c r="H550" s="19" t="s">
        <v>886</v>
      </c>
      <c r="I550" s="392">
        <v>44550</v>
      </c>
      <c r="J550" s="19">
        <v>12</v>
      </c>
      <c r="K550" s="103" t="s">
        <v>313</v>
      </c>
      <c r="L550" s="12" t="s">
        <v>1423</v>
      </c>
      <c r="M550" s="389">
        <f>I550-D550</f>
        <v>731</v>
      </c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</row>
    <row ht="12.75" customHeight="1" r="551">
      <c r="A551" s="8">
        <v>35921</v>
      </c>
      <c r="B551" s="9" t="s">
        <v>3021</v>
      </c>
      <c r="C551" s="9">
        <v>2020</v>
      </c>
      <c r="D551" s="388">
        <v>44132</v>
      </c>
      <c r="E551" s="11" t="s">
        <v>3022</v>
      </c>
      <c r="F551" s="168" t="s">
        <v>2504</v>
      </c>
      <c r="G551" s="12" t="s">
        <v>865</v>
      </c>
      <c r="H551" s="11" t="s">
        <v>3023</v>
      </c>
      <c r="I551" s="388">
        <v>44550</v>
      </c>
      <c r="J551" s="12">
        <v>12</v>
      </c>
      <c r="K551" s="412" t="s">
        <v>1398</v>
      </c>
      <c r="L551" s="19" t="s">
        <v>380</v>
      </c>
      <c r="M551" s="393">
        <f>I551-D551</f>
        <v>418</v>
      </c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</row>
    <row ht="12.75" customHeight="1" r="552">
      <c r="A552" s="16">
        <v>36021</v>
      </c>
      <c r="B552" s="17" t="s">
        <v>3024</v>
      </c>
      <c r="C552" s="17">
        <v>2013</v>
      </c>
      <c r="D552" s="392">
        <v>41572</v>
      </c>
      <c r="E552" s="19" t="s">
        <v>3025</v>
      </c>
      <c r="F552" s="20" t="s">
        <v>1439</v>
      </c>
      <c r="G552" s="19" t="s">
        <v>860</v>
      </c>
      <c r="H552" s="20" t="s">
        <v>421</v>
      </c>
      <c r="I552" s="392">
        <v>44550</v>
      </c>
      <c r="J552" s="19">
        <v>12</v>
      </c>
      <c r="K552" s="103" t="s">
        <v>313</v>
      </c>
      <c r="L552" s="12" t="s">
        <v>1423</v>
      </c>
      <c r="M552" s="389">
        <f>I552-D552</f>
        <v>2978</v>
      </c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</row>
    <row ht="12.75" customHeight="1" r="553">
      <c r="A553" s="8">
        <v>36121</v>
      </c>
      <c r="B553" s="9" t="s">
        <v>3026</v>
      </c>
      <c r="C553" s="9">
        <v>2013</v>
      </c>
      <c r="D553" s="388">
        <v>41383</v>
      </c>
      <c r="E553" s="11" t="s">
        <v>3027</v>
      </c>
      <c r="F553" s="11" t="s">
        <v>1081</v>
      </c>
      <c r="G553" s="12" t="s">
        <v>860</v>
      </c>
      <c r="H553" s="11" t="s">
        <v>3028</v>
      </c>
      <c r="I553" s="388">
        <v>44550</v>
      </c>
      <c r="J553" s="12">
        <v>12</v>
      </c>
      <c r="K553" s="97" t="s">
        <v>301</v>
      </c>
      <c r="L553" s="19" t="s">
        <v>1423</v>
      </c>
      <c r="M553" s="393">
        <f>I553-D553</f>
        <v>3167</v>
      </c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</row>
    <row ht="12.75" customHeight="1" r="554">
      <c r="A554" s="16">
        <v>36221</v>
      </c>
      <c r="B554" s="17" t="s">
        <v>3029</v>
      </c>
      <c r="C554" s="17">
        <v>2018</v>
      </c>
      <c r="D554" s="392">
        <v>43412</v>
      </c>
      <c r="E554" s="19" t="s">
        <v>3030</v>
      </c>
      <c r="F554" s="19" t="s">
        <v>1154</v>
      </c>
      <c r="G554" s="19" t="s">
        <v>850</v>
      </c>
      <c r="H554" s="19" t="s">
        <v>3031</v>
      </c>
      <c r="I554" s="392">
        <v>44550</v>
      </c>
      <c r="J554" s="19">
        <v>12</v>
      </c>
      <c r="K554" s="103" t="s">
        <v>308</v>
      </c>
      <c r="L554" s="12" t="s">
        <v>1418</v>
      </c>
      <c r="M554" s="389">
        <f>I554-D554</f>
        <v>1138</v>
      </c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</row>
    <row ht="12.75" customHeight="1" r="555">
      <c r="A555" s="8">
        <v>36321</v>
      </c>
      <c r="B555" s="9" t="s">
        <v>3032</v>
      </c>
      <c r="C555" s="9">
        <v>2013</v>
      </c>
      <c r="D555" s="388">
        <v>41558</v>
      </c>
      <c r="E555" s="11" t="s">
        <v>3033</v>
      </c>
      <c r="F555" s="11" t="s">
        <v>968</v>
      </c>
      <c r="G555" s="12" t="s">
        <v>860</v>
      </c>
      <c r="H555" s="11" t="s">
        <v>209</v>
      </c>
      <c r="I555" s="388">
        <v>44550</v>
      </c>
      <c r="J555" s="12">
        <v>12</v>
      </c>
      <c r="K555" s="103" t="s">
        <v>313</v>
      </c>
      <c r="L555" s="19" t="s">
        <v>1423</v>
      </c>
      <c r="M555" s="393">
        <f>I555-D555</f>
        <v>2992</v>
      </c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</row>
    <row ht="12.75" customHeight="1" r="556">
      <c r="A556" s="16">
        <v>36421</v>
      </c>
      <c r="B556" s="17" t="s">
        <v>3034</v>
      </c>
      <c r="C556" s="17">
        <v>2018</v>
      </c>
      <c r="D556" s="392">
        <v>43278</v>
      </c>
      <c r="E556" s="19" t="s">
        <v>3035</v>
      </c>
      <c r="F556" s="20" t="s">
        <v>2043</v>
      </c>
      <c r="G556" s="19" t="s">
        <v>860</v>
      </c>
      <c r="H556" s="20" t="s">
        <v>294</v>
      </c>
      <c r="I556" s="392">
        <v>44550</v>
      </c>
      <c r="J556" s="19">
        <v>12</v>
      </c>
      <c r="K556" s="103" t="s">
        <v>319</v>
      </c>
      <c r="L556" s="12" t="s">
        <v>1418</v>
      </c>
      <c r="M556" s="389">
        <f>I556-D556</f>
        <v>1272</v>
      </c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</row>
    <row ht="12.75" customHeight="1" r="557">
      <c r="A557" s="8">
        <v>36521</v>
      </c>
      <c r="B557" s="9" t="s">
        <v>3036</v>
      </c>
      <c r="C557" s="9">
        <v>2014</v>
      </c>
      <c r="D557" s="388">
        <v>41724</v>
      </c>
      <c r="E557" s="11" t="s">
        <v>3037</v>
      </c>
      <c r="F557" s="11" t="s">
        <v>3038</v>
      </c>
      <c r="G557" s="12" t="s">
        <v>850</v>
      </c>
      <c r="H557" s="11" t="s">
        <v>870</v>
      </c>
      <c r="I557" s="388">
        <v>44550</v>
      </c>
      <c r="J557" s="12">
        <v>12</v>
      </c>
      <c r="K557" s="103" t="s">
        <v>313</v>
      </c>
      <c r="L557" s="19" t="s">
        <v>1423</v>
      </c>
      <c r="M557" s="393">
        <f>I557-D557</f>
        <v>2826</v>
      </c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</row>
    <row ht="12.75" customHeight="1" r="558">
      <c r="A558" s="16">
        <v>36621</v>
      </c>
      <c r="B558" s="17" t="s">
        <v>3039</v>
      </c>
      <c r="C558" s="17">
        <v>2014</v>
      </c>
      <c r="D558" s="392">
        <v>41838</v>
      </c>
      <c r="E558" s="19" t="s">
        <v>3040</v>
      </c>
      <c r="F558" s="20" t="s">
        <v>2847</v>
      </c>
      <c r="G558" s="19" t="s">
        <v>860</v>
      </c>
      <c r="H558" s="19" t="s">
        <v>277</v>
      </c>
      <c r="I558" s="392">
        <v>44551</v>
      </c>
      <c r="J558" s="19">
        <v>12</v>
      </c>
      <c r="K558" s="103" t="s">
        <v>313</v>
      </c>
      <c r="L558" s="12" t="s">
        <v>1423</v>
      </c>
      <c r="M558" s="389">
        <f>I558-D558</f>
        <v>2713</v>
      </c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</row>
    <row ht="12.75" customHeight="1" r="559">
      <c r="A559" s="8">
        <v>36721</v>
      </c>
      <c r="B559" s="9" t="s">
        <v>3041</v>
      </c>
      <c r="C559" s="9">
        <v>2014</v>
      </c>
      <c r="D559" s="388">
        <v>41726</v>
      </c>
      <c r="E559" s="11" t="s">
        <v>3042</v>
      </c>
      <c r="F559" s="11" t="s">
        <v>1451</v>
      </c>
      <c r="G559" s="12" t="s">
        <v>860</v>
      </c>
      <c r="H559" s="11" t="s">
        <v>3043</v>
      </c>
      <c r="I559" s="388">
        <v>44551</v>
      </c>
      <c r="J559" s="12">
        <v>12</v>
      </c>
      <c r="K559" s="103" t="s">
        <v>319</v>
      </c>
      <c r="L559" s="19" t="s">
        <v>1418</v>
      </c>
      <c r="M559" s="393">
        <f>I559-D559</f>
        <v>2825</v>
      </c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</row>
    <row ht="12.75" customHeight="1" r="560">
      <c r="A560" s="16">
        <v>36821</v>
      </c>
      <c r="B560" s="17" t="s">
        <v>3044</v>
      </c>
      <c r="C560" s="17">
        <v>2018</v>
      </c>
      <c r="D560" s="392">
        <v>43343</v>
      </c>
      <c r="E560" s="19" t="s">
        <v>3045</v>
      </c>
      <c r="F560" s="20" t="s">
        <v>1325</v>
      </c>
      <c r="G560" s="19" t="s">
        <v>850</v>
      </c>
      <c r="H560" s="20" t="s">
        <v>2462</v>
      </c>
      <c r="I560" s="392">
        <v>44551</v>
      </c>
      <c r="J560" s="19">
        <v>12</v>
      </c>
      <c r="K560" s="87" t="s">
        <v>289</v>
      </c>
      <c r="L560" s="12" t="s">
        <v>1418</v>
      </c>
      <c r="M560" s="389">
        <f>I560-D560</f>
        <v>1208</v>
      </c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</row>
    <row ht="12.75" customHeight="1" r="561">
      <c r="A561" s="8">
        <v>36921</v>
      </c>
      <c r="B561" s="9" t="s">
        <v>3046</v>
      </c>
      <c r="C561" s="9">
        <v>2014</v>
      </c>
      <c r="D561" s="388">
        <v>41921</v>
      </c>
      <c r="E561" s="11" t="s">
        <v>3047</v>
      </c>
      <c r="F561" s="11" t="s">
        <v>3048</v>
      </c>
      <c r="G561" s="12" t="s">
        <v>860</v>
      </c>
      <c r="H561" s="11" t="s">
        <v>277</v>
      </c>
      <c r="I561" s="388">
        <v>44551</v>
      </c>
      <c r="J561" s="12">
        <v>12</v>
      </c>
      <c r="K561" s="103" t="s">
        <v>319</v>
      </c>
      <c r="L561" s="19" t="s">
        <v>1423</v>
      </c>
      <c r="M561" s="393">
        <f>I561-D561</f>
        <v>2630</v>
      </c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</row>
    <row ht="12.75" customHeight="1" r="562">
      <c r="A562" s="16">
        <v>37021</v>
      </c>
      <c r="B562" s="17" t="s">
        <v>3049</v>
      </c>
      <c r="C562" s="17">
        <v>2016</v>
      </c>
      <c r="D562" s="392">
        <v>42587</v>
      </c>
      <c r="E562" s="19" t="s">
        <v>3050</v>
      </c>
      <c r="F562" s="19" t="s">
        <v>2975</v>
      </c>
      <c r="G562" s="19" t="s">
        <v>860</v>
      </c>
      <c r="H562" s="19" t="s">
        <v>3051</v>
      </c>
      <c r="I562" s="392">
        <v>44551</v>
      </c>
      <c r="J562" s="19">
        <v>12</v>
      </c>
      <c r="K562" s="103" t="s">
        <v>319</v>
      </c>
      <c r="L562" s="12" t="s">
        <v>1418</v>
      </c>
      <c r="M562" s="389">
        <f>I562-D562</f>
        <v>1964</v>
      </c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</row>
    <row ht="12.75" customHeight="1" r="563">
      <c r="A563" s="8">
        <v>37121</v>
      </c>
      <c r="B563" s="9" t="s">
        <v>3052</v>
      </c>
      <c r="C563" s="9">
        <v>2018</v>
      </c>
      <c r="D563" s="388">
        <v>43119</v>
      </c>
      <c r="E563" s="11" t="s">
        <v>3053</v>
      </c>
      <c r="F563" s="11" t="s">
        <v>1632</v>
      </c>
      <c r="G563" s="12" t="s">
        <v>860</v>
      </c>
      <c r="H563" s="11" t="s">
        <v>3054</v>
      </c>
      <c r="I563" s="388">
        <v>44551</v>
      </c>
      <c r="J563" s="12">
        <v>12</v>
      </c>
      <c r="K563" s="103" t="s">
        <v>319</v>
      </c>
      <c r="L563" s="19" t="s">
        <v>1418</v>
      </c>
      <c r="M563" s="393">
        <f>I563-D563</f>
        <v>1432</v>
      </c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</row>
    <row ht="12.75" customHeight="1" r="564">
      <c r="A564" s="16">
        <v>37221</v>
      </c>
      <c r="B564" s="17" t="s">
        <v>3055</v>
      </c>
      <c r="C564" s="17">
        <v>2010</v>
      </c>
      <c r="D564" s="392">
        <v>40353</v>
      </c>
      <c r="E564" s="19" t="s">
        <v>3056</v>
      </c>
      <c r="F564" s="20" t="s">
        <v>236</v>
      </c>
      <c r="G564" s="19" t="s">
        <v>860</v>
      </c>
      <c r="H564" s="20" t="s">
        <v>981</v>
      </c>
      <c r="I564" s="392">
        <v>44551</v>
      </c>
      <c r="J564" s="19">
        <v>12</v>
      </c>
      <c r="K564" s="97" t="s">
        <v>301</v>
      </c>
      <c r="L564" s="12" t="s">
        <v>1423</v>
      </c>
      <c r="M564" s="389">
        <f>I564-D564</f>
        <v>4198</v>
      </c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</row>
    <row ht="12.75" customHeight="1" r="565">
      <c r="A565" s="144"/>
      <c r="B565" s="145"/>
      <c r="C565" s="145"/>
      <c r="D565" s="469"/>
      <c r="E565" s="147"/>
      <c r="F565" s="148"/>
      <c r="G565" s="147"/>
      <c r="H565" s="148"/>
      <c r="I565" s="469"/>
      <c r="J565" s="147"/>
      <c r="K565" s="147"/>
      <c r="L565" s="147"/>
      <c r="M565" s="149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</row>
    <row ht="12.75" customHeight="1" hidden="1" r="566">
      <c r="A566" s="140"/>
      <c r="B566" s="141"/>
      <c r="C566" s="141"/>
      <c r="D566" s="470"/>
      <c r="E566" s="141"/>
      <c r="F566" s="141"/>
      <c r="G566" s="141"/>
      <c r="H566" s="141"/>
      <c r="I566" s="470"/>
      <c r="J566" s="141"/>
      <c r="K566" s="141"/>
      <c r="L566" s="141"/>
      <c r="M566" s="143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</row>
    <row ht="12.75" customHeight="1" hidden="1" r="567">
      <c r="A567" s="140"/>
      <c r="B567" s="141"/>
      <c r="C567" s="141"/>
      <c r="D567" s="470"/>
      <c r="E567" s="141"/>
      <c r="F567" s="141"/>
      <c r="G567" s="141"/>
      <c r="H567" s="141"/>
      <c r="I567" s="470"/>
      <c r="J567" s="141"/>
      <c r="K567" s="141"/>
      <c r="L567" s="141"/>
      <c r="M567" s="143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</row>
    <row ht="12.75" customHeight="1" hidden="1" r="568">
      <c r="A568" s="140"/>
      <c r="B568" s="141"/>
      <c r="C568" s="141"/>
      <c r="D568" s="470"/>
      <c r="E568" s="141"/>
      <c r="F568" s="141"/>
      <c r="G568" s="141"/>
      <c r="H568" s="141"/>
      <c r="I568" s="470"/>
      <c r="J568" s="141"/>
      <c r="K568" s="141"/>
      <c r="L568" s="141"/>
      <c r="M568" s="143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</row>
    <row ht="12.75" customHeight="1" hidden="1" r="569">
      <c r="A569" s="140"/>
      <c r="B569" s="141"/>
      <c r="C569" s="141"/>
      <c r="D569" s="470"/>
      <c r="E569" s="141"/>
      <c r="F569" s="141"/>
      <c r="G569" s="141"/>
      <c r="H569" s="141"/>
      <c r="I569" s="470"/>
      <c r="J569" s="141"/>
      <c r="K569" s="141"/>
      <c r="L569" s="141"/>
      <c r="M569" s="143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</row>
    <row ht="12.75" customHeight="1" hidden="1" r="570">
      <c r="A570" s="140"/>
      <c r="B570" s="141"/>
      <c r="C570" s="141"/>
      <c r="D570" s="470"/>
      <c r="E570" s="141"/>
      <c r="F570" s="141"/>
      <c r="G570" s="141"/>
      <c r="H570" s="141"/>
      <c r="I570" s="470"/>
      <c r="J570" s="141"/>
      <c r="K570" s="141"/>
      <c r="L570" s="141"/>
      <c r="M570" s="143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</row>
    <row ht="12.75" customHeight="1" hidden="1" r="571">
      <c r="A571" s="140"/>
      <c r="B571" s="141"/>
      <c r="C571" s="141"/>
      <c r="D571" s="470"/>
      <c r="E571" s="141"/>
      <c r="F571" s="141"/>
      <c r="G571" s="141"/>
      <c r="H571" s="141"/>
      <c r="I571" s="470"/>
      <c r="J571" s="141"/>
      <c r="K571" s="141"/>
      <c r="L571" s="141"/>
      <c r="M571" s="143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</row>
    <row ht="12.75" customHeight="1" hidden="1" r="572">
      <c r="A572" s="140"/>
      <c r="B572" s="141"/>
      <c r="C572" s="141"/>
      <c r="D572" s="470"/>
      <c r="E572" s="141"/>
      <c r="F572" s="141"/>
      <c r="G572" s="141"/>
      <c r="H572" s="141"/>
      <c r="I572" s="470"/>
      <c r="J572" s="141"/>
      <c r="K572" s="141"/>
      <c r="L572" s="141"/>
      <c r="M572" s="143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</row>
    <row ht="12.75" customHeight="1" hidden="1" r="573">
      <c r="A573" s="140"/>
      <c r="B573" s="141"/>
      <c r="C573" s="141"/>
      <c r="D573" s="470"/>
      <c r="E573" s="141"/>
      <c r="F573" s="141"/>
      <c r="G573" s="141"/>
      <c r="H573" s="141"/>
      <c r="I573" s="470"/>
      <c r="J573" s="141"/>
      <c r="K573" s="141"/>
      <c r="L573" s="141"/>
      <c r="M573" s="143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</row>
    <row ht="12.75" customHeight="1" hidden="1" r="574">
      <c r="A574" s="140"/>
      <c r="B574" s="141"/>
      <c r="C574" s="141"/>
      <c r="D574" s="470"/>
      <c r="E574" s="141"/>
      <c r="F574" s="141"/>
      <c r="G574" s="141"/>
      <c r="H574" s="141"/>
      <c r="I574" s="470"/>
      <c r="J574" s="141"/>
      <c r="K574" s="141"/>
      <c r="L574" s="141"/>
      <c r="M574" s="143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</row>
    <row ht="12.75" customHeight="1" hidden="1" r="575">
      <c r="A575" s="140"/>
      <c r="B575" s="141"/>
      <c r="C575" s="141"/>
      <c r="D575" s="470"/>
      <c r="E575" s="141"/>
      <c r="F575" s="141"/>
      <c r="G575" s="141"/>
      <c r="H575" s="141"/>
      <c r="I575" s="470"/>
      <c r="J575" s="141"/>
      <c r="K575" s="141"/>
      <c r="L575" s="141"/>
      <c r="M575" s="143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</row>
    <row ht="12.75" customHeight="1" hidden="1" r="576">
      <c r="A576" s="140"/>
      <c r="B576" s="141"/>
      <c r="C576" s="141"/>
      <c r="D576" s="470"/>
      <c r="E576" s="141"/>
      <c r="F576" s="141"/>
      <c r="G576" s="141"/>
      <c r="H576" s="141"/>
      <c r="I576" s="470"/>
      <c r="J576" s="141"/>
      <c r="K576" s="141"/>
      <c r="L576" s="141"/>
      <c r="M576" s="143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</row>
    <row ht="12.75" customHeight="1" hidden="1" r="577">
      <c r="A577" s="140"/>
      <c r="B577" s="141"/>
      <c r="C577" s="141"/>
      <c r="D577" s="470"/>
      <c r="E577" s="141"/>
      <c r="F577" s="141"/>
      <c r="G577" s="141"/>
      <c r="H577" s="141"/>
      <c r="I577" s="470"/>
      <c r="J577" s="141"/>
      <c r="K577" s="141"/>
      <c r="L577" s="141"/>
      <c r="M577" s="143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</row>
    <row ht="12.75" customHeight="1" hidden="1" r="578">
      <c r="A578" s="140"/>
      <c r="B578" s="141"/>
      <c r="C578" s="141"/>
      <c r="D578" s="470"/>
      <c r="E578" s="141"/>
      <c r="F578" s="141"/>
      <c r="G578" s="141"/>
      <c r="H578" s="141"/>
      <c r="I578" s="470"/>
      <c r="J578" s="141"/>
      <c r="K578" s="141"/>
      <c r="L578" s="141"/>
      <c r="M578" s="143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</row>
    <row ht="12.75" customHeight="1" hidden="1" r="579">
      <c r="A579" s="140"/>
      <c r="B579" s="141"/>
      <c r="C579" s="141"/>
      <c r="D579" s="470"/>
      <c r="E579" s="141"/>
      <c r="F579" s="141"/>
      <c r="G579" s="141"/>
      <c r="H579" s="141"/>
      <c r="I579" s="470"/>
      <c r="J579" s="141"/>
      <c r="K579" s="141"/>
      <c r="L579" s="141"/>
      <c r="M579" s="143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</row>
    <row ht="12.75" customHeight="1" hidden="1" r="580">
      <c r="A580" s="140"/>
      <c r="B580" s="141"/>
      <c r="C580" s="141"/>
      <c r="D580" s="470"/>
      <c r="E580" s="141"/>
      <c r="F580" s="141"/>
      <c r="G580" s="141"/>
      <c r="H580" s="141"/>
      <c r="I580" s="470"/>
      <c r="J580" s="141"/>
      <c r="K580" s="141"/>
      <c r="L580" s="141"/>
      <c r="M580" s="143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</row>
    <row ht="12.75" customHeight="1" hidden="1" r="581">
      <c r="A581" s="140"/>
      <c r="B581" s="141"/>
      <c r="C581" s="141"/>
      <c r="D581" s="470"/>
      <c r="E581" s="141"/>
      <c r="F581" s="141"/>
      <c r="G581" s="141"/>
      <c r="H581" s="141"/>
      <c r="I581" s="470"/>
      <c r="J581" s="141"/>
      <c r="K581" s="141"/>
      <c r="L581" s="141"/>
      <c r="M581" s="143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</row>
    <row ht="12.75" customHeight="1" hidden="1" r="582">
      <c r="A582" s="140"/>
      <c r="B582" s="141"/>
      <c r="C582" s="141"/>
      <c r="D582" s="470"/>
      <c r="E582" s="141"/>
      <c r="F582" s="141"/>
      <c r="G582" s="141"/>
      <c r="H582" s="141"/>
      <c r="I582" s="470"/>
      <c r="J582" s="141"/>
      <c r="K582" s="141"/>
      <c r="L582" s="141"/>
      <c r="M582" s="143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</row>
    <row ht="12.75" customHeight="1" hidden="1" r="583">
      <c r="A583" s="140"/>
      <c r="B583" s="141"/>
      <c r="C583" s="141"/>
      <c r="D583" s="470"/>
      <c r="E583" s="141"/>
      <c r="F583" s="141"/>
      <c r="G583" s="141"/>
      <c r="H583" s="141"/>
      <c r="I583" s="470"/>
      <c r="J583" s="141"/>
      <c r="K583" s="141"/>
      <c r="L583" s="141"/>
      <c r="M583" s="143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</row>
    <row ht="12.75" customHeight="1" hidden="1" r="584">
      <c r="A584" s="140"/>
      <c r="B584" s="141"/>
      <c r="C584" s="141"/>
      <c r="D584" s="470"/>
      <c r="E584" s="141"/>
      <c r="F584" s="141"/>
      <c r="G584" s="141"/>
      <c r="H584" s="141"/>
      <c r="I584" s="470"/>
      <c r="J584" s="141"/>
      <c r="K584" s="141"/>
      <c r="L584" s="141"/>
      <c r="M584" s="143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</row>
    <row ht="12.75" customHeight="1" hidden="1" r="585">
      <c r="A585" s="140"/>
      <c r="B585" s="141"/>
      <c r="C585" s="141"/>
      <c r="D585" s="470"/>
      <c r="E585" s="141"/>
      <c r="F585" s="141"/>
      <c r="G585" s="141"/>
      <c r="H585" s="141"/>
      <c r="I585" s="470"/>
      <c r="J585" s="141"/>
      <c r="K585" s="141"/>
      <c r="L585" s="141"/>
      <c r="M585" s="143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</row>
    <row ht="12.75" customHeight="1" hidden="1" r="586">
      <c r="A586" s="140"/>
      <c r="B586" s="141"/>
      <c r="C586" s="141"/>
      <c r="D586" s="470"/>
      <c r="E586" s="141"/>
      <c r="F586" s="141"/>
      <c r="G586" s="141"/>
      <c r="H586" s="141"/>
      <c r="I586" s="470"/>
      <c r="J586" s="141"/>
      <c r="K586" s="141"/>
      <c r="L586" s="141"/>
      <c r="M586" s="143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</row>
    <row ht="12.75" customHeight="1" hidden="1" r="587">
      <c r="A587" s="140"/>
      <c r="B587" s="141"/>
      <c r="C587" s="141"/>
      <c r="D587" s="470"/>
      <c r="E587" s="141"/>
      <c r="F587" s="141"/>
      <c r="G587" s="141"/>
      <c r="H587" s="141"/>
      <c r="I587" s="470"/>
      <c r="J587" s="141"/>
      <c r="K587" s="141"/>
      <c r="L587" s="141"/>
      <c r="M587" s="143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</row>
    <row ht="12.75" customHeight="1" hidden="1" r="588">
      <c r="A588" s="140"/>
      <c r="B588" s="141"/>
      <c r="C588" s="141"/>
      <c r="D588" s="470"/>
      <c r="E588" s="141"/>
      <c r="F588" s="141"/>
      <c r="G588" s="141"/>
      <c r="H588" s="141"/>
      <c r="I588" s="470"/>
      <c r="J588" s="141"/>
      <c r="K588" s="141"/>
      <c r="L588" s="141"/>
      <c r="M588" s="143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</row>
    <row ht="12.75" customHeight="1" hidden="1" r="589">
      <c r="A589" s="140"/>
      <c r="B589" s="141"/>
      <c r="C589" s="141"/>
      <c r="D589" s="470"/>
      <c r="E589" s="141"/>
      <c r="F589" s="141"/>
      <c r="G589" s="141"/>
      <c r="H589" s="141"/>
      <c r="I589" s="470"/>
      <c r="J589" s="141"/>
      <c r="K589" s="141"/>
      <c r="L589" s="141"/>
      <c r="M589" s="143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</row>
    <row ht="12.75" customHeight="1" hidden="1" r="590">
      <c r="A590" s="140"/>
      <c r="B590" s="141"/>
      <c r="C590" s="141"/>
      <c r="D590" s="470"/>
      <c r="E590" s="141"/>
      <c r="F590" s="141"/>
      <c r="G590" s="141"/>
      <c r="H590" s="141"/>
      <c r="I590" s="470"/>
      <c r="J590" s="141"/>
      <c r="K590" s="141"/>
      <c r="L590" s="141"/>
      <c r="M590" s="143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</row>
    <row ht="12.75" customHeight="1" hidden="1" r="591">
      <c r="A591" s="140"/>
      <c r="B591" s="141"/>
      <c r="C591" s="141"/>
      <c r="D591" s="470"/>
      <c r="E591" s="141"/>
      <c r="F591" s="141"/>
      <c r="G591" s="141"/>
      <c r="H591" s="141"/>
      <c r="I591" s="470"/>
      <c r="J591" s="141"/>
      <c r="K591" s="141"/>
      <c r="L591" s="141"/>
      <c r="M591" s="143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</row>
    <row ht="12.75" customHeight="1" hidden="1" r="592">
      <c r="A592" s="140"/>
      <c r="B592" s="141"/>
      <c r="C592" s="141"/>
      <c r="D592" s="470"/>
      <c r="E592" s="141"/>
      <c r="F592" s="141"/>
      <c r="G592" s="141"/>
      <c r="H592" s="141"/>
      <c r="I592" s="470"/>
      <c r="J592" s="141"/>
      <c r="K592" s="141"/>
      <c r="L592" s="141"/>
      <c r="M592" s="143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</row>
    <row ht="12.75" customHeight="1" hidden="1" r="593">
      <c r="A593" s="140"/>
      <c r="B593" s="141"/>
      <c r="C593" s="141"/>
      <c r="D593" s="470"/>
      <c r="E593" s="141"/>
      <c r="F593" s="141"/>
      <c r="G593" s="141"/>
      <c r="H593" s="141"/>
      <c r="I593" s="470"/>
      <c r="J593" s="141"/>
      <c r="K593" s="141"/>
      <c r="L593" s="141"/>
      <c r="M593" s="143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</row>
    <row ht="12.75" customHeight="1" hidden="1" r="594">
      <c r="A594" s="140"/>
      <c r="B594" s="141"/>
      <c r="C594" s="141"/>
      <c r="D594" s="470"/>
      <c r="E594" s="141"/>
      <c r="F594" s="141"/>
      <c r="G594" s="141"/>
      <c r="H594" s="141"/>
      <c r="I594" s="470"/>
      <c r="J594" s="141"/>
      <c r="K594" s="141"/>
      <c r="L594" s="141"/>
      <c r="M594" s="143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</row>
    <row ht="12.75" customHeight="1" hidden="1" r="595">
      <c r="A595" s="140"/>
      <c r="B595" s="141"/>
      <c r="C595" s="141"/>
      <c r="D595" s="470"/>
      <c r="E595" s="141"/>
      <c r="F595" s="141"/>
      <c r="G595" s="141"/>
      <c r="H595" s="141"/>
      <c r="I595" s="470"/>
      <c r="J595" s="141"/>
      <c r="K595" s="141"/>
      <c r="L595" s="141"/>
      <c r="M595" s="143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</row>
    <row ht="12.75" customHeight="1" hidden="1" r="596">
      <c r="A596" s="140"/>
      <c r="B596" s="141"/>
      <c r="C596" s="141"/>
      <c r="D596" s="470"/>
      <c r="E596" s="141"/>
      <c r="F596" s="141"/>
      <c r="G596" s="141"/>
      <c r="H596" s="141"/>
      <c r="I596" s="470"/>
      <c r="J596" s="141"/>
      <c r="K596" s="141"/>
      <c r="L596" s="141"/>
      <c r="M596" s="143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</row>
    <row ht="12.75" customHeight="1" hidden="1" r="597">
      <c r="A597" s="140"/>
      <c r="B597" s="141"/>
      <c r="C597" s="141"/>
      <c r="D597" s="470"/>
      <c r="E597" s="141"/>
      <c r="F597" s="141"/>
      <c r="G597" s="141"/>
      <c r="H597" s="141"/>
      <c r="I597" s="470"/>
      <c r="J597" s="141"/>
      <c r="K597" s="141"/>
      <c r="L597" s="141"/>
      <c r="M597" s="143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</row>
    <row ht="12.75" customHeight="1" hidden="1" r="598">
      <c r="A598" s="140"/>
      <c r="B598" s="141"/>
      <c r="C598" s="141"/>
      <c r="D598" s="470"/>
      <c r="E598" s="141"/>
      <c r="F598" s="141"/>
      <c r="G598" s="141"/>
      <c r="H598" s="141"/>
      <c r="I598" s="470"/>
      <c r="J598" s="141"/>
      <c r="K598" s="141"/>
      <c r="L598" s="141"/>
      <c r="M598" s="143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</row>
    <row ht="12.75" customHeight="1" hidden="1" r="599">
      <c r="A599" s="140"/>
      <c r="B599" s="141"/>
      <c r="C599" s="141"/>
      <c r="D599" s="470"/>
      <c r="E599" s="141"/>
      <c r="F599" s="141"/>
      <c r="G599" s="141"/>
      <c r="H599" s="141"/>
      <c r="I599" s="470"/>
      <c r="J599" s="141"/>
      <c r="K599" s="141"/>
      <c r="L599" s="141"/>
      <c r="M599" s="143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</row>
    <row ht="12.75" customHeight="1" hidden="1" r="600">
      <c r="A600" s="140"/>
      <c r="B600" s="141"/>
      <c r="C600" s="141"/>
      <c r="D600" s="470"/>
      <c r="E600" s="141"/>
      <c r="F600" s="141"/>
      <c r="G600" s="141"/>
      <c r="H600" s="141"/>
      <c r="I600" s="470"/>
      <c r="J600" s="141"/>
      <c r="K600" s="141"/>
      <c r="L600" s="141"/>
      <c r="M600" s="143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</row>
    <row ht="12.75" customHeight="1" hidden="1" r="601">
      <c r="A601" s="140"/>
      <c r="B601" s="141"/>
      <c r="C601" s="141"/>
      <c r="D601" s="470"/>
      <c r="E601" s="141"/>
      <c r="F601" s="141"/>
      <c r="G601" s="141"/>
      <c r="H601" s="141"/>
      <c r="I601" s="470"/>
      <c r="J601" s="141"/>
      <c r="K601" s="141"/>
      <c r="L601" s="141"/>
      <c r="M601" s="143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</row>
    <row ht="12.75" customHeight="1" hidden="1" r="602">
      <c r="A602" s="140"/>
      <c r="B602" s="141"/>
      <c r="C602" s="141"/>
      <c r="D602" s="470"/>
      <c r="E602" s="141"/>
      <c r="F602" s="141"/>
      <c r="G602" s="141"/>
      <c r="H602" s="141"/>
      <c r="I602" s="470"/>
      <c r="J602" s="141"/>
      <c r="K602" s="141"/>
      <c r="L602" s="141"/>
      <c r="M602" s="143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</row>
    <row ht="12.75" customHeight="1" hidden="1" r="603">
      <c r="A603" s="140"/>
      <c r="B603" s="141"/>
      <c r="C603" s="141"/>
      <c r="D603" s="470"/>
      <c r="E603" s="141"/>
      <c r="F603" s="141"/>
      <c r="G603" s="141"/>
      <c r="H603" s="141"/>
      <c r="I603" s="470"/>
      <c r="J603" s="141"/>
      <c r="K603" s="141"/>
      <c r="L603" s="141"/>
      <c r="M603" s="143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</row>
    <row ht="12.75" customHeight="1" hidden="1" r="604">
      <c r="A604" s="140"/>
      <c r="B604" s="141"/>
      <c r="C604" s="141"/>
      <c r="D604" s="470"/>
      <c r="E604" s="141"/>
      <c r="F604" s="141"/>
      <c r="G604" s="141"/>
      <c r="H604" s="141"/>
      <c r="I604" s="470"/>
      <c r="J604" s="141"/>
      <c r="K604" s="141"/>
      <c r="L604" s="141"/>
      <c r="M604" s="143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</row>
    <row ht="12.75" customHeight="1" hidden="1" r="605">
      <c r="A605" s="140"/>
      <c r="B605" s="141"/>
      <c r="C605" s="141"/>
      <c r="D605" s="470"/>
      <c r="E605" s="141"/>
      <c r="F605" s="141"/>
      <c r="G605" s="141"/>
      <c r="H605" s="141"/>
      <c r="I605" s="470"/>
      <c r="J605" s="141"/>
      <c r="K605" s="141"/>
      <c r="L605" s="141"/>
      <c r="M605" s="143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</row>
    <row ht="12.75" customHeight="1" hidden="1" r="606">
      <c r="A606" s="140"/>
      <c r="B606" s="141"/>
      <c r="C606" s="141"/>
      <c r="D606" s="470"/>
      <c r="E606" s="141"/>
      <c r="F606" s="141"/>
      <c r="G606" s="141"/>
      <c r="H606" s="141"/>
      <c r="I606" s="470"/>
      <c r="J606" s="141"/>
      <c r="K606" s="141"/>
      <c r="L606" s="141"/>
      <c r="M606" s="143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</row>
    <row ht="12.75" customHeight="1" hidden="1" r="607">
      <c r="A607" s="140"/>
      <c r="B607" s="141"/>
      <c r="C607" s="141"/>
      <c r="D607" s="470"/>
      <c r="E607" s="141"/>
      <c r="F607" s="141"/>
      <c r="G607" s="141"/>
      <c r="H607" s="141"/>
      <c r="I607" s="470"/>
      <c r="J607" s="141"/>
      <c r="K607" s="141"/>
      <c r="L607" s="141"/>
      <c r="M607" s="143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</row>
    <row ht="12.75" customHeight="1" hidden="1" r="608">
      <c r="A608" s="140"/>
      <c r="B608" s="141"/>
      <c r="C608" s="141"/>
      <c r="D608" s="470"/>
      <c r="E608" s="141"/>
      <c r="F608" s="141"/>
      <c r="G608" s="141"/>
      <c r="H608" s="141"/>
      <c r="I608" s="470"/>
      <c r="J608" s="141"/>
      <c r="K608" s="141"/>
      <c r="L608" s="141"/>
      <c r="M608" s="143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</row>
    <row ht="12.75" customHeight="1" hidden="1" r="609">
      <c r="A609" s="140"/>
      <c r="B609" s="141"/>
      <c r="C609" s="141"/>
      <c r="D609" s="470"/>
      <c r="E609" s="141"/>
      <c r="F609" s="141"/>
      <c r="G609" s="141"/>
      <c r="H609" s="141"/>
      <c r="I609" s="470"/>
      <c r="J609" s="141"/>
      <c r="K609" s="141"/>
      <c r="L609" s="141"/>
      <c r="M609" s="143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</row>
    <row ht="12.75" customHeight="1" hidden="1" r="610">
      <c r="A610" s="140"/>
      <c r="B610" s="141"/>
      <c r="C610" s="141"/>
      <c r="D610" s="470"/>
      <c r="E610" s="141"/>
      <c r="F610" s="141"/>
      <c r="G610" s="141"/>
      <c r="H610" s="141"/>
      <c r="I610" s="470"/>
      <c r="J610" s="141"/>
      <c r="K610" s="141"/>
      <c r="L610" s="141"/>
      <c r="M610" s="143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</row>
    <row ht="12.75" customHeight="1" hidden="1" r="611">
      <c r="A611" s="140"/>
      <c r="B611" s="141"/>
      <c r="C611" s="141"/>
      <c r="D611" s="470"/>
      <c r="E611" s="141"/>
      <c r="F611" s="141"/>
      <c r="G611" s="141"/>
      <c r="H611" s="141"/>
      <c r="I611" s="470"/>
      <c r="J611" s="141"/>
      <c r="K611" s="141"/>
      <c r="L611" s="141"/>
      <c r="M611" s="143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</row>
    <row ht="12.75" customHeight="1" hidden="1" r="612">
      <c r="A612" s="140"/>
      <c r="B612" s="141"/>
      <c r="C612" s="141"/>
      <c r="D612" s="470"/>
      <c r="E612" s="141"/>
      <c r="F612" s="141"/>
      <c r="G612" s="141"/>
      <c r="H612" s="141"/>
      <c r="I612" s="470"/>
      <c r="J612" s="141"/>
      <c r="K612" s="141"/>
      <c r="L612" s="141"/>
      <c r="M612" s="143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</row>
    <row ht="12.75" customHeight="1" hidden="1" r="613">
      <c r="A613" s="140"/>
      <c r="B613" s="141"/>
      <c r="C613" s="141"/>
      <c r="D613" s="470"/>
      <c r="E613" s="141"/>
      <c r="F613" s="141"/>
      <c r="G613" s="141"/>
      <c r="H613" s="141"/>
      <c r="I613" s="470"/>
      <c r="J613" s="141"/>
      <c r="K613" s="141"/>
      <c r="L613" s="141"/>
      <c r="M613" s="143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</row>
    <row ht="12.75" customHeight="1" hidden="1" r="614">
      <c r="A614" s="140"/>
      <c r="B614" s="141"/>
      <c r="C614" s="141"/>
      <c r="D614" s="470"/>
      <c r="E614" s="141"/>
      <c r="F614" s="141"/>
      <c r="G614" s="141"/>
      <c r="H614" s="141"/>
      <c r="I614" s="470"/>
      <c r="J614" s="141"/>
      <c r="K614" s="141"/>
      <c r="L614" s="141"/>
      <c r="M614" s="143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</row>
    <row ht="12.75" customHeight="1" hidden="1" r="615">
      <c r="A615" s="140"/>
      <c r="B615" s="141"/>
      <c r="C615" s="141"/>
      <c r="D615" s="470"/>
      <c r="E615" s="141"/>
      <c r="F615" s="141"/>
      <c r="G615" s="141"/>
      <c r="H615" s="141"/>
      <c r="I615" s="470"/>
      <c r="J615" s="141"/>
      <c r="K615" s="141"/>
      <c r="L615" s="141"/>
      <c r="M615" s="143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</row>
    <row ht="12.75" customHeight="1" hidden="1" r="616">
      <c r="A616" s="140"/>
      <c r="B616" s="141"/>
      <c r="C616" s="141"/>
      <c r="D616" s="470"/>
      <c r="E616" s="141"/>
      <c r="F616" s="141"/>
      <c r="G616" s="141"/>
      <c r="H616" s="141"/>
      <c r="I616" s="470"/>
      <c r="J616" s="141"/>
      <c r="K616" s="141"/>
      <c r="L616" s="141"/>
      <c r="M616" s="143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</row>
    <row ht="12.75" customHeight="1" hidden="1" r="617">
      <c r="A617" s="140"/>
      <c r="B617" s="141"/>
      <c r="C617" s="141"/>
      <c r="D617" s="470"/>
      <c r="E617" s="141"/>
      <c r="F617" s="141"/>
      <c r="G617" s="141"/>
      <c r="H617" s="141"/>
      <c r="I617" s="470"/>
      <c r="J617" s="141"/>
      <c r="K617" s="141"/>
      <c r="L617" s="141"/>
      <c r="M617" s="143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</row>
    <row ht="12.75" customHeight="1" hidden="1" r="618">
      <c r="A618" s="140"/>
      <c r="B618" s="141"/>
      <c r="C618" s="141"/>
      <c r="D618" s="470"/>
      <c r="E618" s="141"/>
      <c r="F618" s="141"/>
      <c r="G618" s="141"/>
      <c r="H618" s="141"/>
      <c r="I618" s="470"/>
      <c r="J618" s="141"/>
      <c r="K618" s="141"/>
      <c r="L618" s="141"/>
      <c r="M618" s="143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</row>
    <row ht="12.75" customHeight="1" hidden="1" r="619">
      <c r="A619" s="140"/>
      <c r="B619" s="141"/>
      <c r="C619" s="141"/>
      <c r="D619" s="470"/>
      <c r="E619" s="141"/>
      <c r="F619" s="141"/>
      <c r="G619" s="141"/>
      <c r="H619" s="141"/>
      <c r="I619" s="470"/>
      <c r="J619" s="141"/>
      <c r="K619" s="141"/>
      <c r="L619" s="141"/>
      <c r="M619" s="143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</row>
    <row ht="12.75" customHeight="1" hidden="1" r="620">
      <c r="A620" s="140"/>
      <c r="B620" s="141"/>
      <c r="C620" s="141"/>
      <c r="D620" s="470"/>
      <c r="E620" s="141"/>
      <c r="F620" s="141"/>
      <c r="G620" s="141"/>
      <c r="H620" s="141"/>
      <c r="I620" s="470"/>
      <c r="J620" s="141"/>
      <c r="K620" s="141"/>
      <c r="L620" s="141"/>
      <c r="M620" s="143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</row>
    <row ht="12.75" customHeight="1" hidden="1" r="621">
      <c r="A621" s="140"/>
      <c r="B621" s="141"/>
      <c r="C621" s="141"/>
      <c r="D621" s="470"/>
      <c r="E621" s="141"/>
      <c r="F621" s="141"/>
      <c r="G621" s="141"/>
      <c r="H621" s="141"/>
      <c r="I621" s="470"/>
      <c r="J621" s="141"/>
      <c r="K621" s="141"/>
      <c r="L621" s="141"/>
      <c r="M621" s="143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</row>
    <row ht="12.75" customHeight="1" hidden="1" r="622">
      <c r="A622" s="140"/>
      <c r="B622" s="141"/>
      <c r="C622" s="141"/>
      <c r="D622" s="470"/>
      <c r="E622" s="141"/>
      <c r="F622" s="141"/>
      <c r="G622" s="141"/>
      <c r="H622" s="141"/>
      <c r="I622" s="470"/>
      <c r="J622" s="141"/>
      <c r="K622" s="141"/>
      <c r="L622" s="141"/>
      <c r="M622" s="143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</row>
    <row ht="12.75" customHeight="1" hidden="1" r="623">
      <c r="A623" s="140"/>
      <c r="B623" s="141"/>
      <c r="C623" s="141"/>
      <c r="D623" s="470"/>
      <c r="E623" s="141"/>
      <c r="F623" s="141"/>
      <c r="G623" s="141"/>
      <c r="H623" s="141"/>
      <c r="I623" s="470"/>
      <c r="J623" s="141"/>
      <c r="K623" s="141"/>
      <c r="L623" s="141"/>
      <c r="M623" s="143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</row>
    <row ht="12.75" customHeight="1" hidden="1" r="624">
      <c r="A624" s="140"/>
      <c r="B624" s="141"/>
      <c r="C624" s="141"/>
      <c r="D624" s="470"/>
      <c r="E624" s="141"/>
      <c r="F624" s="141"/>
      <c r="G624" s="141"/>
      <c r="H624" s="141"/>
      <c r="I624" s="470"/>
      <c r="J624" s="141"/>
      <c r="K624" s="141"/>
      <c r="L624" s="141"/>
      <c r="M624" s="143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</row>
    <row ht="12.75" customHeight="1" hidden="1" r="625">
      <c r="A625" s="140"/>
      <c r="B625" s="141"/>
      <c r="C625" s="141"/>
      <c r="D625" s="470"/>
      <c r="E625" s="141"/>
      <c r="F625" s="141"/>
      <c r="G625" s="141"/>
      <c r="H625" s="141"/>
      <c r="I625" s="470"/>
      <c r="J625" s="141"/>
      <c r="K625" s="141"/>
      <c r="L625" s="141"/>
      <c r="M625" s="143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</row>
    <row ht="12.75" customHeight="1" hidden="1" r="626">
      <c r="A626" s="140"/>
      <c r="B626" s="141"/>
      <c r="C626" s="141"/>
      <c r="D626" s="470"/>
      <c r="E626" s="141"/>
      <c r="F626" s="141"/>
      <c r="G626" s="141"/>
      <c r="H626" s="141"/>
      <c r="I626" s="470"/>
      <c r="J626" s="141"/>
      <c r="K626" s="141"/>
      <c r="L626" s="141"/>
      <c r="M626" s="143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</row>
    <row ht="12.75" customHeight="1" hidden="1" r="627">
      <c r="A627" s="140"/>
      <c r="B627" s="141"/>
      <c r="C627" s="141"/>
      <c r="D627" s="470"/>
      <c r="E627" s="141"/>
      <c r="F627" s="141"/>
      <c r="G627" s="141"/>
      <c r="H627" s="141"/>
      <c r="I627" s="470"/>
      <c r="J627" s="141"/>
      <c r="K627" s="141"/>
      <c r="L627" s="141"/>
      <c r="M627" s="143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</row>
    <row ht="12.75" customHeight="1" hidden="1" r="628">
      <c r="A628" s="140"/>
      <c r="B628" s="141"/>
      <c r="C628" s="141"/>
      <c r="D628" s="470"/>
      <c r="E628" s="141"/>
      <c r="F628" s="141"/>
      <c r="G628" s="141"/>
      <c r="H628" s="141"/>
      <c r="I628" s="470"/>
      <c r="J628" s="141"/>
      <c r="K628" s="141"/>
      <c r="L628" s="141"/>
      <c r="M628" s="143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</row>
    <row ht="12.75" customHeight="1" hidden="1" r="629">
      <c r="A629" s="140"/>
      <c r="B629" s="141"/>
      <c r="C629" s="141"/>
      <c r="D629" s="470"/>
      <c r="E629" s="141"/>
      <c r="F629" s="141"/>
      <c r="G629" s="141"/>
      <c r="H629" s="141"/>
      <c r="I629" s="470"/>
      <c r="J629" s="141"/>
      <c r="K629" s="141"/>
      <c r="L629" s="141"/>
      <c r="M629" s="143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</row>
    <row ht="12.75" customHeight="1" hidden="1" r="630">
      <c r="A630" s="140"/>
      <c r="B630" s="141"/>
      <c r="C630" s="141"/>
      <c r="D630" s="470"/>
      <c r="E630" s="141"/>
      <c r="F630" s="141"/>
      <c r="G630" s="141"/>
      <c r="H630" s="141"/>
      <c r="I630" s="470"/>
      <c r="J630" s="141"/>
      <c r="K630" s="141"/>
      <c r="L630" s="141"/>
      <c r="M630" s="143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</row>
    <row ht="12.75" customHeight="1" hidden="1" r="631">
      <c r="A631" s="140"/>
      <c r="B631" s="141"/>
      <c r="C631" s="141"/>
      <c r="D631" s="470"/>
      <c r="E631" s="141"/>
      <c r="F631" s="141"/>
      <c r="G631" s="141"/>
      <c r="H631" s="141"/>
      <c r="I631" s="470"/>
      <c r="J631" s="141"/>
      <c r="K631" s="141"/>
      <c r="L631" s="141"/>
      <c r="M631" s="143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</row>
    <row ht="12.75" customHeight="1" hidden="1" r="632">
      <c r="A632" s="140"/>
      <c r="B632" s="141"/>
      <c r="C632" s="141"/>
      <c r="D632" s="470"/>
      <c r="E632" s="141"/>
      <c r="F632" s="141"/>
      <c r="G632" s="141"/>
      <c r="H632" s="141"/>
      <c r="I632" s="470"/>
      <c r="J632" s="141"/>
      <c r="K632" s="141"/>
      <c r="L632" s="141"/>
      <c r="M632" s="143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</row>
    <row ht="12.75" customHeight="1" hidden="1" r="633">
      <c r="A633" s="140"/>
      <c r="B633" s="141"/>
      <c r="C633" s="141"/>
      <c r="D633" s="470"/>
      <c r="E633" s="141"/>
      <c r="F633" s="141"/>
      <c r="G633" s="141"/>
      <c r="H633" s="141"/>
      <c r="I633" s="470"/>
      <c r="J633" s="141"/>
      <c r="K633" s="141"/>
      <c r="L633" s="141"/>
      <c r="M633" s="143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</row>
    <row ht="12.75" customHeight="1" hidden="1" r="634">
      <c r="A634" s="140"/>
      <c r="B634" s="141"/>
      <c r="C634" s="141"/>
      <c r="D634" s="470"/>
      <c r="E634" s="141"/>
      <c r="F634" s="141"/>
      <c r="G634" s="141"/>
      <c r="H634" s="141"/>
      <c r="I634" s="470"/>
      <c r="J634" s="141"/>
      <c r="K634" s="141"/>
      <c r="L634" s="141"/>
      <c r="M634" s="143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</row>
    <row ht="12.75" customHeight="1" hidden="1" r="635">
      <c r="A635" s="140"/>
      <c r="B635" s="141"/>
      <c r="C635" s="141"/>
      <c r="D635" s="470"/>
      <c r="E635" s="141"/>
      <c r="F635" s="141"/>
      <c r="G635" s="141"/>
      <c r="H635" s="141"/>
      <c r="I635" s="470"/>
      <c r="J635" s="141"/>
      <c r="K635" s="141"/>
      <c r="L635" s="141"/>
      <c r="M635" s="143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</row>
    <row ht="12.75" customHeight="1" hidden="1" r="636">
      <c r="A636" s="140"/>
      <c r="B636" s="141"/>
      <c r="C636" s="141"/>
      <c r="D636" s="470"/>
      <c r="E636" s="141"/>
      <c r="F636" s="141"/>
      <c r="G636" s="141"/>
      <c r="H636" s="141"/>
      <c r="I636" s="470"/>
      <c r="J636" s="141"/>
      <c r="K636" s="141"/>
      <c r="L636" s="141"/>
      <c r="M636" s="143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</row>
    <row ht="12.75" customHeight="1" hidden="1" r="637">
      <c r="A637" s="140"/>
      <c r="B637" s="141"/>
      <c r="C637" s="141"/>
      <c r="D637" s="470"/>
      <c r="E637" s="141"/>
      <c r="F637" s="141"/>
      <c r="G637" s="141"/>
      <c r="H637" s="141"/>
      <c r="I637" s="470"/>
      <c r="J637" s="141"/>
      <c r="K637" s="141"/>
      <c r="L637" s="141"/>
      <c r="M637" s="143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</row>
    <row ht="12.75" customHeight="1" hidden="1" r="638">
      <c r="A638" s="140"/>
      <c r="B638" s="141"/>
      <c r="C638" s="141"/>
      <c r="D638" s="470"/>
      <c r="E638" s="141"/>
      <c r="F638" s="141"/>
      <c r="G638" s="141"/>
      <c r="H638" s="141"/>
      <c r="I638" s="470"/>
      <c r="J638" s="141"/>
      <c r="K638" s="141"/>
      <c r="L638" s="141"/>
      <c r="M638" s="143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</row>
    <row ht="12.75" customHeight="1" hidden="1" r="639">
      <c r="A639" s="140"/>
      <c r="B639" s="141"/>
      <c r="C639" s="141"/>
      <c r="D639" s="470"/>
      <c r="E639" s="141"/>
      <c r="F639" s="141"/>
      <c r="G639" s="141"/>
      <c r="H639" s="141"/>
      <c r="I639" s="470"/>
      <c r="J639" s="141"/>
      <c r="K639" s="141"/>
      <c r="L639" s="141"/>
      <c r="M639" s="143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</row>
    <row ht="12.75" customHeight="1" hidden="1" r="640">
      <c r="A640" s="140"/>
      <c r="B640" s="141"/>
      <c r="C640" s="141"/>
      <c r="D640" s="470"/>
      <c r="E640" s="141"/>
      <c r="F640" s="141"/>
      <c r="G640" s="141"/>
      <c r="H640" s="141"/>
      <c r="I640" s="470"/>
      <c r="J640" s="141"/>
      <c r="K640" s="141"/>
      <c r="L640" s="141"/>
      <c r="M640" s="143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</row>
    <row ht="12.75" customHeight="1" hidden="1" r="641">
      <c r="A641" s="140"/>
      <c r="B641" s="141"/>
      <c r="C641" s="141"/>
      <c r="D641" s="470"/>
      <c r="E641" s="141"/>
      <c r="F641" s="141"/>
      <c r="G641" s="141"/>
      <c r="H641" s="141"/>
      <c r="I641" s="470"/>
      <c r="J641" s="141"/>
      <c r="K641" s="141"/>
      <c r="L641" s="141"/>
      <c r="M641" s="143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</row>
    <row ht="12.75" customHeight="1" hidden="1" r="642">
      <c r="A642" s="140"/>
      <c r="B642" s="141"/>
      <c r="C642" s="141"/>
      <c r="D642" s="470"/>
      <c r="E642" s="141"/>
      <c r="F642" s="141"/>
      <c r="G642" s="141"/>
      <c r="H642" s="141"/>
      <c r="I642" s="470"/>
      <c r="J642" s="141"/>
      <c r="K642" s="141"/>
      <c r="L642" s="141"/>
      <c r="M642" s="143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</row>
    <row ht="12.75" customHeight="1" hidden="1" r="643">
      <c r="A643" s="140"/>
      <c r="B643" s="141"/>
      <c r="C643" s="141"/>
      <c r="D643" s="470"/>
      <c r="E643" s="141"/>
      <c r="F643" s="141"/>
      <c r="G643" s="141"/>
      <c r="H643" s="141"/>
      <c r="I643" s="470"/>
      <c r="J643" s="141"/>
      <c r="K643" s="141"/>
      <c r="L643" s="141"/>
      <c r="M643" s="143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</row>
    <row ht="12.75" customHeight="1" hidden="1" r="644">
      <c r="A644" s="140"/>
      <c r="B644" s="141"/>
      <c r="C644" s="141"/>
      <c r="D644" s="470"/>
      <c r="E644" s="141"/>
      <c r="F644" s="141"/>
      <c r="G644" s="141"/>
      <c r="H644" s="141"/>
      <c r="I644" s="470"/>
      <c r="J644" s="141"/>
      <c r="K644" s="141"/>
      <c r="L644" s="141"/>
      <c r="M644" s="143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</row>
    <row ht="12.75" customHeight="1" hidden="1" r="645">
      <c r="A645" s="140"/>
      <c r="B645" s="141"/>
      <c r="C645" s="141"/>
      <c r="D645" s="470"/>
      <c r="E645" s="141"/>
      <c r="F645" s="141"/>
      <c r="G645" s="141"/>
      <c r="H645" s="141"/>
      <c r="I645" s="470"/>
      <c r="J645" s="141"/>
      <c r="K645" s="141"/>
      <c r="L645" s="141"/>
      <c r="M645" s="143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</row>
    <row ht="12.75" customHeight="1" hidden="1" r="646">
      <c r="A646" s="140"/>
      <c r="B646" s="141"/>
      <c r="C646" s="141"/>
      <c r="D646" s="470"/>
      <c r="E646" s="141"/>
      <c r="F646" s="141"/>
      <c r="G646" s="141"/>
      <c r="H646" s="141"/>
      <c r="I646" s="470"/>
      <c r="J646" s="141"/>
      <c r="K646" s="141"/>
      <c r="L646" s="141"/>
      <c r="M646" s="143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</row>
    <row ht="12.75" customHeight="1" hidden="1" r="647">
      <c r="A647" s="140"/>
      <c r="B647" s="141"/>
      <c r="C647" s="141"/>
      <c r="D647" s="470"/>
      <c r="E647" s="141"/>
      <c r="F647" s="141"/>
      <c r="G647" s="141"/>
      <c r="H647" s="141"/>
      <c r="I647" s="470"/>
      <c r="J647" s="141"/>
      <c r="K647" s="141"/>
      <c r="L647" s="141"/>
      <c r="M647" s="143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</row>
    <row ht="12.75" customHeight="1" hidden="1" r="648">
      <c r="A648" s="140"/>
      <c r="B648" s="141"/>
      <c r="C648" s="141"/>
      <c r="D648" s="470"/>
      <c r="E648" s="141"/>
      <c r="F648" s="141"/>
      <c r="G648" s="141"/>
      <c r="H648" s="141"/>
      <c r="I648" s="470"/>
      <c r="J648" s="141"/>
      <c r="K648" s="141"/>
      <c r="L648" s="141"/>
      <c r="M648" s="143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</row>
    <row ht="12.75" customHeight="1" hidden="1" r="649">
      <c r="A649" s="140"/>
      <c r="B649" s="141"/>
      <c r="C649" s="141"/>
      <c r="D649" s="470"/>
      <c r="E649" s="141"/>
      <c r="F649" s="141"/>
      <c r="G649" s="141"/>
      <c r="H649" s="141"/>
      <c r="I649" s="470"/>
      <c r="J649" s="141"/>
      <c r="K649" s="141"/>
      <c r="L649" s="141"/>
      <c r="M649" s="143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</row>
    <row ht="12.75" customHeight="1" hidden="1" r="650">
      <c r="A650" s="140"/>
      <c r="B650" s="141"/>
      <c r="C650" s="141"/>
      <c r="D650" s="470"/>
      <c r="E650" s="141"/>
      <c r="F650" s="141"/>
      <c r="G650" s="141"/>
      <c r="H650" s="141"/>
      <c r="I650" s="470"/>
      <c r="J650" s="141"/>
      <c r="K650" s="141"/>
      <c r="L650" s="141"/>
      <c r="M650" s="143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</row>
    <row ht="12.75" customHeight="1" hidden="1" r="651">
      <c r="A651" s="140"/>
      <c r="B651" s="141"/>
      <c r="C651" s="141"/>
      <c r="D651" s="470"/>
      <c r="E651" s="141"/>
      <c r="F651" s="141"/>
      <c r="G651" s="141"/>
      <c r="H651" s="141"/>
      <c r="I651" s="470"/>
      <c r="J651" s="141"/>
      <c r="K651" s="141"/>
      <c r="L651" s="141"/>
      <c r="M651" s="143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</row>
    <row ht="12.75" customHeight="1" hidden="1" r="652">
      <c r="A652" s="140"/>
      <c r="B652" s="141"/>
      <c r="C652" s="141"/>
      <c r="D652" s="470"/>
      <c r="E652" s="141"/>
      <c r="F652" s="141"/>
      <c r="G652" s="141"/>
      <c r="H652" s="141"/>
      <c r="I652" s="470"/>
      <c r="J652" s="141"/>
      <c r="K652" s="141"/>
      <c r="L652" s="141"/>
      <c r="M652" s="143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</row>
    <row ht="12.75" customHeight="1" hidden="1" r="653">
      <c r="A653" s="140"/>
      <c r="B653" s="141"/>
      <c r="C653" s="141"/>
      <c r="D653" s="470"/>
      <c r="E653" s="141"/>
      <c r="F653" s="141"/>
      <c r="G653" s="141"/>
      <c r="H653" s="141"/>
      <c r="I653" s="470"/>
      <c r="J653" s="141"/>
      <c r="K653" s="141"/>
      <c r="L653" s="141"/>
      <c r="M653" s="143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</row>
    <row ht="12.75" customHeight="1" hidden="1" r="654">
      <c r="A654" s="140"/>
      <c r="B654" s="141"/>
      <c r="C654" s="141"/>
      <c r="D654" s="470"/>
      <c r="E654" s="141"/>
      <c r="F654" s="141"/>
      <c r="G654" s="141"/>
      <c r="H654" s="141"/>
      <c r="I654" s="470"/>
      <c r="J654" s="141"/>
      <c r="K654" s="141"/>
      <c r="L654" s="141"/>
      <c r="M654" s="143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</row>
    <row ht="12.75" customHeight="1" hidden="1" r="655">
      <c r="A655" s="140"/>
      <c r="B655" s="141"/>
      <c r="C655" s="141"/>
      <c r="D655" s="470"/>
      <c r="E655" s="141"/>
      <c r="F655" s="141"/>
      <c r="G655" s="141"/>
      <c r="H655" s="141"/>
      <c r="I655" s="470"/>
      <c r="J655" s="141"/>
      <c r="K655" s="141"/>
      <c r="L655" s="141"/>
      <c r="M655" s="143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</row>
    <row ht="12.75" customHeight="1" hidden="1" r="656">
      <c r="A656" s="140"/>
      <c r="B656" s="141"/>
      <c r="C656" s="141"/>
      <c r="D656" s="470"/>
      <c r="E656" s="141"/>
      <c r="F656" s="141"/>
      <c r="G656" s="141"/>
      <c r="H656" s="141"/>
      <c r="I656" s="470"/>
      <c r="J656" s="141"/>
      <c r="K656" s="141"/>
      <c r="L656" s="141"/>
      <c r="M656" s="143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</row>
    <row ht="12.75" customHeight="1" hidden="1" r="657">
      <c r="A657" s="140"/>
      <c r="B657" s="141"/>
      <c r="C657" s="141"/>
      <c r="D657" s="470"/>
      <c r="E657" s="141"/>
      <c r="F657" s="141"/>
      <c r="G657" s="141"/>
      <c r="H657" s="141"/>
      <c r="I657" s="470"/>
      <c r="J657" s="141"/>
      <c r="K657" s="141"/>
      <c r="L657" s="141"/>
      <c r="M657" s="143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</row>
    <row ht="12.75" customHeight="1" hidden="1" r="658">
      <c r="A658" s="140"/>
      <c r="B658" s="141"/>
      <c r="C658" s="141"/>
      <c r="D658" s="470"/>
      <c r="E658" s="141"/>
      <c r="F658" s="141"/>
      <c r="G658" s="141"/>
      <c r="H658" s="141"/>
      <c r="I658" s="470"/>
      <c r="J658" s="141"/>
      <c r="K658" s="141"/>
      <c r="L658" s="141"/>
      <c r="M658" s="143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</row>
    <row ht="12.75" customHeight="1" hidden="1" r="659">
      <c r="A659" s="140"/>
      <c r="B659" s="141"/>
      <c r="C659" s="141"/>
      <c r="D659" s="470"/>
      <c r="E659" s="141"/>
      <c r="F659" s="141"/>
      <c r="G659" s="141"/>
      <c r="H659" s="141"/>
      <c r="I659" s="470"/>
      <c r="J659" s="141"/>
      <c r="K659" s="141"/>
      <c r="L659" s="141"/>
      <c r="M659" s="143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</row>
    <row ht="12.75" customHeight="1" hidden="1" r="660">
      <c r="A660" s="140"/>
      <c r="B660" s="141"/>
      <c r="C660" s="141"/>
      <c r="D660" s="470"/>
      <c r="E660" s="141"/>
      <c r="F660" s="141"/>
      <c r="G660" s="141"/>
      <c r="H660" s="141"/>
      <c r="I660" s="470"/>
      <c r="J660" s="141"/>
      <c r="K660" s="141"/>
      <c r="L660" s="141"/>
      <c r="M660" s="143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</row>
    <row ht="12.75" customHeight="1" hidden="1" r="661">
      <c r="A661" s="140"/>
      <c r="B661" s="141"/>
      <c r="C661" s="141"/>
      <c r="D661" s="470"/>
      <c r="E661" s="141"/>
      <c r="F661" s="141"/>
      <c r="G661" s="141"/>
      <c r="H661" s="141"/>
      <c r="I661" s="470"/>
      <c r="J661" s="141"/>
      <c r="K661" s="141"/>
      <c r="L661" s="141"/>
      <c r="M661" s="143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</row>
    <row ht="12.75" customHeight="1" hidden="1" r="662">
      <c r="A662" s="140"/>
      <c r="B662" s="141"/>
      <c r="C662" s="141"/>
      <c r="D662" s="470"/>
      <c r="E662" s="141"/>
      <c r="F662" s="141"/>
      <c r="G662" s="141"/>
      <c r="H662" s="141"/>
      <c r="I662" s="470"/>
      <c r="J662" s="141"/>
      <c r="K662" s="141"/>
      <c r="L662" s="141"/>
      <c r="M662" s="143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</row>
    <row ht="12.75" customHeight="1" hidden="1" r="663">
      <c r="A663" s="140"/>
      <c r="B663" s="141"/>
      <c r="C663" s="141"/>
      <c r="D663" s="470"/>
      <c r="E663" s="141"/>
      <c r="F663" s="141"/>
      <c r="G663" s="141"/>
      <c r="H663" s="141"/>
      <c r="I663" s="470"/>
      <c r="J663" s="141"/>
      <c r="K663" s="141"/>
      <c r="L663" s="141"/>
      <c r="M663" s="143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</row>
    <row ht="12.75" customHeight="1" hidden="1" r="664">
      <c r="A664" s="140"/>
      <c r="B664" s="141"/>
      <c r="C664" s="141"/>
      <c r="D664" s="470"/>
      <c r="E664" s="141"/>
      <c r="F664" s="141"/>
      <c r="G664" s="141"/>
      <c r="H664" s="141"/>
      <c r="I664" s="470"/>
      <c r="J664" s="141"/>
      <c r="K664" s="141"/>
      <c r="L664" s="141"/>
      <c r="M664" s="143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</row>
    <row ht="12.75" customHeight="1" hidden="1" r="665">
      <c r="A665" s="140"/>
      <c r="B665" s="141"/>
      <c r="C665" s="141"/>
      <c r="D665" s="470"/>
      <c r="E665" s="141"/>
      <c r="F665" s="141"/>
      <c r="G665" s="141"/>
      <c r="H665" s="141"/>
      <c r="I665" s="470"/>
      <c r="J665" s="141"/>
      <c r="K665" s="141"/>
      <c r="L665" s="141"/>
      <c r="M665" s="143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</row>
    <row ht="12.75" customHeight="1" hidden="1" r="666">
      <c r="A666" s="140"/>
      <c r="B666" s="141"/>
      <c r="C666" s="141"/>
      <c r="D666" s="470"/>
      <c r="E666" s="141"/>
      <c r="F666" s="141"/>
      <c r="G666" s="141"/>
      <c r="H666" s="141"/>
      <c r="I666" s="470"/>
      <c r="J666" s="141"/>
      <c r="K666" s="141"/>
      <c r="L666" s="141"/>
      <c r="M666" s="143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</row>
    <row ht="12.75" customHeight="1" hidden="1" r="667">
      <c r="A667" s="140"/>
      <c r="B667" s="141"/>
      <c r="C667" s="141"/>
      <c r="D667" s="470"/>
      <c r="E667" s="141"/>
      <c r="F667" s="141"/>
      <c r="G667" s="141"/>
      <c r="H667" s="141"/>
      <c r="I667" s="470"/>
      <c r="J667" s="141"/>
      <c r="K667" s="141"/>
      <c r="L667" s="141"/>
      <c r="M667" s="143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</row>
    <row ht="12.75" customHeight="1" hidden="1" r="668">
      <c r="A668" s="140"/>
      <c r="B668" s="141"/>
      <c r="C668" s="141"/>
      <c r="D668" s="470"/>
      <c r="E668" s="141"/>
      <c r="F668" s="141"/>
      <c r="G668" s="141"/>
      <c r="H668" s="141"/>
      <c r="I668" s="470"/>
      <c r="J668" s="141"/>
      <c r="K668" s="141"/>
      <c r="L668" s="141"/>
      <c r="M668" s="143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</row>
    <row ht="12.75" customHeight="1" hidden="1" r="669">
      <c r="A669" s="140"/>
      <c r="B669" s="141"/>
      <c r="C669" s="141"/>
      <c r="D669" s="470"/>
      <c r="E669" s="141"/>
      <c r="F669" s="141"/>
      <c r="G669" s="141"/>
      <c r="H669" s="141"/>
      <c r="I669" s="470"/>
      <c r="J669" s="141"/>
      <c r="K669" s="141"/>
      <c r="L669" s="141"/>
      <c r="M669" s="143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</row>
    <row ht="12.75" customHeight="1" hidden="1" r="670">
      <c r="A670" s="140"/>
      <c r="B670" s="141"/>
      <c r="C670" s="141"/>
      <c r="D670" s="470"/>
      <c r="E670" s="141"/>
      <c r="F670" s="141"/>
      <c r="G670" s="141"/>
      <c r="H670" s="141"/>
      <c r="I670" s="470"/>
      <c r="J670" s="141"/>
      <c r="K670" s="141"/>
      <c r="L670" s="141"/>
      <c r="M670" s="143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</row>
    <row ht="12.75" customHeight="1" hidden="1" r="671">
      <c r="A671" s="140"/>
      <c r="B671" s="141"/>
      <c r="C671" s="141"/>
      <c r="D671" s="470"/>
      <c r="E671" s="141"/>
      <c r="F671" s="141"/>
      <c r="G671" s="141"/>
      <c r="H671" s="141"/>
      <c r="I671" s="470"/>
      <c r="J671" s="141"/>
      <c r="K671" s="141"/>
      <c r="L671" s="141"/>
      <c r="M671" s="143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</row>
    <row ht="12.75" customHeight="1" hidden="1" r="672">
      <c r="A672" s="140"/>
      <c r="B672" s="141"/>
      <c r="C672" s="141"/>
      <c r="D672" s="470"/>
      <c r="E672" s="141"/>
      <c r="F672" s="141"/>
      <c r="G672" s="141"/>
      <c r="H672" s="141"/>
      <c r="I672" s="470"/>
      <c r="J672" s="141"/>
      <c r="K672" s="141"/>
      <c r="L672" s="141"/>
      <c r="M672" s="143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</row>
    <row ht="12.75" customHeight="1" hidden="1" r="673">
      <c r="A673" s="140"/>
      <c r="B673" s="141"/>
      <c r="C673" s="141"/>
      <c r="D673" s="470"/>
      <c r="E673" s="141"/>
      <c r="F673" s="141"/>
      <c r="G673" s="141"/>
      <c r="H673" s="141"/>
      <c r="I673" s="470"/>
      <c r="J673" s="141"/>
      <c r="K673" s="141"/>
      <c r="L673" s="141"/>
      <c r="M673" s="143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</row>
    <row ht="12.75" customHeight="1" hidden="1" r="674">
      <c r="A674" s="140"/>
      <c r="B674" s="141"/>
      <c r="C674" s="141"/>
      <c r="D674" s="470"/>
      <c r="E674" s="141"/>
      <c r="F674" s="141"/>
      <c r="G674" s="141"/>
      <c r="H674" s="141"/>
      <c r="I674" s="470"/>
      <c r="J674" s="141"/>
      <c r="K674" s="141"/>
      <c r="L674" s="141"/>
      <c r="M674" s="143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</row>
    <row ht="12.75" customHeight="1" hidden="1" r="675">
      <c r="A675" s="140"/>
      <c r="B675" s="141"/>
      <c r="C675" s="141"/>
      <c r="D675" s="470"/>
      <c r="E675" s="141"/>
      <c r="F675" s="141"/>
      <c r="G675" s="141"/>
      <c r="H675" s="141"/>
      <c r="I675" s="470"/>
      <c r="J675" s="141"/>
      <c r="K675" s="141"/>
      <c r="L675" s="141"/>
      <c r="M675" s="143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</row>
    <row ht="12.75" customHeight="1" hidden="1" r="676">
      <c r="A676" s="140"/>
      <c r="B676" s="141"/>
      <c r="C676" s="141"/>
      <c r="D676" s="470"/>
      <c r="E676" s="141"/>
      <c r="F676" s="141"/>
      <c r="G676" s="141"/>
      <c r="H676" s="141"/>
      <c r="I676" s="470"/>
      <c r="J676" s="141"/>
      <c r="K676" s="141"/>
      <c r="L676" s="141"/>
      <c r="M676" s="143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</row>
    <row ht="12.75" customHeight="1" hidden="1" r="677">
      <c r="A677" s="140"/>
      <c r="B677" s="141"/>
      <c r="C677" s="141"/>
      <c r="D677" s="470"/>
      <c r="E677" s="141"/>
      <c r="F677" s="141"/>
      <c r="G677" s="141"/>
      <c r="H677" s="141"/>
      <c r="I677" s="470"/>
      <c r="J677" s="141"/>
      <c r="K677" s="141"/>
      <c r="L677" s="141"/>
      <c r="M677" s="143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</row>
    <row ht="12.75" customHeight="1" hidden="1" r="678">
      <c r="A678" s="140"/>
      <c r="B678" s="141"/>
      <c r="C678" s="141"/>
      <c r="D678" s="470"/>
      <c r="E678" s="141"/>
      <c r="F678" s="141"/>
      <c r="G678" s="141"/>
      <c r="H678" s="141"/>
      <c r="I678" s="470"/>
      <c r="J678" s="141"/>
      <c r="K678" s="141"/>
      <c r="L678" s="141"/>
      <c r="M678" s="143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</row>
    <row ht="12.75" customHeight="1" hidden="1" r="679">
      <c r="A679" s="140"/>
      <c r="B679" s="141"/>
      <c r="C679" s="141"/>
      <c r="D679" s="470"/>
      <c r="E679" s="141"/>
      <c r="F679" s="141"/>
      <c r="G679" s="141"/>
      <c r="H679" s="141"/>
      <c r="I679" s="470"/>
      <c r="J679" s="141"/>
      <c r="K679" s="141"/>
      <c r="L679" s="141"/>
      <c r="M679" s="143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</row>
    <row ht="12.75" customHeight="1" hidden="1" r="680">
      <c r="A680" s="140"/>
      <c r="B680" s="141"/>
      <c r="C680" s="141"/>
      <c r="D680" s="470"/>
      <c r="E680" s="141"/>
      <c r="F680" s="141"/>
      <c r="G680" s="141"/>
      <c r="H680" s="141"/>
      <c r="I680" s="470"/>
      <c r="J680" s="141"/>
      <c r="K680" s="141"/>
      <c r="L680" s="141"/>
      <c r="M680" s="143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</row>
    <row ht="12.75" customHeight="1" hidden="1" r="681">
      <c r="A681" s="140"/>
      <c r="B681" s="141"/>
      <c r="C681" s="141"/>
      <c r="D681" s="470"/>
      <c r="E681" s="141"/>
      <c r="F681" s="141"/>
      <c r="G681" s="141"/>
      <c r="H681" s="141"/>
      <c r="I681" s="470"/>
      <c r="J681" s="141"/>
      <c r="K681" s="141"/>
      <c r="L681" s="141"/>
      <c r="M681" s="143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</row>
    <row ht="12.75" customHeight="1" hidden="1" r="682">
      <c r="A682" s="140"/>
      <c r="B682" s="141"/>
      <c r="C682" s="141"/>
      <c r="D682" s="470"/>
      <c r="E682" s="141"/>
      <c r="F682" s="141"/>
      <c r="G682" s="141"/>
      <c r="H682" s="141"/>
      <c r="I682" s="470"/>
      <c r="J682" s="141"/>
      <c r="K682" s="141"/>
      <c r="L682" s="141"/>
      <c r="M682" s="143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</row>
    <row ht="12.75" customHeight="1" hidden="1" r="683">
      <c r="A683" s="140"/>
      <c r="B683" s="141"/>
      <c r="C683" s="141"/>
      <c r="D683" s="470"/>
      <c r="E683" s="141"/>
      <c r="F683" s="141"/>
      <c r="G683" s="141"/>
      <c r="H683" s="141"/>
      <c r="I683" s="470"/>
      <c r="J683" s="141"/>
      <c r="K683" s="141"/>
      <c r="L683" s="141"/>
      <c r="M683" s="143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</row>
    <row ht="12.75" customHeight="1" hidden="1" r="684">
      <c r="A684" s="140"/>
      <c r="B684" s="141"/>
      <c r="C684" s="141"/>
      <c r="D684" s="470"/>
      <c r="E684" s="141"/>
      <c r="F684" s="141"/>
      <c r="G684" s="141"/>
      <c r="H684" s="141"/>
      <c r="I684" s="470"/>
      <c r="J684" s="141"/>
      <c r="K684" s="141"/>
      <c r="L684" s="141"/>
      <c r="M684" s="143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</row>
    <row ht="12.75" customHeight="1" hidden="1" r="685">
      <c r="A685" s="140"/>
      <c r="B685" s="141"/>
      <c r="C685" s="141"/>
      <c r="D685" s="470"/>
      <c r="E685" s="141"/>
      <c r="F685" s="141"/>
      <c r="G685" s="141"/>
      <c r="H685" s="141"/>
      <c r="I685" s="470"/>
      <c r="J685" s="141"/>
      <c r="K685" s="141"/>
      <c r="L685" s="141"/>
      <c r="M685" s="143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</row>
    <row ht="12.75" customHeight="1" hidden="1" r="686">
      <c r="A686" s="140"/>
      <c r="B686" s="141"/>
      <c r="C686" s="141"/>
      <c r="D686" s="470"/>
      <c r="E686" s="141"/>
      <c r="F686" s="141"/>
      <c r="G686" s="141"/>
      <c r="H686" s="141"/>
      <c r="I686" s="470"/>
      <c r="J686" s="141"/>
      <c r="K686" s="141"/>
      <c r="L686" s="141"/>
      <c r="M686" s="143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</row>
    <row ht="12.75" customHeight="1" hidden="1" r="687">
      <c r="A687" s="140"/>
      <c r="B687" s="141"/>
      <c r="C687" s="141"/>
      <c r="D687" s="470"/>
      <c r="E687" s="141"/>
      <c r="F687" s="141"/>
      <c r="G687" s="141"/>
      <c r="H687" s="141"/>
      <c r="I687" s="470"/>
      <c r="J687" s="141"/>
      <c r="K687" s="141"/>
      <c r="L687" s="141"/>
      <c r="M687" s="143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</row>
    <row ht="12.75" customHeight="1" hidden="1" r="688">
      <c r="A688" s="140"/>
      <c r="B688" s="141"/>
      <c r="C688" s="141"/>
      <c r="D688" s="470"/>
      <c r="E688" s="141"/>
      <c r="F688" s="141"/>
      <c r="G688" s="141"/>
      <c r="H688" s="141"/>
      <c r="I688" s="470"/>
      <c r="J688" s="141"/>
      <c r="K688" s="141"/>
      <c r="L688" s="141"/>
      <c r="M688" s="143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</row>
    <row ht="12.75" customHeight="1" hidden="1" r="689">
      <c r="A689" s="140"/>
      <c r="B689" s="141"/>
      <c r="C689" s="141"/>
      <c r="D689" s="470"/>
      <c r="E689" s="141"/>
      <c r="F689" s="141"/>
      <c r="G689" s="141"/>
      <c r="H689" s="141"/>
      <c r="I689" s="470"/>
      <c r="J689" s="141"/>
      <c r="K689" s="141"/>
      <c r="L689" s="141"/>
      <c r="M689" s="143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</row>
    <row ht="12.75" customHeight="1" hidden="1" r="690">
      <c r="A690" s="140"/>
      <c r="B690" s="141"/>
      <c r="C690" s="141"/>
      <c r="D690" s="470"/>
      <c r="E690" s="141"/>
      <c r="F690" s="141"/>
      <c r="G690" s="141"/>
      <c r="H690" s="141"/>
      <c r="I690" s="470"/>
      <c r="J690" s="141"/>
      <c r="K690" s="141"/>
      <c r="L690" s="141"/>
      <c r="M690" s="143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</row>
    <row ht="12.75" customHeight="1" hidden="1" r="691">
      <c r="A691" s="140"/>
      <c r="B691" s="141"/>
      <c r="C691" s="141"/>
      <c r="D691" s="470"/>
      <c r="E691" s="141"/>
      <c r="F691" s="141"/>
      <c r="G691" s="141"/>
      <c r="H691" s="141"/>
      <c r="I691" s="470"/>
      <c r="J691" s="141"/>
      <c r="K691" s="141"/>
      <c r="L691" s="141"/>
      <c r="M691" s="143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</row>
    <row ht="12.75" customHeight="1" hidden="1" r="692">
      <c r="A692" s="140"/>
      <c r="B692" s="141"/>
      <c r="C692" s="141"/>
      <c r="D692" s="470"/>
      <c r="E692" s="141"/>
      <c r="F692" s="141"/>
      <c r="G692" s="141"/>
      <c r="H692" s="141"/>
      <c r="I692" s="470"/>
      <c r="J692" s="141"/>
      <c r="K692" s="141"/>
      <c r="L692" s="141"/>
      <c r="M692" s="143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</row>
    <row ht="12.75" customHeight="1" hidden="1" r="693">
      <c r="A693" s="140"/>
      <c r="B693" s="141"/>
      <c r="C693" s="141"/>
      <c r="D693" s="470"/>
      <c r="E693" s="141"/>
      <c r="F693" s="141"/>
      <c r="G693" s="141"/>
      <c r="H693" s="141"/>
      <c r="I693" s="470"/>
      <c r="J693" s="141"/>
      <c r="K693" s="141"/>
      <c r="L693" s="141"/>
      <c r="M693" s="143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</row>
    <row ht="12.75" customHeight="1" hidden="1" r="694">
      <c r="A694" s="140"/>
      <c r="B694" s="141"/>
      <c r="C694" s="141"/>
      <c r="D694" s="470"/>
      <c r="E694" s="141"/>
      <c r="F694" s="141"/>
      <c r="G694" s="141"/>
      <c r="H694" s="141"/>
      <c r="I694" s="470"/>
      <c r="J694" s="141"/>
      <c r="K694" s="141"/>
      <c r="L694" s="141"/>
      <c r="M694" s="143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</row>
    <row ht="12.75" customHeight="1" hidden="1" r="695">
      <c r="A695" s="140"/>
      <c r="B695" s="141"/>
      <c r="C695" s="141"/>
      <c r="D695" s="470"/>
      <c r="E695" s="141"/>
      <c r="F695" s="141"/>
      <c r="G695" s="141"/>
      <c r="H695" s="141"/>
      <c r="I695" s="470"/>
      <c r="J695" s="141"/>
      <c r="K695" s="141"/>
      <c r="L695" s="141"/>
      <c r="M695" s="143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</row>
    <row ht="12.75" customHeight="1" hidden="1" r="696">
      <c r="A696" s="140"/>
      <c r="B696" s="141"/>
      <c r="C696" s="141"/>
      <c r="D696" s="470"/>
      <c r="E696" s="141"/>
      <c r="F696" s="141"/>
      <c r="G696" s="141"/>
      <c r="H696" s="141"/>
      <c r="I696" s="470"/>
      <c r="J696" s="141"/>
      <c r="K696" s="141"/>
      <c r="L696" s="141"/>
      <c r="M696" s="143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</row>
    <row ht="12.75" customHeight="1" hidden="1" r="697">
      <c r="A697" s="140"/>
      <c r="B697" s="141"/>
      <c r="C697" s="141"/>
      <c r="D697" s="470"/>
      <c r="E697" s="141"/>
      <c r="F697" s="141"/>
      <c r="G697" s="141"/>
      <c r="H697" s="141"/>
      <c r="I697" s="470"/>
      <c r="J697" s="141"/>
      <c r="K697" s="141"/>
      <c r="L697" s="141"/>
      <c r="M697" s="143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</row>
    <row ht="12.75" customHeight="1" hidden="1" r="698">
      <c r="A698" s="140"/>
      <c r="B698" s="141"/>
      <c r="C698" s="141"/>
      <c r="D698" s="470"/>
      <c r="E698" s="141"/>
      <c r="F698" s="141"/>
      <c r="G698" s="141"/>
      <c r="H698" s="141"/>
      <c r="I698" s="470"/>
      <c r="J698" s="141"/>
      <c r="K698" s="141"/>
      <c r="L698" s="141"/>
      <c r="M698" s="143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</row>
    <row ht="12.75" customHeight="1" hidden="1" r="699">
      <c r="A699" s="140"/>
      <c r="B699" s="141"/>
      <c r="C699" s="141"/>
      <c r="D699" s="470"/>
      <c r="E699" s="141"/>
      <c r="F699" s="141"/>
      <c r="G699" s="141"/>
      <c r="H699" s="141"/>
      <c r="I699" s="470"/>
      <c r="J699" s="141"/>
      <c r="K699" s="141"/>
      <c r="L699" s="141"/>
      <c r="M699" s="143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</row>
    <row ht="12.75" customHeight="1" hidden="1" r="700">
      <c r="A700" s="140"/>
      <c r="B700" s="141"/>
      <c r="C700" s="141"/>
      <c r="D700" s="470"/>
      <c r="E700" s="141"/>
      <c r="F700" s="141"/>
      <c r="G700" s="141"/>
      <c r="H700" s="141"/>
      <c r="I700" s="470"/>
      <c r="J700" s="141"/>
      <c r="K700" s="141"/>
      <c r="L700" s="141"/>
      <c r="M700" s="143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</row>
    <row ht="12.75" customHeight="1" hidden="1" r="701">
      <c r="A701" s="140"/>
      <c r="B701" s="141"/>
      <c r="C701" s="141"/>
      <c r="D701" s="470"/>
      <c r="E701" s="141"/>
      <c r="F701" s="141"/>
      <c r="G701" s="141"/>
      <c r="H701" s="141"/>
      <c r="I701" s="470"/>
      <c r="J701" s="141"/>
      <c r="K701" s="141"/>
      <c r="L701" s="141"/>
      <c r="M701" s="143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</row>
    <row ht="12.75" customHeight="1" hidden="1" r="702">
      <c r="A702" s="140"/>
      <c r="B702" s="141"/>
      <c r="C702" s="141"/>
      <c r="D702" s="470"/>
      <c r="E702" s="141"/>
      <c r="F702" s="141"/>
      <c r="G702" s="141"/>
      <c r="H702" s="141"/>
      <c r="I702" s="470"/>
      <c r="J702" s="141"/>
      <c r="K702" s="141"/>
      <c r="L702" s="141"/>
      <c r="M702" s="143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</row>
    <row ht="12.75" customHeight="1" hidden="1" r="703">
      <c r="A703" s="140"/>
      <c r="B703" s="141"/>
      <c r="C703" s="141"/>
      <c r="D703" s="470"/>
      <c r="E703" s="141"/>
      <c r="F703" s="141"/>
      <c r="G703" s="141"/>
      <c r="H703" s="141"/>
      <c r="I703" s="470"/>
      <c r="J703" s="141"/>
      <c r="K703" s="141"/>
      <c r="L703" s="141"/>
      <c r="M703" s="143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</row>
    <row ht="12.75" customHeight="1" hidden="1" r="704">
      <c r="A704" s="140"/>
      <c r="B704" s="141"/>
      <c r="C704" s="141"/>
      <c r="D704" s="470"/>
      <c r="E704" s="141"/>
      <c r="F704" s="141"/>
      <c r="G704" s="141"/>
      <c r="H704" s="141"/>
      <c r="I704" s="470"/>
      <c r="J704" s="141"/>
      <c r="K704" s="141"/>
      <c r="L704" s="141"/>
      <c r="M704" s="143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</row>
    <row ht="12.75" customHeight="1" hidden="1" r="705">
      <c r="A705" s="140"/>
      <c r="B705" s="141"/>
      <c r="C705" s="141"/>
      <c r="D705" s="470"/>
      <c r="E705" s="141"/>
      <c r="F705" s="141"/>
      <c r="G705" s="141"/>
      <c r="H705" s="141"/>
      <c r="I705" s="470"/>
      <c r="J705" s="141"/>
      <c r="K705" s="141"/>
      <c r="L705" s="141"/>
      <c r="M705" s="143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</row>
    <row ht="12.75" customHeight="1" hidden="1" r="706">
      <c r="A706" s="140"/>
      <c r="B706" s="141"/>
      <c r="C706" s="141"/>
      <c r="D706" s="470"/>
      <c r="E706" s="141"/>
      <c r="F706" s="141"/>
      <c r="G706" s="141"/>
      <c r="H706" s="141"/>
      <c r="I706" s="470"/>
      <c r="J706" s="141"/>
      <c r="K706" s="141"/>
      <c r="L706" s="141"/>
      <c r="M706" s="143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</row>
    <row ht="12.75" customHeight="1" hidden="1" r="707">
      <c r="A707" s="140"/>
      <c r="B707" s="141"/>
      <c r="C707" s="141"/>
      <c r="D707" s="470"/>
      <c r="E707" s="141"/>
      <c r="F707" s="141"/>
      <c r="G707" s="141"/>
      <c r="H707" s="141"/>
      <c r="I707" s="470"/>
      <c r="J707" s="141"/>
      <c r="K707" s="141"/>
      <c r="L707" s="141"/>
      <c r="M707" s="143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</row>
    <row ht="12.75" customHeight="1" hidden="1" r="708">
      <c r="A708" s="140"/>
      <c r="B708" s="141"/>
      <c r="C708" s="141"/>
      <c r="D708" s="470"/>
      <c r="E708" s="141"/>
      <c r="F708" s="141"/>
      <c r="G708" s="141"/>
      <c r="H708" s="141"/>
      <c r="I708" s="470"/>
      <c r="J708" s="141"/>
      <c r="K708" s="141"/>
      <c r="L708" s="141"/>
      <c r="M708" s="143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</row>
    <row ht="12.75" customHeight="1" hidden="1" r="709">
      <c r="A709" s="140"/>
      <c r="B709" s="141"/>
      <c r="C709" s="141"/>
      <c r="D709" s="470"/>
      <c r="E709" s="141"/>
      <c r="F709" s="141"/>
      <c r="G709" s="141"/>
      <c r="H709" s="141"/>
      <c r="I709" s="470"/>
      <c r="J709" s="141"/>
      <c r="K709" s="141"/>
      <c r="L709" s="141"/>
      <c r="M709" s="143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</row>
    <row ht="12.75" customHeight="1" hidden="1" r="710">
      <c r="A710" s="140"/>
      <c r="B710" s="141"/>
      <c r="C710" s="141"/>
      <c r="D710" s="470"/>
      <c r="E710" s="141"/>
      <c r="F710" s="141"/>
      <c r="G710" s="141"/>
      <c r="H710" s="141"/>
      <c r="I710" s="470"/>
      <c r="J710" s="141"/>
      <c r="K710" s="141"/>
      <c r="L710" s="141"/>
      <c r="M710" s="143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</row>
    <row ht="12.75" customHeight="1" hidden="1" r="711">
      <c r="A711" s="140"/>
      <c r="B711" s="141"/>
      <c r="C711" s="141"/>
      <c r="D711" s="470"/>
      <c r="E711" s="141"/>
      <c r="F711" s="141"/>
      <c r="G711" s="141"/>
      <c r="H711" s="141"/>
      <c r="I711" s="470"/>
      <c r="J711" s="141"/>
      <c r="K711" s="141"/>
      <c r="L711" s="141"/>
      <c r="M711" s="143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</row>
    <row ht="12.75" customHeight="1" hidden="1" r="712">
      <c r="A712" s="140"/>
      <c r="B712" s="141"/>
      <c r="C712" s="141"/>
      <c r="D712" s="470"/>
      <c r="E712" s="141"/>
      <c r="F712" s="141"/>
      <c r="G712" s="141"/>
      <c r="H712" s="141"/>
      <c r="I712" s="470"/>
      <c r="J712" s="141"/>
      <c r="K712" s="141"/>
      <c r="L712" s="141"/>
      <c r="M712" s="143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</row>
    <row ht="12.75" customHeight="1" hidden="1" r="713">
      <c r="A713" s="140"/>
      <c r="B713" s="141"/>
      <c r="C713" s="141"/>
      <c r="D713" s="470"/>
      <c r="E713" s="141"/>
      <c r="F713" s="141"/>
      <c r="G713" s="141"/>
      <c r="H713" s="141"/>
      <c r="I713" s="470"/>
      <c r="J713" s="141"/>
      <c r="K713" s="141"/>
      <c r="L713" s="141"/>
      <c r="M713" s="143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</row>
    <row ht="12.75" customHeight="1" hidden="1" r="714">
      <c r="A714" s="140"/>
      <c r="B714" s="141"/>
      <c r="C714" s="141"/>
      <c r="D714" s="470"/>
      <c r="E714" s="141"/>
      <c r="F714" s="141"/>
      <c r="G714" s="141"/>
      <c r="H714" s="141"/>
      <c r="I714" s="470"/>
      <c r="J714" s="141"/>
      <c r="K714" s="141"/>
      <c r="L714" s="141"/>
      <c r="M714" s="143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</row>
    <row ht="12.75" customHeight="1" hidden="1" r="715">
      <c r="A715" s="140"/>
      <c r="B715" s="141"/>
      <c r="C715" s="141"/>
      <c r="D715" s="470"/>
      <c r="E715" s="141"/>
      <c r="F715" s="141"/>
      <c r="G715" s="141"/>
      <c r="H715" s="141"/>
      <c r="I715" s="470"/>
      <c r="J715" s="141"/>
      <c r="K715" s="141"/>
      <c r="L715" s="141"/>
      <c r="M715" s="143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</row>
    <row ht="12.75" customHeight="1" hidden="1" r="716">
      <c r="A716" s="140"/>
      <c r="B716" s="141"/>
      <c r="C716" s="141"/>
      <c r="D716" s="470"/>
      <c r="E716" s="141"/>
      <c r="F716" s="141"/>
      <c r="G716" s="141"/>
      <c r="H716" s="141"/>
      <c r="I716" s="470"/>
      <c r="J716" s="141"/>
      <c r="K716" s="141"/>
      <c r="L716" s="141"/>
      <c r="M716" s="143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</row>
    <row ht="12.75" customHeight="1" hidden="1" r="717">
      <c r="A717" s="140"/>
      <c r="B717" s="141"/>
      <c r="C717" s="141"/>
      <c r="D717" s="470"/>
      <c r="E717" s="141"/>
      <c r="F717" s="141"/>
      <c r="G717" s="141"/>
      <c r="H717" s="141"/>
      <c r="I717" s="470"/>
      <c r="J717" s="141"/>
      <c r="K717" s="141"/>
      <c r="L717" s="141"/>
      <c r="M717" s="143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</row>
    <row ht="12.75" customHeight="1" hidden="1" r="718">
      <c r="A718" s="140"/>
      <c r="B718" s="141"/>
      <c r="C718" s="141"/>
      <c r="D718" s="470"/>
      <c r="E718" s="141"/>
      <c r="F718" s="141"/>
      <c r="G718" s="141"/>
      <c r="H718" s="141"/>
      <c r="I718" s="470"/>
      <c r="J718" s="141"/>
      <c r="K718" s="141"/>
      <c r="L718" s="141"/>
      <c r="M718" s="143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</row>
    <row ht="12.75" customHeight="1" hidden="1" r="719">
      <c r="A719" s="140"/>
      <c r="B719" s="141"/>
      <c r="C719" s="141"/>
      <c r="D719" s="470"/>
      <c r="E719" s="141"/>
      <c r="F719" s="141"/>
      <c r="G719" s="141"/>
      <c r="H719" s="141"/>
      <c r="I719" s="470"/>
      <c r="J719" s="141"/>
      <c r="K719" s="141"/>
      <c r="L719" s="141"/>
      <c r="M719" s="143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</row>
    <row ht="12.75" customHeight="1" hidden="1" r="720">
      <c r="A720" s="140"/>
      <c r="B720" s="141"/>
      <c r="C720" s="141"/>
      <c r="D720" s="470"/>
      <c r="E720" s="141"/>
      <c r="F720" s="141"/>
      <c r="G720" s="141"/>
      <c r="H720" s="141"/>
      <c r="I720" s="470"/>
      <c r="J720" s="141"/>
      <c r="K720" s="141"/>
      <c r="L720" s="141"/>
      <c r="M720" s="143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</row>
    <row ht="12.75" customHeight="1" hidden="1" r="721">
      <c r="A721" s="140"/>
      <c r="B721" s="141"/>
      <c r="C721" s="141"/>
      <c r="D721" s="470"/>
      <c r="E721" s="141"/>
      <c r="F721" s="141"/>
      <c r="G721" s="141"/>
      <c r="H721" s="141"/>
      <c r="I721" s="470"/>
      <c r="J721" s="141"/>
      <c r="K721" s="141"/>
      <c r="L721" s="141"/>
      <c r="M721" s="143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</row>
    <row ht="12.75" customHeight="1" hidden="1" r="722">
      <c r="A722" s="140"/>
      <c r="B722" s="141"/>
      <c r="C722" s="141"/>
      <c r="D722" s="470"/>
      <c r="E722" s="141"/>
      <c r="F722" s="141"/>
      <c r="G722" s="141"/>
      <c r="H722" s="141"/>
      <c r="I722" s="470"/>
      <c r="J722" s="141"/>
      <c r="K722" s="141"/>
      <c r="L722" s="141"/>
      <c r="M722" s="143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</row>
    <row ht="12.75" customHeight="1" hidden="1" r="723">
      <c r="A723" s="140"/>
      <c r="B723" s="141"/>
      <c r="C723" s="141"/>
      <c r="D723" s="470"/>
      <c r="E723" s="141"/>
      <c r="F723" s="141"/>
      <c r="G723" s="141"/>
      <c r="H723" s="141"/>
      <c r="I723" s="470"/>
      <c r="J723" s="141"/>
      <c r="K723" s="141"/>
      <c r="L723" s="141"/>
      <c r="M723" s="143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</row>
    <row ht="12.75" customHeight="1" hidden="1" r="724">
      <c r="A724" s="140"/>
      <c r="B724" s="141"/>
      <c r="C724" s="141"/>
      <c r="D724" s="470"/>
      <c r="E724" s="141"/>
      <c r="F724" s="141"/>
      <c r="G724" s="141"/>
      <c r="H724" s="141"/>
      <c r="I724" s="470"/>
      <c r="J724" s="141"/>
      <c r="K724" s="141"/>
      <c r="L724" s="141"/>
      <c r="M724" s="143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</row>
    <row ht="12.75" customHeight="1" hidden="1" r="725">
      <c r="A725" s="140"/>
      <c r="B725" s="141"/>
      <c r="C725" s="141"/>
      <c r="D725" s="470"/>
      <c r="E725" s="141"/>
      <c r="F725" s="141"/>
      <c r="G725" s="141"/>
      <c r="H725" s="141"/>
      <c r="I725" s="470"/>
      <c r="J725" s="141"/>
      <c r="K725" s="141"/>
      <c r="L725" s="141"/>
      <c r="M725" s="143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</row>
    <row ht="12.75" customHeight="1" hidden="1" r="726">
      <c r="A726" s="140"/>
      <c r="B726" s="141"/>
      <c r="C726" s="141"/>
      <c r="D726" s="470"/>
      <c r="E726" s="141"/>
      <c r="F726" s="141"/>
      <c r="G726" s="141"/>
      <c r="H726" s="141"/>
      <c r="I726" s="470"/>
      <c r="J726" s="141"/>
      <c r="K726" s="141"/>
      <c r="L726" s="141"/>
      <c r="M726" s="143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</row>
    <row ht="12.75" customHeight="1" hidden="1" r="727">
      <c r="A727" s="140"/>
      <c r="B727" s="141"/>
      <c r="C727" s="141"/>
      <c r="D727" s="470"/>
      <c r="E727" s="141"/>
      <c r="F727" s="141"/>
      <c r="G727" s="141"/>
      <c r="H727" s="141"/>
      <c r="I727" s="470"/>
      <c r="J727" s="141"/>
      <c r="K727" s="141"/>
      <c r="L727" s="141"/>
      <c r="M727" s="143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</row>
    <row ht="12.75" customHeight="1" hidden="1" r="728">
      <c r="A728" s="140"/>
      <c r="B728" s="141"/>
      <c r="C728" s="141"/>
      <c r="D728" s="470"/>
      <c r="E728" s="141"/>
      <c r="F728" s="141"/>
      <c r="G728" s="141"/>
      <c r="H728" s="141"/>
      <c r="I728" s="470"/>
      <c r="J728" s="141"/>
      <c r="K728" s="141"/>
      <c r="L728" s="141"/>
      <c r="M728" s="143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</row>
    <row ht="12.75" customHeight="1" hidden="1" r="729">
      <c r="A729" s="140"/>
      <c r="B729" s="141"/>
      <c r="C729" s="141"/>
      <c r="D729" s="470"/>
      <c r="E729" s="141"/>
      <c r="F729" s="141"/>
      <c r="G729" s="141"/>
      <c r="H729" s="141"/>
      <c r="I729" s="470"/>
      <c r="J729" s="141"/>
      <c r="K729" s="141"/>
      <c r="L729" s="141"/>
      <c r="M729" s="143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</row>
    <row ht="12.75" customHeight="1" hidden="1" r="730">
      <c r="A730" s="140"/>
      <c r="B730" s="141"/>
      <c r="C730" s="141"/>
      <c r="D730" s="470"/>
      <c r="E730" s="141"/>
      <c r="F730" s="141"/>
      <c r="G730" s="141"/>
      <c r="H730" s="141"/>
      <c r="I730" s="470"/>
      <c r="J730" s="141"/>
      <c r="K730" s="141"/>
      <c r="L730" s="141"/>
      <c r="M730" s="143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</row>
    <row ht="12.75" customHeight="1" hidden="1" r="731">
      <c r="A731" s="140"/>
      <c r="B731" s="141"/>
      <c r="C731" s="141"/>
      <c r="D731" s="470"/>
      <c r="E731" s="141"/>
      <c r="F731" s="141"/>
      <c r="G731" s="141"/>
      <c r="H731" s="141"/>
      <c r="I731" s="470"/>
      <c r="J731" s="141"/>
      <c r="K731" s="141"/>
      <c r="L731" s="141"/>
      <c r="M731" s="143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</row>
    <row ht="12.75" customHeight="1" hidden="1" r="732">
      <c r="A732" s="140"/>
      <c r="B732" s="141"/>
      <c r="C732" s="141"/>
      <c r="D732" s="470"/>
      <c r="E732" s="141"/>
      <c r="F732" s="141"/>
      <c r="G732" s="141"/>
      <c r="H732" s="141"/>
      <c r="I732" s="470"/>
      <c r="J732" s="141"/>
      <c r="K732" s="141"/>
      <c r="L732" s="141"/>
      <c r="M732" s="143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</row>
    <row ht="12.75" customHeight="1" hidden="1" r="733">
      <c r="A733" s="140"/>
      <c r="B733" s="141"/>
      <c r="C733" s="141"/>
      <c r="D733" s="470"/>
      <c r="E733" s="141"/>
      <c r="F733" s="141"/>
      <c r="G733" s="141"/>
      <c r="H733" s="141"/>
      <c r="I733" s="470"/>
      <c r="J733" s="141"/>
      <c r="K733" s="141"/>
      <c r="L733" s="141"/>
      <c r="M733" s="143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</row>
    <row ht="12.75" customHeight="1" hidden="1" r="734">
      <c r="A734" s="140"/>
      <c r="B734" s="141"/>
      <c r="C734" s="141"/>
      <c r="D734" s="470"/>
      <c r="E734" s="141"/>
      <c r="F734" s="141"/>
      <c r="G734" s="141"/>
      <c r="H734" s="141"/>
      <c r="I734" s="470"/>
      <c r="J734" s="141"/>
      <c r="K734" s="141"/>
      <c r="L734" s="141"/>
      <c r="M734" s="143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</row>
    <row ht="12.75" customHeight="1" hidden="1" r="735">
      <c r="A735" s="140"/>
      <c r="B735" s="141"/>
      <c r="C735" s="141"/>
      <c r="D735" s="470"/>
      <c r="E735" s="141"/>
      <c r="F735" s="141"/>
      <c r="G735" s="141"/>
      <c r="H735" s="141"/>
      <c r="I735" s="470"/>
      <c r="J735" s="141"/>
      <c r="K735" s="141"/>
      <c r="L735" s="141"/>
      <c r="M735" s="143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</row>
    <row ht="12.75" customHeight="1" hidden="1" r="736">
      <c r="A736" s="140"/>
      <c r="B736" s="141"/>
      <c r="C736" s="141"/>
      <c r="D736" s="470"/>
      <c r="E736" s="141"/>
      <c r="F736" s="141"/>
      <c r="G736" s="141"/>
      <c r="H736" s="141"/>
      <c r="I736" s="470"/>
      <c r="J736" s="141"/>
      <c r="K736" s="141"/>
      <c r="L736" s="141"/>
      <c r="M736" s="143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</row>
    <row ht="12.75" customHeight="1" hidden="1" r="737">
      <c r="A737" s="140"/>
      <c r="B737" s="141"/>
      <c r="C737" s="141"/>
      <c r="D737" s="470"/>
      <c r="E737" s="141"/>
      <c r="F737" s="141"/>
      <c r="G737" s="141"/>
      <c r="H737" s="141"/>
      <c r="I737" s="470"/>
      <c r="J737" s="141"/>
      <c r="K737" s="141"/>
      <c r="L737" s="141"/>
      <c r="M737" s="143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</row>
    <row ht="12.75" customHeight="1" hidden="1" r="738">
      <c r="A738" s="140"/>
      <c r="B738" s="141"/>
      <c r="C738" s="141"/>
      <c r="D738" s="470"/>
      <c r="E738" s="141"/>
      <c r="F738" s="141"/>
      <c r="G738" s="141"/>
      <c r="H738" s="141"/>
      <c r="I738" s="470"/>
      <c r="J738" s="141"/>
      <c r="K738" s="141"/>
      <c r="L738" s="141"/>
      <c r="M738" s="143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</row>
    <row ht="12.75" customHeight="1" hidden="1" r="739">
      <c r="A739" s="140"/>
      <c r="B739" s="141"/>
      <c r="C739" s="141"/>
      <c r="D739" s="470"/>
      <c r="E739" s="141"/>
      <c r="F739" s="141"/>
      <c r="G739" s="141"/>
      <c r="H739" s="141"/>
      <c r="I739" s="470"/>
      <c r="J739" s="141"/>
      <c r="K739" s="141"/>
      <c r="L739" s="141"/>
      <c r="M739" s="143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</row>
    <row ht="12.75" customHeight="1" hidden="1" r="740">
      <c r="A740" s="140"/>
      <c r="B740" s="141"/>
      <c r="C740" s="141"/>
      <c r="D740" s="470"/>
      <c r="E740" s="141"/>
      <c r="F740" s="141"/>
      <c r="G740" s="141"/>
      <c r="H740" s="141"/>
      <c r="I740" s="470"/>
      <c r="J740" s="141"/>
      <c r="K740" s="141"/>
      <c r="L740" s="141"/>
      <c r="M740" s="143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</row>
    <row ht="12.75" customHeight="1" hidden="1" r="741">
      <c r="A741" s="140"/>
      <c r="B741" s="141"/>
      <c r="C741" s="141"/>
      <c r="D741" s="470"/>
      <c r="E741" s="141"/>
      <c r="F741" s="141"/>
      <c r="G741" s="141"/>
      <c r="H741" s="141"/>
      <c r="I741" s="470"/>
      <c r="J741" s="141"/>
      <c r="K741" s="141"/>
      <c r="L741" s="141"/>
      <c r="M741" s="143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</row>
    <row ht="12.75" customHeight="1" hidden="1" r="742">
      <c r="A742" s="140"/>
      <c r="B742" s="141"/>
      <c r="C742" s="141"/>
      <c r="D742" s="470"/>
      <c r="E742" s="141"/>
      <c r="F742" s="141"/>
      <c r="G742" s="141"/>
      <c r="H742" s="141"/>
      <c r="I742" s="470"/>
      <c r="J742" s="141"/>
      <c r="K742" s="141"/>
      <c r="L742" s="141"/>
      <c r="M742" s="143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</row>
    <row ht="12.75" customHeight="1" hidden="1" r="743">
      <c r="A743" s="140"/>
      <c r="B743" s="141"/>
      <c r="C743" s="141"/>
      <c r="D743" s="470"/>
      <c r="E743" s="141"/>
      <c r="F743" s="141"/>
      <c r="G743" s="141"/>
      <c r="H743" s="141"/>
      <c r="I743" s="470"/>
      <c r="J743" s="141"/>
      <c r="K743" s="141"/>
      <c r="L743" s="141"/>
      <c r="M743" s="143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</row>
    <row ht="12.75" customHeight="1" hidden="1" r="744">
      <c r="A744" s="140"/>
      <c r="B744" s="141"/>
      <c r="C744" s="141"/>
      <c r="D744" s="470"/>
      <c r="E744" s="141"/>
      <c r="F744" s="141"/>
      <c r="G744" s="141"/>
      <c r="H744" s="141"/>
      <c r="I744" s="470"/>
      <c r="J744" s="141"/>
      <c r="K744" s="141"/>
      <c r="L744" s="141"/>
      <c r="M744" s="143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</row>
    <row ht="12.75" customHeight="1" hidden="1" r="745">
      <c r="A745" s="140"/>
      <c r="B745" s="141"/>
      <c r="C745" s="141"/>
      <c r="D745" s="470"/>
      <c r="E745" s="141"/>
      <c r="F745" s="141"/>
      <c r="G745" s="141"/>
      <c r="H745" s="141"/>
      <c r="I745" s="470"/>
      <c r="J745" s="141"/>
      <c r="K745" s="141"/>
      <c r="L745" s="141"/>
      <c r="M745" s="143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</row>
    <row ht="12.75" customHeight="1" hidden="1" r="746">
      <c r="A746" s="140"/>
      <c r="B746" s="141"/>
      <c r="C746" s="141"/>
      <c r="D746" s="470"/>
      <c r="E746" s="141"/>
      <c r="F746" s="141"/>
      <c r="G746" s="141"/>
      <c r="H746" s="141"/>
      <c r="I746" s="470"/>
      <c r="J746" s="141"/>
      <c r="K746" s="141"/>
      <c r="L746" s="141"/>
      <c r="M746" s="143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</row>
    <row ht="12.75" customHeight="1" hidden="1" r="747">
      <c r="A747" s="140"/>
      <c r="B747" s="141"/>
      <c r="C747" s="141"/>
      <c r="D747" s="470"/>
      <c r="E747" s="141"/>
      <c r="F747" s="141"/>
      <c r="G747" s="141"/>
      <c r="H747" s="141"/>
      <c r="I747" s="470"/>
      <c r="J747" s="141"/>
      <c r="K747" s="141"/>
      <c r="L747" s="141"/>
      <c r="M747" s="143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</row>
    <row ht="12.75" customHeight="1" hidden="1" r="748">
      <c r="A748" s="140"/>
      <c r="B748" s="141"/>
      <c r="C748" s="141"/>
      <c r="D748" s="470"/>
      <c r="E748" s="141"/>
      <c r="F748" s="141"/>
      <c r="G748" s="141"/>
      <c r="H748" s="141"/>
      <c r="I748" s="470"/>
      <c r="J748" s="141"/>
      <c r="K748" s="141"/>
      <c r="L748" s="141"/>
      <c r="M748" s="143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</row>
    <row ht="12.75" customHeight="1" hidden="1" r="749">
      <c r="A749" s="140"/>
      <c r="B749" s="141"/>
      <c r="C749" s="141"/>
      <c r="D749" s="470"/>
      <c r="E749" s="141"/>
      <c r="F749" s="141"/>
      <c r="G749" s="141"/>
      <c r="H749" s="141"/>
      <c r="I749" s="470"/>
      <c r="J749" s="141"/>
      <c r="K749" s="141"/>
      <c r="L749" s="141"/>
      <c r="M749" s="143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</row>
    <row ht="12.75" customHeight="1" hidden="1" r="750">
      <c r="A750" s="140"/>
      <c r="B750" s="141"/>
      <c r="C750" s="141"/>
      <c r="D750" s="470"/>
      <c r="E750" s="141"/>
      <c r="F750" s="141"/>
      <c r="G750" s="141"/>
      <c r="H750" s="141"/>
      <c r="I750" s="470"/>
      <c r="J750" s="141"/>
      <c r="K750" s="141"/>
      <c r="L750" s="141"/>
      <c r="M750" s="143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</row>
    <row ht="12.75" customHeight="1" hidden="1" r="751">
      <c r="A751" s="140"/>
      <c r="B751" s="141"/>
      <c r="C751" s="141"/>
      <c r="D751" s="470"/>
      <c r="E751" s="141"/>
      <c r="F751" s="141"/>
      <c r="G751" s="141"/>
      <c r="H751" s="141"/>
      <c r="I751" s="470"/>
      <c r="J751" s="141"/>
      <c r="K751" s="141"/>
      <c r="L751" s="141"/>
      <c r="M751" s="143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</row>
    <row ht="12.75" customHeight="1" hidden="1" r="752">
      <c r="A752" s="140"/>
      <c r="B752" s="141"/>
      <c r="C752" s="141"/>
      <c r="D752" s="470"/>
      <c r="E752" s="141"/>
      <c r="F752" s="141"/>
      <c r="G752" s="141"/>
      <c r="H752" s="141"/>
      <c r="I752" s="470"/>
      <c r="J752" s="141"/>
      <c r="K752" s="141"/>
      <c r="L752" s="141"/>
      <c r="M752" s="143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</row>
    <row ht="12.75" customHeight="1" hidden="1" r="753">
      <c r="A753" s="140"/>
      <c r="B753" s="141"/>
      <c r="C753" s="141"/>
      <c r="D753" s="470"/>
      <c r="E753" s="141"/>
      <c r="F753" s="141"/>
      <c r="G753" s="141"/>
      <c r="H753" s="141"/>
      <c r="I753" s="470"/>
      <c r="J753" s="141"/>
      <c r="K753" s="141"/>
      <c r="L753" s="141"/>
      <c r="M753" s="143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</row>
    <row ht="12.75" customHeight="1" hidden="1" r="754">
      <c r="A754" s="140"/>
      <c r="B754" s="141"/>
      <c r="C754" s="141"/>
      <c r="D754" s="470"/>
      <c r="E754" s="141"/>
      <c r="F754" s="141"/>
      <c r="G754" s="141"/>
      <c r="H754" s="141"/>
      <c r="I754" s="470"/>
      <c r="J754" s="141"/>
      <c r="K754" s="141"/>
      <c r="L754" s="141"/>
      <c r="M754" s="143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</row>
    <row ht="12.75" customHeight="1" hidden="1" r="755">
      <c r="A755" s="140"/>
      <c r="B755" s="141"/>
      <c r="C755" s="141"/>
      <c r="D755" s="470"/>
      <c r="E755" s="141"/>
      <c r="F755" s="141"/>
      <c r="G755" s="141"/>
      <c r="H755" s="141"/>
      <c r="I755" s="470"/>
      <c r="J755" s="141"/>
      <c r="K755" s="141"/>
      <c r="L755" s="141"/>
      <c r="M755" s="143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</row>
    <row ht="12.75" customHeight="1" hidden="1" r="756">
      <c r="A756" s="140"/>
      <c r="B756" s="141"/>
      <c r="C756" s="141"/>
      <c r="D756" s="470"/>
      <c r="E756" s="141"/>
      <c r="F756" s="141"/>
      <c r="G756" s="141"/>
      <c r="H756" s="141"/>
      <c r="I756" s="470"/>
      <c r="J756" s="141"/>
      <c r="K756" s="141"/>
      <c r="L756" s="141"/>
      <c r="M756" s="143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</row>
    <row ht="12.75" customHeight="1" hidden="1" r="757">
      <c r="A757" s="140"/>
      <c r="B757" s="141"/>
      <c r="C757" s="141"/>
      <c r="D757" s="470"/>
      <c r="E757" s="141"/>
      <c r="F757" s="141"/>
      <c r="G757" s="141"/>
      <c r="H757" s="141"/>
      <c r="I757" s="470"/>
      <c r="J757" s="141"/>
      <c r="K757" s="141"/>
      <c r="L757" s="141"/>
      <c r="M757" s="143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</row>
    <row ht="12.75" customHeight="1" hidden="1" r="758">
      <c r="A758" s="140"/>
      <c r="B758" s="141"/>
      <c r="C758" s="141"/>
      <c r="D758" s="470"/>
      <c r="E758" s="141"/>
      <c r="F758" s="141"/>
      <c r="G758" s="141"/>
      <c r="H758" s="141"/>
      <c r="I758" s="470"/>
      <c r="J758" s="141"/>
      <c r="K758" s="141"/>
      <c r="L758" s="141"/>
      <c r="M758" s="143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</row>
    <row ht="12.75" customHeight="1" hidden="1" r="759">
      <c r="A759" s="140"/>
      <c r="B759" s="141"/>
      <c r="C759" s="141"/>
      <c r="D759" s="470"/>
      <c r="E759" s="141"/>
      <c r="F759" s="141"/>
      <c r="G759" s="141"/>
      <c r="H759" s="141"/>
      <c r="I759" s="470"/>
      <c r="J759" s="141"/>
      <c r="K759" s="141"/>
      <c r="L759" s="141"/>
      <c r="M759" s="143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</row>
    <row ht="12.75" customHeight="1" hidden="1" r="760">
      <c r="A760" s="140"/>
      <c r="B760" s="141"/>
      <c r="C760" s="141"/>
      <c r="D760" s="470"/>
      <c r="E760" s="141"/>
      <c r="F760" s="141"/>
      <c r="G760" s="141"/>
      <c r="H760" s="141"/>
      <c r="I760" s="470"/>
      <c r="J760" s="141"/>
      <c r="K760" s="141"/>
      <c r="L760" s="141"/>
      <c r="M760" s="143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</row>
    <row ht="12.75" customHeight="1" hidden="1" r="761">
      <c r="A761" s="140"/>
      <c r="B761" s="141"/>
      <c r="C761" s="141"/>
      <c r="D761" s="470"/>
      <c r="E761" s="141"/>
      <c r="F761" s="141"/>
      <c r="G761" s="141"/>
      <c r="H761" s="141"/>
      <c r="I761" s="470"/>
      <c r="J761" s="141"/>
      <c r="K761" s="141"/>
      <c r="L761" s="141"/>
      <c r="M761" s="143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</row>
    <row ht="12.75" customHeight="1" hidden="1" r="762">
      <c r="A762" s="140"/>
      <c r="B762" s="141"/>
      <c r="C762" s="141"/>
      <c r="D762" s="470"/>
      <c r="E762" s="141"/>
      <c r="F762" s="141"/>
      <c r="G762" s="141"/>
      <c r="H762" s="141"/>
      <c r="I762" s="470"/>
      <c r="J762" s="141"/>
      <c r="K762" s="141"/>
      <c r="L762" s="141"/>
      <c r="M762" s="143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</row>
    <row ht="12.75" customHeight="1" hidden="1" r="763">
      <c r="A763" s="140"/>
      <c r="B763" s="141"/>
      <c r="C763" s="141"/>
      <c r="D763" s="470"/>
      <c r="E763" s="141"/>
      <c r="F763" s="141"/>
      <c r="G763" s="141"/>
      <c r="H763" s="141"/>
      <c r="I763" s="470"/>
      <c r="J763" s="141"/>
      <c r="K763" s="141"/>
      <c r="L763" s="141"/>
      <c r="M763" s="143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</row>
    <row ht="12.75" customHeight="1" hidden="1" r="764">
      <c r="A764" s="140"/>
      <c r="B764" s="141"/>
      <c r="C764" s="141"/>
      <c r="D764" s="470"/>
      <c r="E764" s="141"/>
      <c r="F764" s="141"/>
      <c r="G764" s="141"/>
      <c r="H764" s="141"/>
      <c r="I764" s="470"/>
      <c r="J764" s="141"/>
      <c r="K764" s="141"/>
      <c r="L764" s="141"/>
      <c r="M764" s="143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</row>
    <row ht="12.75" customHeight="1" r="765">
      <c r="A765" s="144"/>
      <c r="B765" s="145"/>
      <c r="C765" s="145"/>
      <c r="D765" s="469"/>
      <c r="E765" s="147"/>
      <c r="F765" s="148"/>
      <c r="G765" s="147"/>
      <c r="H765" s="148"/>
      <c r="I765" s="469"/>
      <c r="J765" s="147"/>
      <c r="K765" s="147"/>
      <c r="L765" s="147"/>
      <c r="M765" s="149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</row>
    <row ht="12.75" customHeight="1" r="766">
      <c r="A766" s="144"/>
      <c r="B766" s="145"/>
      <c r="C766" s="145"/>
      <c r="D766" s="469"/>
      <c r="E766" s="147"/>
      <c r="F766" s="148"/>
      <c r="G766" s="147"/>
      <c r="H766" s="148"/>
      <c r="I766" s="469"/>
      <c r="J766" s="147"/>
      <c r="K766" s="147"/>
      <c r="L766" s="147"/>
      <c r="M766" s="149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</row>
    <row ht="12.75" customHeight="1" r="767">
      <c r="A767" s="144"/>
      <c r="B767" s="145"/>
      <c r="C767" s="145"/>
      <c r="D767" s="469"/>
      <c r="E767" s="147"/>
      <c r="F767" s="148"/>
      <c r="G767" s="147"/>
      <c r="H767" s="148"/>
      <c r="I767" s="469"/>
      <c r="J767" s="147"/>
      <c r="K767" s="147"/>
      <c r="L767" s="147"/>
      <c r="M767" s="149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</row>
    <row ht="12.75" customHeight="1" r="768">
      <c r="A768" s="144"/>
      <c r="B768" s="145"/>
      <c r="C768" s="145"/>
      <c r="D768" s="469"/>
      <c r="E768" s="147"/>
      <c r="F768" s="148"/>
      <c r="G768" s="147"/>
      <c r="H768" s="148"/>
      <c r="I768" s="469"/>
      <c r="J768" s="147"/>
      <c r="K768" s="147"/>
      <c r="L768" s="147"/>
      <c r="M768" s="149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</row>
    <row ht="12.75" customHeight="1" r="769">
      <c r="A769" s="144"/>
      <c r="B769" s="145"/>
      <c r="C769" s="145"/>
      <c r="D769" s="469"/>
      <c r="E769" s="147"/>
      <c r="F769" s="148"/>
      <c r="G769" s="147"/>
      <c r="H769" s="148"/>
      <c r="I769" s="469"/>
      <c r="J769" s="147"/>
      <c r="K769" s="147"/>
      <c r="L769" s="147"/>
      <c r="M769" s="149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</row>
    <row ht="12.75" customHeight="1" r="770">
      <c r="A770" s="144"/>
      <c r="B770" s="145"/>
      <c r="C770" s="145"/>
      <c r="D770" s="469"/>
      <c r="E770" s="147"/>
      <c r="F770" s="148"/>
      <c r="G770" s="147"/>
      <c r="H770" s="148"/>
      <c r="I770" s="469"/>
      <c r="J770" s="147"/>
      <c r="K770" s="147"/>
      <c r="L770" s="147"/>
      <c r="M770" s="149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</row>
    <row ht="12.75" customHeight="1" r="771">
      <c r="A771" s="144"/>
      <c r="B771" s="145"/>
      <c r="C771" s="145"/>
      <c r="D771" s="469"/>
      <c r="E771" s="147"/>
      <c r="F771" s="148"/>
      <c r="G771" s="147"/>
      <c r="H771" s="148"/>
      <c r="I771" s="469"/>
      <c r="J771" s="147"/>
      <c r="K771" s="147"/>
      <c r="L771" s="147"/>
      <c r="M771" s="149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</row>
    <row ht="12.75" customHeight="1" r="772">
      <c r="A772" s="144"/>
      <c r="B772" s="145"/>
      <c r="C772" s="145"/>
      <c r="D772" s="469"/>
      <c r="E772" s="147"/>
      <c r="F772" s="148"/>
      <c r="G772" s="147"/>
      <c r="H772" s="148"/>
      <c r="I772" s="469"/>
      <c r="J772" s="147"/>
      <c r="K772" s="147"/>
      <c r="L772" s="147"/>
      <c r="M772" s="149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</row>
    <row ht="12.75" customHeight="1" r="773">
      <c r="A773" s="144"/>
      <c r="B773" s="145"/>
      <c r="C773" s="145"/>
      <c r="D773" s="469"/>
      <c r="E773" s="147"/>
      <c r="F773" s="148"/>
      <c r="G773" s="147"/>
      <c r="H773" s="148"/>
      <c r="I773" s="469"/>
      <c r="J773" s="147"/>
      <c r="K773" s="147"/>
      <c r="L773" s="147"/>
      <c r="M773" s="149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</row>
    <row ht="12.75" customHeight="1" r="774">
      <c r="A774" s="144"/>
      <c r="B774" s="145"/>
      <c r="C774" s="145"/>
      <c r="D774" s="469"/>
      <c r="E774" s="147"/>
      <c r="F774" s="148"/>
      <c r="G774" s="147"/>
      <c r="H774" s="148"/>
      <c r="I774" s="469"/>
      <c r="J774" s="147"/>
      <c r="K774" s="147"/>
      <c r="L774" s="147"/>
      <c r="M774" s="149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</row>
    <row ht="12.75" customHeight="1" r="775">
      <c r="A775" s="144"/>
      <c r="B775" s="145"/>
      <c r="C775" s="145"/>
      <c r="D775" s="469"/>
      <c r="E775" s="147"/>
      <c r="F775" s="148"/>
      <c r="G775" s="147"/>
      <c r="H775" s="148"/>
      <c r="I775" s="469"/>
      <c r="J775" s="147"/>
      <c r="K775" s="147"/>
      <c r="L775" s="147"/>
      <c r="M775" s="149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</row>
    <row ht="12.75" customHeight="1" r="776">
      <c r="A776" s="144"/>
      <c r="B776" s="145"/>
      <c r="C776" s="145"/>
      <c r="D776" s="469"/>
      <c r="E776" s="147"/>
      <c r="F776" s="148"/>
      <c r="G776" s="147"/>
      <c r="H776" s="148"/>
      <c r="I776" s="469"/>
      <c r="J776" s="147"/>
      <c r="K776" s="147"/>
      <c r="L776" s="147"/>
      <c r="M776" s="149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</row>
    <row ht="12.75" customHeight="1" r="777">
      <c r="A777" s="144"/>
      <c r="B777" s="145"/>
      <c r="C777" s="145"/>
      <c r="D777" s="469"/>
      <c r="E777" s="147"/>
      <c r="F777" s="148"/>
      <c r="G777" s="147"/>
      <c r="H777" s="148"/>
      <c r="I777" s="469"/>
      <c r="J777" s="147"/>
      <c r="K777" s="147"/>
      <c r="L777" s="147"/>
      <c r="M777" s="149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</row>
    <row ht="12.75" customHeight="1" r="778">
      <c r="A778" s="144"/>
      <c r="B778" s="145"/>
      <c r="C778" s="145"/>
      <c r="D778" s="469"/>
      <c r="E778" s="147"/>
      <c r="F778" s="148"/>
      <c r="G778" s="147"/>
      <c r="H778" s="148"/>
      <c r="I778" s="469"/>
      <c r="J778" s="147"/>
      <c r="K778" s="147"/>
      <c r="L778" s="147"/>
      <c r="M778" s="149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</row>
    <row ht="12.75" customHeight="1" r="779">
      <c r="A779" s="144"/>
      <c r="B779" s="145"/>
      <c r="C779" s="145"/>
      <c r="D779" s="469"/>
      <c r="E779" s="147"/>
      <c r="F779" s="148"/>
      <c r="G779" s="147"/>
      <c r="H779" s="148"/>
      <c r="I779" s="469"/>
      <c r="J779" s="147"/>
      <c r="K779" s="147"/>
      <c r="L779" s="147"/>
      <c r="M779" s="149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</row>
    <row ht="12.75" customHeight="1" r="780">
      <c r="A780" s="144"/>
      <c r="B780" s="145"/>
      <c r="C780" s="145"/>
      <c r="D780" s="469"/>
      <c r="E780" s="147"/>
      <c r="F780" s="148"/>
      <c r="G780" s="147"/>
      <c r="H780" s="148"/>
      <c r="I780" s="469"/>
      <c r="J780" s="147"/>
      <c r="K780" s="147"/>
      <c r="L780" s="147"/>
      <c r="M780" s="149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</row>
    <row ht="12.75" customHeight="1" r="781">
      <c r="A781" s="144"/>
      <c r="B781" s="145"/>
      <c r="C781" s="145"/>
      <c r="D781" s="469"/>
      <c r="E781" s="147"/>
      <c r="F781" s="148"/>
      <c r="G781" s="147"/>
      <c r="H781" s="148"/>
      <c r="I781" s="469"/>
      <c r="J781" s="147"/>
      <c r="K781" s="147"/>
      <c r="L781" s="147"/>
      <c r="M781" s="149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</row>
    <row ht="12.75" customHeight="1" r="782">
      <c r="A782" s="144"/>
      <c r="B782" s="145"/>
      <c r="C782" s="145"/>
      <c r="D782" s="469"/>
      <c r="E782" s="147"/>
      <c r="F782" s="148"/>
      <c r="G782" s="147"/>
      <c r="H782" s="148"/>
      <c r="I782" s="469"/>
      <c r="J782" s="147"/>
      <c r="K782" s="147"/>
      <c r="L782" s="147"/>
      <c r="M782" s="149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</row>
    <row ht="12.75" customHeight="1" r="783">
      <c r="A783" s="144"/>
      <c r="B783" s="145"/>
      <c r="C783" s="145"/>
      <c r="D783" s="469"/>
      <c r="E783" s="147"/>
      <c r="F783" s="148"/>
      <c r="G783" s="147"/>
      <c r="H783" s="148"/>
      <c r="I783" s="469"/>
      <c r="J783" s="147"/>
      <c r="K783" s="147"/>
      <c r="L783" s="147"/>
      <c r="M783" s="149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</row>
    <row ht="12.75" customHeight="1" r="784">
      <c r="A784" s="144"/>
      <c r="B784" s="145"/>
      <c r="C784" s="145"/>
      <c r="D784" s="469"/>
      <c r="E784" s="147"/>
      <c r="F784" s="148"/>
      <c r="G784" s="147"/>
      <c r="H784" s="148"/>
      <c r="I784" s="469"/>
      <c r="J784" s="147"/>
      <c r="K784" s="147"/>
      <c r="L784" s="147"/>
      <c r="M784" s="149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</row>
    <row ht="12.75" customHeight="1" r="785">
      <c r="A785" s="144"/>
      <c r="B785" s="145"/>
      <c r="C785" s="145"/>
      <c r="D785" s="469"/>
      <c r="E785" s="147"/>
      <c r="F785" s="148"/>
      <c r="G785" s="147"/>
      <c r="H785" s="148"/>
      <c r="I785" s="469"/>
      <c r="J785" s="147"/>
      <c r="K785" s="147"/>
      <c r="L785" s="147"/>
      <c r="M785" s="149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</row>
    <row ht="12.75" customHeight="1" r="786">
      <c r="A786" s="144"/>
      <c r="B786" s="145"/>
      <c r="C786" s="145"/>
      <c r="D786" s="469"/>
      <c r="E786" s="147"/>
      <c r="F786" s="148"/>
      <c r="G786" s="147"/>
      <c r="H786" s="148"/>
      <c r="I786" s="469"/>
      <c r="J786" s="147"/>
      <c r="K786" s="147"/>
      <c r="L786" s="147"/>
      <c r="M786" s="149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</row>
    <row ht="12.75" customHeight="1" r="787">
      <c r="A787" s="144"/>
      <c r="B787" s="145"/>
      <c r="C787" s="145"/>
      <c r="D787" s="469"/>
      <c r="E787" s="147"/>
      <c r="F787" s="148"/>
      <c r="G787" s="147"/>
      <c r="H787" s="148"/>
      <c r="I787" s="469"/>
      <c r="J787" s="147"/>
      <c r="K787" s="147"/>
      <c r="L787" s="147"/>
      <c r="M787" s="149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</row>
    <row ht="12.75" customHeight="1" r="788">
      <c r="A788" s="144"/>
      <c r="B788" s="145"/>
      <c r="C788" s="145"/>
      <c r="D788" s="469"/>
      <c r="E788" s="147"/>
      <c r="F788" s="148"/>
      <c r="G788" s="147"/>
      <c r="H788" s="148"/>
      <c r="I788" s="469"/>
      <c r="J788" s="147"/>
      <c r="K788" s="147"/>
      <c r="L788" s="147"/>
      <c r="M788" s="149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</row>
    <row ht="12.75" customHeight="1" r="789">
      <c r="A789" s="144"/>
      <c r="B789" s="145"/>
      <c r="C789" s="145"/>
      <c r="D789" s="469"/>
      <c r="E789" s="147"/>
      <c r="F789" s="148"/>
      <c r="G789" s="147"/>
      <c r="H789" s="148"/>
      <c r="I789" s="469"/>
      <c r="J789" s="147"/>
      <c r="K789" s="147"/>
      <c r="L789" s="147"/>
      <c r="M789" s="149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</row>
    <row ht="12.75" customHeight="1" r="790">
      <c r="A790" s="144"/>
      <c r="B790" s="145"/>
      <c r="C790" s="145"/>
      <c r="D790" s="469"/>
      <c r="E790" s="147"/>
      <c r="F790" s="148"/>
      <c r="G790" s="147"/>
      <c r="H790" s="148"/>
      <c r="I790" s="469"/>
      <c r="J790" s="147"/>
      <c r="K790" s="147"/>
      <c r="L790" s="147"/>
      <c r="M790" s="149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</row>
    <row ht="12.75" customHeight="1" r="791">
      <c r="A791" s="144"/>
      <c r="B791" s="145"/>
      <c r="C791" s="145"/>
      <c r="D791" s="469"/>
      <c r="E791" s="147"/>
      <c r="F791" s="148"/>
      <c r="G791" s="147"/>
      <c r="H791" s="148"/>
      <c r="I791" s="469"/>
      <c r="J791" s="147"/>
      <c r="K791" s="147"/>
      <c r="L791" s="147"/>
      <c r="M791" s="149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</row>
    <row ht="12.75" customHeight="1" r="792">
      <c r="A792" s="144"/>
      <c r="B792" s="145"/>
      <c r="C792" s="145"/>
      <c r="D792" s="469"/>
      <c r="E792" s="147"/>
      <c r="F792" s="148"/>
      <c r="G792" s="147"/>
      <c r="H792" s="148"/>
      <c r="I792" s="469"/>
      <c r="J792" s="147"/>
      <c r="K792" s="147"/>
      <c r="L792" s="147"/>
      <c r="M792" s="149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</row>
    <row ht="12.75" customHeight="1" r="793">
      <c r="A793" s="144"/>
      <c r="B793" s="145"/>
      <c r="C793" s="145"/>
      <c r="D793" s="469"/>
      <c r="E793" s="147"/>
      <c r="F793" s="148"/>
      <c r="G793" s="147"/>
      <c r="H793" s="148"/>
      <c r="I793" s="469"/>
      <c r="J793" s="147"/>
      <c r="K793" s="147"/>
      <c r="L793" s="147"/>
      <c r="M793" s="149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</row>
    <row ht="12.75" customHeight="1" r="794">
      <c r="A794" s="144"/>
      <c r="B794" s="145"/>
      <c r="C794" s="145"/>
      <c r="D794" s="469"/>
      <c r="E794" s="147"/>
      <c r="F794" s="148"/>
      <c r="G794" s="147"/>
      <c r="H794" s="148"/>
      <c r="I794" s="469"/>
      <c r="J794" s="147"/>
      <c r="K794" s="147"/>
      <c r="L794" s="147"/>
      <c r="M794" s="149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</row>
    <row ht="12.75" customHeight="1" r="795">
      <c r="A795" s="144"/>
      <c r="B795" s="145"/>
      <c r="C795" s="145"/>
      <c r="D795" s="469"/>
      <c r="E795" s="147"/>
      <c r="F795" s="148"/>
      <c r="G795" s="147"/>
      <c r="H795" s="148"/>
      <c r="I795" s="469"/>
      <c r="J795" s="147"/>
      <c r="K795" s="147"/>
      <c r="L795" s="147"/>
      <c r="M795" s="149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</row>
    <row ht="12.75" customHeight="1" r="796">
      <c r="A796" s="144"/>
      <c r="B796" s="145"/>
      <c r="C796" s="145"/>
      <c r="D796" s="469"/>
      <c r="E796" s="147"/>
      <c r="F796" s="148"/>
      <c r="G796" s="147"/>
      <c r="H796" s="148"/>
      <c r="I796" s="469"/>
      <c r="J796" s="147"/>
      <c r="K796" s="147"/>
      <c r="L796" s="147"/>
      <c r="M796" s="149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</row>
    <row ht="12.75" customHeight="1" r="797">
      <c r="A797" s="144"/>
      <c r="B797" s="145"/>
      <c r="C797" s="145"/>
      <c r="D797" s="469"/>
      <c r="E797" s="147"/>
      <c r="F797" s="148"/>
      <c r="G797" s="147"/>
      <c r="H797" s="148"/>
      <c r="I797" s="469"/>
      <c r="J797" s="147"/>
      <c r="K797" s="147"/>
      <c r="L797" s="147"/>
      <c r="M797" s="149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</row>
    <row ht="12.75" customHeight="1" r="798">
      <c r="A798" s="144"/>
      <c r="B798" s="145"/>
      <c r="C798" s="145"/>
      <c r="D798" s="469"/>
      <c r="E798" s="147"/>
      <c r="F798" s="148"/>
      <c r="G798" s="147"/>
      <c r="H798" s="148"/>
      <c r="I798" s="469"/>
      <c r="J798" s="147"/>
      <c r="K798" s="147"/>
      <c r="L798" s="147"/>
      <c r="M798" s="149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</row>
    <row ht="12.75" customHeight="1" r="799">
      <c r="A799" s="144"/>
      <c r="B799" s="145"/>
      <c r="C799" s="145"/>
      <c r="D799" s="469"/>
      <c r="E799" s="147"/>
      <c r="F799" s="148"/>
      <c r="G799" s="147"/>
      <c r="H799" s="148"/>
      <c r="I799" s="469"/>
      <c r="J799" s="147"/>
      <c r="K799" s="147"/>
      <c r="L799" s="147"/>
      <c r="M799" s="149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</row>
    <row ht="12.75" customHeight="1" r="800">
      <c r="A800" s="144"/>
      <c r="B800" s="145"/>
      <c r="C800" s="145"/>
      <c r="D800" s="469"/>
      <c r="E800" s="147"/>
      <c r="F800" s="148"/>
      <c r="G800" s="147"/>
      <c r="H800" s="148"/>
      <c r="I800" s="469"/>
      <c r="J800" s="147"/>
      <c r="K800" s="147"/>
      <c r="L800" s="147"/>
      <c r="M800" s="149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</row>
    <row ht="12.75" customHeight="1" r="801">
      <c r="A801" s="144"/>
      <c r="B801" s="145"/>
      <c r="C801" s="145"/>
      <c r="D801" s="469"/>
      <c r="E801" s="147"/>
      <c r="F801" s="148"/>
      <c r="G801" s="147"/>
      <c r="H801" s="148"/>
      <c r="I801" s="469"/>
      <c r="J801" s="147"/>
      <c r="K801" s="147"/>
      <c r="L801" s="147"/>
      <c r="M801" s="149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</row>
    <row ht="12.75" customHeight="1" r="802">
      <c r="A802" s="144"/>
      <c r="B802" s="145"/>
      <c r="C802" s="145"/>
      <c r="D802" s="469"/>
      <c r="E802" s="147"/>
      <c r="F802" s="148"/>
      <c r="G802" s="147"/>
      <c r="H802" s="148"/>
      <c r="I802" s="469"/>
      <c r="J802" s="147"/>
      <c r="K802" s="147"/>
      <c r="L802" s="147"/>
      <c r="M802" s="149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</row>
    <row ht="12.75" customHeight="1" r="803">
      <c r="A803" s="144"/>
      <c r="B803" s="145"/>
      <c r="C803" s="145"/>
      <c r="D803" s="469"/>
      <c r="E803" s="147"/>
      <c r="F803" s="148"/>
      <c r="G803" s="147"/>
      <c r="H803" s="148"/>
      <c r="I803" s="469"/>
      <c r="J803" s="147"/>
      <c r="K803" s="147"/>
      <c r="L803" s="147"/>
      <c r="M803" s="149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</row>
    <row ht="12.75" customHeight="1" r="804">
      <c r="A804" s="144"/>
      <c r="B804" s="145"/>
      <c r="C804" s="145"/>
      <c r="D804" s="469"/>
      <c r="E804" s="147"/>
      <c r="F804" s="148"/>
      <c r="G804" s="147"/>
      <c r="H804" s="148"/>
      <c r="I804" s="469"/>
      <c r="J804" s="147"/>
      <c r="K804" s="147"/>
      <c r="L804" s="147"/>
      <c r="M804" s="149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</row>
    <row ht="12.75" customHeight="1" r="805">
      <c r="A805" s="144"/>
      <c r="B805" s="145"/>
      <c r="C805" s="145"/>
      <c r="D805" s="469"/>
      <c r="E805" s="147"/>
      <c r="F805" s="148"/>
      <c r="G805" s="147"/>
      <c r="H805" s="148"/>
      <c r="I805" s="469"/>
      <c r="J805" s="147"/>
      <c r="K805" s="147"/>
      <c r="L805" s="147"/>
      <c r="M805" s="149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</row>
    <row ht="12.75" customHeight="1" r="806">
      <c r="A806" s="144"/>
      <c r="B806" s="145"/>
      <c r="C806" s="145"/>
      <c r="D806" s="469"/>
      <c r="E806" s="147"/>
      <c r="F806" s="148"/>
      <c r="G806" s="147"/>
      <c r="H806" s="148"/>
      <c r="I806" s="469"/>
      <c r="J806" s="147"/>
      <c r="K806" s="147"/>
      <c r="L806" s="147"/>
      <c r="M806" s="149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</row>
    <row ht="12.75" customHeight="1" r="807">
      <c r="A807" s="144"/>
      <c r="B807" s="145"/>
      <c r="C807" s="145"/>
      <c r="D807" s="469"/>
      <c r="E807" s="147"/>
      <c r="F807" s="148"/>
      <c r="G807" s="147"/>
      <c r="H807" s="148"/>
      <c r="I807" s="469"/>
      <c r="J807" s="147"/>
      <c r="K807" s="147"/>
      <c r="L807" s="147"/>
      <c r="M807" s="149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</row>
    <row ht="12.75" customHeight="1" r="808">
      <c r="A808" s="144"/>
      <c r="B808" s="145"/>
      <c r="C808" s="145"/>
      <c r="D808" s="469"/>
      <c r="E808" s="147"/>
      <c r="F808" s="148"/>
      <c r="G808" s="147"/>
      <c r="H808" s="148"/>
      <c r="I808" s="469"/>
      <c r="J808" s="147"/>
      <c r="K808" s="147"/>
      <c r="L808" s="147"/>
      <c r="M808" s="149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</row>
    <row ht="12.75" customHeight="1" r="809">
      <c r="A809" s="144"/>
      <c r="B809" s="145"/>
      <c r="C809" s="145"/>
      <c r="D809" s="469"/>
      <c r="E809" s="147"/>
      <c r="F809" s="148"/>
      <c r="G809" s="147"/>
      <c r="H809" s="148"/>
      <c r="I809" s="469"/>
      <c r="J809" s="147"/>
      <c r="K809" s="147"/>
      <c r="L809" s="147"/>
      <c r="M809" s="149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</row>
    <row ht="12.75" customHeight="1" r="810">
      <c r="A810" s="144"/>
      <c r="B810" s="145"/>
      <c r="C810" s="145"/>
      <c r="D810" s="469"/>
      <c r="E810" s="147"/>
      <c r="F810" s="148"/>
      <c r="G810" s="147"/>
      <c r="H810" s="148"/>
      <c r="I810" s="469"/>
      <c r="J810" s="147"/>
      <c r="K810" s="147"/>
      <c r="L810" s="147"/>
      <c r="M810" s="149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</row>
    <row ht="12.75" customHeight="1" r="811">
      <c r="A811" s="144"/>
      <c r="B811" s="145"/>
      <c r="C811" s="145"/>
      <c r="D811" s="469"/>
      <c r="E811" s="147"/>
      <c r="F811" s="148"/>
      <c r="G811" s="147"/>
      <c r="H811" s="148"/>
      <c r="I811" s="469"/>
      <c r="J811" s="147"/>
      <c r="K811" s="147"/>
      <c r="L811" s="147"/>
      <c r="M811" s="149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</row>
    <row ht="12.75" customHeight="1" r="812">
      <c r="A812" s="144"/>
      <c r="B812" s="145"/>
      <c r="C812" s="145"/>
      <c r="D812" s="469"/>
      <c r="E812" s="147"/>
      <c r="F812" s="148"/>
      <c r="G812" s="147"/>
      <c r="H812" s="148"/>
      <c r="I812" s="469"/>
      <c r="J812" s="147"/>
      <c r="K812" s="147"/>
      <c r="L812" s="147"/>
      <c r="M812" s="149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</row>
    <row ht="12.75" customHeight="1" r="813">
      <c r="A813" s="144"/>
      <c r="B813" s="145"/>
      <c r="C813" s="145"/>
      <c r="D813" s="469"/>
      <c r="E813" s="147"/>
      <c r="F813" s="148"/>
      <c r="G813" s="147"/>
      <c r="H813" s="148"/>
      <c r="I813" s="469"/>
      <c r="J813" s="147"/>
      <c r="K813" s="147"/>
      <c r="L813" s="147"/>
      <c r="M813" s="149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</row>
    <row ht="12.75" customHeight="1" r="814">
      <c r="A814" s="144"/>
      <c r="B814" s="145"/>
      <c r="C814" s="145"/>
      <c r="D814" s="469"/>
      <c r="E814" s="147"/>
      <c r="F814" s="148"/>
      <c r="G814" s="147"/>
      <c r="H814" s="148"/>
      <c r="I814" s="469"/>
      <c r="J814" s="147"/>
      <c r="K814" s="147"/>
      <c r="L814" s="147"/>
      <c r="M814" s="149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</row>
    <row ht="12.75" customHeight="1" r="815">
      <c r="A815" s="144"/>
      <c r="B815" s="145"/>
      <c r="C815" s="145"/>
      <c r="D815" s="469"/>
      <c r="E815" s="147"/>
      <c r="F815" s="148"/>
      <c r="G815" s="147"/>
      <c r="H815" s="148"/>
      <c r="I815" s="469"/>
      <c r="J815" s="147"/>
      <c r="K815" s="147"/>
      <c r="L815" s="147"/>
      <c r="M815" s="149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</row>
    <row ht="12.75" customHeight="1" r="816">
      <c r="A816" s="144"/>
      <c r="B816" s="145"/>
      <c r="C816" s="145"/>
      <c r="D816" s="469"/>
      <c r="E816" s="147"/>
      <c r="F816" s="148"/>
      <c r="G816" s="147"/>
      <c r="H816" s="148"/>
      <c r="I816" s="469"/>
      <c r="J816" s="147"/>
      <c r="K816" s="147"/>
      <c r="L816" s="147"/>
      <c r="M816" s="149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</row>
    <row ht="12.75" customHeight="1" r="817">
      <c r="A817" s="144"/>
      <c r="B817" s="145"/>
      <c r="C817" s="145"/>
      <c r="D817" s="469"/>
      <c r="E817" s="147"/>
      <c r="F817" s="148"/>
      <c r="G817" s="147"/>
      <c r="H817" s="148"/>
      <c r="I817" s="469"/>
      <c r="J817" s="147"/>
      <c r="K817" s="147"/>
      <c r="L817" s="147"/>
      <c r="M817" s="149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</row>
    <row ht="12.75" customHeight="1" r="818">
      <c r="A818" s="144"/>
      <c r="B818" s="145"/>
      <c r="C818" s="145"/>
      <c r="D818" s="469"/>
      <c r="E818" s="147"/>
      <c r="F818" s="148"/>
      <c r="G818" s="147"/>
      <c r="H818" s="148"/>
      <c r="I818" s="469"/>
      <c r="J818" s="147"/>
      <c r="K818" s="147"/>
      <c r="L818" s="147"/>
      <c r="M818" s="149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</row>
    <row ht="12.75" customHeight="1" r="819">
      <c r="A819" s="144"/>
      <c r="B819" s="145"/>
      <c r="C819" s="145"/>
      <c r="D819" s="469"/>
      <c r="E819" s="147"/>
      <c r="F819" s="148"/>
      <c r="G819" s="147"/>
      <c r="H819" s="148"/>
      <c r="I819" s="469"/>
      <c r="J819" s="147"/>
      <c r="K819" s="147"/>
      <c r="L819" s="147"/>
      <c r="M819" s="149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</row>
    <row ht="12.75" customHeight="1" r="820">
      <c r="A820" s="144"/>
      <c r="B820" s="145"/>
      <c r="C820" s="145"/>
      <c r="D820" s="469"/>
      <c r="E820" s="147"/>
      <c r="F820" s="148"/>
      <c r="G820" s="147"/>
      <c r="H820" s="148"/>
      <c r="I820" s="469"/>
      <c r="J820" s="147"/>
      <c r="K820" s="147"/>
      <c r="L820" s="147"/>
      <c r="M820" s="149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</row>
    <row ht="12.75" customHeight="1" r="821">
      <c r="A821" s="144"/>
      <c r="B821" s="145"/>
      <c r="C821" s="145"/>
      <c r="D821" s="469"/>
      <c r="E821" s="147"/>
      <c r="F821" s="148"/>
      <c r="G821" s="147"/>
      <c r="H821" s="148"/>
      <c r="I821" s="469"/>
      <c r="J821" s="147"/>
      <c r="K821" s="147"/>
      <c r="L821" s="147"/>
      <c r="M821" s="149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</row>
    <row ht="12.75" customHeight="1" r="822">
      <c r="A822" s="144"/>
      <c r="B822" s="145"/>
      <c r="C822" s="145"/>
      <c r="D822" s="469"/>
      <c r="E822" s="147"/>
      <c r="F822" s="148"/>
      <c r="G822" s="147"/>
      <c r="H822" s="148"/>
      <c r="I822" s="469"/>
      <c r="J822" s="147"/>
      <c r="K822" s="147"/>
      <c r="L822" s="147"/>
      <c r="M822" s="149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</row>
    <row ht="12.75" customHeight="1" r="823">
      <c r="A823" s="144"/>
      <c r="B823" s="145"/>
      <c r="C823" s="145"/>
      <c r="D823" s="469"/>
      <c r="E823" s="147"/>
      <c r="F823" s="148"/>
      <c r="G823" s="147"/>
      <c r="H823" s="148"/>
      <c r="I823" s="469"/>
      <c r="J823" s="147"/>
      <c r="K823" s="147"/>
      <c r="L823" s="147"/>
      <c r="M823" s="149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</row>
    <row ht="12.75" customHeight="1" r="824">
      <c r="A824" s="144"/>
      <c r="B824" s="145"/>
      <c r="C824" s="145"/>
      <c r="D824" s="469"/>
      <c r="E824" s="147"/>
      <c r="F824" s="148"/>
      <c r="G824" s="147"/>
      <c r="H824" s="148"/>
      <c r="I824" s="469"/>
      <c r="J824" s="147"/>
      <c r="K824" s="147"/>
      <c r="L824" s="147"/>
      <c r="M824" s="149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</row>
    <row ht="12.75" customHeight="1" r="825">
      <c r="A825" s="144"/>
      <c r="B825" s="145"/>
      <c r="C825" s="145"/>
      <c r="D825" s="469"/>
      <c r="E825" s="147"/>
      <c r="F825" s="148"/>
      <c r="G825" s="147"/>
      <c r="H825" s="148"/>
      <c r="I825" s="469"/>
      <c r="J825" s="147"/>
      <c r="K825" s="147"/>
      <c r="L825" s="147"/>
      <c r="M825" s="149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</row>
    <row ht="12.75" customHeight="1" r="826">
      <c r="A826" s="144"/>
      <c r="B826" s="145"/>
      <c r="C826" s="145"/>
      <c r="D826" s="469"/>
      <c r="E826" s="147"/>
      <c r="F826" s="148"/>
      <c r="G826" s="147"/>
      <c r="H826" s="148"/>
      <c r="I826" s="469"/>
      <c r="J826" s="147"/>
      <c r="K826" s="147"/>
      <c r="L826" s="147"/>
      <c r="M826" s="149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</row>
    <row ht="12.75" customHeight="1" r="827">
      <c r="A827" s="144"/>
      <c r="B827" s="145"/>
      <c r="C827" s="145"/>
      <c r="D827" s="469"/>
      <c r="E827" s="147"/>
      <c r="F827" s="148"/>
      <c r="G827" s="147"/>
      <c r="H827" s="148"/>
      <c r="I827" s="469"/>
      <c r="J827" s="147"/>
      <c r="K827" s="147"/>
      <c r="L827" s="147"/>
      <c r="M827" s="149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</row>
    <row ht="12.75" customHeight="1" r="828">
      <c r="A828" s="144"/>
      <c r="B828" s="145"/>
      <c r="C828" s="145"/>
      <c r="D828" s="469"/>
      <c r="E828" s="147"/>
      <c r="F828" s="148"/>
      <c r="G828" s="147"/>
      <c r="H828" s="148"/>
      <c r="I828" s="469"/>
      <c r="J828" s="147"/>
      <c r="K828" s="147"/>
      <c r="L828" s="147"/>
      <c r="M828" s="149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</row>
    <row ht="12.75" customHeight="1" r="829">
      <c r="A829" s="144"/>
      <c r="B829" s="145"/>
      <c r="C829" s="145"/>
      <c r="D829" s="469"/>
      <c r="E829" s="147"/>
      <c r="F829" s="148"/>
      <c r="G829" s="147"/>
      <c r="H829" s="148"/>
      <c r="I829" s="469"/>
      <c r="J829" s="147"/>
      <c r="K829" s="147"/>
      <c r="L829" s="147"/>
      <c r="M829" s="149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</row>
    <row ht="12.75" customHeight="1" r="830">
      <c r="A830" s="144"/>
      <c r="B830" s="145"/>
      <c r="C830" s="145"/>
      <c r="D830" s="469"/>
      <c r="E830" s="147"/>
      <c r="F830" s="148"/>
      <c r="G830" s="147"/>
      <c r="H830" s="148"/>
      <c r="I830" s="469"/>
      <c r="J830" s="147"/>
      <c r="K830" s="147"/>
      <c r="L830" s="147"/>
      <c r="M830" s="149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</row>
    <row ht="12.75" customHeight="1" r="831">
      <c r="A831" s="144"/>
      <c r="B831" s="145"/>
      <c r="C831" s="145"/>
      <c r="D831" s="469"/>
      <c r="E831" s="147"/>
      <c r="F831" s="148"/>
      <c r="G831" s="147"/>
      <c r="H831" s="148"/>
      <c r="I831" s="469"/>
      <c r="J831" s="147"/>
      <c r="K831" s="147"/>
      <c r="L831" s="147"/>
      <c r="M831" s="149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</row>
    <row ht="12.75" customHeight="1" r="832">
      <c r="A832" s="144"/>
      <c r="B832" s="145"/>
      <c r="C832" s="145"/>
      <c r="D832" s="469"/>
      <c r="E832" s="147"/>
      <c r="F832" s="148"/>
      <c r="G832" s="147"/>
      <c r="H832" s="148"/>
      <c r="I832" s="469"/>
      <c r="J832" s="147"/>
      <c r="K832" s="147"/>
      <c r="L832" s="147"/>
      <c r="M832" s="149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</row>
    <row ht="12.75" customHeight="1" r="833">
      <c r="A833" s="144"/>
      <c r="B833" s="145"/>
      <c r="C833" s="145"/>
      <c r="D833" s="469"/>
      <c r="E833" s="147"/>
      <c r="F833" s="148"/>
      <c r="G833" s="147"/>
      <c r="H833" s="148"/>
      <c r="I833" s="469"/>
      <c r="J833" s="147"/>
      <c r="K833" s="147"/>
      <c r="L833" s="147"/>
      <c r="M833" s="149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</row>
    <row ht="12.75" customHeight="1" r="834">
      <c r="A834" s="144"/>
      <c r="B834" s="145"/>
      <c r="C834" s="145"/>
      <c r="D834" s="469"/>
      <c r="E834" s="147"/>
      <c r="F834" s="148"/>
      <c r="G834" s="147"/>
      <c r="H834" s="148"/>
      <c r="I834" s="469"/>
      <c r="J834" s="147"/>
      <c r="K834" s="147"/>
      <c r="L834" s="147"/>
      <c r="M834" s="149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</row>
    <row ht="12.75" customHeight="1" r="835">
      <c r="A835" s="144"/>
      <c r="B835" s="145"/>
      <c r="C835" s="145"/>
      <c r="D835" s="469"/>
      <c r="E835" s="147"/>
      <c r="F835" s="148"/>
      <c r="G835" s="147"/>
      <c r="H835" s="148"/>
      <c r="I835" s="469"/>
      <c r="J835" s="147"/>
      <c r="K835" s="147"/>
      <c r="L835" s="147"/>
      <c r="M835" s="149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</row>
    <row ht="12.75" customHeight="1" r="836">
      <c r="A836" s="144"/>
      <c r="B836" s="145"/>
      <c r="C836" s="145"/>
      <c r="D836" s="469"/>
      <c r="E836" s="147"/>
      <c r="F836" s="148"/>
      <c r="G836" s="147"/>
      <c r="H836" s="148"/>
      <c r="I836" s="469"/>
      <c r="J836" s="147"/>
      <c r="K836" s="147"/>
      <c r="L836" s="147"/>
      <c r="M836" s="149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</row>
    <row ht="12.75" customHeight="1" r="837">
      <c r="A837" s="144"/>
      <c r="B837" s="145"/>
      <c r="C837" s="145"/>
      <c r="D837" s="469"/>
      <c r="E837" s="147"/>
      <c r="F837" s="148"/>
      <c r="G837" s="147"/>
      <c r="H837" s="148"/>
      <c r="I837" s="469"/>
      <c r="J837" s="147"/>
      <c r="K837" s="147"/>
      <c r="L837" s="147"/>
      <c r="M837" s="149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</row>
    <row ht="12.75" customHeight="1" r="838">
      <c r="A838" s="144"/>
      <c r="B838" s="145"/>
      <c r="C838" s="145"/>
      <c r="D838" s="469"/>
      <c r="E838" s="147"/>
      <c r="F838" s="148"/>
      <c r="G838" s="147"/>
      <c r="H838" s="148"/>
      <c r="I838" s="469"/>
      <c r="J838" s="147"/>
      <c r="K838" s="147"/>
      <c r="L838" s="147"/>
      <c r="M838" s="149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</row>
    <row ht="12.75" customHeight="1" r="839">
      <c r="A839" s="144"/>
      <c r="B839" s="145"/>
      <c r="C839" s="145"/>
      <c r="D839" s="469"/>
      <c r="E839" s="147"/>
      <c r="F839" s="148"/>
      <c r="G839" s="147"/>
      <c r="H839" s="148"/>
      <c r="I839" s="469"/>
      <c r="J839" s="147"/>
      <c r="K839" s="147"/>
      <c r="L839" s="147"/>
      <c r="M839" s="149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</row>
    <row ht="12.75" customHeight="1" r="840">
      <c r="A840" s="144"/>
      <c r="B840" s="145"/>
      <c r="C840" s="145"/>
      <c r="D840" s="469"/>
      <c r="E840" s="147"/>
      <c r="F840" s="148"/>
      <c r="G840" s="147"/>
      <c r="H840" s="148"/>
      <c r="I840" s="469"/>
      <c r="J840" s="147"/>
      <c r="K840" s="147"/>
      <c r="L840" s="147"/>
      <c r="M840" s="149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</row>
    <row ht="12.75" customHeight="1" r="841">
      <c r="A841" s="144"/>
      <c r="B841" s="145"/>
      <c r="C841" s="145"/>
      <c r="D841" s="469"/>
      <c r="E841" s="147"/>
      <c r="F841" s="148"/>
      <c r="G841" s="147"/>
      <c r="H841" s="148"/>
      <c r="I841" s="469"/>
      <c r="J841" s="147"/>
      <c r="K841" s="147"/>
      <c r="L841" s="147"/>
      <c r="M841" s="149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</row>
    <row ht="12.75" customHeight="1" r="842">
      <c r="A842" s="144"/>
      <c r="B842" s="145"/>
      <c r="C842" s="145"/>
      <c r="D842" s="469"/>
      <c r="E842" s="147"/>
      <c r="F842" s="148"/>
      <c r="G842" s="147"/>
      <c r="H842" s="148"/>
      <c r="I842" s="469"/>
      <c r="J842" s="147"/>
      <c r="K842" s="147"/>
      <c r="L842" s="147"/>
      <c r="M842" s="149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</row>
    <row ht="12.75" customHeight="1" r="843">
      <c r="A843" s="144"/>
      <c r="B843" s="145"/>
      <c r="C843" s="145"/>
      <c r="D843" s="469"/>
      <c r="E843" s="147"/>
      <c r="F843" s="148"/>
      <c r="G843" s="147"/>
      <c r="H843" s="148"/>
      <c r="I843" s="469"/>
      <c r="J843" s="147"/>
      <c r="K843" s="147"/>
      <c r="L843" s="147"/>
      <c r="M843" s="149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</row>
    <row ht="12.75" customHeight="1" r="844">
      <c r="A844" s="144"/>
      <c r="B844" s="145"/>
      <c r="C844" s="145"/>
      <c r="D844" s="469"/>
      <c r="E844" s="147"/>
      <c r="F844" s="148"/>
      <c r="G844" s="147"/>
      <c r="H844" s="148"/>
      <c r="I844" s="469"/>
      <c r="J844" s="147"/>
      <c r="K844" s="147"/>
      <c r="L844" s="147"/>
      <c r="M844" s="149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</row>
    <row ht="12.75" customHeight="1" r="845">
      <c r="A845" s="144"/>
      <c r="B845" s="145"/>
      <c r="C845" s="145"/>
      <c r="D845" s="469"/>
      <c r="E845" s="147"/>
      <c r="F845" s="148"/>
      <c r="G845" s="147"/>
      <c r="H845" s="148"/>
      <c r="I845" s="469"/>
      <c r="J845" s="147"/>
      <c r="K845" s="147"/>
      <c r="L845" s="147"/>
      <c r="M845" s="149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</row>
    <row ht="12.75" customHeight="1" r="846">
      <c r="A846" s="144"/>
      <c r="B846" s="145"/>
      <c r="C846" s="145"/>
      <c r="D846" s="469"/>
      <c r="E846" s="147"/>
      <c r="F846" s="148"/>
      <c r="G846" s="147"/>
      <c r="H846" s="148"/>
      <c r="I846" s="469"/>
      <c r="J846" s="147"/>
      <c r="K846" s="147"/>
      <c r="L846" s="147"/>
      <c r="M846" s="149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</row>
    <row ht="12.75" customHeight="1" r="847">
      <c r="A847" s="144"/>
      <c r="B847" s="145"/>
      <c r="C847" s="145"/>
      <c r="D847" s="469"/>
      <c r="E847" s="147"/>
      <c r="F847" s="148"/>
      <c r="G847" s="147"/>
      <c r="H847" s="148"/>
      <c r="I847" s="469"/>
      <c r="J847" s="147"/>
      <c r="K847" s="147"/>
      <c r="L847" s="147"/>
      <c r="M847" s="149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</row>
    <row ht="12.75" customHeight="1" r="848">
      <c r="A848" s="144"/>
      <c r="B848" s="145"/>
      <c r="C848" s="145"/>
      <c r="D848" s="469"/>
      <c r="E848" s="147"/>
      <c r="F848" s="148"/>
      <c r="G848" s="147"/>
      <c r="H848" s="148"/>
      <c r="I848" s="469"/>
      <c r="J848" s="147"/>
      <c r="K848" s="147"/>
      <c r="L848" s="147"/>
      <c r="M848" s="149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</row>
    <row ht="12.75" customHeight="1" r="849">
      <c r="A849" s="144"/>
      <c r="B849" s="145"/>
      <c r="C849" s="145"/>
      <c r="D849" s="469"/>
      <c r="E849" s="147"/>
      <c r="F849" s="148"/>
      <c r="G849" s="147"/>
      <c r="H849" s="148"/>
      <c r="I849" s="469"/>
      <c r="J849" s="147"/>
      <c r="K849" s="147"/>
      <c r="L849" s="147"/>
      <c r="M849" s="149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</row>
    <row ht="12.75" customHeight="1" r="850">
      <c r="A850" s="144"/>
      <c r="B850" s="145"/>
      <c r="C850" s="145"/>
      <c r="D850" s="469"/>
      <c r="E850" s="147"/>
      <c r="F850" s="148"/>
      <c r="G850" s="147"/>
      <c r="H850" s="148"/>
      <c r="I850" s="469"/>
      <c r="J850" s="147"/>
      <c r="K850" s="147"/>
      <c r="L850" s="147"/>
      <c r="M850" s="149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</row>
    <row ht="12.75" customHeight="1" r="851">
      <c r="A851" s="144"/>
      <c r="B851" s="145"/>
      <c r="C851" s="145"/>
      <c r="D851" s="469"/>
      <c r="E851" s="147"/>
      <c r="F851" s="148"/>
      <c r="G851" s="147"/>
      <c r="H851" s="148"/>
      <c r="I851" s="469"/>
      <c r="J851" s="147"/>
      <c r="K851" s="147"/>
      <c r="L851" s="147"/>
      <c r="M851" s="149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</row>
    <row ht="12.75" customHeight="1" r="852">
      <c r="A852" s="144"/>
      <c r="B852" s="145"/>
      <c r="C852" s="145"/>
      <c r="D852" s="469"/>
      <c r="E852" s="147"/>
      <c r="F852" s="148"/>
      <c r="G852" s="147"/>
      <c r="H852" s="148"/>
      <c r="I852" s="469"/>
      <c r="J852" s="147"/>
      <c r="K852" s="147"/>
      <c r="L852" s="147"/>
      <c r="M852" s="149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</row>
    <row ht="12.75" customHeight="1" r="853">
      <c r="A853" s="144"/>
      <c r="B853" s="145"/>
      <c r="C853" s="145"/>
      <c r="D853" s="469"/>
      <c r="E853" s="147"/>
      <c r="F853" s="148"/>
      <c r="G853" s="147"/>
      <c r="H853" s="148"/>
      <c r="I853" s="469"/>
      <c r="J853" s="147"/>
      <c r="K853" s="147"/>
      <c r="L853" s="147"/>
      <c r="M853" s="149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</row>
    <row ht="12.75" customHeight="1" r="854">
      <c r="A854" s="144"/>
      <c r="B854" s="145"/>
      <c r="C854" s="145"/>
      <c r="D854" s="469"/>
      <c r="E854" s="147"/>
      <c r="F854" s="148"/>
      <c r="G854" s="147"/>
      <c r="H854" s="148"/>
      <c r="I854" s="469"/>
      <c r="J854" s="147"/>
      <c r="K854" s="147"/>
      <c r="L854" s="147"/>
      <c r="M854" s="149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</row>
    <row ht="12.75" customHeight="1" r="855">
      <c r="A855" s="144"/>
      <c r="B855" s="145"/>
      <c r="C855" s="145"/>
      <c r="D855" s="469"/>
      <c r="E855" s="147"/>
      <c r="F855" s="148"/>
      <c r="G855" s="147"/>
      <c r="H855" s="148"/>
      <c r="I855" s="469"/>
      <c r="J855" s="147"/>
      <c r="K855" s="147"/>
      <c r="L855" s="147"/>
      <c r="M855" s="149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</row>
    <row ht="12.75" customHeight="1" r="856">
      <c r="A856" s="144"/>
      <c r="B856" s="145"/>
      <c r="C856" s="145"/>
      <c r="D856" s="469"/>
      <c r="E856" s="147"/>
      <c r="F856" s="148"/>
      <c r="G856" s="147"/>
      <c r="H856" s="148"/>
      <c r="I856" s="469"/>
      <c r="J856" s="147"/>
      <c r="K856" s="147"/>
      <c r="L856" s="147"/>
      <c r="M856" s="149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</row>
    <row ht="12.75" customHeight="1" r="857">
      <c r="A857" s="144"/>
      <c r="B857" s="145"/>
      <c r="C857" s="145"/>
      <c r="D857" s="469"/>
      <c r="E857" s="147"/>
      <c r="F857" s="148"/>
      <c r="G857" s="147"/>
      <c r="H857" s="148"/>
      <c r="I857" s="469"/>
      <c r="J857" s="147"/>
      <c r="K857" s="147"/>
      <c r="L857" s="147"/>
      <c r="M857" s="149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</row>
    <row ht="12.75" customHeight="1" r="858">
      <c r="A858" s="144"/>
      <c r="B858" s="145"/>
      <c r="C858" s="145"/>
      <c r="D858" s="469"/>
      <c r="E858" s="147"/>
      <c r="F858" s="148"/>
      <c r="G858" s="147"/>
      <c r="H858" s="148"/>
      <c r="I858" s="469"/>
      <c r="J858" s="147"/>
      <c r="K858" s="147"/>
      <c r="L858" s="147"/>
      <c r="M858" s="149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</row>
    <row ht="12.75" customHeight="1" r="859">
      <c r="A859" s="144"/>
      <c r="B859" s="145"/>
      <c r="C859" s="145"/>
      <c r="D859" s="469"/>
      <c r="E859" s="147"/>
      <c r="F859" s="148"/>
      <c r="G859" s="147"/>
      <c r="H859" s="148"/>
      <c r="I859" s="469"/>
      <c r="J859" s="147"/>
      <c r="K859" s="147"/>
      <c r="L859" s="147"/>
      <c r="M859" s="149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</row>
    <row ht="12.75" customHeight="1" r="860">
      <c r="A860" s="144"/>
      <c r="B860" s="145"/>
      <c r="C860" s="145"/>
      <c r="D860" s="469"/>
      <c r="E860" s="147"/>
      <c r="F860" s="148"/>
      <c r="G860" s="147"/>
      <c r="H860" s="148"/>
      <c r="I860" s="469"/>
      <c r="J860" s="147"/>
      <c r="K860" s="147"/>
      <c r="L860" s="147"/>
      <c r="M860" s="149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</row>
    <row ht="12.75" customHeight="1" r="861">
      <c r="A861" s="144"/>
      <c r="B861" s="145"/>
      <c r="C861" s="145"/>
      <c r="D861" s="469"/>
      <c r="E861" s="147"/>
      <c r="F861" s="148"/>
      <c r="G861" s="147"/>
      <c r="H861" s="148"/>
      <c r="I861" s="469"/>
      <c r="J861" s="147"/>
      <c r="K861" s="147"/>
      <c r="L861" s="147"/>
      <c r="M861" s="149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</row>
    <row ht="12.75" customHeight="1" r="862">
      <c r="A862" s="144"/>
      <c r="B862" s="145"/>
      <c r="C862" s="145"/>
      <c r="D862" s="469"/>
      <c r="E862" s="147"/>
      <c r="F862" s="148"/>
      <c r="G862" s="147"/>
      <c r="H862" s="148"/>
      <c r="I862" s="469"/>
      <c r="J862" s="147"/>
      <c r="K862" s="147"/>
      <c r="L862" s="147"/>
      <c r="M862" s="149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</row>
    <row ht="12.75" customHeight="1" r="863">
      <c r="A863" s="144"/>
      <c r="B863" s="145"/>
      <c r="C863" s="145"/>
      <c r="D863" s="469"/>
      <c r="E863" s="147"/>
      <c r="F863" s="148"/>
      <c r="G863" s="147"/>
      <c r="H863" s="148"/>
      <c r="I863" s="469"/>
      <c r="J863" s="147"/>
      <c r="K863" s="147"/>
      <c r="L863" s="147"/>
      <c r="M863" s="149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</row>
    <row ht="12.75" customHeight="1" r="864">
      <c r="A864" s="144"/>
      <c r="B864" s="145"/>
      <c r="C864" s="145"/>
      <c r="D864" s="469"/>
      <c r="E864" s="147"/>
      <c r="F864" s="148"/>
      <c r="G864" s="147"/>
      <c r="H864" s="148"/>
      <c r="I864" s="469"/>
      <c r="J864" s="147"/>
      <c r="K864" s="147"/>
      <c r="L864" s="147"/>
      <c r="M864" s="149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</row>
    <row ht="12.75" customHeight="1" r="865">
      <c r="A865" s="144"/>
      <c r="B865" s="145"/>
      <c r="C865" s="145"/>
      <c r="D865" s="469"/>
      <c r="E865" s="147"/>
      <c r="F865" s="148"/>
      <c r="G865" s="147"/>
      <c r="H865" s="148"/>
      <c r="I865" s="469"/>
      <c r="J865" s="147"/>
      <c r="K865" s="147"/>
      <c r="L865" s="147"/>
      <c r="M865" s="149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</row>
    <row ht="12.75" customHeight="1" r="866">
      <c r="A866" s="144"/>
      <c r="B866" s="145"/>
      <c r="C866" s="145"/>
      <c r="D866" s="469"/>
      <c r="E866" s="147"/>
      <c r="F866" s="148"/>
      <c r="G866" s="147"/>
      <c r="H866" s="148"/>
      <c r="I866" s="469"/>
      <c r="J866" s="147"/>
      <c r="K866" s="147"/>
      <c r="L866" s="147"/>
      <c r="M866" s="149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</row>
    <row ht="12.75" customHeight="1" r="867">
      <c r="A867" s="144"/>
      <c r="B867" s="145"/>
      <c r="C867" s="145"/>
      <c r="D867" s="469"/>
      <c r="E867" s="147"/>
      <c r="F867" s="148"/>
      <c r="G867" s="147"/>
      <c r="H867" s="148"/>
      <c r="I867" s="469"/>
      <c r="J867" s="147"/>
      <c r="K867" s="147"/>
      <c r="L867" s="147"/>
      <c r="M867" s="149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</row>
    <row ht="12.75" customHeight="1" r="868">
      <c r="A868" s="144"/>
      <c r="B868" s="145"/>
      <c r="C868" s="145"/>
      <c r="D868" s="469"/>
      <c r="E868" s="147"/>
      <c r="F868" s="148"/>
      <c r="G868" s="147"/>
      <c r="H868" s="148"/>
      <c r="I868" s="469"/>
      <c r="J868" s="147"/>
      <c r="K868" s="147"/>
      <c r="L868" s="147"/>
      <c r="M868" s="149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</row>
    <row ht="12.75" customHeight="1" r="869">
      <c r="A869" s="144"/>
      <c r="B869" s="145"/>
      <c r="C869" s="145"/>
      <c r="D869" s="469"/>
      <c r="E869" s="147"/>
      <c r="F869" s="148"/>
      <c r="G869" s="147"/>
      <c r="H869" s="148"/>
      <c r="I869" s="469"/>
      <c r="J869" s="147"/>
      <c r="K869" s="147"/>
      <c r="L869" s="147"/>
      <c r="M869" s="149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</row>
    <row ht="12.75" customHeight="1" r="870">
      <c r="A870" s="144"/>
      <c r="B870" s="145"/>
      <c r="C870" s="145"/>
      <c r="D870" s="469"/>
      <c r="E870" s="147"/>
      <c r="F870" s="148"/>
      <c r="G870" s="147"/>
      <c r="H870" s="148"/>
      <c r="I870" s="469"/>
      <c r="J870" s="147"/>
      <c r="K870" s="147"/>
      <c r="L870" s="147"/>
      <c r="M870" s="149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</row>
    <row ht="12.75" customHeight="1" r="871">
      <c r="A871" s="144"/>
      <c r="B871" s="145"/>
      <c r="C871" s="145"/>
      <c r="D871" s="469"/>
      <c r="E871" s="147"/>
      <c r="F871" s="148"/>
      <c r="G871" s="147"/>
      <c r="H871" s="148"/>
      <c r="I871" s="469"/>
      <c r="J871" s="147"/>
      <c r="K871" s="147"/>
      <c r="L871" s="147"/>
      <c r="M871" s="149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</row>
    <row ht="12.75" customHeight="1" r="872">
      <c r="A872" s="144"/>
      <c r="B872" s="145"/>
      <c r="C872" s="145"/>
      <c r="D872" s="469"/>
      <c r="E872" s="147"/>
      <c r="F872" s="148"/>
      <c r="G872" s="147"/>
      <c r="H872" s="148"/>
      <c r="I872" s="469"/>
      <c r="J872" s="147"/>
      <c r="K872" s="147"/>
      <c r="L872" s="147"/>
      <c r="M872" s="149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</row>
    <row ht="12.75" customHeight="1" r="873">
      <c r="A873" s="144"/>
      <c r="B873" s="145"/>
      <c r="C873" s="145"/>
      <c r="D873" s="469"/>
      <c r="E873" s="147"/>
      <c r="F873" s="148"/>
      <c r="G873" s="147"/>
      <c r="H873" s="148"/>
      <c r="I873" s="469"/>
      <c r="J873" s="147"/>
      <c r="K873" s="147"/>
      <c r="L873" s="147"/>
      <c r="M873" s="149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</row>
    <row ht="12.75" customHeight="1" r="874">
      <c r="A874" s="144"/>
      <c r="B874" s="145"/>
      <c r="C874" s="145"/>
      <c r="D874" s="469"/>
      <c r="E874" s="147"/>
      <c r="F874" s="148"/>
      <c r="G874" s="147"/>
      <c r="H874" s="148"/>
      <c r="I874" s="469"/>
      <c r="J874" s="147"/>
      <c r="K874" s="147"/>
      <c r="L874" s="147"/>
      <c r="M874" s="149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</row>
    <row ht="12.75" customHeight="1" r="875">
      <c r="A875" s="144"/>
      <c r="B875" s="145"/>
      <c r="C875" s="145"/>
      <c r="D875" s="469"/>
      <c r="E875" s="147"/>
      <c r="F875" s="148"/>
      <c r="G875" s="147"/>
      <c r="H875" s="148"/>
      <c r="I875" s="469"/>
      <c r="J875" s="147"/>
      <c r="K875" s="147"/>
      <c r="L875" s="147"/>
      <c r="M875" s="149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</row>
    <row ht="12.75" customHeight="1" r="876">
      <c r="A876" s="144"/>
      <c r="B876" s="145"/>
      <c r="C876" s="145"/>
      <c r="D876" s="469"/>
      <c r="E876" s="147"/>
      <c r="F876" s="148"/>
      <c r="G876" s="147"/>
      <c r="H876" s="148"/>
      <c r="I876" s="469"/>
      <c r="J876" s="147"/>
      <c r="K876" s="147"/>
      <c r="L876" s="147"/>
      <c r="M876" s="149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</row>
    <row ht="12.75" customHeight="1" r="877">
      <c r="A877" s="144"/>
      <c r="B877" s="145"/>
      <c r="C877" s="145"/>
      <c r="D877" s="469"/>
      <c r="E877" s="147"/>
      <c r="F877" s="148"/>
      <c r="G877" s="147"/>
      <c r="H877" s="148"/>
      <c r="I877" s="469"/>
      <c r="J877" s="147"/>
      <c r="K877" s="147"/>
      <c r="L877" s="147"/>
      <c r="M877" s="149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</row>
    <row ht="12.75" customHeight="1" r="878">
      <c r="A878" s="144"/>
      <c r="B878" s="145"/>
      <c r="C878" s="145"/>
      <c r="D878" s="469"/>
      <c r="E878" s="147"/>
      <c r="F878" s="148"/>
      <c r="G878" s="147"/>
      <c r="H878" s="148"/>
      <c r="I878" s="469"/>
      <c r="J878" s="147"/>
      <c r="K878" s="147"/>
      <c r="L878" s="147"/>
      <c r="M878" s="149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</row>
    <row ht="12.75" customHeight="1" r="879">
      <c r="A879" s="144"/>
      <c r="B879" s="145"/>
      <c r="C879" s="145"/>
      <c r="D879" s="469"/>
      <c r="E879" s="147"/>
      <c r="F879" s="148"/>
      <c r="G879" s="147"/>
      <c r="H879" s="148"/>
      <c r="I879" s="469"/>
      <c r="J879" s="147"/>
      <c r="K879" s="147"/>
      <c r="L879" s="147"/>
      <c r="M879" s="149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</row>
    <row ht="12.75" customHeight="1" r="880">
      <c r="A880" s="144"/>
      <c r="B880" s="145"/>
      <c r="C880" s="145"/>
      <c r="D880" s="469"/>
      <c r="E880" s="147"/>
      <c r="F880" s="148"/>
      <c r="G880" s="147"/>
      <c r="H880" s="148"/>
      <c r="I880" s="469"/>
      <c r="J880" s="147"/>
      <c r="K880" s="147"/>
      <c r="L880" s="147"/>
      <c r="M880" s="149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</row>
    <row ht="12.75" customHeight="1" r="881">
      <c r="A881" s="144"/>
      <c r="B881" s="145"/>
      <c r="C881" s="145"/>
      <c r="D881" s="469"/>
      <c r="E881" s="147"/>
      <c r="F881" s="148"/>
      <c r="G881" s="147"/>
      <c r="H881" s="148"/>
      <c r="I881" s="469"/>
      <c r="J881" s="147"/>
      <c r="K881" s="147"/>
      <c r="L881" s="147"/>
      <c r="M881" s="149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</row>
    <row ht="12.75" customHeight="1" r="882">
      <c r="A882" s="144"/>
      <c r="B882" s="145"/>
      <c r="C882" s="145"/>
      <c r="D882" s="469"/>
      <c r="E882" s="147"/>
      <c r="F882" s="148"/>
      <c r="G882" s="147"/>
      <c r="H882" s="148"/>
      <c r="I882" s="469"/>
      <c r="J882" s="147"/>
      <c r="K882" s="147"/>
      <c r="L882" s="147"/>
      <c r="M882" s="149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</row>
    <row ht="12.75" customHeight="1" r="883">
      <c r="A883" s="144"/>
      <c r="B883" s="145"/>
      <c r="C883" s="145"/>
      <c r="D883" s="469"/>
      <c r="E883" s="147"/>
      <c r="F883" s="148"/>
      <c r="G883" s="147"/>
      <c r="H883" s="148"/>
      <c r="I883" s="469"/>
      <c r="J883" s="147"/>
      <c r="K883" s="147"/>
      <c r="L883" s="147"/>
      <c r="M883" s="149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</row>
    <row ht="12.75" customHeight="1" r="884">
      <c r="A884" s="144"/>
      <c r="B884" s="145"/>
      <c r="C884" s="145"/>
      <c r="D884" s="469"/>
      <c r="E884" s="147"/>
      <c r="F884" s="148"/>
      <c r="G884" s="147"/>
      <c r="H884" s="148"/>
      <c r="I884" s="469"/>
      <c r="J884" s="147"/>
      <c r="K884" s="147"/>
      <c r="L884" s="147"/>
      <c r="M884" s="149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</row>
    <row ht="12.75" customHeight="1" r="885">
      <c r="A885" s="144"/>
      <c r="B885" s="145"/>
      <c r="C885" s="145"/>
      <c r="D885" s="469"/>
      <c r="E885" s="147"/>
      <c r="F885" s="148"/>
      <c r="G885" s="147"/>
      <c r="H885" s="148"/>
      <c r="I885" s="469"/>
      <c r="J885" s="147"/>
      <c r="K885" s="147"/>
      <c r="L885" s="147"/>
      <c r="M885" s="149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</row>
    <row ht="12.75" customHeight="1" r="886">
      <c r="A886" s="144"/>
      <c r="B886" s="145"/>
      <c r="C886" s="145"/>
      <c r="D886" s="469"/>
      <c r="E886" s="147"/>
      <c r="F886" s="148"/>
      <c r="G886" s="147"/>
      <c r="H886" s="148"/>
      <c r="I886" s="469"/>
      <c r="J886" s="147"/>
      <c r="K886" s="147"/>
      <c r="L886" s="147"/>
      <c r="M886" s="149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</row>
    <row ht="12.75" customHeight="1" r="887">
      <c r="A887" s="144"/>
      <c r="B887" s="145"/>
      <c r="C887" s="145"/>
      <c r="D887" s="469"/>
      <c r="E887" s="147"/>
      <c r="F887" s="148"/>
      <c r="G887" s="147"/>
      <c r="H887" s="148"/>
      <c r="I887" s="469"/>
      <c r="J887" s="147"/>
      <c r="K887" s="147"/>
      <c r="L887" s="147"/>
      <c r="M887" s="149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</row>
    <row ht="12.75" customHeight="1" r="888">
      <c r="A888" s="144"/>
      <c r="B888" s="145"/>
      <c r="C888" s="145"/>
      <c r="D888" s="469"/>
      <c r="E888" s="147"/>
      <c r="F888" s="148"/>
      <c r="G888" s="147"/>
      <c r="H888" s="148"/>
      <c r="I888" s="469"/>
      <c r="J888" s="147"/>
      <c r="K888" s="147"/>
      <c r="L888" s="147"/>
      <c r="M888" s="149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</row>
    <row ht="12.75" customHeight="1" r="889">
      <c r="A889" s="144"/>
      <c r="B889" s="145"/>
      <c r="C889" s="145"/>
      <c r="D889" s="469"/>
      <c r="E889" s="147"/>
      <c r="F889" s="148"/>
      <c r="G889" s="147"/>
      <c r="H889" s="148"/>
      <c r="I889" s="469"/>
      <c r="J889" s="147"/>
      <c r="K889" s="147"/>
      <c r="L889" s="147"/>
      <c r="M889" s="149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</row>
    <row ht="12.75" customHeight="1" r="890">
      <c r="A890" s="144"/>
      <c r="B890" s="145"/>
      <c r="C890" s="145"/>
      <c r="D890" s="469"/>
      <c r="E890" s="147"/>
      <c r="F890" s="148"/>
      <c r="G890" s="147"/>
      <c r="H890" s="148"/>
      <c r="I890" s="469"/>
      <c r="J890" s="147"/>
      <c r="K890" s="147"/>
      <c r="L890" s="147"/>
      <c r="M890" s="149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</row>
    <row ht="12.75" customHeight="1" r="891">
      <c r="A891" s="144"/>
      <c r="B891" s="145"/>
      <c r="C891" s="145"/>
      <c r="D891" s="469"/>
      <c r="E891" s="147"/>
      <c r="F891" s="148"/>
      <c r="G891" s="147"/>
      <c r="H891" s="148"/>
      <c r="I891" s="469"/>
      <c r="J891" s="147"/>
      <c r="K891" s="147"/>
      <c r="L891" s="147"/>
      <c r="M891" s="149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</row>
    <row ht="12.75" customHeight="1" r="892">
      <c r="A892" s="144"/>
      <c r="B892" s="145"/>
      <c r="C892" s="145"/>
      <c r="D892" s="469"/>
      <c r="E892" s="147"/>
      <c r="F892" s="148"/>
      <c r="G892" s="147"/>
      <c r="H892" s="148"/>
      <c r="I892" s="469"/>
      <c r="J892" s="147"/>
      <c r="K892" s="147"/>
      <c r="L892" s="147"/>
      <c r="M892" s="149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</row>
    <row ht="12.75" customHeight="1" r="893">
      <c r="A893" s="144"/>
      <c r="B893" s="145"/>
      <c r="C893" s="145"/>
      <c r="D893" s="469"/>
      <c r="E893" s="147"/>
      <c r="F893" s="148"/>
      <c r="G893" s="147"/>
      <c r="H893" s="148"/>
      <c r="I893" s="469"/>
      <c r="J893" s="147"/>
      <c r="K893" s="147"/>
      <c r="L893" s="147"/>
      <c r="M893" s="149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</row>
    <row ht="12.75" customHeight="1" r="894">
      <c r="A894" s="144"/>
      <c r="B894" s="145"/>
      <c r="C894" s="145"/>
      <c r="D894" s="469"/>
      <c r="E894" s="147"/>
      <c r="F894" s="148"/>
      <c r="G894" s="147"/>
      <c r="H894" s="148"/>
      <c r="I894" s="469"/>
      <c r="J894" s="147"/>
      <c r="K894" s="147"/>
      <c r="L894" s="147"/>
      <c r="M894" s="149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</row>
    <row ht="12.75" customHeight="1" r="895">
      <c r="A895" s="144"/>
      <c r="B895" s="145"/>
      <c r="C895" s="145"/>
      <c r="D895" s="469"/>
      <c r="E895" s="147"/>
      <c r="F895" s="148"/>
      <c r="G895" s="147"/>
      <c r="H895" s="148"/>
      <c r="I895" s="469"/>
      <c r="J895" s="147"/>
      <c r="K895" s="147"/>
      <c r="L895" s="147"/>
      <c r="M895" s="149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</row>
    <row ht="12.75" customHeight="1" r="896">
      <c r="A896" s="144"/>
      <c r="B896" s="145"/>
      <c r="C896" s="145"/>
      <c r="D896" s="469"/>
      <c r="E896" s="147"/>
      <c r="F896" s="148"/>
      <c r="G896" s="147"/>
      <c r="H896" s="148"/>
      <c r="I896" s="469"/>
      <c r="J896" s="147"/>
      <c r="K896" s="147"/>
      <c r="L896" s="147"/>
      <c r="M896" s="149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</row>
    <row ht="12.75" customHeight="1" r="897">
      <c r="A897" s="144"/>
      <c r="B897" s="145"/>
      <c r="C897" s="145"/>
      <c r="D897" s="469"/>
      <c r="E897" s="147"/>
      <c r="F897" s="148"/>
      <c r="G897" s="147"/>
      <c r="H897" s="148"/>
      <c r="I897" s="469"/>
      <c r="J897" s="147"/>
      <c r="K897" s="147"/>
      <c r="L897" s="147"/>
      <c r="M897" s="149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</row>
    <row ht="12.75" customHeight="1" r="898">
      <c r="A898" s="144"/>
      <c r="B898" s="145"/>
      <c r="C898" s="145"/>
      <c r="D898" s="469"/>
      <c r="E898" s="147"/>
      <c r="F898" s="148"/>
      <c r="G898" s="147"/>
      <c r="H898" s="148"/>
      <c r="I898" s="469"/>
      <c r="J898" s="147"/>
      <c r="K898" s="147"/>
      <c r="L898" s="147"/>
      <c r="M898" s="149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</row>
    <row ht="12.75" customHeight="1" r="899">
      <c r="A899" s="144"/>
      <c r="B899" s="145"/>
      <c r="C899" s="145"/>
      <c r="D899" s="469"/>
      <c r="E899" s="147"/>
      <c r="F899" s="148"/>
      <c r="G899" s="147"/>
      <c r="H899" s="148"/>
      <c r="I899" s="469"/>
      <c r="J899" s="147"/>
      <c r="K899" s="147"/>
      <c r="L899" s="147"/>
      <c r="M899" s="149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</row>
    <row ht="12.75" customHeight="1" r="900">
      <c r="A900" s="144"/>
      <c r="B900" s="145"/>
      <c r="C900" s="145"/>
      <c r="D900" s="469"/>
      <c r="E900" s="147"/>
      <c r="F900" s="148"/>
      <c r="G900" s="147"/>
      <c r="H900" s="148"/>
      <c r="I900" s="469"/>
      <c r="J900" s="147"/>
      <c r="K900" s="147"/>
      <c r="L900" s="147"/>
      <c r="M900" s="149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</row>
    <row ht="12.75" customHeight="1" r="901">
      <c r="A901" s="144"/>
      <c r="B901" s="145"/>
      <c r="C901" s="145"/>
      <c r="D901" s="469"/>
      <c r="E901" s="147"/>
      <c r="F901" s="148"/>
      <c r="G901" s="147"/>
      <c r="H901" s="148"/>
      <c r="I901" s="469"/>
      <c r="J901" s="147"/>
      <c r="K901" s="147"/>
      <c r="L901" s="147"/>
      <c r="M901" s="149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</row>
    <row ht="12.75" customHeight="1" r="902">
      <c r="A902" s="144"/>
      <c r="B902" s="145"/>
      <c r="C902" s="145"/>
      <c r="D902" s="469"/>
      <c r="E902" s="147"/>
      <c r="F902" s="148"/>
      <c r="G902" s="147"/>
      <c r="H902" s="148"/>
      <c r="I902" s="469"/>
      <c r="J902" s="147"/>
      <c r="K902" s="147"/>
      <c r="L902" s="147"/>
      <c r="M902" s="149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</row>
    <row ht="12.75" customHeight="1" r="903">
      <c r="A903" s="144"/>
      <c r="B903" s="145"/>
      <c r="C903" s="145"/>
      <c r="D903" s="469"/>
      <c r="E903" s="147"/>
      <c r="F903" s="148"/>
      <c r="G903" s="147"/>
      <c r="H903" s="148"/>
      <c r="I903" s="469"/>
      <c r="J903" s="147"/>
      <c r="K903" s="147"/>
      <c r="L903" s="147"/>
      <c r="M903" s="149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</row>
    <row ht="12.75" customHeight="1" r="904">
      <c r="A904" s="144"/>
      <c r="B904" s="145"/>
      <c r="C904" s="145"/>
      <c r="D904" s="469"/>
      <c r="E904" s="147"/>
      <c r="F904" s="148"/>
      <c r="G904" s="147"/>
      <c r="H904" s="148"/>
      <c r="I904" s="469"/>
      <c r="J904" s="147"/>
      <c r="K904" s="147"/>
      <c r="L904" s="147"/>
      <c r="M904" s="149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</row>
    <row ht="12.75" customHeight="1" r="905">
      <c r="A905" s="144"/>
      <c r="B905" s="145"/>
      <c r="C905" s="145"/>
      <c r="D905" s="469"/>
      <c r="E905" s="147"/>
      <c r="F905" s="148"/>
      <c r="G905" s="147"/>
      <c r="H905" s="148"/>
      <c r="I905" s="469"/>
      <c r="J905" s="147"/>
      <c r="K905" s="147"/>
      <c r="L905" s="147"/>
      <c r="M905" s="149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</row>
    <row ht="12.75" customHeight="1" r="906">
      <c r="A906" s="144"/>
      <c r="B906" s="145"/>
      <c r="C906" s="145"/>
      <c r="D906" s="469"/>
      <c r="E906" s="147"/>
      <c r="F906" s="148"/>
      <c r="G906" s="147"/>
      <c r="H906" s="148"/>
      <c r="I906" s="469"/>
      <c r="J906" s="147"/>
      <c r="K906" s="147"/>
      <c r="L906" s="147"/>
      <c r="M906" s="149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</row>
    <row ht="12.75" customHeight="1" r="907">
      <c r="A907" s="144"/>
      <c r="B907" s="145"/>
      <c r="C907" s="145"/>
      <c r="D907" s="469"/>
      <c r="E907" s="147"/>
      <c r="F907" s="148"/>
      <c r="G907" s="147"/>
      <c r="H907" s="148"/>
      <c r="I907" s="469"/>
      <c r="J907" s="147"/>
      <c r="K907" s="147"/>
      <c r="L907" s="147"/>
      <c r="M907" s="149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</row>
    <row ht="12.75" customHeight="1" r="908">
      <c r="A908" s="144"/>
      <c r="B908" s="145"/>
      <c r="C908" s="145"/>
      <c r="D908" s="469"/>
      <c r="E908" s="147"/>
      <c r="F908" s="148"/>
      <c r="G908" s="147"/>
      <c r="H908" s="148"/>
      <c r="I908" s="469"/>
      <c r="J908" s="147"/>
      <c r="K908" s="147"/>
      <c r="L908" s="147"/>
      <c r="M908" s="149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</row>
    <row ht="12.75" customHeight="1" r="909">
      <c r="A909" s="144"/>
      <c r="B909" s="145"/>
      <c r="C909" s="145"/>
      <c r="D909" s="469"/>
      <c r="E909" s="147"/>
      <c r="F909" s="148"/>
      <c r="G909" s="147"/>
      <c r="H909" s="148"/>
      <c r="I909" s="469"/>
      <c r="J909" s="147"/>
      <c r="K909" s="147"/>
      <c r="L909" s="147"/>
      <c r="M909" s="149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</row>
    <row ht="12.75" customHeight="1" r="910">
      <c r="A910" s="144"/>
      <c r="B910" s="145"/>
      <c r="C910" s="145"/>
      <c r="D910" s="469"/>
      <c r="E910" s="147"/>
      <c r="F910" s="148"/>
      <c r="G910" s="147"/>
      <c r="H910" s="148"/>
      <c r="I910" s="469"/>
      <c r="J910" s="147"/>
      <c r="K910" s="147"/>
      <c r="L910" s="147"/>
      <c r="M910" s="149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</row>
    <row ht="12.75" customHeight="1" r="911">
      <c r="A911" s="144"/>
      <c r="B911" s="145"/>
      <c r="C911" s="145"/>
      <c r="D911" s="469"/>
      <c r="E911" s="147"/>
      <c r="F911" s="148"/>
      <c r="G911" s="147"/>
      <c r="H911" s="148"/>
      <c r="I911" s="469"/>
      <c r="J911" s="147"/>
      <c r="K911" s="147"/>
      <c r="L911" s="147"/>
      <c r="M911" s="149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</row>
    <row ht="12.75" customHeight="1" r="912">
      <c r="A912" s="144"/>
      <c r="B912" s="145"/>
      <c r="C912" s="145"/>
      <c r="D912" s="469"/>
      <c r="E912" s="147"/>
      <c r="F912" s="148"/>
      <c r="G912" s="147"/>
      <c r="H912" s="148"/>
      <c r="I912" s="469"/>
      <c r="J912" s="147"/>
      <c r="K912" s="147"/>
      <c r="L912" s="147"/>
      <c r="M912" s="149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</row>
    <row ht="12.75" customHeight="1" r="913">
      <c r="A913" s="144"/>
      <c r="B913" s="145"/>
      <c r="C913" s="145"/>
      <c r="D913" s="469"/>
      <c r="E913" s="147"/>
      <c r="F913" s="148"/>
      <c r="G913" s="147"/>
      <c r="H913" s="148"/>
      <c r="I913" s="469"/>
      <c r="J913" s="147"/>
      <c r="K913" s="147"/>
      <c r="L913" s="147"/>
      <c r="M913" s="149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</row>
    <row ht="12.75" customHeight="1" r="914">
      <c r="A914" s="144"/>
      <c r="B914" s="145"/>
      <c r="C914" s="145"/>
      <c r="D914" s="469"/>
      <c r="E914" s="147"/>
      <c r="F914" s="148"/>
      <c r="G914" s="147"/>
      <c r="H914" s="148"/>
      <c r="I914" s="469"/>
      <c r="J914" s="147"/>
      <c r="K914" s="147"/>
      <c r="L914" s="147"/>
      <c r="M914" s="149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</row>
    <row ht="12.75" customHeight="1" r="915">
      <c r="A915" s="144"/>
      <c r="B915" s="145"/>
      <c r="C915" s="145"/>
      <c r="D915" s="469"/>
      <c r="E915" s="147"/>
      <c r="F915" s="148"/>
      <c r="G915" s="147"/>
      <c r="H915" s="148"/>
      <c r="I915" s="469"/>
      <c r="J915" s="147"/>
      <c r="K915" s="147"/>
      <c r="L915" s="147"/>
      <c r="M915" s="149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</row>
    <row ht="12.75" customHeight="1" r="916">
      <c r="A916" s="144"/>
      <c r="B916" s="145"/>
      <c r="C916" s="145"/>
      <c r="D916" s="469"/>
      <c r="E916" s="147"/>
      <c r="F916" s="148"/>
      <c r="G916" s="147"/>
      <c r="H916" s="148"/>
      <c r="I916" s="469"/>
      <c r="J916" s="147"/>
      <c r="K916" s="147"/>
      <c r="L916" s="147"/>
      <c r="M916" s="149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</row>
    <row ht="12.75" customHeight="1" r="917">
      <c r="A917" s="144"/>
      <c r="B917" s="145"/>
      <c r="C917" s="145"/>
      <c r="D917" s="469"/>
      <c r="E917" s="147"/>
      <c r="F917" s="148"/>
      <c r="G917" s="147"/>
      <c r="H917" s="148"/>
      <c r="I917" s="469"/>
      <c r="J917" s="147"/>
      <c r="K917" s="147"/>
      <c r="L917" s="147"/>
      <c r="M917" s="149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</row>
    <row ht="12.75" customHeight="1" r="918">
      <c r="A918" s="144"/>
      <c r="B918" s="145"/>
      <c r="C918" s="145"/>
      <c r="D918" s="469"/>
      <c r="E918" s="147"/>
      <c r="F918" s="148"/>
      <c r="G918" s="147"/>
      <c r="H918" s="148"/>
      <c r="I918" s="469"/>
      <c r="J918" s="147"/>
      <c r="K918" s="147"/>
      <c r="L918" s="147"/>
      <c r="M918" s="149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</row>
    <row ht="12.75" customHeight="1" r="919">
      <c r="A919" s="144"/>
      <c r="B919" s="145"/>
      <c r="C919" s="145"/>
      <c r="D919" s="469"/>
      <c r="E919" s="147"/>
      <c r="F919" s="148"/>
      <c r="G919" s="147"/>
      <c r="H919" s="148"/>
      <c r="I919" s="469"/>
      <c r="J919" s="147"/>
      <c r="K919" s="147"/>
      <c r="L919" s="147"/>
      <c r="M919" s="149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</row>
    <row ht="12.75" customHeight="1" r="920">
      <c r="A920" s="144"/>
      <c r="B920" s="145"/>
      <c r="C920" s="145"/>
      <c r="D920" s="469"/>
      <c r="E920" s="147"/>
      <c r="F920" s="148"/>
      <c r="G920" s="147"/>
      <c r="H920" s="148"/>
      <c r="I920" s="469"/>
      <c r="J920" s="147"/>
      <c r="K920" s="147"/>
      <c r="L920" s="147"/>
      <c r="M920" s="149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</row>
    <row ht="12.75" customHeight="1" r="921">
      <c r="A921" s="144"/>
      <c r="B921" s="145"/>
      <c r="C921" s="145"/>
      <c r="D921" s="469"/>
      <c r="E921" s="147"/>
      <c r="F921" s="148"/>
      <c r="G921" s="147"/>
      <c r="H921" s="148"/>
      <c r="I921" s="469"/>
      <c r="J921" s="147"/>
      <c r="K921" s="147"/>
      <c r="L921" s="147"/>
      <c r="M921" s="149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</row>
    <row ht="12.75" customHeight="1" r="922">
      <c r="A922" s="144"/>
      <c r="B922" s="145"/>
      <c r="C922" s="145"/>
      <c r="D922" s="469"/>
      <c r="E922" s="147"/>
      <c r="F922" s="148"/>
      <c r="G922" s="147"/>
      <c r="H922" s="148"/>
      <c r="I922" s="469"/>
      <c r="J922" s="147"/>
      <c r="K922" s="147"/>
      <c r="L922" s="147"/>
      <c r="M922" s="149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</row>
    <row ht="12.75" customHeight="1" r="923">
      <c r="A923" s="144"/>
      <c r="B923" s="145"/>
      <c r="C923" s="145"/>
      <c r="D923" s="469"/>
      <c r="E923" s="147"/>
      <c r="F923" s="148"/>
      <c r="G923" s="147"/>
      <c r="H923" s="148"/>
      <c r="I923" s="469"/>
      <c r="J923" s="147"/>
      <c r="K923" s="147"/>
      <c r="L923" s="147"/>
      <c r="M923" s="149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</row>
    <row ht="12.75" customHeight="1" r="924">
      <c r="A924" s="144"/>
      <c r="B924" s="145"/>
      <c r="C924" s="145"/>
      <c r="D924" s="469"/>
      <c r="E924" s="147"/>
      <c r="F924" s="148"/>
      <c r="G924" s="147"/>
      <c r="H924" s="148"/>
      <c r="I924" s="469"/>
      <c r="J924" s="147"/>
      <c r="K924" s="147"/>
      <c r="L924" s="147"/>
      <c r="M924" s="149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</row>
    <row ht="12.75" customHeight="1" r="925">
      <c r="A925" s="144"/>
      <c r="B925" s="145"/>
      <c r="C925" s="145"/>
      <c r="D925" s="469"/>
      <c r="E925" s="147"/>
      <c r="F925" s="148"/>
      <c r="G925" s="147"/>
      <c r="H925" s="148"/>
      <c r="I925" s="469"/>
      <c r="J925" s="147"/>
      <c r="K925" s="147"/>
      <c r="L925" s="147"/>
      <c r="M925" s="149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</row>
    <row ht="12.75" customHeight="1" r="926">
      <c r="A926" s="144"/>
      <c r="B926" s="145"/>
      <c r="C926" s="145"/>
      <c r="D926" s="469"/>
      <c r="E926" s="147"/>
      <c r="F926" s="148"/>
      <c r="G926" s="147"/>
      <c r="H926" s="148"/>
      <c r="I926" s="469"/>
      <c r="J926" s="147"/>
      <c r="K926" s="147"/>
      <c r="L926" s="147"/>
      <c r="M926" s="149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</row>
    <row ht="12.75" customHeight="1" r="927">
      <c r="A927" s="144"/>
      <c r="B927" s="145"/>
      <c r="C927" s="145"/>
      <c r="D927" s="469"/>
      <c r="E927" s="147"/>
      <c r="F927" s="148"/>
      <c r="G927" s="147"/>
      <c r="H927" s="148"/>
      <c r="I927" s="469"/>
      <c r="J927" s="147"/>
      <c r="K927" s="147"/>
      <c r="L927" s="147"/>
      <c r="M927" s="149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</row>
    <row ht="12.75" customHeight="1" r="928">
      <c r="A928" s="144"/>
      <c r="B928" s="145"/>
      <c r="C928" s="145"/>
      <c r="D928" s="469"/>
      <c r="E928" s="147"/>
      <c r="F928" s="148"/>
      <c r="G928" s="147"/>
      <c r="H928" s="148"/>
      <c r="I928" s="469"/>
      <c r="J928" s="147"/>
      <c r="K928" s="147"/>
      <c r="L928" s="147"/>
      <c r="M928" s="149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</row>
    <row ht="12.75" customHeight="1" r="929">
      <c r="A929" s="144"/>
      <c r="B929" s="145"/>
      <c r="C929" s="145"/>
      <c r="D929" s="469"/>
      <c r="E929" s="147"/>
      <c r="F929" s="148"/>
      <c r="G929" s="147"/>
      <c r="H929" s="148"/>
      <c r="I929" s="469"/>
      <c r="J929" s="147"/>
      <c r="K929" s="147"/>
      <c r="L929" s="147"/>
      <c r="M929" s="149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</row>
    <row ht="12.75" customHeight="1" r="930">
      <c r="A930" s="144"/>
      <c r="B930" s="145"/>
      <c r="C930" s="145"/>
      <c r="D930" s="469"/>
      <c r="E930" s="147"/>
      <c r="F930" s="148"/>
      <c r="G930" s="147"/>
      <c r="H930" s="148"/>
      <c r="I930" s="469"/>
      <c r="J930" s="147"/>
      <c r="K930" s="147"/>
      <c r="L930" s="147"/>
      <c r="M930" s="149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</row>
    <row ht="12.75" customHeight="1" r="931">
      <c r="A931" s="144"/>
      <c r="B931" s="145"/>
      <c r="C931" s="145"/>
      <c r="D931" s="469"/>
      <c r="E931" s="147"/>
      <c r="F931" s="148"/>
      <c r="G931" s="147"/>
      <c r="H931" s="148"/>
      <c r="I931" s="469"/>
      <c r="J931" s="147"/>
      <c r="K931" s="147"/>
      <c r="L931" s="147"/>
      <c r="M931" s="149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</row>
    <row ht="12.75" customHeight="1" r="932">
      <c r="A932" s="144"/>
      <c r="B932" s="145"/>
      <c r="C932" s="145"/>
      <c r="D932" s="469"/>
      <c r="E932" s="147"/>
      <c r="F932" s="148"/>
      <c r="G932" s="147"/>
      <c r="H932" s="148"/>
      <c r="I932" s="469"/>
      <c r="J932" s="147"/>
      <c r="K932" s="147"/>
      <c r="L932" s="147"/>
      <c r="M932" s="149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</row>
    <row ht="12.75" customHeight="1" r="933">
      <c r="A933" s="144"/>
      <c r="B933" s="145"/>
      <c r="C933" s="145"/>
      <c r="D933" s="469"/>
      <c r="E933" s="147"/>
      <c r="F933" s="148"/>
      <c r="G933" s="147"/>
      <c r="H933" s="148"/>
      <c r="I933" s="469"/>
      <c r="J933" s="147"/>
      <c r="K933" s="147"/>
      <c r="L933" s="147"/>
      <c r="M933" s="149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</row>
    <row ht="12.75" customHeight="1" r="934">
      <c r="A934" s="144"/>
      <c r="B934" s="145"/>
      <c r="C934" s="145"/>
      <c r="D934" s="469"/>
      <c r="E934" s="147"/>
      <c r="F934" s="148"/>
      <c r="G934" s="147"/>
      <c r="H934" s="148"/>
      <c r="I934" s="469"/>
      <c r="J934" s="147"/>
      <c r="K934" s="147"/>
      <c r="L934" s="147"/>
      <c r="M934" s="149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</row>
    <row ht="12.75" customHeight="1" r="935">
      <c r="A935" s="144"/>
      <c r="B935" s="145"/>
      <c r="C935" s="145"/>
      <c r="D935" s="469"/>
      <c r="E935" s="147"/>
      <c r="F935" s="148"/>
      <c r="G935" s="147"/>
      <c r="H935" s="148"/>
      <c r="I935" s="469"/>
      <c r="J935" s="147"/>
      <c r="K935" s="147"/>
      <c r="L935" s="147"/>
      <c r="M935" s="149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</row>
    <row ht="12.75" customHeight="1" r="936">
      <c r="A936" s="144"/>
      <c r="B936" s="145"/>
      <c r="C936" s="145"/>
      <c r="D936" s="469"/>
      <c r="E936" s="147"/>
      <c r="F936" s="148"/>
      <c r="G936" s="147"/>
      <c r="H936" s="148"/>
      <c r="I936" s="469"/>
      <c r="J936" s="147"/>
      <c r="K936" s="147"/>
      <c r="L936" s="147"/>
      <c r="M936" s="149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</row>
    <row ht="12.75" customHeight="1" r="937">
      <c r="A937" s="144"/>
      <c r="B937" s="145"/>
      <c r="C937" s="145"/>
      <c r="D937" s="469"/>
      <c r="E937" s="147"/>
      <c r="F937" s="148"/>
      <c r="G937" s="147"/>
      <c r="H937" s="148"/>
      <c r="I937" s="469"/>
      <c r="J937" s="147"/>
      <c r="K937" s="147"/>
      <c r="L937" s="147"/>
      <c r="M937" s="149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</row>
    <row ht="12.75" customHeight="1" r="938">
      <c r="A938" s="144"/>
      <c r="B938" s="145"/>
      <c r="C938" s="145"/>
      <c r="D938" s="469"/>
      <c r="E938" s="147"/>
      <c r="F938" s="148"/>
      <c r="G938" s="147"/>
      <c r="H938" s="148"/>
      <c r="I938" s="469"/>
      <c r="J938" s="147"/>
      <c r="K938" s="147"/>
      <c r="L938" s="147"/>
      <c r="M938" s="149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</row>
    <row ht="12.75" customHeight="1" r="939">
      <c r="A939" s="144"/>
      <c r="B939" s="145"/>
      <c r="C939" s="145"/>
      <c r="D939" s="469"/>
      <c r="E939" s="147"/>
      <c r="F939" s="148"/>
      <c r="G939" s="147"/>
      <c r="H939" s="148"/>
      <c r="I939" s="469"/>
      <c r="J939" s="147"/>
      <c r="K939" s="147"/>
      <c r="L939" s="147"/>
      <c r="M939" s="149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</row>
    <row ht="12.75" customHeight="1" r="940">
      <c r="A940" s="144"/>
      <c r="B940" s="145"/>
      <c r="C940" s="145"/>
      <c r="D940" s="469"/>
      <c r="E940" s="147"/>
      <c r="F940" s="148"/>
      <c r="G940" s="147"/>
      <c r="H940" s="148"/>
      <c r="I940" s="469"/>
      <c r="J940" s="147"/>
      <c r="K940" s="147"/>
      <c r="L940" s="147"/>
      <c r="M940" s="149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</row>
    <row ht="12.75" customHeight="1" r="941">
      <c r="A941" s="144"/>
      <c r="B941" s="145"/>
      <c r="C941" s="145"/>
      <c r="D941" s="469"/>
      <c r="E941" s="147"/>
      <c r="F941" s="148"/>
      <c r="G941" s="147"/>
      <c r="H941" s="148"/>
      <c r="I941" s="469"/>
      <c r="J941" s="147"/>
      <c r="K941" s="147"/>
      <c r="L941" s="147"/>
      <c r="M941" s="149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</row>
    <row ht="12.75" customHeight="1" r="942">
      <c r="A942" s="144"/>
      <c r="B942" s="145"/>
      <c r="C942" s="145"/>
      <c r="D942" s="469"/>
      <c r="E942" s="147"/>
      <c r="F942" s="148"/>
      <c r="G942" s="147"/>
      <c r="H942" s="148"/>
      <c r="I942" s="469"/>
      <c r="J942" s="147"/>
      <c r="K942" s="147"/>
      <c r="L942" s="147"/>
      <c r="M942" s="149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</row>
    <row ht="12.75" customHeight="1" r="943">
      <c r="A943" s="144"/>
      <c r="B943" s="145"/>
      <c r="C943" s="145"/>
      <c r="D943" s="469"/>
      <c r="E943" s="147"/>
      <c r="F943" s="148"/>
      <c r="G943" s="147"/>
      <c r="H943" s="148"/>
      <c r="I943" s="469"/>
      <c r="J943" s="147"/>
      <c r="K943" s="147"/>
      <c r="L943" s="147"/>
      <c r="M943" s="149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</row>
    <row ht="12.75" customHeight="1" r="944">
      <c r="A944" s="144"/>
      <c r="B944" s="145"/>
      <c r="C944" s="145"/>
      <c r="D944" s="469"/>
      <c r="E944" s="147"/>
      <c r="F944" s="148"/>
      <c r="G944" s="147"/>
      <c r="H944" s="148"/>
      <c r="I944" s="469"/>
      <c r="J944" s="147"/>
      <c r="K944" s="147"/>
      <c r="L944" s="147"/>
      <c r="M944" s="149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</row>
    <row ht="12.75" customHeight="1" r="945">
      <c r="A945" s="144"/>
      <c r="B945" s="145"/>
      <c r="C945" s="145"/>
      <c r="D945" s="469"/>
      <c r="E945" s="147"/>
      <c r="F945" s="148"/>
      <c r="G945" s="147"/>
      <c r="H945" s="148"/>
      <c r="I945" s="469"/>
      <c r="J945" s="147"/>
      <c r="K945" s="147"/>
      <c r="L945" s="147"/>
      <c r="M945" s="149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</row>
    <row ht="12.75" customHeight="1" r="946">
      <c r="A946" s="144"/>
      <c r="B946" s="145"/>
      <c r="C946" s="145"/>
      <c r="D946" s="469"/>
      <c r="E946" s="147"/>
      <c r="F946" s="148"/>
      <c r="G946" s="147"/>
      <c r="H946" s="148"/>
      <c r="I946" s="469"/>
      <c r="J946" s="147"/>
      <c r="K946" s="147"/>
      <c r="L946" s="147"/>
      <c r="M946" s="149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</row>
    <row ht="12.75" customHeight="1" r="947">
      <c r="A947" s="144"/>
      <c r="B947" s="145"/>
      <c r="C947" s="145"/>
      <c r="D947" s="469"/>
      <c r="E947" s="147"/>
      <c r="F947" s="148"/>
      <c r="G947" s="147"/>
      <c r="H947" s="148"/>
      <c r="I947" s="469"/>
      <c r="J947" s="147"/>
      <c r="K947" s="147"/>
      <c r="L947" s="147"/>
      <c r="M947" s="149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</row>
    <row ht="12.75" customHeight="1" r="948">
      <c r="A948" s="144"/>
      <c r="B948" s="145"/>
      <c r="C948" s="145"/>
      <c r="D948" s="469"/>
      <c r="E948" s="147"/>
      <c r="F948" s="148"/>
      <c r="G948" s="147"/>
      <c r="H948" s="148"/>
      <c r="I948" s="469"/>
      <c r="J948" s="147"/>
      <c r="K948" s="147"/>
      <c r="L948" s="147"/>
      <c r="M948" s="149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</row>
    <row ht="12.75" customHeight="1" r="949">
      <c r="A949" s="144"/>
      <c r="B949" s="145"/>
      <c r="C949" s="145"/>
      <c r="D949" s="469"/>
      <c r="E949" s="147"/>
      <c r="F949" s="148"/>
      <c r="G949" s="147"/>
      <c r="H949" s="148"/>
      <c r="I949" s="469"/>
      <c r="J949" s="147"/>
      <c r="K949" s="147"/>
      <c r="L949" s="147"/>
      <c r="M949" s="149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</row>
    <row ht="12.75" customHeight="1" r="950">
      <c r="A950" s="144"/>
      <c r="B950" s="145"/>
      <c r="C950" s="145"/>
      <c r="D950" s="469"/>
      <c r="E950" s="147"/>
      <c r="F950" s="148"/>
      <c r="G950" s="147"/>
      <c r="H950" s="148"/>
      <c r="I950" s="469"/>
      <c r="J950" s="147"/>
      <c r="K950" s="147"/>
      <c r="L950" s="147"/>
      <c r="M950" s="149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</row>
    <row ht="12.75" customHeight="1" r="951">
      <c r="A951" s="144"/>
      <c r="B951" s="145"/>
      <c r="C951" s="145"/>
      <c r="D951" s="469"/>
      <c r="E951" s="147"/>
      <c r="F951" s="148"/>
      <c r="G951" s="147"/>
      <c r="H951" s="148"/>
      <c r="I951" s="469"/>
      <c r="J951" s="147"/>
      <c r="K951" s="147"/>
      <c r="L951" s="147"/>
      <c r="M951" s="149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</row>
    <row ht="12.75" customHeight="1" r="952">
      <c r="A952" s="144"/>
      <c r="B952" s="145"/>
      <c r="C952" s="145"/>
      <c r="D952" s="469"/>
      <c r="E952" s="147"/>
      <c r="F952" s="148"/>
      <c r="G952" s="147"/>
      <c r="H952" s="148"/>
      <c r="I952" s="469"/>
      <c r="J952" s="147"/>
      <c r="K952" s="147"/>
      <c r="L952" s="147"/>
      <c r="M952" s="149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</row>
    <row ht="12.75" customHeight="1" r="953">
      <c r="A953" s="144"/>
      <c r="B953" s="145"/>
      <c r="C953" s="145"/>
      <c r="D953" s="469"/>
      <c r="E953" s="147"/>
      <c r="F953" s="148"/>
      <c r="G953" s="147"/>
      <c r="H953" s="148"/>
      <c r="I953" s="469"/>
      <c r="J953" s="147"/>
      <c r="K953" s="147"/>
      <c r="L953" s="147"/>
      <c r="M953" s="149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</row>
    <row ht="12.75" customHeight="1" r="954">
      <c r="A954" s="144"/>
      <c r="B954" s="145"/>
      <c r="C954" s="145"/>
      <c r="D954" s="469"/>
      <c r="E954" s="147"/>
      <c r="F954" s="148"/>
      <c r="G954" s="147"/>
      <c r="H954" s="148"/>
      <c r="I954" s="469"/>
      <c r="J954" s="147"/>
      <c r="K954" s="147"/>
      <c r="L954" s="147"/>
      <c r="M954" s="149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</row>
    <row ht="12.75" customHeight="1" r="955">
      <c r="A955" s="144"/>
      <c r="B955" s="145"/>
      <c r="C955" s="145"/>
      <c r="D955" s="469"/>
      <c r="E955" s="147"/>
      <c r="F955" s="148"/>
      <c r="G955" s="147"/>
      <c r="H955" s="148"/>
      <c r="I955" s="469"/>
      <c r="J955" s="147"/>
      <c r="K955" s="147"/>
      <c r="L955" s="147"/>
      <c r="M955" s="149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</row>
    <row ht="12.75" customHeight="1" r="956">
      <c r="A956" s="144"/>
      <c r="B956" s="145"/>
      <c r="C956" s="145"/>
      <c r="D956" s="469"/>
      <c r="E956" s="147"/>
      <c r="F956" s="148"/>
      <c r="G956" s="147"/>
      <c r="H956" s="148"/>
      <c r="I956" s="469"/>
      <c r="J956" s="147"/>
      <c r="K956" s="147"/>
      <c r="L956" s="147"/>
      <c r="M956" s="149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</row>
    <row ht="12.75" customHeight="1" r="957">
      <c r="A957" s="144"/>
      <c r="B957" s="145"/>
      <c r="C957" s="145"/>
      <c r="D957" s="469"/>
      <c r="E957" s="147"/>
      <c r="F957" s="148"/>
      <c r="G957" s="147"/>
      <c r="H957" s="148"/>
      <c r="I957" s="469"/>
      <c r="J957" s="147"/>
      <c r="K957" s="147"/>
      <c r="L957" s="147"/>
      <c r="M957" s="149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</row>
    <row ht="12.75" customHeight="1" r="958">
      <c r="A958" s="144"/>
      <c r="B958" s="145"/>
      <c r="C958" s="145"/>
      <c r="D958" s="469"/>
      <c r="E958" s="147"/>
      <c r="F958" s="148"/>
      <c r="G958" s="147"/>
      <c r="H958" s="148"/>
      <c r="I958" s="469"/>
      <c r="J958" s="147"/>
      <c r="K958" s="147"/>
      <c r="L958" s="147"/>
      <c r="M958" s="149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</row>
    <row ht="12.75" customHeight="1" r="959">
      <c r="A959" s="144"/>
      <c r="B959" s="145"/>
      <c r="C959" s="145"/>
      <c r="D959" s="469"/>
      <c r="E959" s="147"/>
      <c r="F959" s="148"/>
      <c r="G959" s="147"/>
      <c r="H959" s="148"/>
      <c r="I959" s="469"/>
      <c r="J959" s="147"/>
      <c r="K959" s="147"/>
      <c r="L959" s="147"/>
      <c r="M959" s="149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</row>
    <row ht="12.75" customHeight="1" r="960">
      <c r="A960" s="144"/>
      <c r="B960" s="145"/>
      <c r="C960" s="145"/>
      <c r="D960" s="469"/>
      <c r="E960" s="147"/>
      <c r="F960" s="148"/>
      <c r="G960" s="147"/>
      <c r="H960" s="148"/>
      <c r="I960" s="469"/>
      <c r="J960" s="147"/>
      <c r="K960" s="147"/>
      <c r="L960" s="147"/>
      <c r="M960" s="149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</row>
    <row ht="12.75" customHeight="1" r="961">
      <c r="A961" s="144"/>
      <c r="B961" s="145"/>
      <c r="C961" s="145"/>
      <c r="D961" s="469"/>
      <c r="E961" s="147"/>
      <c r="F961" s="148"/>
      <c r="G961" s="147"/>
      <c r="H961" s="148"/>
      <c r="I961" s="469"/>
      <c r="J961" s="147"/>
      <c r="K961" s="147"/>
      <c r="L961" s="147"/>
      <c r="M961" s="149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</row>
    <row ht="12.75" customHeight="1" r="962">
      <c r="A962" s="144"/>
      <c r="B962" s="145"/>
      <c r="C962" s="145"/>
      <c r="D962" s="469"/>
      <c r="E962" s="147"/>
      <c r="F962" s="148"/>
      <c r="G962" s="147"/>
      <c r="H962" s="148"/>
      <c r="I962" s="469"/>
      <c r="J962" s="147"/>
      <c r="K962" s="147"/>
      <c r="L962" s="147"/>
      <c r="M962" s="149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</row>
    <row ht="12.75" customHeight="1" r="963">
      <c r="A963" s="144"/>
      <c r="B963" s="145"/>
      <c r="C963" s="145"/>
      <c r="D963" s="469"/>
      <c r="E963" s="147"/>
      <c r="F963" s="148"/>
      <c r="G963" s="147"/>
      <c r="H963" s="148"/>
      <c r="I963" s="469"/>
      <c r="J963" s="147"/>
      <c r="K963" s="147"/>
      <c r="L963" s="147"/>
      <c r="M963" s="149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</row>
    <row ht="12.75" customHeight="1" r="964">
      <c r="A964" s="144"/>
      <c r="B964" s="145"/>
      <c r="C964" s="145"/>
      <c r="D964" s="469"/>
      <c r="E964" s="147"/>
      <c r="F964" s="148"/>
      <c r="G964" s="147"/>
      <c r="H964" s="148"/>
      <c r="I964" s="469"/>
      <c r="J964" s="147"/>
      <c r="K964" s="147"/>
      <c r="L964" s="147"/>
      <c r="M964" s="149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</row>
    <row ht="12.75" customHeight="1" r="965">
      <c r="A965" s="144"/>
      <c r="B965" s="145"/>
      <c r="C965" s="145"/>
      <c r="D965" s="469"/>
      <c r="E965" s="147"/>
      <c r="F965" s="148"/>
      <c r="G965" s="147"/>
      <c r="H965" s="148"/>
      <c r="I965" s="469"/>
      <c r="J965" s="147"/>
      <c r="K965" s="147"/>
      <c r="L965" s="147"/>
      <c r="M965" s="149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</row>
    <row ht="12.75" customHeight="1" r="966">
      <c r="A966" s="144"/>
      <c r="B966" s="145"/>
      <c r="C966" s="145"/>
      <c r="D966" s="469"/>
      <c r="E966" s="147"/>
      <c r="F966" s="148"/>
      <c r="G966" s="147"/>
      <c r="H966" s="148"/>
      <c r="I966" s="469"/>
      <c r="J966" s="147"/>
      <c r="K966" s="147"/>
      <c r="L966" s="147"/>
      <c r="M966" s="149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</row>
    <row ht="12.75" customHeight="1" r="967">
      <c r="A967" s="144"/>
      <c r="B967" s="145"/>
      <c r="C967" s="145"/>
      <c r="D967" s="469"/>
      <c r="E967" s="147"/>
      <c r="F967" s="148"/>
      <c r="G967" s="147"/>
      <c r="H967" s="148"/>
      <c r="I967" s="469"/>
      <c r="J967" s="147"/>
      <c r="K967" s="147"/>
      <c r="L967" s="147"/>
      <c r="M967" s="149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</row>
    <row ht="12.75" customHeight="1" r="968">
      <c r="A968" s="144"/>
      <c r="B968" s="145"/>
      <c r="C968" s="145"/>
      <c r="D968" s="469"/>
      <c r="E968" s="147"/>
      <c r="F968" s="148"/>
      <c r="G968" s="147"/>
      <c r="H968" s="148"/>
      <c r="I968" s="469"/>
      <c r="J968" s="147"/>
      <c r="K968" s="147"/>
      <c r="L968" s="147"/>
      <c r="M968" s="149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</row>
    <row ht="12.75" customHeight="1" r="969">
      <c r="A969" s="144"/>
      <c r="B969" s="145"/>
      <c r="C969" s="145"/>
      <c r="D969" s="469"/>
      <c r="E969" s="147"/>
      <c r="F969" s="148"/>
      <c r="G969" s="147"/>
      <c r="H969" s="148"/>
      <c r="I969" s="469"/>
      <c r="J969" s="147"/>
      <c r="K969" s="147"/>
      <c r="L969" s="147"/>
      <c r="M969" s="149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</row>
    <row ht="12.75" customHeight="1" r="970">
      <c r="A970" s="144"/>
      <c r="B970" s="145"/>
      <c r="C970" s="145"/>
      <c r="D970" s="469"/>
      <c r="E970" s="147"/>
      <c r="F970" s="148"/>
      <c r="G970" s="147"/>
      <c r="H970" s="148"/>
      <c r="I970" s="469"/>
      <c r="J970" s="147"/>
      <c r="K970" s="147"/>
      <c r="L970" s="147"/>
      <c r="M970" s="149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</row>
    <row ht="12.75" customHeight="1" r="971">
      <c r="A971" s="144"/>
      <c r="B971" s="145"/>
      <c r="C971" s="145"/>
      <c r="D971" s="469"/>
      <c r="E971" s="147"/>
      <c r="F971" s="148"/>
      <c r="G971" s="147"/>
      <c r="H971" s="148"/>
      <c r="I971" s="469"/>
      <c r="J971" s="147"/>
      <c r="K971" s="147"/>
      <c r="L971" s="147"/>
      <c r="M971" s="149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</row>
    <row ht="12.75" customHeight="1" r="972">
      <c r="A972" s="144"/>
      <c r="B972" s="145"/>
      <c r="C972" s="145"/>
      <c r="D972" s="469"/>
      <c r="E972" s="147"/>
      <c r="F972" s="148"/>
      <c r="G972" s="147"/>
      <c r="H972" s="148"/>
      <c r="I972" s="469"/>
      <c r="J972" s="147"/>
      <c r="K972" s="147"/>
      <c r="L972" s="147"/>
      <c r="M972" s="149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</row>
    <row ht="12.75" customHeight="1" r="973">
      <c r="A973" s="144"/>
      <c r="B973" s="145"/>
      <c r="C973" s="145"/>
      <c r="D973" s="469"/>
      <c r="E973" s="147"/>
      <c r="F973" s="148"/>
      <c r="G973" s="147"/>
      <c r="H973" s="148"/>
      <c r="I973" s="469"/>
      <c r="J973" s="147"/>
      <c r="K973" s="147"/>
      <c r="L973" s="147"/>
      <c r="M973" s="149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</row>
    <row ht="12.75" customHeight="1" r="974">
      <c r="A974" s="144"/>
      <c r="B974" s="145"/>
      <c r="C974" s="145"/>
      <c r="D974" s="469"/>
      <c r="E974" s="147"/>
      <c r="F974" s="148"/>
      <c r="G974" s="147"/>
      <c r="H974" s="148"/>
      <c r="I974" s="469"/>
      <c r="J974" s="147"/>
      <c r="K974" s="147"/>
      <c r="L974" s="147"/>
      <c r="M974" s="149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</row>
    <row ht="12.75" customHeight="1" r="975">
      <c r="A975" s="144"/>
      <c r="B975" s="145"/>
      <c r="C975" s="145"/>
      <c r="D975" s="469"/>
      <c r="E975" s="147"/>
      <c r="F975" s="148"/>
      <c r="G975" s="147"/>
      <c r="H975" s="148"/>
      <c r="I975" s="469"/>
      <c r="J975" s="147"/>
      <c r="K975" s="147"/>
      <c r="L975" s="147"/>
      <c r="M975" s="149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</row>
    <row ht="12.75" customHeight="1" r="976">
      <c r="A976" s="144"/>
      <c r="B976" s="145"/>
      <c r="C976" s="145"/>
      <c r="D976" s="469"/>
      <c r="E976" s="147"/>
      <c r="F976" s="148"/>
      <c r="G976" s="147"/>
      <c r="H976" s="148"/>
      <c r="I976" s="469"/>
      <c r="J976" s="147"/>
      <c r="K976" s="147"/>
      <c r="L976" s="147"/>
      <c r="M976" s="149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</row>
    <row ht="12.75" customHeight="1" r="977">
      <c r="A977" s="144"/>
      <c r="B977" s="145"/>
      <c r="C977" s="145"/>
      <c r="D977" s="469"/>
      <c r="E977" s="147"/>
      <c r="F977" s="148"/>
      <c r="G977" s="147"/>
      <c r="H977" s="148"/>
      <c r="I977" s="469"/>
      <c r="J977" s="147"/>
      <c r="K977" s="147"/>
      <c r="L977" s="147"/>
      <c r="M977" s="149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</row>
    <row ht="12.75" customHeight="1" r="978">
      <c r="A978" s="144"/>
      <c r="B978" s="145"/>
      <c r="C978" s="145"/>
      <c r="D978" s="469"/>
      <c r="E978" s="147"/>
      <c r="F978" s="148"/>
      <c r="G978" s="147"/>
      <c r="H978" s="148"/>
      <c r="I978" s="469"/>
      <c r="J978" s="147"/>
      <c r="K978" s="147"/>
      <c r="L978" s="147"/>
      <c r="M978" s="149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</row>
    <row ht="12.75" customHeight="1" r="979">
      <c r="A979" s="144"/>
      <c r="B979" s="145"/>
      <c r="C979" s="145"/>
      <c r="D979" s="469"/>
      <c r="E979" s="147"/>
      <c r="F979" s="148"/>
      <c r="G979" s="147"/>
      <c r="H979" s="148"/>
      <c r="I979" s="469"/>
      <c r="J979" s="147"/>
      <c r="K979" s="147"/>
      <c r="L979" s="147"/>
      <c r="M979" s="149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</row>
    <row ht="12.75" customHeight="1" r="980">
      <c r="A980" s="144"/>
      <c r="B980" s="145"/>
      <c r="C980" s="145"/>
      <c r="D980" s="469"/>
      <c r="E980" s="147"/>
      <c r="F980" s="148"/>
      <c r="G980" s="147"/>
      <c r="H980" s="148"/>
      <c r="I980" s="469"/>
      <c r="J980" s="147"/>
      <c r="K980" s="147"/>
      <c r="L980" s="147"/>
      <c r="M980" s="149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</row>
    <row ht="12.75" customHeight="1" r="981">
      <c r="A981" s="144"/>
      <c r="B981" s="145"/>
      <c r="C981" s="145"/>
      <c r="D981" s="469"/>
      <c r="E981" s="147"/>
      <c r="F981" s="148"/>
      <c r="G981" s="147"/>
      <c r="H981" s="148"/>
      <c r="I981" s="469"/>
      <c r="J981" s="147"/>
      <c r="K981" s="147"/>
      <c r="L981" s="147"/>
      <c r="M981" s="149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</row>
    <row ht="12.75" customHeight="1" r="982">
      <c r="A982" s="144"/>
      <c r="B982" s="145"/>
      <c r="C982" s="145"/>
      <c r="D982" s="469"/>
      <c r="E982" s="147"/>
      <c r="F982" s="148"/>
      <c r="G982" s="147"/>
      <c r="H982" s="148"/>
      <c r="I982" s="469"/>
      <c r="J982" s="147"/>
      <c r="K982" s="147"/>
      <c r="L982" s="147"/>
      <c r="M982" s="149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</row>
    <row ht="12.75" customHeight="1" r="983">
      <c r="A983" s="144"/>
      <c r="B983" s="145"/>
      <c r="C983" s="145"/>
      <c r="D983" s="469"/>
      <c r="E983" s="147"/>
      <c r="F983" s="148"/>
      <c r="G983" s="147"/>
      <c r="H983" s="148"/>
      <c r="I983" s="469"/>
      <c r="J983" s="147"/>
      <c r="K983" s="147"/>
      <c r="L983" s="147"/>
      <c r="M983" s="149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</row>
    <row ht="12.75" customHeight="1" r="984">
      <c r="A984" s="144"/>
      <c r="B984" s="145"/>
      <c r="C984" s="145"/>
      <c r="D984" s="469"/>
      <c r="E984" s="147"/>
      <c r="F984" s="148"/>
      <c r="G984" s="147"/>
      <c r="H984" s="148"/>
      <c r="I984" s="469"/>
      <c r="J984" s="147"/>
      <c r="K984" s="147"/>
      <c r="L984" s="147"/>
      <c r="M984" s="149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</row>
    <row ht="12.75" customHeight="1" r="985">
      <c r="A985" s="144"/>
      <c r="B985" s="145"/>
      <c r="C985" s="145"/>
      <c r="D985" s="469"/>
      <c r="E985" s="147"/>
      <c r="F985" s="148"/>
      <c r="G985" s="147"/>
      <c r="H985" s="148"/>
      <c r="I985" s="469"/>
      <c r="J985" s="147"/>
      <c r="K985" s="147"/>
      <c r="L985" s="147"/>
      <c r="M985" s="149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</row>
    <row ht="12.75" customHeight="1" r="986">
      <c r="A986" s="144"/>
      <c r="B986" s="145"/>
      <c r="C986" s="145"/>
      <c r="D986" s="469"/>
      <c r="E986" s="147"/>
      <c r="F986" s="148"/>
      <c r="G986" s="147"/>
      <c r="H986" s="148"/>
      <c r="I986" s="469"/>
      <c r="J986" s="147"/>
      <c r="K986" s="147"/>
      <c r="L986" s="147"/>
      <c r="M986" s="149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</row>
    <row ht="12.75" customHeight="1" r="987">
      <c r="A987" s="144"/>
      <c r="B987" s="145"/>
      <c r="C987" s="145"/>
      <c r="D987" s="469"/>
      <c r="E987" s="147"/>
      <c r="F987" s="148"/>
      <c r="G987" s="147"/>
      <c r="H987" s="148"/>
      <c r="I987" s="469"/>
      <c r="J987" s="147"/>
      <c r="K987" s="147"/>
      <c r="L987" s="147"/>
      <c r="M987" s="149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</row>
    <row ht="12.75" customHeight="1" r="988">
      <c r="A988" s="144"/>
      <c r="B988" s="145"/>
      <c r="C988" s="145"/>
      <c r="D988" s="469"/>
      <c r="E988" s="147"/>
      <c r="F988" s="148"/>
      <c r="G988" s="147"/>
      <c r="H988" s="148"/>
      <c r="I988" s="469"/>
      <c r="J988" s="147"/>
      <c r="K988" s="147"/>
      <c r="L988" s="147"/>
      <c r="M988" s="149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</row>
    <row ht="12.75" customHeight="1" r="989">
      <c r="A989" s="144"/>
      <c r="B989" s="145"/>
      <c r="C989" s="145"/>
      <c r="D989" s="469"/>
      <c r="E989" s="147"/>
      <c r="F989" s="148"/>
      <c r="G989" s="147"/>
      <c r="H989" s="148"/>
      <c r="I989" s="469"/>
      <c r="J989" s="147"/>
      <c r="K989" s="147"/>
      <c r="L989" s="147"/>
      <c r="M989" s="149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</row>
    <row ht="12.75" customHeight="1" r="990">
      <c r="A990" s="144"/>
      <c r="B990" s="145"/>
      <c r="C990" s="145"/>
      <c r="D990" s="469"/>
      <c r="E990" s="147"/>
      <c r="F990" s="148"/>
      <c r="G990" s="147"/>
      <c r="H990" s="148"/>
      <c r="I990" s="469"/>
      <c r="J990" s="147"/>
      <c r="K990" s="147"/>
      <c r="L990" s="147"/>
      <c r="M990" s="149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</row>
    <row ht="12.75" customHeight="1" r="991">
      <c r="A991" s="144"/>
      <c r="B991" s="145"/>
      <c r="C991" s="145"/>
      <c r="D991" s="469"/>
      <c r="E991" s="147"/>
      <c r="F991" s="148"/>
      <c r="G991" s="147"/>
      <c r="H991" s="148"/>
      <c r="I991" s="469"/>
      <c r="J991" s="147"/>
      <c r="K991" s="147"/>
      <c r="L991" s="147"/>
      <c r="M991" s="149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</row>
    <row ht="12.75" customHeight="1" r="992">
      <c r="A992" s="144"/>
      <c r="B992" s="145"/>
      <c r="C992" s="145"/>
      <c r="D992" s="469"/>
      <c r="E992" s="147"/>
      <c r="F992" s="148"/>
      <c r="G992" s="147"/>
      <c r="H992" s="148"/>
      <c r="I992" s="469"/>
      <c r="J992" s="147"/>
      <c r="K992" s="147"/>
      <c r="L992" s="147"/>
      <c r="M992" s="149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</row>
    <row ht="12.75" customHeight="1" r="993">
      <c r="A993" s="144"/>
      <c r="B993" s="145"/>
      <c r="C993" s="145"/>
      <c r="D993" s="469"/>
      <c r="E993" s="147"/>
      <c r="F993" s="148"/>
      <c r="G993" s="147"/>
      <c r="H993" s="148"/>
      <c r="I993" s="469"/>
      <c r="J993" s="147"/>
      <c r="K993" s="147"/>
      <c r="L993" s="147"/>
      <c r="M993" s="149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</row>
    <row ht="12.75" customHeight="1" r="994">
      <c r="A994" s="144"/>
      <c r="B994" s="145"/>
      <c r="C994" s="145"/>
      <c r="D994" s="469"/>
      <c r="E994" s="147"/>
      <c r="F994" s="148"/>
      <c r="G994" s="147"/>
      <c r="H994" s="148"/>
      <c r="I994" s="469"/>
      <c r="J994" s="147"/>
      <c r="K994" s="147"/>
      <c r="L994" s="147"/>
      <c r="M994" s="149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</row>
    <row ht="12.75" customHeight="1" r="995">
      <c r="A995" s="144"/>
      <c r="B995" s="145"/>
      <c r="C995" s="145"/>
      <c r="D995" s="469"/>
      <c r="E995" s="147"/>
      <c r="F995" s="148"/>
      <c r="G995" s="147"/>
      <c r="H995" s="148"/>
      <c r="I995" s="469"/>
      <c r="J995" s="147"/>
      <c r="K995" s="147"/>
      <c r="L995" s="147"/>
      <c r="M995" s="149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</row>
    <row ht="12.75" customHeight="1" r="996">
      <c r="A996" s="144"/>
      <c r="B996" s="145"/>
      <c r="C996" s="145"/>
      <c r="D996" s="469"/>
      <c r="E996" s="147"/>
      <c r="F996" s="148"/>
      <c r="G996" s="147"/>
      <c r="H996" s="148"/>
      <c r="I996" s="469"/>
      <c r="J996" s="147"/>
      <c r="K996" s="147"/>
      <c r="L996" s="147"/>
      <c r="M996" s="149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</row>
    <row ht="12.75" customHeight="1" r="997">
      <c r="A997" s="144"/>
      <c r="B997" s="145"/>
      <c r="C997" s="145"/>
      <c r="D997" s="469"/>
      <c r="E997" s="147"/>
      <c r="F997" s="148"/>
      <c r="G997" s="147"/>
      <c r="H997" s="148"/>
      <c r="I997" s="469"/>
      <c r="J997" s="147"/>
      <c r="K997" s="147"/>
      <c r="L997" s="147"/>
      <c r="M997" s="149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</row>
    <row ht="12.75" customHeight="1" r="998">
      <c r="A998" s="144"/>
      <c r="B998" s="145"/>
      <c r="C998" s="145"/>
      <c r="D998" s="469"/>
      <c r="E998" s="147"/>
      <c r="F998" s="148"/>
      <c r="G998" s="147"/>
      <c r="H998" s="148"/>
      <c r="I998" s="469"/>
      <c r="J998" s="147"/>
      <c r="K998" s="147"/>
      <c r="L998" s="147"/>
      <c r="M998" s="149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</row>
    <row ht="12.75" customHeight="1" r="999">
      <c r="A999" s="144"/>
      <c r="B999" s="145"/>
      <c r="C999" s="145"/>
      <c r="D999" s="469"/>
      <c r="E999" s="147"/>
      <c r="F999" s="148"/>
      <c r="G999" s="147"/>
      <c r="H999" s="148"/>
      <c r="I999" s="469"/>
      <c r="J999" s="147"/>
      <c r="K999" s="147"/>
      <c r="L999" s="147"/>
      <c r="M999" s="149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  <c r="Z999" s="141"/>
    </row>
    <row ht="12.75" customHeight="1" r="1000">
      <c r="A1000" s="144"/>
      <c r="B1000" s="145"/>
      <c r="C1000" s="145"/>
      <c r="D1000" s="469"/>
      <c r="E1000" s="147"/>
      <c r="F1000" s="148"/>
      <c r="G1000" s="147"/>
      <c r="H1000" s="148"/>
      <c r="I1000" s="469"/>
      <c r="J1000" s="147"/>
      <c r="K1000" s="147"/>
      <c r="L1000" s="147"/>
      <c r="M1000" s="149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</row>
  </sheetData>
  <autoFilter ref="$A$1:$M$564"/>
  <mergeCells count="77">
    <mergeCell ref="O69:R69"/>
    <mergeCell ref="O70:R70"/>
    <mergeCell ref="O71:R71"/>
    <mergeCell ref="O72:R72"/>
    <mergeCell ref="O73:R73"/>
    <mergeCell ref="O74:R74"/>
    <mergeCell ref="O75:R75"/>
    <mergeCell ref="O76:R76"/>
    <mergeCell ref="O77:R77"/>
    <mergeCell ref="O79:T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P100:R100"/>
    <mergeCell ref="O85:R85"/>
    <mergeCell ref="O86:R86"/>
    <mergeCell ref="O88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P43:R43"/>
    <mergeCell ref="O45:S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P60:R60"/>
    <mergeCell ref="O62:T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8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 fitToPage="1"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20" customWidth="1"/>
    <col min="2" max="2" width="27.43" customWidth="1"/>
    <col min="3" max="4" width="24.86" customWidth="1"/>
    <col min="5" max="5" width="47.71" customWidth="1"/>
    <col min="6" max="6" width="79.43" customWidth="1"/>
    <col min="7" max="7" width="15.43" customWidth="1"/>
    <col min="8" max="8" width="20.29" customWidth="1"/>
    <col min="9" max="9" width="22.43" customWidth="1"/>
    <col min="10" max="10" width="14.71" customWidth="1"/>
    <col min="11" max="11" width="82.43" customWidth="1"/>
    <col min="12" max="12" width="76.43" customWidth="1"/>
    <col min="13" max="13" width="45.29" customWidth="1"/>
    <col min="14" max="14" width="7.71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384" t="s">
        <v>0</v>
      </c>
      <c r="B1" s="385" t="s">
        <v>1</v>
      </c>
      <c r="C1" s="385" t="s">
        <v>2</v>
      </c>
      <c r="D1" s="386" t="s">
        <v>3</v>
      </c>
      <c r="E1" s="385" t="s">
        <v>4</v>
      </c>
      <c r="F1" s="385" t="s">
        <v>5</v>
      </c>
      <c r="G1" s="385" t="s">
        <v>6</v>
      </c>
      <c r="H1" s="385" t="s">
        <v>7</v>
      </c>
      <c r="I1" s="386" t="s">
        <v>8</v>
      </c>
      <c r="J1" s="385" t="s">
        <v>9</v>
      </c>
      <c r="K1" s="385" t="s">
        <v>10</v>
      </c>
      <c r="L1" s="385" t="s">
        <v>11</v>
      </c>
      <c r="M1" s="387" t="s">
        <v>12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ht="15" customHeight="1" r="2">
      <c r="A2" s="471" t="s">
        <v>3057</v>
      </c>
      <c r="B2" s="472" t="s">
        <v>3058</v>
      </c>
      <c r="C2" s="472">
        <v>2013</v>
      </c>
      <c r="D2" s="473">
        <v>41569</v>
      </c>
      <c r="E2" s="472" t="s">
        <v>3059</v>
      </c>
      <c r="F2" s="472" t="s">
        <v>953</v>
      </c>
      <c r="G2" s="472" t="s">
        <v>17</v>
      </c>
      <c r="H2" s="472" t="s">
        <v>25</v>
      </c>
      <c r="I2" s="473">
        <v>43854</v>
      </c>
      <c r="J2" s="472">
        <v>1</v>
      </c>
      <c r="K2" s="474" t="s">
        <v>336</v>
      </c>
      <c r="L2" s="472" t="s">
        <v>371</v>
      </c>
      <c r="M2" s="389">
        <f>I2-D2</f>
        <v>2285</v>
      </c>
      <c r="N2" s="7"/>
      <c r="O2" s="390" t="s">
        <v>1419</v>
      </c>
      <c r="P2" s="391"/>
      <c r="Q2" s="7"/>
      <c r="R2" s="7"/>
      <c r="S2" s="7"/>
      <c r="T2" s="7"/>
      <c r="U2" s="7"/>
      <c r="V2" s="7"/>
      <c r="W2" s="7"/>
      <c r="X2" s="7"/>
      <c r="Y2" s="7"/>
      <c r="Z2" s="7"/>
    </row>
    <row ht="15" customHeight="1" r="3">
      <c r="A3" s="475" t="s">
        <v>3060</v>
      </c>
      <c r="B3" s="173" t="s">
        <v>3061</v>
      </c>
      <c r="C3" s="173">
        <v>2015</v>
      </c>
      <c r="D3" s="476">
        <v>42256</v>
      </c>
      <c r="E3" s="173" t="s">
        <v>3062</v>
      </c>
      <c r="F3" s="173" t="s">
        <v>953</v>
      </c>
      <c r="G3" s="173" t="s">
        <v>17</v>
      </c>
      <c r="H3" s="173" t="s">
        <v>137</v>
      </c>
      <c r="I3" s="476">
        <v>43854</v>
      </c>
      <c r="J3" s="173">
        <v>1</v>
      </c>
      <c r="K3" s="474" t="s">
        <v>336</v>
      </c>
      <c r="L3" s="173" t="s">
        <v>371</v>
      </c>
      <c r="M3" s="393">
        <f>I3-D3</f>
        <v>1598</v>
      </c>
      <c r="N3" s="7"/>
      <c r="O3" s="394" t="s">
        <v>26</v>
      </c>
      <c r="P3" s="394">
        <f>COUNTIF($G$2:$G$495,"PT")</f>
        <v>3</v>
      </c>
      <c r="Q3" s="7"/>
      <c r="R3" s="7"/>
      <c r="S3" s="7"/>
      <c r="T3" s="7"/>
      <c r="U3" s="7"/>
      <c r="V3" s="7"/>
      <c r="W3" s="7"/>
      <c r="X3" s="7"/>
      <c r="Y3" s="7"/>
      <c r="Z3" s="7"/>
    </row>
    <row ht="15" customHeight="1" r="4">
      <c r="A4" s="471" t="s">
        <v>3063</v>
      </c>
      <c r="B4" s="472" t="s">
        <v>3064</v>
      </c>
      <c r="C4" s="472">
        <v>2017</v>
      </c>
      <c r="D4" s="473">
        <v>42797</v>
      </c>
      <c r="E4" s="472" t="s">
        <v>3065</v>
      </c>
      <c r="F4" s="472" t="s">
        <v>885</v>
      </c>
      <c r="G4" s="472" t="s">
        <v>17</v>
      </c>
      <c r="H4" s="472" t="s">
        <v>39</v>
      </c>
      <c r="I4" s="473">
        <v>43854</v>
      </c>
      <c r="J4" s="472">
        <v>1</v>
      </c>
      <c r="K4" s="474" t="s">
        <v>336</v>
      </c>
      <c r="L4" s="472" t="s">
        <v>371</v>
      </c>
      <c r="M4" s="389">
        <f>I4-D4</f>
        <v>1057</v>
      </c>
      <c r="N4" s="22"/>
      <c r="O4" s="23" t="s">
        <v>30</v>
      </c>
      <c r="P4" s="23">
        <f>COUNTIF($G$2:$G$495,"PTN")</f>
        <v>5</v>
      </c>
      <c r="Q4" s="22"/>
      <c r="R4" s="22"/>
      <c r="S4" s="22"/>
      <c r="T4" s="22"/>
      <c r="U4" s="22"/>
      <c r="V4" s="22"/>
      <c r="W4" s="22"/>
      <c r="X4" s="22"/>
      <c r="Y4" s="22"/>
      <c r="Z4" s="22"/>
    </row>
    <row ht="15" customHeight="1" r="5">
      <c r="A5" s="475" t="s">
        <v>3066</v>
      </c>
      <c r="B5" s="173" t="s">
        <v>3067</v>
      </c>
      <c r="C5" s="173">
        <v>2016</v>
      </c>
      <c r="D5" s="476">
        <v>42716</v>
      </c>
      <c r="E5" s="173" t="s">
        <v>3068</v>
      </c>
      <c r="F5" s="173" t="s">
        <v>2043</v>
      </c>
      <c r="G5" s="173" t="s">
        <v>17</v>
      </c>
      <c r="H5" s="173" t="s">
        <v>25</v>
      </c>
      <c r="I5" s="476">
        <v>43854</v>
      </c>
      <c r="J5" s="173">
        <v>1</v>
      </c>
      <c r="K5" s="474" t="s">
        <v>336</v>
      </c>
      <c r="L5" s="173" t="s">
        <v>376</v>
      </c>
      <c r="M5" s="393">
        <f>I5-D5</f>
        <v>1138</v>
      </c>
      <c r="N5" s="22"/>
      <c r="O5" s="24" t="s">
        <v>35</v>
      </c>
      <c r="P5" s="24">
        <f>COUNTIF($G$2:$G$495,"PTE")</f>
        <v>162</v>
      </c>
      <c r="Q5" s="22"/>
      <c r="R5" s="22"/>
      <c r="S5" s="22"/>
      <c r="T5" s="22"/>
      <c r="U5" s="22"/>
      <c r="V5" s="22"/>
      <c r="W5" s="22"/>
      <c r="X5" s="22"/>
      <c r="Y5" s="22"/>
      <c r="Z5" s="22"/>
    </row>
    <row ht="15" customHeight="1" r="6">
      <c r="A6" s="471" t="s">
        <v>3069</v>
      </c>
      <c r="B6" s="472" t="s">
        <v>3070</v>
      </c>
      <c r="C6" s="472">
        <v>2017</v>
      </c>
      <c r="D6" s="473">
        <v>42865</v>
      </c>
      <c r="E6" s="472" t="s">
        <v>3071</v>
      </c>
      <c r="F6" s="472" t="s">
        <v>2043</v>
      </c>
      <c r="G6" s="472" t="s">
        <v>17</v>
      </c>
      <c r="H6" s="472" t="s">
        <v>83</v>
      </c>
      <c r="I6" s="473">
        <v>43854</v>
      </c>
      <c r="J6" s="472">
        <v>1</v>
      </c>
      <c r="K6" s="474" t="s">
        <v>336</v>
      </c>
      <c r="L6" s="472" t="s">
        <v>376</v>
      </c>
      <c r="M6" s="389">
        <f>I6-D6</f>
        <v>989</v>
      </c>
      <c r="N6" s="22"/>
      <c r="O6" s="23" t="s">
        <v>40</v>
      </c>
      <c r="P6" s="23">
        <f>COUNTIF($G$2:$G$495,"Pré-Mistura")</f>
        <v>2</v>
      </c>
      <c r="Q6" s="22"/>
      <c r="R6" s="22"/>
      <c r="S6" s="22"/>
      <c r="T6" s="22"/>
      <c r="U6" s="22"/>
      <c r="V6" s="22"/>
      <c r="W6" s="22"/>
      <c r="X6" s="22"/>
      <c r="Y6" s="22"/>
      <c r="Z6" s="22"/>
    </row>
    <row ht="15" customHeight="1" r="7">
      <c r="A7" s="475" t="s">
        <v>3072</v>
      </c>
      <c r="B7" s="173" t="s">
        <v>3073</v>
      </c>
      <c r="C7" s="173">
        <v>2018</v>
      </c>
      <c r="D7" s="476">
        <v>43192</v>
      </c>
      <c r="E7" s="173" t="s">
        <v>3074</v>
      </c>
      <c r="F7" s="173" t="s">
        <v>2043</v>
      </c>
      <c r="G7" s="173" t="s">
        <v>17</v>
      </c>
      <c r="H7" s="173" t="s">
        <v>294</v>
      </c>
      <c r="I7" s="476">
        <v>43854</v>
      </c>
      <c r="J7" s="173">
        <v>1</v>
      </c>
      <c r="K7" s="474" t="s">
        <v>336</v>
      </c>
      <c r="L7" s="173" t="s">
        <v>376</v>
      </c>
      <c r="M7" s="393">
        <f>I7-D7</f>
        <v>662</v>
      </c>
      <c r="N7" s="22"/>
      <c r="O7" s="24" t="s">
        <v>852</v>
      </c>
      <c r="P7" s="24">
        <f>COUNTIF($G$2:$G$495,"PF")</f>
        <v>70</v>
      </c>
      <c r="Q7" s="22"/>
      <c r="R7" s="22"/>
      <c r="S7" s="22"/>
      <c r="T7" s="22"/>
      <c r="U7" s="22"/>
      <c r="V7" s="22"/>
      <c r="W7" s="22"/>
      <c r="X7" s="22"/>
      <c r="Y7" s="22"/>
      <c r="Z7" s="22"/>
    </row>
    <row ht="15" customHeight="1" r="8">
      <c r="A8" s="471" t="s">
        <v>3075</v>
      </c>
      <c r="B8" s="472" t="s">
        <v>3076</v>
      </c>
      <c r="C8" s="472">
        <v>2018</v>
      </c>
      <c r="D8" s="473">
        <v>43418</v>
      </c>
      <c r="E8" s="472" t="s">
        <v>3077</v>
      </c>
      <c r="F8" s="472" t="s">
        <v>2043</v>
      </c>
      <c r="G8" s="472" t="s">
        <v>17</v>
      </c>
      <c r="H8" s="472" t="s">
        <v>886</v>
      </c>
      <c r="I8" s="473">
        <v>43854</v>
      </c>
      <c r="J8" s="472">
        <v>1</v>
      </c>
      <c r="K8" s="474" t="s">
        <v>336</v>
      </c>
      <c r="L8" s="472" t="s">
        <v>376</v>
      </c>
      <c r="M8" s="389">
        <f>I8-D8</f>
        <v>436</v>
      </c>
      <c r="N8" s="22"/>
      <c r="O8" s="23" t="s">
        <v>844</v>
      </c>
      <c r="P8" s="23">
        <f>COUNTIF($G$2:$G$495,"PFN")</f>
        <v>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ht="15" customHeight="1" r="9">
      <c r="A9" s="475" t="s">
        <v>3078</v>
      </c>
      <c r="B9" s="173" t="s">
        <v>3079</v>
      </c>
      <c r="C9" s="173">
        <v>2019</v>
      </c>
      <c r="D9" s="476">
        <v>43607</v>
      </c>
      <c r="E9" s="173" t="s">
        <v>3080</v>
      </c>
      <c r="F9" s="173" t="s">
        <v>2043</v>
      </c>
      <c r="G9" s="173" t="s">
        <v>17</v>
      </c>
      <c r="H9" s="173" t="s">
        <v>1504</v>
      </c>
      <c r="I9" s="476">
        <v>43854</v>
      </c>
      <c r="J9" s="173">
        <v>1</v>
      </c>
      <c r="K9" s="474" t="s">
        <v>336</v>
      </c>
      <c r="L9" s="173" t="s">
        <v>376</v>
      </c>
      <c r="M9" s="393">
        <f>I9-D9</f>
        <v>247</v>
      </c>
      <c r="N9" s="22"/>
      <c r="O9" s="24" t="s">
        <v>861</v>
      </c>
      <c r="P9" s="24">
        <f>COUNTIF($G$2:$G$495,"PF/PTE")</f>
        <v>147</v>
      </c>
      <c r="Q9" s="22"/>
      <c r="R9" s="22"/>
      <c r="S9" s="22"/>
      <c r="T9" s="22"/>
      <c r="U9" s="22"/>
      <c r="V9" s="22"/>
      <c r="W9" s="22"/>
      <c r="X9" s="22"/>
      <c r="Y9" s="22"/>
      <c r="Z9" s="22"/>
    </row>
    <row ht="15" customHeight="1" r="10">
      <c r="A10" s="471" t="s">
        <v>3081</v>
      </c>
      <c r="B10" s="472" t="s">
        <v>3082</v>
      </c>
      <c r="C10" s="472">
        <v>2012</v>
      </c>
      <c r="D10" s="473">
        <v>41178</v>
      </c>
      <c r="E10" s="472" t="s">
        <v>3083</v>
      </c>
      <c r="F10" s="472" t="s">
        <v>584</v>
      </c>
      <c r="G10" s="472" t="s">
        <v>17</v>
      </c>
      <c r="H10" s="472" t="s">
        <v>209</v>
      </c>
      <c r="I10" s="473">
        <v>43854</v>
      </c>
      <c r="J10" s="472">
        <v>1</v>
      </c>
      <c r="K10" s="474" t="s">
        <v>336</v>
      </c>
      <c r="L10" s="472" t="s">
        <v>371</v>
      </c>
      <c r="M10" s="389">
        <f>I10-D10</f>
        <v>2676</v>
      </c>
      <c r="N10" s="22"/>
      <c r="O10" s="23" t="s">
        <v>865</v>
      </c>
      <c r="P10" s="23">
        <f>COUNTIF($G$2:$G$495,"Bio")</f>
        <v>57</v>
      </c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ht="15" customHeight="1" r="11">
      <c r="A11" s="475" t="s">
        <v>3084</v>
      </c>
      <c r="B11" s="173" t="s">
        <v>3085</v>
      </c>
      <c r="C11" s="173">
        <v>2014</v>
      </c>
      <c r="D11" s="476">
        <v>41823</v>
      </c>
      <c r="E11" s="173" t="s">
        <v>3086</v>
      </c>
      <c r="F11" s="173" t="s">
        <v>1451</v>
      </c>
      <c r="G11" s="173" t="s">
        <v>17</v>
      </c>
      <c r="H11" s="173" t="s">
        <v>71</v>
      </c>
      <c r="I11" s="476">
        <v>43854</v>
      </c>
      <c r="J11" s="173">
        <v>1</v>
      </c>
      <c r="K11" s="474" t="s">
        <v>336</v>
      </c>
      <c r="L11" s="173" t="s">
        <v>376</v>
      </c>
      <c r="M11" s="393">
        <f>I11-D11</f>
        <v>2031</v>
      </c>
      <c r="N11" s="22"/>
      <c r="O11" s="395" t="s">
        <v>871</v>
      </c>
      <c r="P11" s="395">
        <f>COUNTIF($G$2:$G$495,"Bio/Org")</f>
        <v>38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ht="15" customHeight="1" r="12">
      <c r="A12" s="471" t="s">
        <v>3087</v>
      </c>
      <c r="B12" s="472" t="s">
        <v>3088</v>
      </c>
      <c r="C12" s="472">
        <v>2011</v>
      </c>
      <c r="D12" s="473">
        <v>40795</v>
      </c>
      <c r="E12" s="472" t="s">
        <v>3089</v>
      </c>
      <c r="F12" s="472" t="s">
        <v>1081</v>
      </c>
      <c r="G12" s="472" t="s">
        <v>17</v>
      </c>
      <c r="H12" s="472" t="s">
        <v>209</v>
      </c>
      <c r="I12" s="473">
        <v>43854</v>
      </c>
      <c r="J12" s="472">
        <v>1</v>
      </c>
      <c r="K12" s="474" t="s">
        <v>336</v>
      </c>
      <c r="L12" s="472" t="s">
        <v>371</v>
      </c>
      <c r="M12" s="389">
        <f>I12-D12</f>
        <v>3059</v>
      </c>
      <c r="N12" s="22"/>
      <c r="O12" s="396" t="s">
        <v>45</v>
      </c>
      <c r="P12" s="397">
        <f>SUM(P3:P11)</f>
        <v>493</v>
      </c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ht="15" customHeight="1" r="13">
      <c r="A13" s="475" t="s">
        <v>3090</v>
      </c>
      <c r="B13" s="173" t="s">
        <v>3091</v>
      </c>
      <c r="C13" s="173">
        <v>2011</v>
      </c>
      <c r="D13" s="476">
        <v>40798</v>
      </c>
      <c r="E13" s="173" t="s">
        <v>3092</v>
      </c>
      <c r="F13" s="173" t="s">
        <v>1081</v>
      </c>
      <c r="G13" s="173" t="s">
        <v>17</v>
      </c>
      <c r="H13" s="173" t="s">
        <v>209</v>
      </c>
      <c r="I13" s="476">
        <v>43854</v>
      </c>
      <c r="J13" s="173">
        <v>1</v>
      </c>
      <c r="K13" s="474" t="s">
        <v>336</v>
      </c>
      <c r="L13" s="173" t="s">
        <v>371</v>
      </c>
      <c r="M13" s="393">
        <f>I13-D13</f>
        <v>3056</v>
      </c>
      <c r="N13" s="36"/>
      <c r="O13" s="22"/>
      <c r="P13" s="22"/>
      <c r="Q13" s="22"/>
      <c r="R13" s="398"/>
      <c r="S13" s="398"/>
      <c r="T13" s="22"/>
      <c r="U13" s="22"/>
      <c r="V13" s="22"/>
      <c r="W13" s="22"/>
      <c r="X13" s="22"/>
      <c r="Y13" s="22"/>
      <c r="Z13" s="22"/>
    </row>
    <row ht="15" customHeight="1" r="14">
      <c r="A14" s="471" t="s">
        <v>3093</v>
      </c>
      <c r="B14" s="472" t="s">
        <v>3094</v>
      </c>
      <c r="C14" s="472">
        <v>2011</v>
      </c>
      <c r="D14" s="473">
        <v>40798</v>
      </c>
      <c r="E14" s="472" t="s">
        <v>3095</v>
      </c>
      <c r="F14" s="472" t="s">
        <v>1081</v>
      </c>
      <c r="G14" s="472" t="s">
        <v>17</v>
      </c>
      <c r="H14" s="472" t="s">
        <v>209</v>
      </c>
      <c r="I14" s="473">
        <v>43854</v>
      </c>
      <c r="J14" s="472">
        <v>1</v>
      </c>
      <c r="K14" s="474" t="s">
        <v>336</v>
      </c>
      <c r="L14" s="472" t="s">
        <v>371</v>
      </c>
      <c r="M14" s="389">
        <f>I14-D14</f>
        <v>3056</v>
      </c>
      <c r="N14" s="36"/>
      <c r="O14" s="399" t="s">
        <v>56</v>
      </c>
      <c r="P14" s="28"/>
      <c r="Q14" s="28"/>
      <c r="R14" s="28"/>
      <c r="S14" s="29"/>
      <c r="T14" s="22"/>
      <c r="U14" s="22"/>
      <c r="V14" s="22"/>
      <c r="W14" s="22"/>
      <c r="X14" s="22"/>
      <c r="Y14" s="22"/>
      <c r="Z14" s="22"/>
    </row>
    <row ht="15" customHeight="1" r="15">
      <c r="A15" s="475" t="s">
        <v>3096</v>
      </c>
      <c r="B15" s="173" t="s">
        <v>3097</v>
      </c>
      <c r="C15" s="173">
        <v>2011</v>
      </c>
      <c r="D15" s="476">
        <v>40799</v>
      </c>
      <c r="E15" s="173" t="s">
        <v>3098</v>
      </c>
      <c r="F15" s="173" t="s">
        <v>1081</v>
      </c>
      <c r="G15" s="173" t="s">
        <v>17</v>
      </c>
      <c r="H15" s="173" t="s">
        <v>209</v>
      </c>
      <c r="I15" s="476">
        <v>43854</v>
      </c>
      <c r="J15" s="173">
        <v>1</v>
      </c>
      <c r="K15" s="474" t="s">
        <v>336</v>
      </c>
      <c r="L15" s="173" t="s">
        <v>371</v>
      </c>
      <c r="M15" s="393">
        <f>I15-D15</f>
        <v>3055</v>
      </c>
      <c r="N15" s="22"/>
      <c r="O15" s="30"/>
      <c r="P15" s="31"/>
      <c r="Q15" s="31"/>
      <c r="R15" s="31"/>
      <c r="S15" s="32"/>
      <c r="T15" s="22"/>
      <c r="U15" s="22"/>
      <c r="V15" s="22"/>
      <c r="W15" s="22"/>
      <c r="X15" s="22"/>
      <c r="Y15" s="22"/>
      <c r="Z15" s="22"/>
    </row>
    <row ht="15" customHeight="1" r="16">
      <c r="A16" s="471" t="s">
        <v>3099</v>
      </c>
      <c r="B16" s="472" t="s">
        <v>3100</v>
      </c>
      <c r="C16" s="472">
        <v>2012</v>
      </c>
      <c r="D16" s="473">
        <v>40987</v>
      </c>
      <c r="E16" s="472" t="s">
        <v>3101</v>
      </c>
      <c r="F16" s="472" t="s">
        <v>1081</v>
      </c>
      <c r="G16" s="472" t="s">
        <v>17</v>
      </c>
      <c r="H16" s="472" t="s">
        <v>55</v>
      </c>
      <c r="I16" s="473">
        <v>43854</v>
      </c>
      <c r="J16" s="472">
        <v>1</v>
      </c>
      <c r="K16" s="474" t="s">
        <v>336</v>
      </c>
      <c r="L16" s="472" t="s">
        <v>371</v>
      </c>
      <c r="M16" s="389">
        <f>I16-D16</f>
        <v>2867</v>
      </c>
      <c r="N16" s="22"/>
      <c r="O16" s="400" t="s">
        <v>3102</v>
      </c>
      <c r="P16" s="59"/>
      <c r="Q16" s="59"/>
      <c r="R16" s="59"/>
      <c r="S16" s="60"/>
      <c r="T16" s="22"/>
      <c r="U16" s="22"/>
      <c r="V16" s="22"/>
      <c r="W16" s="22"/>
      <c r="X16" s="22"/>
      <c r="Y16" s="22"/>
      <c r="Z16" s="22"/>
    </row>
    <row ht="15" customHeight="1" r="17">
      <c r="A17" s="475" t="s">
        <v>3103</v>
      </c>
      <c r="B17" s="173" t="s">
        <v>3104</v>
      </c>
      <c r="C17" s="173">
        <v>2012</v>
      </c>
      <c r="D17" s="476">
        <v>41039</v>
      </c>
      <c r="E17" s="173" t="s">
        <v>3105</v>
      </c>
      <c r="F17" s="173" t="s">
        <v>1081</v>
      </c>
      <c r="G17" s="173" t="s">
        <v>17</v>
      </c>
      <c r="H17" s="173" t="s">
        <v>209</v>
      </c>
      <c r="I17" s="476">
        <v>43854</v>
      </c>
      <c r="J17" s="173">
        <v>1</v>
      </c>
      <c r="K17" s="474" t="s">
        <v>336</v>
      </c>
      <c r="L17" s="173" t="s">
        <v>371</v>
      </c>
      <c r="M17" s="393">
        <f>I17-D17</f>
        <v>2815</v>
      </c>
      <c r="N17" s="22"/>
      <c r="O17" s="37" t="s">
        <v>3106</v>
      </c>
      <c r="P17" s="34"/>
      <c r="Q17" s="34"/>
      <c r="R17" s="34"/>
      <c r="S17" s="35"/>
      <c r="T17" s="22"/>
      <c r="U17" s="22"/>
      <c r="V17" s="22"/>
      <c r="W17" s="22"/>
      <c r="X17" s="22"/>
      <c r="Y17" s="22"/>
      <c r="Z17" s="22"/>
    </row>
    <row ht="15" customHeight="1" r="18">
      <c r="A18" s="471" t="s">
        <v>3107</v>
      </c>
      <c r="B18" s="472" t="s">
        <v>3108</v>
      </c>
      <c r="C18" s="472">
        <v>2013</v>
      </c>
      <c r="D18" s="473">
        <v>41379</v>
      </c>
      <c r="E18" s="472" t="s">
        <v>3109</v>
      </c>
      <c r="F18" s="472" t="s">
        <v>1081</v>
      </c>
      <c r="G18" s="472" t="s">
        <v>17</v>
      </c>
      <c r="H18" s="472" t="s">
        <v>209</v>
      </c>
      <c r="I18" s="473">
        <v>43854</v>
      </c>
      <c r="J18" s="472">
        <v>1</v>
      </c>
      <c r="K18" s="474" t="s">
        <v>336</v>
      </c>
      <c r="L18" s="472" t="s">
        <v>371</v>
      </c>
      <c r="M18" s="389">
        <f>I18-D18</f>
        <v>2475</v>
      </c>
      <c r="N18" s="22"/>
      <c r="O18" s="33" t="s">
        <v>3110</v>
      </c>
      <c r="P18" s="34"/>
      <c r="Q18" s="34"/>
      <c r="R18" s="34"/>
      <c r="S18" s="35"/>
      <c r="T18" s="22"/>
      <c r="U18" s="22"/>
      <c r="V18" s="22"/>
      <c r="W18" s="22"/>
      <c r="X18" s="22"/>
      <c r="Y18" s="22"/>
      <c r="Z18" s="22"/>
    </row>
    <row ht="15" customHeight="1" r="19">
      <c r="A19" s="475" t="s">
        <v>3111</v>
      </c>
      <c r="B19" s="173" t="s">
        <v>3112</v>
      </c>
      <c r="C19" s="173">
        <v>2016</v>
      </c>
      <c r="D19" s="476">
        <v>42398</v>
      </c>
      <c r="E19" s="173" t="s">
        <v>3113</v>
      </c>
      <c r="F19" s="173" t="s">
        <v>1081</v>
      </c>
      <c r="G19" s="173" t="s">
        <v>17</v>
      </c>
      <c r="H19" s="173" t="s">
        <v>3114</v>
      </c>
      <c r="I19" s="476">
        <v>43854</v>
      </c>
      <c r="J19" s="173">
        <v>1</v>
      </c>
      <c r="K19" s="474" t="s">
        <v>336</v>
      </c>
      <c r="L19" s="173" t="s">
        <v>371</v>
      </c>
      <c r="M19" s="393">
        <f>I19-D19</f>
        <v>1456</v>
      </c>
      <c r="N19" s="22"/>
      <c r="O19" s="37" t="s">
        <v>3115</v>
      </c>
      <c r="P19" s="34"/>
      <c r="Q19" s="34"/>
      <c r="R19" s="34"/>
      <c r="S19" s="35"/>
      <c r="T19" s="22"/>
      <c r="U19" s="22"/>
      <c r="V19" s="22"/>
      <c r="W19" s="22"/>
      <c r="X19" s="22"/>
      <c r="Y19" s="22"/>
      <c r="Z19" s="22"/>
    </row>
    <row ht="15" customHeight="1" r="20">
      <c r="A20" s="471" t="s">
        <v>3116</v>
      </c>
      <c r="B20" s="472" t="s">
        <v>3117</v>
      </c>
      <c r="C20" s="472">
        <v>2014</v>
      </c>
      <c r="D20" s="473">
        <v>41688</v>
      </c>
      <c r="E20" s="472" t="s">
        <v>3118</v>
      </c>
      <c r="F20" s="472" t="s">
        <v>180</v>
      </c>
      <c r="G20" s="472" t="s">
        <v>17</v>
      </c>
      <c r="H20" s="472" t="s">
        <v>277</v>
      </c>
      <c r="I20" s="473">
        <v>43854</v>
      </c>
      <c r="J20" s="472">
        <v>1</v>
      </c>
      <c r="K20" s="474" t="s">
        <v>336</v>
      </c>
      <c r="L20" s="472" t="s">
        <v>371</v>
      </c>
      <c r="M20" s="389">
        <f>I20-D20</f>
        <v>2166</v>
      </c>
      <c r="N20" s="22"/>
      <c r="O20" s="33" t="s">
        <v>3119</v>
      </c>
      <c r="P20" s="34"/>
      <c r="Q20" s="34"/>
      <c r="R20" s="34"/>
      <c r="S20" s="35"/>
      <c r="T20" s="22"/>
      <c r="U20" s="22"/>
      <c r="V20" s="22"/>
      <c r="W20" s="22"/>
      <c r="X20" s="22"/>
      <c r="Y20" s="22"/>
      <c r="Z20" s="22"/>
    </row>
    <row ht="15" customHeight="1" r="21">
      <c r="A21" s="475" t="s">
        <v>3120</v>
      </c>
      <c r="B21" s="173" t="s">
        <v>3121</v>
      </c>
      <c r="C21" s="173">
        <v>2017</v>
      </c>
      <c r="D21" s="476">
        <v>42835</v>
      </c>
      <c r="E21" s="173" t="s">
        <v>3122</v>
      </c>
      <c r="F21" s="173" t="s">
        <v>180</v>
      </c>
      <c r="G21" s="173" t="s">
        <v>17</v>
      </c>
      <c r="H21" s="173" t="s">
        <v>137</v>
      </c>
      <c r="I21" s="476">
        <v>43854</v>
      </c>
      <c r="J21" s="173">
        <v>1</v>
      </c>
      <c r="K21" s="474" t="s">
        <v>336</v>
      </c>
      <c r="L21" s="173" t="s">
        <v>371</v>
      </c>
      <c r="M21" s="393">
        <f>I21-D21</f>
        <v>1019</v>
      </c>
      <c r="N21" s="22"/>
      <c r="O21" s="37" t="s">
        <v>3123</v>
      </c>
      <c r="P21" s="34"/>
      <c r="Q21" s="34"/>
      <c r="R21" s="34"/>
      <c r="S21" s="35"/>
      <c r="T21" s="22"/>
      <c r="U21" s="22"/>
      <c r="V21" s="22"/>
      <c r="W21" s="22"/>
      <c r="X21" s="22"/>
      <c r="Y21" s="22"/>
      <c r="Z21" s="22"/>
    </row>
    <row ht="15" customHeight="1" r="22">
      <c r="A22" s="471" t="s">
        <v>3124</v>
      </c>
      <c r="B22" s="472" t="s">
        <v>3125</v>
      </c>
      <c r="C22" s="472">
        <v>2011</v>
      </c>
      <c r="D22" s="473">
        <v>40729</v>
      </c>
      <c r="E22" s="472" t="s">
        <v>3126</v>
      </c>
      <c r="F22" s="472" t="s">
        <v>3127</v>
      </c>
      <c r="G22" s="472" t="s">
        <v>407</v>
      </c>
      <c r="H22" s="472" t="s">
        <v>18</v>
      </c>
      <c r="I22" s="473">
        <v>43873</v>
      </c>
      <c r="J22" s="472">
        <v>1</v>
      </c>
      <c r="K22" s="477" t="s">
        <v>880</v>
      </c>
      <c r="L22" s="472" t="s">
        <v>380</v>
      </c>
      <c r="M22" s="389">
        <f>I22-D22</f>
        <v>3144</v>
      </c>
      <c r="N22" s="22"/>
      <c r="O22" s="33" t="s">
        <v>3128</v>
      </c>
      <c r="P22" s="34"/>
      <c r="Q22" s="34"/>
      <c r="R22" s="34"/>
      <c r="S22" s="35"/>
      <c r="T22" s="22"/>
      <c r="U22" s="22"/>
      <c r="V22" s="22"/>
      <c r="W22" s="22"/>
      <c r="X22" s="22"/>
      <c r="Y22" s="22"/>
      <c r="Z22" s="22"/>
    </row>
    <row ht="15" customHeight="1" r="23">
      <c r="A23" s="475" t="s">
        <v>3129</v>
      </c>
      <c r="B23" s="173" t="s">
        <v>3130</v>
      </c>
      <c r="C23" s="173">
        <v>2016</v>
      </c>
      <c r="D23" s="476">
        <v>42514</v>
      </c>
      <c r="E23" s="173" t="s">
        <v>3131</v>
      </c>
      <c r="F23" s="173" t="s">
        <v>1632</v>
      </c>
      <c r="G23" s="173" t="s">
        <v>17</v>
      </c>
      <c r="H23" s="173" t="s">
        <v>209</v>
      </c>
      <c r="I23" s="476">
        <v>43873</v>
      </c>
      <c r="J23" s="173">
        <v>2</v>
      </c>
      <c r="K23" s="474" t="s">
        <v>336</v>
      </c>
      <c r="L23" s="173" t="s">
        <v>376</v>
      </c>
      <c r="M23" s="393">
        <f>I23-D23</f>
        <v>1359</v>
      </c>
      <c r="N23" s="22"/>
      <c r="O23" s="37" t="s">
        <v>3132</v>
      </c>
      <c r="P23" s="34"/>
      <c r="Q23" s="34"/>
      <c r="R23" s="34"/>
      <c r="S23" s="35"/>
      <c r="T23" s="22"/>
      <c r="U23" s="22"/>
      <c r="V23" s="22"/>
      <c r="W23" s="22"/>
      <c r="X23" s="22"/>
      <c r="Y23" s="22"/>
      <c r="Z23" s="22"/>
    </row>
    <row ht="15" customHeight="1" r="24">
      <c r="A24" s="471" t="s">
        <v>3133</v>
      </c>
      <c r="B24" s="472" t="s">
        <v>3134</v>
      </c>
      <c r="C24" s="472">
        <v>2014</v>
      </c>
      <c r="D24" s="473">
        <v>41939</v>
      </c>
      <c r="E24" s="472" t="s">
        <v>3135</v>
      </c>
      <c r="F24" s="472" t="s">
        <v>3136</v>
      </c>
      <c r="G24" s="472" t="s">
        <v>407</v>
      </c>
      <c r="H24" s="472" t="s">
        <v>1028</v>
      </c>
      <c r="I24" s="473">
        <v>43873</v>
      </c>
      <c r="J24" s="472">
        <v>2</v>
      </c>
      <c r="K24" s="478" t="s">
        <v>319</v>
      </c>
      <c r="L24" s="472" t="s">
        <v>380</v>
      </c>
      <c r="M24" s="389">
        <f>I24-D24</f>
        <v>1934</v>
      </c>
      <c r="N24" s="22"/>
      <c r="O24" s="401" t="s">
        <v>3137</v>
      </c>
      <c r="P24" s="39"/>
      <c r="Q24" s="39"/>
      <c r="R24" s="39"/>
      <c r="S24" s="40"/>
      <c r="T24" s="22"/>
      <c r="U24" s="22"/>
      <c r="V24" s="22"/>
      <c r="W24" s="22"/>
      <c r="X24" s="22"/>
      <c r="Y24" s="22"/>
      <c r="Z24" s="22"/>
    </row>
    <row ht="15" customHeight="1" r="25">
      <c r="A25" s="475" t="s">
        <v>3138</v>
      </c>
      <c r="B25" s="173" t="s">
        <v>3139</v>
      </c>
      <c r="C25" s="173">
        <v>2014</v>
      </c>
      <c r="D25" s="476">
        <v>41964</v>
      </c>
      <c r="E25" s="173" t="s">
        <v>3140</v>
      </c>
      <c r="F25" s="173" t="s">
        <v>3141</v>
      </c>
      <c r="G25" s="173" t="s">
        <v>40</v>
      </c>
      <c r="H25" s="173" t="s">
        <v>965</v>
      </c>
      <c r="I25" s="476">
        <v>43873</v>
      </c>
      <c r="J25" s="173">
        <v>2</v>
      </c>
      <c r="K25" s="478" t="s">
        <v>308</v>
      </c>
      <c r="L25" s="173" t="s">
        <v>376</v>
      </c>
      <c r="M25" s="393">
        <f>I25-D25</f>
        <v>1909</v>
      </c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ht="15" customHeight="1" r="26">
      <c r="A26" s="471" t="s">
        <v>3142</v>
      </c>
      <c r="B26" s="472" t="s">
        <v>3143</v>
      </c>
      <c r="C26" s="472">
        <v>2015</v>
      </c>
      <c r="D26" s="473">
        <v>42031</v>
      </c>
      <c r="E26" s="472" t="s">
        <v>3144</v>
      </c>
      <c r="F26" s="472" t="s">
        <v>3141</v>
      </c>
      <c r="G26" s="472" t="s">
        <v>40</v>
      </c>
      <c r="H26" s="472" t="s">
        <v>965</v>
      </c>
      <c r="I26" s="473">
        <v>43873</v>
      </c>
      <c r="J26" s="472">
        <v>2</v>
      </c>
      <c r="K26" s="478" t="s">
        <v>308</v>
      </c>
      <c r="L26" s="472" t="s">
        <v>376</v>
      </c>
      <c r="M26" s="389">
        <f>I26-D26</f>
        <v>1842</v>
      </c>
      <c r="N26" s="22"/>
      <c r="O26" s="399" t="s">
        <v>913</v>
      </c>
      <c r="P26" s="28"/>
      <c r="Q26" s="28"/>
      <c r="R26" s="28"/>
      <c r="S26" s="29"/>
      <c r="T26" s="22"/>
      <c r="U26" s="22"/>
      <c r="V26" s="22"/>
      <c r="W26" s="22"/>
      <c r="X26" s="22"/>
      <c r="Y26" s="22"/>
      <c r="Z26" s="22"/>
    </row>
    <row ht="15" customHeight="1" r="27">
      <c r="A27" s="475" t="s">
        <v>3145</v>
      </c>
      <c r="B27" s="173" t="s">
        <v>3146</v>
      </c>
      <c r="C27" s="173">
        <v>2014</v>
      </c>
      <c r="D27" s="476">
        <v>41913</v>
      </c>
      <c r="E27" s="173" t="s">
        <v>3147</v>
      </c>
      <c r="F27" s="173" t="s">
        <v>162</v>
      </c>
      <c r="G27" s="173" t="s">
        <v>17</v>
      </c>
      <c r="H27" s="173" t="s">
        <v>132</v>
      </c>
      <c r="I27" s="476">
        <v>43875</v>
      </c>
      <c r="J27" s="173">
        <v>2</v>
      </c>
      <c r="K27" s="474" t="s">
        <v>336</v>
      </c>
      <c r="L27" s="173" t="s">
        <v>365</v>
      </c>
      <c r="M27" s="393">
        <f>I27-D27</f>
        <v>1962</v>
      </c>
      <c r="N27" s="22"/>
      <c r="O27" s="50"/>
      <c r="P27" s="51"/>
      <c r="Q27" s="51"/>
      <c r="R27" s="51"/>
      <c r="S27" s="52"/>
      <c r="T27" s="22"/>
      <c r="U27" s="22"/>
      <c r="V27" s="22"/>
      <c r="W27" s="22"/>
      <c r="X27" s="22"/>
      <c r="Y27" s="22"/>
      <c r="Z27" s="22"/>
    </row>
    <row ht="15" customHeight="1" r="28">
      <c r="A28" s="471" t="s">
        <v>3148</v>
      </c>
      <c r="B28" s="472" t="s">
        <v>3149</v>
      </c>
      <c r="C28" s="472">
        <v>2014</v>
      </c>
      <c r="D28" s="473">
        <v>41984</v>
      </c>
      <c r="E28" s="472" t="s">
        <v>3150</v>
      </c>
      <c r="F28" s="472" t="s">
        <v>162</v>
      </c>
      <c r="G28" s="472" t="s">
        <v>17</v>
      </c>
      <c r="H28" s="472" t="s">
        <v>77</v>
      </c>
      <c r="I28" s="473">
        <v>43875</v>
      </c>
      <c r="J28" s="472">
        <v>2</v>
      </c>
      <c r="K28" s="474" t="s">
        <v>336</v>
      </c>
      <c r="L28" s="472" t="s">
        <v>365</v>
      </c>
      <c r="M28" s="389">
        <f>I28-D28</f>
        <v>1891</v>
      </c>
      <c r="N28" s="22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2"/>
      <c r="V28" s="22"/>
      <c r="W28" s="22"/>
      <c r="X28" s="22"/>
      <c r="Y28" s="22"/>
      <c r="Z28" s="22"/>
    </row>
    <row ht="15" customHeight="1" r="29">
      <c r="A29" s="475" t="s">
        <v>3151</v>
      </c>
      <c r="B29" s="173" t="s">
        <v>3152</v>
      </c>
      <c r="C29" s="173">
        <v>2014</v>
      </c>
      <c r="D29" s="476">
        <v>41862</v>
      </c>
      <c r="E29" s="173" t="s">
        <v>3153</v>
      </c>
      <c r="F29" s="173" t="s">
        <v>162</v>
      </c>
      <c r="G29" s="173" t="s">
        <v>17</v>
      </c>
      <c r="H29" s="173" t="s">
        <v>25</v>
      </c>
      <c r="I29" s="476">
        <v>43875</v>
      </c>
      <c r="J29" s="173">
        <v>2</v>
      </c>
      <c r="K29" s="474" t="s">
        <v>336</v>
      </c>
      <c r="L29" s="173" t="s">
        <v>371</v>
      </c>
      <c r="M29" s="393">
        <f>I29-D29</f>
        <v>2013</v>
      </c>
      <c r="N29" s="22"/>
      <c r="O29" s="24">
        <v>2008</v>
      </c>
      <c r="P29" s="303">
        <f>COUNTIF($C$2:$C$495,"2008")</f>
        <v>2</v>
      </c>
      <c r="Q29" s="59"/>
      <c r="R29" s="60"/>
      <c r="S29" s="63">
        <f>(P29/P42)</f>
        <v>0.00405679513184584</v>
      </c>
      <c r="T29" s="22"/>
      <c r="U29" s="22"/>
      <c r="V29" s="22"/>
      <c r="W29" s="22"/>
      <c r="X29" s="22"/>
      <c r="Y29" s="22"/>
      <c r="Z29" s="22"/>
    </row>
    <row ht="15" customHeight="1" r="30">
      <c r="A30" s="471" t="s">
        <v>3154</v>
      </c>
      <c r="B30" s="472" t="s">
        <v>3155</v>
      </c>
      <c r="C30" s="472">
        <v>2015</v>
      </c>
      <c r="D30" s="473">
        <v>42062</v>
      </c>
      <c r="E30" s="472" t="s">
        <v>3156</v>
      </c>
      <c r="F30" s="472" t="s">
        <v>162</v>
      </c>
      <c r="G30" s="472" t="s">
        <v>17</v>
      </c>
      <c r="H30" s="472" t="s">
        <v>209</v>
      </c>
      <c r="I30" s="473">
        <v>43875</v>
      </c>
      <c r="J30" s="472">
        <v>2</v>
      </c>
      <c r="K30" s="474" t="s">
        <v>336</v>
      </c>
      <c r="L30" s="472" t="s">
        <v>365</v>
      </c>
      <c r="M30" s="389">
        <f>I30-D30</f>
        <v>1813</v>
      </c>
      <c r="N30" s="22"/>
      <c r="O30" s="23">
        <v>2009</v>
      </c>
      <c r="P30" s="64">
        <f>COUNTIF($C$2:$C$495,"2009")</f>
        <v>1</v>
      </c>
      <c r="Q30" s="34"/>
      <c r="R30" s="35"/>
      <c r="S30" s="61">
        <f>(P30/P42)</f>
        <v>0.00202839756592292</v>
      </c>
      <c r="T30" s="22"/>
      <c r="U30" s="22"/>
      <c r="V30" s="22"/>
      <c r="W30" s="22"/>
      <c r="X30" s="22"/>
      <c r="Y30" s="22"/>
      <c r="Z30" s="22"/>
    </row>
    <row ht="15" customHeight="1" r="31">
      <c r="A31" s="475" t="s">
        <v>3157</v>
      </c>
      <c r="B31" s="173" t="s">
        <v>3158</v>
      </c>
      <c r="C31" s="173">
        <v>2017</v>
      </c>
      <c r="D31" s="476">
        <v>42761</v>
      </c>
      <c r="E31" s="173" t="s">
        <v>3159</v>
      </c>
      <c r="F31" s="173" t="s">
        <v>162</v>
      </c>
      <c r="G31" s="173" t="s">
        <v>17</v>
      </c>
      <c r="H31" s="173" t="s">
        <v>294</v>
      </c>
      <c r="I31" s="476">
        <v>43875</v>
      </c>
      <c r="J31" s="173">
        <v>2</v>
      </c>
      <c r="K31" s="474" t="s">
        <v>336</v>
      </c>
      <c r="L31" s="173" t="s">
        <v>365</v>
      </c>
      <c r="M31" s="393">
        <f>I31-D31</f>
        <v>1114</v>
      </c>
      <c r="N31" s="22"/>
      <c r="O31" s="24">
        <v>2010</v>
      </c>
      <c r="P31" s="62">
        <f>COUNTIF($C$2:$C$495,"2010")</f>
        <v>19</v>
      </c>
      <c r="Q31" s="34"/>
      <c r="R31" s="35"/>
      <c r="S31" s="63">
        <f>(P31/P42)</f>
        <v>0.0385395537525355</v>
      </c>
      <c r="T31" s="22"/>
      <c r="U31" s="22"/>
      <c r="V31" s="22"/>
      <c r="W31" s="22"/>
      <c r="X31" s="22"/>
      <c r="Y31" s="22"/>
      <c r="Z31" s="22"/>
    </row>
    <row ht="15" customHeight="1" r="32">
      <c r="A32" s="471" t="s">
        <v>3160</v>
      </c>
      <c r="B32" s="472" t="s">
        <v>3161</v>
      </c>
      <c r="C32" s="472">
        <v>2017</v>
      </c>
      <c r="D32" s="473">
        <v>43014</v>
      </c>
      <c r="E32" s="472" t="s">
        <v>3162</v>
      </c>
      <c r="F32" s="472" t="s">
        <v>162</v>
      </c>
      <c r="G32" s="472" t="s">
        <v>17</v>
      </c>
      <c r="H32" s="472" t="s">
        <v>137</v>
      </c>
      <c r="I32" s="473">
        <v>43875</v>
      </c>
      <c r="J32" s="472">
        <v>2</v>
      </c>
      <c r="K32" s="474" t="s">
        <v>336</v>
      </c>
      <c r="L32" s="472" t="s">
        <v>365</v>
      </c>
      <c r="M32" s="389">
        <f>I32-D32</f>
        <v>861</v>
      </c>
      <c r="N32" s="22"/>
      <c r="O32" s="23">
        <v>2011</v>
      </c>
      <c r="P32" s="64">
        <f>COUNTIF($C$2:$C$495,"2011")</f>
        <v>27</v>
      </c>
      <c r="Q32" s="34"/>
      <c r="R32" s="35"/>
      <c r="S32" s="61">
        <f>(P32/P42)</f>
        <v>0.0547667342799189</v>
      </c>
      <c r="T32" s="22"/>
      <c r="U32" s="22"/>
      <c r="V32" s="22"/>
      <c r="W32" s="22"/>
      <c r="X32" s="22"/>
      <c r="Y32" s="22"/>
      <c r="Z32" s="22"/>
    </row>
    <row ht="15" customHeight="1" r="33">
      <c r="A33" s="475" t="s">
        <v>3163</v>
      </c>
      <c r="B33" s="173" t="s">
        <v>3164</v>
      </c>
      <c r="C33" s="173">
        <v>2019</v>
      </c>
      <c r="D33" s="476">
        <v>43626</v>
      </c>
      <c r="E33" s="173" t="s">
        <v>3165</v>
      </c>
      <c r="F33" s="173" t="s">
        <v>162</v>
      </c>
      <c r="G33" s="173" t="s">
        <v>17</v>
      </c>
      <c r="H33" s="173" t="s">
        <v>55</v>
      </c>
      <c r="I33" s="476">
        <v>43875</v>
      </c>
      <c r="J33" s="173">
        <v>2</v>
      </c>
      <c r="K33" s="474" t="s">
        <v>336</v>
      </c>
      <c r="L33" s="173" t="s">
        <v>365</v>
      </c>
      <c r="M33" s="393">
        <f>I33-D33</f>
        <v>249</v>
      </c>
      <c r="N33" s="22"/>
      <c r="O33" s="24">
        <v>2012</v>
      </c>
      <c r="P33" s="62">
        <f>COUNTIF($C$2:$C$495,"2012")</f>
        <v>32</v>
      </c>
      <c r="Q33" s="34"/>
      <c r="R33" s="35"/>
      <c r="S33" s="63">
        <f>(P33/P42)</f>
        <v>0.0649087221095335</v>
      </c>
      <c r="T33" s="22"/>
      <c r="U33" s="22"/>
      <c r="V33" s="22"/>
      <c r="W33" s="22"/>
      <c r="X33" s="22"/>
      <c r="Y33" s="22"/>
      <c r="Z33" s="22"/>
    </row>
    <row ht="15" customHeight="1" r="34">
      <c r="A34" s="471" t="s">
        <v>3166</v>
      </c>
      <c r="B34" s="472" t="s">
        <v>3167</v>
      </c>
      <c r="C34" s="472">
        <v>2011</v>
      </c>
      <c r="D34" s="473">
        <v>40785</v>
      </c>
      <c r="E34" s="472" t="s">
        <v>3168</v>
      </c>
      <c r="F34" s="472" t="s">
        <v>1081</v>
      </c>
      <c r="G34" s="472" t="s">
        <v>17</v>
      </c>
      <c r="H34" s="472" t="s">
        <v>3169</v>
      </c>
      <c r="I34" s="473">
        <v>43889</v>
      </c>
      <c r="J34" s="472">
        <v>2</v>
      </c>
      <c r="K34" s="474" t="s">
        <v>336</v>
      </c>
      <c r="L34" s="472" t="s">
        <v>371</v>
      </c>
      <c r="M34" s="389">
        <f>I34-D34</f>
        <v>3104</v>
      </c>
      <c r="N34" s="22"/>
      <c r="O34" s="23">
        <v>2013</v>
      </c>
      <c r="P34" s="64">
        <f>COUNTIF($C$2:$C$495,"2013")</f>
        <v>50</v>
      </c>
      <c r="Q34" s="34"/>
      <c r="R34" s="35"/>
      <c r="S34" s="61">
        <f>(P34/P42)</f>
        <v>0.101419878296146</v>
      </c>
      <c r="T34" s="22"/>
      <c r="U34" s="22"/>
      <c r="V34" s="22"/>
      <c r="W34" s="22"/>
      <c r="X34" s="22"/>
      <c r="Y34" s="22"/>
      <c r="Z34" s="22"/>
    </row>
    <row ht="15" customHeight="1" r="35">
      <c r="A35" s="475" t="s">
        <v>3170</v>
      </c>
      <c r="B35" s="173" t="s">
        <v>3171</v>
      </c>
      <c r="C35" s="173">
        <v>2012</v>
      </c>
      <c r="D35" s="476">
        <v>41150</v>
      </c>
      <c r="E35" s="173" t="s">
        <v>3172</v>
      </c>
      <c r="F35" s="173" t="s">
        <v>3173</v>
      </c>
      <c r="G35" s="173" t="s">
        <v>17</v>
      </c>
      <c r="H35" s="173" t="s">
        <v>18</v>
      </c>
      <c r="I35" s="476">
        <v>43889</v>
      </c>
      <c r="J35" s="173">
        <v>2</v>
      </c>
      <c r="K35" s="474" t="s">
        <v>336</v>
      </c>
      <c r="L35" s="173" t="s">
        <v>376</v>
      </c>
      <c r="M35" s="393">
        <f>I35-D35</f>
        <v>2739</v>
      </c>
      <c r="N35" s="22"/>
      <c r="O35" s="24">
        <v>2014</v>
      </c>
      <c r="P35" s="62">
        <f>COUNTIF($C$2:$C$495,"2014")</f>
        <v>52</v>
      </c>
      <c r="Q35" s="34"/>
      <c r="R35" s="35"/>
      <c r="S35" s="63">
        <f>(P35/P42)</f>
        <v>0.105476673427992</v>
      </c>
      <c r="T35" s="22"/>
      <c r="U35" s="22"/>
      <c r="V35" s="22"/>
      <c r="W35" s="22"/>
      <c r="X35" s="22"/>
      <c r="Y35" s="22"/>
      <c r="Z35" s="22"/>
    </row>
    <row ht="15" customHeight="1" r="36">
      <c r="A36" s="471" t="s">
        <v>3174</v>
      </c>
      <c r="B36" s="472" t="s">
        <v>3175</v>
      </c>
      <c r="C36" s="472">
        <v>2013</v>
      </c>
      <c r="D36" s="473">
        <v>41627</v>
      </c>
      <c r="E36" s="472" t="s">
        <v>3176</v>
      </c>
      <c r="F36" s="472" t="s">
        <v>3177</v>
      </c>
      <c r="G36" s="472" t="s">
        <v>17</v>
      </c>
      <c r="H36" s="472" t="s">
        <v>137</v>
      </c>
      <c r="I36" s="473">
        <v>43889</v>
      </c>
      <c r="J36" s="472">
        <v>2</v>
      </c>
      <c r="K36" s="474" t="s">
        <v>336</v>
      </c>
      <c r="L36" s="472" t="s">
        <v>376</v>
      </c>
      <c r="M36" s="389">
        <f>I36-D36</f>
        <v>2262</v>
      </c>
      <c r="N36" s="22"/>
      <c r="O36" s="23">
        <v>2015</v>
      </c>
      <c r="P36" s="64">
        <f>COUNTIF($C$2:$C$495,"2015")</f>
        <v>51</v>
      </c>
      <c r="Q36" s="34"/>
      <c r="R36" s="35"/>
      <c r="S36" s="61">
        <f>(P36/P42)</f>
        <v>0.103448275862069</v>
      </c>
      <c r="T36" s="22"/>
      <c r="U36" s="22"/>
      <c r="V36" s="22"/>
      <c r="W36" s="22"/>
      <c r="X36" s="22"/>
      <c r="Y36" s="22"/>
      <c r="Z36" s="22"/>
    </row>
    <row ht="15" customHeight="1" r="37">
      <c r="A37" s="475" t="s">
        <v>3178</v>
      </c>
      <c r="B37" s="173" t="s">
        <v>3179</v>
      </c>
      <c r="C37" s="173">
        <v>2015</v>
      </c>
      <c r="D37" s="476">
        <v>42179</v>
      </c>
      <c r="E37" s="173" t="s">
        <v>3180</v>
      </c>
      <c r="F37" s="173" t="s">
        <v>1599</v>
      </c>
      <c r="G37" s="173" t="s">
        <v>17</v>
      </c>
      <c r="H37" s="173" t="s">
        <v>71</v>
      </c>
      <c r="I37" s="476">
        <v>43889</v>
      </c>
      <c r="J37" s="173">
        <v>2</v>
      </c>
      <c r="K37" s="474" t="s">
        <v>336</v>
      </c>
      <c r="L37" s="173" t="s">
        <v>376</v>
      </c>
      <c r="M37" s="393">
        <f>I37-D37</f>
        <v>1710</v>
      </c>
      <c r="N37" s="22"/>
      <c r="O37" s="24">
        <v>2016</v>
      </c>
      <c r="P37" s="62">
        <f>COUNTIF($C$2:$C$495,"2016")</f>
        <v>45</v>
      </c>
      <c r="Q37" s="34"/>
      <c r="R37" s="35"/>
      <c r="S37" s="63">
        <f>(P37/P42)</f>
        <v>0.0912778904665314</v>
      </c>
      <c r="T37" s="22"/>
      <c r="U37" s="22"/>
      <c r="V37" s="22"/>
      <c r="W37" s="22"/>
      <c r="X37" s="22"/>
      <c r="Y37" s="22"/>
      <c r="Z37" s="22"/>
    </row>
    <row ht="15" customHeight="1" r="38">
      <c r="A38" s="471" t="s">
        <v>3181</v>
      </c>
      <c r="B38" s="472" t="s">
        <v>3182</v>
      </c>
      <c r="C38" s="472">
        <v>2018</v>
      </c>
      <c r="D38" s="473">
        <v>43398</v>
      </c>
      <c r="E38" s="472" t="s">
        <v>3183</v>
      </c>
      <c r="F38" s="472" t="s">
        <v>3177</v>
      </c>
      <c r="G38" s="472" t="s">
        <v>17</v>
      </c>
      <c r="H38" s="472" t="s">
        <v>3184</v>
      </c>
      <c r="I38" s="473">
        <v>43889</v>
      </c>
      <c r="J38" s="472">
        <v>2</v>
      </c>
      <c r="K38" s="474" t="s">
        <v>336</v>
      </c>
      <c r="L38" s="472" t="s">
        <v>376</v>
      </c>
      <c r="M38" s="389">
        <f>I38-D38</f>
        <v>491</v>
      </c>
      <c r="N38" s="22"/>
      <c r="O38" s="23">
        <v>2017</v>
      </c>
      <c r="P38" s="64">
        <f>COUNTIF($C$2:$C$495,"2017")</f>
        <v>51</v>
      </c>
      <c r="Q38" s="34"/>
      <c r="R38" s="35"/>
      <c r="S38" s="61">
        <f>(P38/P42)</f>
        <v>0.103448275862069</v>
      </c>
      <c r="T38" s="22"/>
      <c r="U38" s="22"/>
      <c r="V38" s="22"/>
      <c r="W38" s="22"/>
      <c r="X38" s="22"/>
      <c r="Y38" s="22"/>
      <c r="Z38" s="22"/>
    </row>
    <row ht="15" customHeight="1" r="39">
      <c r="A39" s="475" t="s">
        <v>3185</v>
      </c>
      <c r="B39" s="173" t="s">
        <v>3186</v>
      </c>
      <c r="C39" s="173">
        <v>2013</v>
      </c>
      <c r="D39" s="476">
        <v>41386</v>
      </c>
      <c r="E39" s="173" t="s">
        <v>3187</v>
      </c>
      <c r="F39" s="173" t="s">
        <v>3188</v>
      </c>
      <c r="G39" s="173" t="s">
        <v>17</v>
      </c>
      <c r="H39" s="173" t="s">
        <v>18</v>
      </c>
      <c r="I39" s="476">
        <v>43908</v>
      </c>
      <c r="J39" s="173">
        <v>3</v>
      </c>
      <c r="K39" s="474" t="s">
        <v>336</v>
      </c>
      <c r="L39" s="173" t="s">
        <v>376</v>
      </c>
      <c r="M39" s="393">
        <f>I39-D39</f>
        <v>2522</v>
      </c>
      <c r="N39" s="22"/>
      <c r="O39" s="24">
        <v>2018</v>
      </c>
      <c r="P39" s="62">
        <f>COUNTIF($C$2:$C$495,"2018")</f>
        <v>46</v>
      </c>
      <c r="Q39" s="34"/>
      <c r="R39" s="35"/>
      <c r="S39" s="63">
        <f>(P39/P42)</f>
        <v>0.0933062880324544</v>
      </c>
      <c r="T39" s="22"/>
      <c r="U39" s="22"/>
      <c r="V39" s="22"/>
      <c r="W39" s="22"/>
      <c r="X39" s="22"/>
      <c r="Y39" s="22"/>
      <c r="Z39" s="22"/>
    </row>
    <row ht="15" customHeight="1" r="40">
      <c r="A40" s="471" t="s">
        <v>3189</v>
      </c>
      <c r="B40" s="472" t="s">
        <v>3190</v>
      </c>
      <c r="C40" s="472">
        <v>2019</v>
      </c>
      <c r="D40" s="473">
        <v>43628</v>
      </c>
      <c r="E40" s="472" t="s">
        <v>3191</v>
      </c>
      <c r="F40" s="472" t="s">
        <v>1430</v>
      </c>
      <c r="G40" s="472" t="s">
        <v>17</v>
      </c>
      <c r="H40" s="472" t="s">
        <v>137</v>
      </c>
      <c r="I40" s="473">
        <v>43908</v>
      </c>
      <c r="J40" s="472">
        <v>3</v>
      </c>
      <c r="K40" s="474" t="s">
        <v>336</v>
      </c>
      <c r="L40" s="472" t="s">
        <v>371</v>
      </c>
      <c r="M40" s="389">
        <f>I40-D40</f>
        <v>280</v>
      </c>
      <c r="N40" s="22"/>
      <c r="O40" s="23">
        <v>2019</v>
      </c>
      <c r="P40" s="64">
        <f>COUNTIF($C$2:$C$495,"2019")</f>
        <v>73</v>
      </c>
      <c r="Q40" s="34"/>
      <c r="R40" s="35"/>
      <c r="S40" s="61">
        <f>(P40/P42)</f>
        <v>0.148073022312373</v>
      </c>
      <c r="T40" s="22"/>
      <c r="U40" s="22"/>
      <c r="V40" s="22"/>
      <c r="W40" s="22"/>
      <c r="X40" s="22"/>
      <c r="Y40" s="22"/>
      <c r="Z40" s="22"/>
    </row>
    <row ht="15" customHeight="1" r="41">
      <c r="A41" s="475" t="s">
        <v>3192</v>
      </c>
      <c r="B41" s="173" t="s">
        <v>3193</v>
      </c>
      <c r="C41" s="173">
        <v>2019</v>
      </c>
      <c r="D41" s="476">
        <v>43518</v>
      </c>
      <c r="E41" s="173" t="s">
        <v>3194</v>
      </c>
      <c r="F41" s="173" t="s">
        <v>144</v>
      </c>
      <c r="G41" s="173" t="s">
        <v>17</v>
      </c>
      <c r="H41" s="173" t="s">
        <v>18</v>
      </c>
      <c r="I41" s="476">
        <v>43908</v>
      </c>
      <c r="J41" s="173">
        <v>3</v>
      </c>
      <c r="K41" s="474" t="s">
        <v>336</v>
      </c>
      <c r="L41" s="173" t="s">
        <v>376</v>
      </c>
      <c r="M41" s="393">
        <f>I41-D41</f>
        <v>390</v>
      </c>
      <c r="N41" s="22"/>
      <c r="O41" s="24">
        <v>2020</v>
      </c>
      <c r="P41" s="62">
        <f>COUNTIF($C$2:$C$495,"2020")</f>
        <v>44</v>
      </c>
      <c r="Q41" s="34"/>
      <c r="R41" s="35"/>
      <c r="S41" s="63">
        <f>(P41/P42)</f>
        <v>0.0892494929006085</v>
      </c>
      <c r="T41" s="22"/>
      <c r="U41" s="22"/>
      <c r="V41" s="22"/>
      <c r="W41" s="22"/>
      <c r="X41" s="22"/>
      <c r="Y41" s="22"/>
      <c r="Z41" s="22"/>
    </row>
    <row ht="15" customHeight="1" r="42">
      <c r="A42" s="471" t="s">
        <v>3195</v>
      </c>
      <c r="B42" s="472" t="s">
        <v>3196</v>
      </c>
      <c r="C42" s="472">
        <v>2010</v>
      </c>
      <c r="D42" s="473">
        <v>40248</v>
      </c>
      <c r="E42" s="472" t="s">
        <v>3197</v>
      </c>
      <c r="F42" s="472" t="s">
        <v>3127</v>
      </c>
      <c r="G42" s="472" t="s">
        <v>407</v>
      </c>
      <c r="H42" s="472" t="s">
        <v>1028</v>
      </c>
      <c r="I42" s="473">
        <v>43908</v>
      </c>
      <c r="J42" s="472">
        <v>3</v>
      </c>
      <c r="K42" s="477" t="s">
        <v>880</v>
      </c>
      <c r="L42" s="472" t="s">
        <v>380</v>
      </c>
      <c r="M42" s="389">
        <f>I42-D42</f>
        <v>3660</v>
      </c>
      <c r="N42" s="22"/>
      <c r="O42" s="407" t="s">
        <v>166</v>
      </c>
      <c r="P42" s="408">
        <f>SUM(P29:R41)</f>
        <v>493</v>
      </c>
      <c r="Q42" s="190"/>
      <c r="R42" s="191"/>
      <c r="S42" s="409">
        <f>SUM(S29:S41)</f>
        <v>1</v>
      </c>
      <c r="T42" s="22"/>
      <c r="U42" s="22"/>
      <c r="V42" s="22"/>
      <c r="W42" s="22"/>
      <c r="X42" s="22"/>
      <c r="Y42" s="22"/>
      <c r="Z42" s="22"/>
    </row>
    <row ht="15" customHeight="1" r="43">
      <c r="A43" s="475" t="s">
        <v>3198</v>
      </c>
      <c r="B43" s="173" t="s">
        <v>3199</v>
      </c>
      <c r="C43" s="173">
        <v>2015</v>
      </c>
      <c r="D43" s="476">
        <v>42271</v>
      </c>
      <c r="E43" s="173" t="s">
        <v>3200</v>
      </c>
      <c r="F43" s="173" t="s">
        <v>1361</v>
      </c>
      <c r="G43" s="173" t="s">
        <v>17</v>
      </c>
      <c r="H43" s="173" t="s">
        <v>209</v>
      </c>
      <c r="I43" s="476">
        <v>43910</v>
      </c>
      <c r="J43" s="173">
        <v>3</v>
      </c>
      <c r="K43" s="474" t="s">
        <v>336</v>
      </c>
      <c r="L43" s="173" t="s">
        <v>376</v>
      </c>
      <c r="M43" s="393">
        <f>I43-D43</f>
        <v>1639</v>
      </c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ht="15" customHeight="1" r="44">
      <c r="A44" s="471" t="s">
        <v>3201</v>
      </c>
      <c r="B44" s="472" t="s">
        <v>3202</v>
      </c>
      <c r="C44" s="472">
        <v>2015</v>
      </c>
      <c r="D44" s="473">
        <v>42303</v>
      </c>
      <c r="E44" s="472" t="s">
        <v>3203</v>
      </c>
      <c r="F44" s="472" t="s">
        <v>1361</v>
      </c>
      <c r="G44" s="472" t="s">
        <v>17</v>
      </c>
      <c r="H44" s="472" t="s">
        <v>25</v>
      </c>
      <c r="I44" s="473">
        <v>43910</v>
      </c>
      <c r="J44" s="472">
        <v>3</v>
      </c>
      <c r="K44" s="474" t="s">
        <v>336</v>
      </c>
      <c r="L44" s="472" t="s">
        <v>376</v>
      </c>
      <c r="M44" s="389">
        <f>I44-D44</f>
        <v>1607</v>
      </c>
      <c r="N44" s="22"/>
      <c r="O44" s="399" t="s">
        <v>973</v>
      </c>
      <c r="P44" s="28"/>
      <c r="Q44" s="28"/>
      <c r="R44" s="28"/>
      <c r="S44" s="29"/>
      <c r="T44" s="22"/>
      <c r="U44" s="22"/>
      <c r="V44" s="22"/>
      <c r="W44" s="22"/>
      <c r="X44" s="22"/>
      <c r="Y44" s="22"/>
      <c r="Z44" s="22"/>
    </row>
    <row ht="15" customHeight="1" r="45">
      <c r="A45" s="475" t="s">
        <v>3204</v>
      </c>
      <c r="B45" s="173" t="s">
        <v>3205</v>
      </c>
      <c r="C45" s="173">
        <v>2015</v>
      </c>
      <c r="D45" s="476">
        <v>42314</v>
      </c>
      <c r="E45" s="173" t="s">
        <v>3206</v>
      </c>
      <c r="F45" s="173" t="s">
        <v>1361</v>
      </c>
      <c r="G45" s="173" t="s">
        <v>17</v>
      </c>
      <c r="H45" s="173" t="s">
        <v>294</v>
      </c>
      <c r="I45" s="476">
        <v>43910</v>
      </c>
      <c r="J45" s="173">
        <v>3</v>
      </c>
      <c r="K45" s="474" t="s">
        <v>336</v>
      </c>
      <c r="L45" s="173" t="s">
        <v>376</v>
      </c>
      <c r="M45" s="393">
        <f>I45-D45</f>
        <v>1596</v>
      </c>
      <c r="N45" s="22"/>
      <c r="O45" s="50"/>
      <c r="P45" s="51"/>
      <c r="Q45" s="51"/>
      <c r="R45" s="51"/>
      <c r="S45" s="52"/>
      <c r="T45" s="22"/>
      <c r="U45" s="22"/>
      <c r="V45" s="22"/>
      <c r="W45" s="22"/>
      <c r="X45" s="22"/>
      <c r="Y45" s="22"/>
      <c r="Z45" s="22"/>
    </row>
    <row ht="15" customHeight="1" r="46">
      <c r="A46" s="471" t="s">
        <v>3207</v>
      </c>
      <c r="B46" s="472" t="s">
        <v>3208</v>
      </c>
      <c r="C46" s="472">
        <v>2016</v>
      </c>
      <c r="D46" s="473">
        <v>42422</v>
      </c>
      <c r="E46" s="472" t="s">
        <v>3209</v>
      </c>
      <c r="F46" s="472" t="s">
        <v>1361</v>
      </c>
      <c r="G46" s="472" t="s">
        <v>17</v>
      </c>
      <c r="H46" s="472" t="s">
        <v>50</v>
      </c>
      <c r="I46" s="473">
        <v>43910</v>
      </c>
      <c r="J46" s="472">
        <v>3</v>
      </c>
      <c r="K46" s="474" t="s">
        <v>336</v>
      </c>
      <c r="L46" s="472" t="s">
        <v>376</v>
      </c>
      <c r="M46" s="389">
        <f>I46-D46</f>
        <v>1488</v>
      </c>
      <c r="N46" s="22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2"/>
      <c r="V46" s="22"/>
      <c r="W46" s="22"/>
      <c r="X46" s="22"/>
      <c r="Y46" s="22"/>
      <c r="Z46" s="22"/>
    </row>
    <row ht="15" customHeight="1" r="47">
      <c r="A47" s="475" t="s">
        <v>3210</v>
      </c>
      <c r="B47" s="173" t="s">
        <v>3211</v>
      </c>
      <c r="C47" s="173">
        <v>2016</v>
      </c>
      <c r="D47" s="476">
        <v>42450</v>
      </c>
      <c r="E47" s="173" t="s">
        <v>3212</v>
      </c>
      <c r="F47" s="173" t="s">
        <v>1361</v>
      </c>
      <c r="G47" s="173" t="s">
        <v>17</v>
      </c>
      <c r="H47" s="173" t="s">
        <v>3213</v>
      </c>
      <c r="I47" s="476">
        <v>43910</v>
      </c>
      <c r="J47" s="173">
        <v>3</v>
      </c>
      <c r="K47" s="474" t="s">
        <v>336</v>
      </c>
      <c r="L47" s="173" t="s">
        <v>376</v>
      </c>
      <c r="M47" s="393">
        <f>I47-D47</f>
        <v>1460</v>
      </c>
      <c r="N47" s="22"/>
      <c r="O47" s="410" t="s">
        <v>188</v>
      </c>
      <c r="P47" s="303">
        <f>COUNTIF($J$2:$J$495,"1")</f>
        <v>23</v>
      </c>
      <c r="Q47" s="59"/>
      <c r="R47" s="60"/>
      <c r="S47" s="411">
        <f>(P47/P59)</f>
        <v>0.0466531440162272</v>
      </c>
      <c r="T47" s="22"/>
      <c r="U47" s="22"/>
      <c r="V47" s="22"/>
      <c r="W47" s="22"/>
      <c r="X47" s="22"/>
      <c r="Y47" s="22"/>
      <c r="Z47" s="22"/>
    </row>
    <row ht="15" customHeight="1" r="48">
      <c r="A48" s="471" t="s">
        <v>3214</v>
      </c>
      <c r="B48" s="472" t="s">
        <v>3215</v>
      </c>
      <c r="C48" s="472">
        <v>2016</v>
      </c>
      <c r="D48" s="473">
        <v>42577</v>
      </c>
      <c r="E48" s="472" t="s">
        <v>3216</v>
      </c>
      <c r="F48" s="472" t="s">
        <v>1361</v>
      </c>
      <c r="G48" s="472" t="s">
        <v>17</v>
      </c>
      <c r="H48" s="472" t="s">
        <v>209</v>
      </c>
      <c r="I48" s="473">
        <v>43910</v>
      </c>
      <c r="J48" s="472">
        <v>3</v>
      </c>
      <c r="K48" s="474" t="s">
        <v>336</v>
      </c>
      <c r="L48" s="472" t="s">
        <v>376</v>
      </c>
      <c r="M48" s="389">
        <f>I48-D48</f>
        <v>1333</v>
      </c>
      <c r="N48" s="22"/>
      <c r="O48" s="23" t="s">
        <v>193</v>
      </c>
      <c r="P48" s="64">
        <f>COUNTIF($J$2:$J$495,"2")</f>
        <v>35</v>
      </c>
      <c r="Q48" s="34"/>
      <c r="R48" s="35"/>
      <c r="S48" s="61">
        <f>(P48/P59)</f>
        <v>0.0709939148073022</v>
      </c>
      <c r="T48" s="22"/>
      <c r="U48" s="22"/>
      <c r="V48" s="22"/>
      <c r="W48" s="22"/>
      <c r="X48" s="22"/>
      <c r="Y48" s="22"/>
      <c r="Z48" s="22"/>
    </row>
    <row ht="15" customHeight="1" r="49">
      <c r="A49" s="475" t="s">
        <v>3217</v>
      </c>
      <c r="B49" s="173" t="s">
        <v>3218</v>
      </c>
      <c r="C49" s="173">
        <v>2016</v>
      </c>
      <c r="D49" s="476">
        <v>42585</v>
      </c>
      <c r="E49" s="173" t="s">
        <v>3219</v>
      </c>
      <c r="F49" s="173" t="s">
        <v>1361</v>
      </c>
      <c r="G49" s="173" t="s">
        <v>17</v>
      </c>
      <c r="H49" s="173" t="s">
        <v>125</v>
      </c>
      <c r="I49" s="476">
        <v>43910</v>
      </c>
      <c r="J49" s="173">
        <v>3</v>
      </c>
      <c r="K49" s="474" t="s">
        <v>336</v>
      </c>
      <c r="L49" s="173" t="s">
        <v>376</v>
      </c>
      <c r="M49" s="393">
        <f>I49-D49</f>
        <v>1325</v>
      </c>
      <c r="N49" s="22"/>
      <c r="O49" s="24" t="s">
        <v>197</v>
      </c>
      <c r="P49" s="62">
        <f>COUNTIF($J$2:$J$495,"3")</f>
        <v>53</v>
      </c>
      <c r="Q49" s="34"/>
      <c r="R49" s="35"/>
      <c r="S49" s="63">
        <f>(P49/P59)</f>
        <v>0.107505070993915</v>
      </c>
      <c r="T49" s="22"/>
      <c r="U49" s="22"/>
      <c r="V49" s="22"/>
      <c r="W49" s="22"/>
      <c r="X49" s="22"/>
      <c r="Y49" s="22"/>
      <c r="Z49" s="22"/>
    </row>
    <row ht="15" customHeight="1" r="50">
      <c r="A50" s="471" t="s">
        <v>3220</v>
      </c>
      <c r="B50" s="472" t="s">
        <v>3221</v>
      </c>
      <c r="C50" s="472">
        <v>2016</v>
      </c>
      <c r="D50" s="473">
        <v>42674</v>
      </c>
      <c r="E50" s="472" t="s">
        <v>3222</v>
      </c>
      <c r="F50" s="472" t="s">
        <v>1361</v>
      </c>
      <c r="G50" s="472" t="s">
        <v>17</v>
      </c>
      <c r="H50" s="472" t="s">
        <v>83</v>
      </c>
      <c r="I50" s="473">
        <v>43910</v>
      </c>
      <c r="J50" s="472">
        <v>3</v>
      </c>
      <c r="K50" s="474" t="s">
        <v>336</v>
      </c>
      <c r="L50" s="472" t="s">
        <v>376</v>
      </c>
      <c r="M50" s="389">
        <f>I50-D50</f>
        <v>1236</v>
      </c>
      <c r="N50" s="22"/>
      <c r="O50" s="23" t="s">
        <v>204</v>
      </c>
      <c r="P50" s="64">
        <f>COUNTIF($J$2:$J$495,"4")</f>
        <v>38</v>
      </c>
      <c r="Q50" s="34"/>
      <c r="R50" s="35"/>
      <c r="S50" s="61">
        <f>(P50/P59)</f>
        <v>0.077079107505071</v>
      </c>
      <c r="T50" s="22"/>
      <c r="U50" s="22"/>
      <c r="V50" s="22"/>
      <c r="W50" s="22"/>
      <c r="X50" s="22"/>
      <c r="Y50" s="22"/>
      <c r="Z50" s="22"/>
    </row>
    <row ht="15" customHeight="1" r="51">
      <c r="A51" s="475" t="s">
        <v>3223</v>
      </c>
      <c r="B51" s="173" t="s">
        <v>3224</v>
      </c>
      <c r="C51" s="173">
        <v>2018</v>
      </c>
      <c r="D51" s="476">
        <v>43293</v>
      </c>
      <c r="E51" s="173" t="s">
        <v>3225</v>
      </c>
      <c r="F51" s="173" t="s">
        <v>1361</v>
      </c>
      <c r="G51" s="173" t="s">
        <v>17</v>
      </c>
      <c r="H51" s="173" t="s">
        <v>1504</v>
      </c>
      <c r="I51" s="476">
        <v>43910</v>
      </c>
      <c r="J51" s="173">
        <v>3</v>
      </c>
      <c r="K51" s="474" t="s">
        <v>336</v>
      </c>
      <c r="L51" s="173" t="s">
        <v>376</v>
      </c>
      <c r="M51" s="393">
        <f>I51-D51</f>
        <v>617</v>
      </c>
      <c r="N51" s="22"/>
      <c r="O51" s="24" t="s">
        <v>211</v>
      </c>
      <c r="P51" s="62">
        <f>COUNTIF($J$2:$J$4956,"5")</f>
        <v>28</v>
      </c>
      <c r="Q51" s="34"/>
      <c r="R51" s="35"/>
      <c r="S51" s="63">
        <f>(P51/P59)</f>
        <v>0.0567951318458418</v>
      </c>
      <c r="T51" s="22"/>
      <c r="U51" s="22"/>
      <c r="V51" s="22"/>
      <c r="W51" s="22"/>
      <c r="X51" s="22"/>
      <c r="Y51" s="22"/>
      <c r="Z51" s="22"/>
    </row>
    <row ht="15" customHeight="1" r="52">
      <c r="A52" s="471" t="s">
        <v>3226</v>
      </c>
      <c r="B52" s="472" t="s">
        <v>3227</v>
      </c>
      <c r="C52" s="472">
        <v>2012</v>
      </c>
      <c r="D52" s="473">
        <v>41201</v>
      </c>
      <c r="E52" s="472" t="s">
        <v>3228</v>
      </c>
      <c r="F52" s="472" t="s">
        <v>1045</v>
      </c>
      <c r="G52" s="472" t="s">
        <v>17</v>
      </c>
      <c r="H52" s="472" t="s">
        <v>1258</v>
      </c>
      <c r="I52" s="473">
        <v>43923</v>
      </c>
      <c r="J52" s="472">
        <v>4</v>
      </c>
      <c r="K52" s="474" t="s">
        <v>336</v>
      </c>
      <c r="L52" s="472" t="s">
        <v>371</v>
      </c>
      <c r="M52" s="389">
        <f>I52-D52</f>
        <v>2722</v>
      </c>
      <c r="N52" s="22"/>
      <c r="O52" s="23" t="s">
        <v>216</v>
      </c>
      <c r="P52" s="64">
        <f>COUNTIF($J$2:$J$4956,"6")</f>
        <v>23</v>
      </c>
      <c r="Q52" s="34"/>
      <c r="R52" s="35"/>
      <c r="S52" s="61">
        <f>(P52/P59)</f>
        <v>0.0466531440162272</v>
      </c>
      <c r="T52" s="22"/>
      <c r="U52" s="22"/>
      <c r="V52" s="22"/>
      <c r="W52" s="22"/>
      <c r="X52" s="22"/>
      <c r="Y52" s="22"/>
      <c r="Z52" s="22"/>
    </row>
    <row ht="15" customHeight="1" r="53">
      <c r="A53" s="475" t="s">
        <v>3229</v>
      </c>
      <c r="B53" s="173" t="s">
        <v>3230</v>
      </c>
      <c r="C53" s="173">
        <v>2013</v>
      </c>
      <c r="D53" s="476">
        <v>41295</v>
      </c>
      <c r="E53" s="173" t="s">
        <v>3231</v>
      </c>
      <c r="F53" s="173" t="s">
        <v>144</v>
      </c>
      <c r="G53" s="173" t="s">
        <v>17</v>
      </c>
      <c r="H53" s="173" t="s">
        <v>18</v>
      </c>
      <c r="I53" s="476">
        <v>43923</v>
      </c>
      <c r="J53" s="173">
        <v>4</v>
      </c>
      <c r="K53" s="474" t="s">
        <v>336</v>
      </c>
      <c r="L53" s="173" t="s">
        <v>371</v>
      </c>
      <c r="M53" s="393">
        <f>I53-D53</f>
        <v>2628</v>
      </c>
      <c r="N53" s="22"/>
      <c r="O53" s="24" t="s">
        <v>221</v>
      </c>
      <c r="P53" s="62">
        <f>COUNTIF($J$2:$J$495,"7")</f>
        <v>51</v>
      </c>
      <c r="Q53" s="34"/>
      <c r="R53" s="35"/>
      <c r="S53" s="63">
        <f>(P53/P59)</f>
        <v>0.103448275862069</v>
      </c>
      <c r="T53" s="22"/>
      <c r="U53" s="22"/>
      <c r="V53" s="22"/>
      <c r="W53" s="22"/>
      <c r="X53" s="22"/>
      <c r="Y53" s="22"/>
      <c r="Z53" s="22"/>
    </row>
    <row ht="15" customHeight="1" r="54">
      <c r="A54" s="471" t="s">
        <v>3232</v>
      </c>
      <c r="B54" s="472" t="s">
        <v>3233</v>
      </c>
      <c r="C54" s="472">
        <v>2013</v>
      </c>
      <c r="D54" s="473">
        <v>41547</v>
      </c>
      <c r="E54" s="472" t="s">
        <v>3234</v>
      </c>
      <c r="F54" s="472" t="s">
        <v>144</v>
      </c>
      <c r="G54" s="472" t="s">
        <v>17</v>
      </c>
      <c r="H54" s="472" t="s">
        <v>181</v>
      </c>
      <c r="I54" s="473">
        <v>43923</v>
      </c>
      <c r="J54" s="472">
        <v>4</v>
      </c>
      <c r="K54" s="474" t="s">
        <v>336</v>
      </c>
      <c r="L54" s="472" t="s">
        <v>371</v>
      </c>
      <c r="M54" s="389">
        <f>I54-D54</f>
        <v>2376</v>
      </c>
      <c r="N54" s="36"/>
      <c r="O54" s="23" t="s">
        <v>226</v>
      </c>
      <c r="P54" s="64">
        <f>COUNTIF($J$2:$J$4956,"8")</f>
        <v>44</v>
      </c>
      <c r="Q54" s="34"/>
      <c r="R54" s="35"/>
      <c r="S54" s="61">
        <f>(P54/P59)</f>
        <v>0.0892494929006085</v>
      </c>
      <c r="T54" s="22"/>
      <c r="U54" s="22"/>
      <c r="V54" s="22"/>
      <c r="W54" s="22"/>
      <c r="X54" s="22"/>
      <c r="Y54" s="22"/>
      <c r="Z54" s="22"/>
    </row>
    <row ht="15" customHeight="1" r="55">
      <c r="A55" s="475" t="s">
        <v>3235</v>
      </c>
      <c r="B55" s="173" t="s">
        <v>3236</v>
      </c>
      <c r="C55" s="173">
        <v>2016</v>
      </c>
      <c r="D55" s="476">
        <v>42461</v>
      </c>
      <c r="E55" s="173" t="s">
        <v>3237</v>
      </c>
      <c r="F55" s="173" t="s">
        <v>144</v>
      </c>
      <c r="G55" s="173" t="s">
        <v>17</v>
      </c>
      <c r="H55" s="173" t="s">
        <v>25</v>
      </c>
      <c r="I55" s="476">
        <v>43923</v>
      </c>
      <c r="J55" s="173">
        <v>4</v>
      </c>
      <c r="K55" s="474" t="s">
        <v>336</v>
      </c>
      <c r="L55" s="173" t="s">
        <v>371</v>
      </c>
      <c r="M55" s="393">
        <f>I55-D55</f>
        <v>1462</v>
      </c>
      <c r="N55" s="22"/>
      <c r="O55" s="24" t="s">
        <v>231</v>
      </c>
      <c r="P55" s="62">
        <f>COUNTIF($J$2:$J$495,"9")</f>
        <v>21</v>
      </c>
      <c r="Q55" s="34"/>
      <c r="R55" s="35"/>
      <c r="S55" s="63">
        <f>(P55/P59)</f>
        <v>0.0425963488843813</v>
      </c>
      <c r="T55" s="22"/>
      <c r="U55" s="22"/>
      <c r="V55" s="22"/>
      <c r="W55" s="22"/>
      <c r="X55" s="22"/>
      <c r="Y55" s="22"/>
      <c r="Z55" s="22"/>
    </row>
    <row ht="15" customHeight="1" r="56">
      <c r="A56" s="471" t="s">
        <v>3238</v>
      </c>
      <c r="B56" s="472" t="s">
        <v>3239</v>
      </c>
      <c r="C56" s="472">
        <v>2013</v>
      </c>
      <c r="D56" s="473">
        <v>41558</v>
      </c>
      <c r="E56" s="472" t="s">
        <v>3240</v>
      </c>
      <c r="F56" s="472" t="s">
        <v>564</v>
      </c>
      <c r="G56" s="472" t="s">
        <v>17</v>
      </c>
      <c r="H56" s="472" t="s">
        <v>77</v>
      </c>
      <c r="I56" s="473">
        <v>43923</v>
      </c>
      <c r="J56" s="472">
        <v>4</v>
      </c>
      <c r="K56" s="474" t="s">
        <v>336</v>
      </c>
      <c r="L56" s="472" t="s">
        <v>371</v>
      </c>
      <c r="M56" s="389">
        <f>I56-D56</f>
        <v>2365</v>
      </c>
      <c r="N56" s="22"/>
      <c r="O56" s="23" t="s">
        <v>237</v>
      </c>
      <c r="P56" s="64">
        <f>COUNTIF($J$2:$J$4956,"10")</f>
        <v>36</v>
      </c>
      <c r="Q56" s="34"/>
      <c r="R56" s="35"/>
      <c r="S56" s="61">
        <f>(P56/P59)</f>
        <v>0.0730223123732252</v>
      </c>
      <c r="T56" s="22"/>
      <c r="U56" s="22"/>
      <c r="V56" s="22"/>
      <c r="W56" s="22"/>
      <c r="X56" s="22"/>
      <c r="Y56" s="22"/>
      <c r="Z56" s="22"/>
    </row>
    <row ht="15" customHeight="1" r="57">
      <c r="A57" s="475" t="s">
        <v>3241</v>
      </c>
      <c r="B57" s="173" t="s">
        <v>3242</v>
      </c>
      <c r="C57" s="173">
        <v>2015</v>
      </c>
      <c r="D57" s="476">
        <v>42241</v>
      </c>
      <c r="E57" s="173" t="s">
        <v>3243</v>
      </c>
      <c r="F57" s="173" t="s">
        <v>968</v>
      </c>
      <c r="G57" s="173" t="s">
        <v>17</v>
      </c>
      <c r="H57" s="173" t="s">
        <v>137</v>
      </c>
      <c r="I57" s="476">
        <v>43923</v>
      </c>
      <c r="J57" s="173">
        <v>4</v>
      </c>
      <c r="K57" s="474" t="s">
        <v>336</v>
      </c>
      <c r="L57" s="173" t="s">
        <v>371</v>
      </c>
      <c r="M57" s="393">
        <f>I57-D57</f>
        <v>1682</v>
      </c>
      <c r="N57" s="22"/>
      <c r="O57" s="24" t="s">
        <v>243</v>
      </c>
      <c r="P57" s="62">
        <f>COUNTIF($J$2:$J$495,"11")</f>
        <v>59</v>
      </c>
      <c r="Q57" s="34"/>
      <c r="R57" s="35"/>
      <c r="S57" s="63">
        <f>(P57/P59)</f>
        <v>0.119675456389452</v>
      </c>
      <c r="T57" s="22"/>
      <c r="U57" s="22"/>
      <c r="V57" s="22"/>
      <c r="W57" s="22"/>
      <c r="X57" s="22"/>
      <c r="Y57" s="22"/>
      <c r="Z57" s="22"/>
    </row>
    <row ht="15" customHeight="1" r="58">
      <c r="A58" s="471" t="s">
        <v>3244</v>
      </c>
      <c r="B58" s="472" t="s">
        <v>3245</v>
      </c>
      <c r="C58" s="472">
        <v>2015</v>
      </c>
      <c r="D58" s="473">
        <v>42258</v>
      </c>
      <c r="E58" s="472" t="s">
        <v>3246</v>
      </c>
      <c r="F58" s="472" t="s">
        <v>968</v>
      </c>
      <c r="G58" s="472" t="s">
        <v>17</v>
      </c>
      <c r="H58" s="472" t="s">
        <v>969</v>
      </c>
      <c r="I58" s="473">
        <v>43923</v>
      </c>
      <c r="J58" s="472">
        <v>4</v>
      </c>
      <c r="K58" s="474" t="s">
        <v>336</v>
      </c>
      <c r="L58" s="472" t="s">
        <v>371</v>
      </c>
      <c r="M58" s="389">
        <f>I58-D58</f>
        <v>1665</v>
      </c>
      <c r="N58" s="22"/>
      <c r="O58" s="413" t="s">
        <v>248</v>
      </c>
      <c r="P58" s="64">
        <f>COUNTIF($J$2:$J$495,"12")</f>
        <v>82</v>
      </c>
      <c r="Q58" s="34"/>
      <c r="R58" s="35"/>
      <c r="S58" s="414">
        <f>(P58/P59)</f>
        <v>0.16632860040568</v>
      </c>
      <c r="T58" s="22"/>
      <c r="U58" s="22"/>
      <c r="V58" s="22"/>
      <c r="W58" s="22"/>
      <c r="X58" s="22"/>
      <c r="Y58" s="22"/>
      <c r="Z58" s="22"/>
    </row>
    <row ht="15" customHeight="1" r="59">
      <c r="A59" s="475" t="s">
        <v>3247</v>
      </c>
      <c r="B59" s="173" t="s">
        <v>3248</v>
      </c>
      <c r="C59" s="173">
        <v>2016</v>
      </c>
      <c r="D59" s="476">
        <v>42503</v>
      </c>
      <c r="E59" s="173" t="s">
        <v>3249</v>
      </c>
      <c r="F59" s="173" t="s">
        <v>968</v>
      </c>
      <c r="G59" s="173" t="s">
        <v>17</v>
      </c>
      <c r="H59" s="173" t="s">
        <v>100</v>
      </c>
      <c r="I59" s="476">
        <v>43923</v>
      </c>
      <c r="J59" s="173">
        <v>4</v>
      </c>
      <c r="K59" s="474" t="s">
        <v>336</v>
      </c>
      <c r="L59" s="173" t="s">
        <v>371</v>
      </c>
      <c r="M59" s="393">
        <f>I59-D59</f>
        <v>1420</v>
      </c>
      <c r="N59" s="22"/>
      <c r="O59" s="407" t="s">
        <v>253</v>
      </c>
      <c r="P59" s="408">
        <f>SUM(P47:R58)</f>
        <v>493</v>
      </c>
      <c r="Q59" s="190"/>
      <c r="R59" s="191"/>
      <c r="S59" s="409">
        <f>SUM(S47:S58)</f>
        <v>1</v>
      </c>
      <c r="T59" s="22"/>
      <c r="U59" s="22"/>
      <c r="V59" s="22"/>
      <c r="W59" s="22"/>
      <c r="X59" s="22"/>
      <c r="Y59" s="22"/>
      <c r="Z59" s="22"/>
    </row>
    <row ht="15" customHeight="1" r="60">
      <c r="A60" s="471" t="s">
        <v>3250</v>
      </c>
      <c r="B60" s="472" t="s">
        <v>3251</v>
      </c>
      <c r="C60" s="472">
        <v>2016</v>
      </c>
      <c r="D60" s="473">
        <v>42688</v>
      </c>
      <c r="E60" s="472" t="s">
        <v>3252</v>
      </c>
      <c r="F60" s="472" t="s">
        <v>968</v>
      </c>
      <c r="G60" s="472" t="s">
        <v>17</v>
      </c>
      <c r="H60" s="472" t="s">
        <v>132</v>
      </c>
      <c r="I60" s="473">
        <v>43923</v>
      </c>
      <c r="J60" s="472">
        <v>4</v>
      </c>
      <c r="K60" s="474" t="s">
        <v>336</v>
      </c>
      <c r="L60" s="472" t="s">
        <v>371</v>
      </c>
      <c r="M60" s="389">
        <f>I60-D60</f>
        <v>1235</v>
      </c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ht="15" customHeight="1" r="61">
      <c r="A61" s="475" t="s">
        <v>3253</v>
      </c>
      <c r="B61" s="173" t="s">
        <v>3254</v>
      </c>
      <c r="C61" s="173">
        <v>2018</v>
      </c>
      <c r="D61" s="476">
        <v>43299</v>
      </c>
      <c r="E61" s="173" t="s">
        <v>3255</v>
      </c>
      <c r="F61" s="173" t="s">
        <v>968</v>
      </c>
      <c r="G61" s="173" t="s">
        <v>17</v>
      </c>
      <c r="H61" s="173" t="s">
        <v>25</v>
      </c>
      <c r="I61" s="476">
        <v>43923</v>
      </c>
      <c r="J61" s="173">
        <v>4</v>
      </c>
      <c r="K61" s="474" t="s">
        <v>336</v>
      </c>
      <c r="L61" s="173" t="s">
        <v>371</v>
      </c>
      <c r="M61" s="393">
        <f>I61-D61</f>
        <v>624</v>
      </c>
      <c r="N61" s="22"/>
      <c r="O61" s="415" t="s">
        <v>262</v>
      </c>
      <c r="P61" s="28"/>
      <c r="Q61" s="28"/>
      <c r="R61" s="28"/>
      <c r="S61" s="28"/>
      <c r="T61" s="29"/>
      <c r="U61" s="22"/>
      <c r="V61" s="22"/>
      <c r="W61" s="22"/>
      <c r="X61" s="22"/>
      <c r="Y61" s="22"/>
      <c r="Z61" s="22"/>
    </row>
    <row ht="15" customHeight="1" r="62">
      <c r="A62" s="471" t="s">
        <v>3256</v>
      </c>
      <c r="B62" s="472" t="s">
        <v>3257</v>
      </c>
      <c r="C62" s="472">
        <v>2018</v>
      </c>
      <c r="D62" s="473">
        <v>43418</v>
      </c>
      <c r="E62" s="472" t="s">
        <v>3258</v>
      </c>
      <c r="F62" s="472" t="s">
        <v>88</v>
      </c>
      <c r="G62" s="472" t="s">
        <v>17</v>
      </c>
      <c r="H62" s="472" t="s">
        <v>71</v>
      </c>
      <c r="I62" s="473">
        <v>43923</v>
      </c>
      <c r="J62" s="472">
        <v>4</v>
      </c>
      <c r="K62" s="474" t="s">
        <v>336</v>
      </c>
      <c r="L62" s="472" t="s">
        <v>371</v>
      </c>
      <c r="M62" s="389">
        <f>I62-D62</f>
        <v>505</v>
      </c>
      <c r="N62" s="22"/>
      <c r="O62" s="50"/>
      <c r="P62" s="51"/>
      <c r="Q62" s="51"/>
      <c r="R62" s="51"/>
      <c r="S62" s="51"/>
      <c r="T62" s="52"/>
      <c r="U62" s="22"/>
      <c r="V62" s="22"/>
      <c r="W62" s="22"/>
      <c r="X62" s="22"/>
      <c r="Y62" s="22"/>
      <c r="Z62" s="22"/>
    </row>
    <row ht="15" customHeight="1" r="63">
      <c r="A63" s="475" t="s">
        <v>3259</v>
      </c>
      <c r="B63" s="173" t="s">
        <v>3260</v>
      </c>
      <c r="C63" s="173">
        <v>2018</v>
      </c>
      <c r="D63" s="476">
        <v>43305</v>
      </c>
      <c r="E63" s="173" t="s">
        <v>3261</v>
      </c>
      <c r="F63" s="173" t="s">
        <v>1005</v>
      </c>
      <c r="G63" s="173" t="s">
        <v>17</v>
      </c>
      <c r="H63" s="173" t="s">
        <v>181</v>
      </c>
      <c r="I63" s="476">
        <v>43923</v>
      </c>
      <c r="J63" s="173">
        <v>4</v>
      </c>
      <c r="K63" s="474" t="s">
        <v>336</v>
      </c>
      <c r="L63" s="173" t="s">
        <v>371</v>
      </c>
      <c r="M63" s="393">
        <f>I63-D63</f>
        <v>618</v>
      </c>
      <c r="N63" s="36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2"/>
      <c r="V63" s="22"/>
      <c r="W63" s="22"/>
      <c r="X63" s="22"/>
      <c r="Y63" s="22"/>
      <c r="Z63" s="22"/>
    </row>
    <row ht="15" customHeight="1" r="64">
      <c r="A64" s="471" t="s">
        <v>3262</v>
      </c>
      <c r="B64" s="472" t="s">
        <v>3263</v>
      </c>
      <c r="C64" s="472">
        <v>2018</v>
      </c>
      <c r="D64" s="473">
        <v>43362</v>
      </c>
      <c r="E64" s="472" t="s">
        <v>3264</v>
      </c>
      <c r="F64" s="472" t="s">
        <v>1599</v>
      </c>
      <c r="G64" s="472" t="s">
        <v>17</v>
      </c>
      <c r="H64" s="472" t="s">
        <v>25</v>
      </c>
      <c r="I64" s="473">
        <v>43923</v>
      </c>
      <c r="J64" s="472">
        <v>4</v>
      </c>
      <c r="K64" s="474" t="s">
        <v>336</v>
      </c>
      <c r="L64" s="472" t="s">
        <v>376</v>
      </c>
      <c r="M64" s="389">
        <f>I64-D64</f>
        <v>561</v>
      </c>
      <c r="N64" s="22"/>
      <c r="O64" s="418" t="s">
        <v>278</v>
      </c>
      <c r="P64" s="419"/>
      <c r="Q64" s="419"/>
      <c r="R64" s="420"/>
      <c r="S64" s="421">
        <f>COUNTIF($K$2:$K$495,"I - Extremamente tóxico")</f>
        <v>1</v>
      </c>
      <c r="T64" s="422">
        <f>(S64/S76)</f>
        <v>0.00202839756592292</v>
      </c>
      <c r="U64" s="22"/>
      <c r="V64" s="22"/>
      <c r="W64" s="22"/>
      <c r="X64" s="22"/>
      <c r="Y64" s="22"/>
      <c r="Z64" s="22"/>
    </row>
    <row ht="15" customHeight="1" r="65">
      <c r="A65" s="475" t="s">
        <v>3265</v>
      </c>
      <c r="B65" s="173" t="s">
        <v>3266</v>
      </c>
      <c r="C65" s="173">
        <v>2019</v>
      </c>
      <c r="D65" s="476">
        <v>43553</v>
      </c>
      <c r="E65" s="173" t="s">
        <v>3267</v>
      </c>
      <c r="F65" s="173" t="s">
        <v>3188</v>
      </c>
      <c r="G65" s="173" t="s">
        <v>17</v>
      </c>
      <c r="H65" s="173" t="s">
        <v>77</v>
      </c>
      <c r="I65" s="476">
        <v>43923</v>
      </c>
      <c r="J65" s="173">
        <v>4</v>
      </c>
      <c r="K65" s="474" t="s">
        <v>336</v>
      </c>
      <c r="L65" s="173" t="s">
        <v>376</v>
      </c>
      <c r="M65" s="393">
        <f>I65-D65</f>
        <v>370</v>
      </c>
      <c r="N65" s="22"/>
      <c r="O65" s="423" t="s">
        <v>284</v>
      </c>
      <c r="P65" s="340"/>
      <c r="Q65" s="340"/>
      <c r="R65" s="341"/>
      <c r="S65" s="424">
        <f>COUNTIF($K$2:$K$495,"Categoria 1 - Produto Extremamente Tóxico")</f>
        <v>1</v>
      </c>
      <c r="T65" s="425">
        <f>(S65/S76)</f>
        <v>0.00202839756592292</v>
      </c>
      <c r="U65" s="22"/>
      <c r="V65" s="22"/>
      <c r="W65" s="22"/>
      <c r="X65" s="22"/>
      <c r="Y65" s="22"/>
      <c r="Z65" s="22"/>
    </row>
    <row ht="15" customHeight="1" r="66">
      <c r="A66" s="471" t="s">
        <v>3268</v>
      </c>
      <c r="B66" s="472" t="s">
        <v>3269</v>
      </c>
      <c r="C66" s="472">
        <v>2018</v>
      </c>
      <c r="D66" s="473">
        <v>43217</v>
      </c>
      <c r="E66" s="472" t="s">
        <v>3270</v>
      </c>
      <c r="F66" s="472" t="s">
        <v>442</v>
      </c>
      <c r="G66" s="472" t="s">
        <v>17</v>
      </c>
      <c r="H66" s="472" t="s">
        <v>209</v>
      </c>
      <c r="I66" s="473">
        <v>43927</v>
      </c>
      <c r="J66" s="472">
        <v>4</v>
      </c>
      <c r="K66" s="474" t="s">
        <v>336</v>
      </c>
      <c r="L66" s="472" t="s">
        <v>371</v>
      </c>
      <c r="M66" s="389">
        <f>I66-D66</f>
        <v>710</v>
      </c>
      <c r="N66" s="22"/>
      <c r="O66" s="423" t="s">
        <v>289</v>
      </c>
      <c r="P66" s="340"/>
      <c r="Q66" s="340"/>
      <c r="R66" s="341"/>
      <c r="S66" s="424">
        <f>COUNTIF($K$2:$K$495,"Categoria 2 - Produto Altamente Tóxico")</f>
        <v>13</v>
      </c>
      <c r="T66" s="425">
        <f>(S66/S76)</f>
        <v>0.026369168356998</v>
      </c>
      <c r="U66" s="22"/>
      <c r="V66" s="22"/>
      <c r="W66" s="22"/>
      <c r="X66" s="22"/>
      <c r="Y66" s="22"/>
      <c r="Z66" s="22"/>
    </row>
    <row ht="15" customHeight="1" r="67">
      <c r="A67" s="475" t="s">
        <v>3271</v>
      </c>
      <c r="B67" s="173" t="s">
        <v>3272</v>
      </c>
      <c r="C67" s="173">
        <v>2018</v>
      </c>
      <c r="D67" s="476">
        <v>43272</v>
      </c>
      <c r="E67" s="173" t="s">
        <v>3273</v>
      </c>
      <c r="F67" s="173" t="s">
        <v>442</v>
      </c>
      <c r="G67" s="173" t="s">
        <v>17</v>
      </c>
      <c r="H67" s="173" t="s">
        <v>209</v>
      </c>
      <c r="I67" s="476">
        <v>43927</v>
      </c>
      <c r="J67" s="173">
        <v>4</v>
      </c>
      <c r="K67" s="474" t="s">
        <v>336</v>
      </c>
      <c r="L67" s="173" t="s">
        <v>371</v>
      </c>
      <c r="M67" s="393">
        <f>I67-D67</f>
        <v>655</v>
      </c>
      <c r="N67" s="22"/>
      <c r="O67" s="426" t="s">
        <v>295</v>
      </c>
      <c r="P67" s="340"/>
      <c r="Q67" s="340"/>
      <c r="R67" s="341"/>
      <c r="S67" s="427">
        <f>COUNTIF($K$2:$K$495,"II - Altamente tóxico")</f>
        <v>1</v>
      </c>
      <c r="T67" s="428">
        <f>(S67/S76)</f>
        <v>0.00202839756592292</v>
      </c>
      <c r="U67" s="22"/>
      <c r="V67" s="22"/>
      <c r="W67" s="22"/>
      <c r="X67" s="22"/>
      <c r="Y67" s="22"/>
      <c r="Z67" s="22"/>
    </row>
    <row ht="15" customHeight="1" r="68">
      <c r="A68" s="471" t="s">
        <v>3274</v>
      </c>
      <c r="B68" s="472" t="s">
        <v>3275</v>
      </c>
      <c r="C68" s="472">
        <v>2014</v>
      </c>
      <c r="D68" s="473">
        <v>41944</v>
      </c>
      <c r="E68" s="472" t="s">
        <v>3276</v>
      </c>
      <c r="F68" s="472" t="s">
        <v>442</v>
      </c>
      <c r="G68" s="472" t="s">
        <v>17</v>
      </c>
      <c r="H68" s="472" t="s">
        <v>77</v>
      </c>
      <c r="I68" s="473">
        <v>43969</v>
      </c>
      <c r="J68" s="472">
        <v>5</v>
      </c>
      <c r="K68" s="474" t="s">
        <v>336</v>
      </c>
      <c r="L68" s="472" t="s">
        <v>371</v>
      </c>
      <c r="M68" s="389">
        <f>I68-D68</f>
        <v>2025</v>
      </c>
      <c r="N68" s="22"/>
      <c r="O68" s="426" t="s">
        <v>301</v>
      </c>
      <c r="P68" s="340"/>
      <c r="Q68" s="340"/>
      <c r="R68" s="341"/>
      <c r="S68" s="427">
        <f>COUNTIF($K$2:$K$495,"Categoria 3 - Produto Moderadamente Tóxico")</f>
        <v>9</v>
      </c>
      <c r="T68" s="428">
        <f>(S68/S76)</f>
        <v>0.0182555780933063</v>
      </c>
      <c r="U68" s="22"/>
      <c r="V68" s="22"/>
      <c r="W68" s="22"/>
      <c r="X68" s="22"/>
      <c r="Y68" s="22"/>
      <c r="Z68" s="22"/>
    </row>
    <row ht="15" customHeight="1" r="69">
      <c r="A69" s="475" t="s">
        <v>3277</v>
      </c>
      <c r="B69" s="173" t="s">
        <v>3278</v>
      </c>
      <c r="C69" s="173">
        <v>2016</v>
      </c>
      <c r="D69" s="476">
        <v>42643</v>
      </c>
      <c r="E69" s="173" t="s">
        <v>3279</v>
      </c>
      <c r="F69" s="173" t="s">
        <v>442</v>
      </c>
      <c r="G69" s="173" t="s">
        <v>17</v>
      </c>
      <c r="H69" s="173" t="s">
        <v>100</v>
      </c>
      <c r="I69" s="476">
        <v>43969</v>
      </c>
      <c r="J69" s="173">
        <v>5</v>
      </c>
      <c r="K69" s="474" t="s">
        <v>336</v>
      </c>
      <c r="L69" s="173" t="s">
        <v>371</v>
      </c>
      <c r="M69" s="393">
        <f>I69-D69</f>
        <v>1326</v>
      </c>
      <c r="N69" s="22"/>
      <c r="O69" s="429" t="s">
        <v>308</v>
      </c>
      <c r="P69" s="340"/>
      <c r="Q69" s="340"/>
      <c r="R69" s="341"/>
      <c r="S69" s="430">
        <f>COUNTIF($K$2:$K$495,"III - Medianamente tóxico")</f>
        <v>5</v>
      </c>
      <c r="T69" s="431">
        <f>(S69/S76)</f>
        <v>0.0101419878296146</v>
      </c>
      <c r="U69" s="22"/>
      <c r="V69" s="22"/>
      <c r="W69" s="22"/>
      <c r="X69" s="22"/>
      <c r="Y69" s="22"/>
      <c r="Z69" s="22"/>
    </row>
    <row ht="15" customHeight="1" r="70">
      <c r="A70" s="471" t="s">
        <v>3280</v>
      </c>
      <c r="B70" s="472" t="s">
        <v>3281</v>
      </c>
      <c r="C70" s="472">
        <v>2016</v>
      </c>
      <c r="D70" s="473">
        <v>42718</v>
      </c>
      <c r="E70" s="472" t="s">
        <v>3282</v>
      </c>
      <c r="F70" s="472" t="s">
        <v>442</v>
      </c>
      <c r="G70" s="472" t="s">
        <v>17</v>
      </c>
      <c r="H70" s="472" t="s">
        <v>506</v>
      </c>
      <c r="I70" s="473">
        <v>43969</v>
      </c>
      <c r="J70" s="472">
        <v>5</v>
      </c>
      <c r="K70" s="474" t="s">
        <v>336</v>
      </c>
      <c r="L70" s="472" t="s">
        <v>371</v>
      </c>
      <c r="M70" s="389">
        <f>I70-D70</f>
        <v>1251</v>
      </c>
      <c r="N70" s="22"/>
      <c r="O70" s="429" t="s">
        <v>313</v>
      </c>
      <c r="P70" s="340"/>
      <c r="Q70" s="340"/>
      <c r="R70" s="341"/>
      <c r="S70" s="430">
        <f>COUNTIF($K$2:$K$495,"Categoria 4 - Produto Pouco Tóxico")</f>
        <v>74</v>
      </c>
      <c r="T70" s="431">
        <f>(S70/S76)</f>
        <v>0.150101419878296</v>
      </c>
      <c r="U70" s="22"/>
      <c r="V70" s="22"/>
      <c r="W70" s="22"/>
      <c r="X70" s="22"/>
      <c r="Y70" s="22"/>
      <c r="Z70" s="22"/>
    </row>
    <row ht="15" customHeight="1" r="71">
      <c r="A71" s="475" t="s">
        <v>3283</v>
      </c>
      <c r="B71" s="173" t="s">
        <v>3284</v>
      </c>
      <c r="C71" s="173">
        <v>2016</v>
      </c>
      <c r="D71" s="476">
        <v>42683</v>
      </c>
      <c r="E71" s="173" t="s">
        <v>3285</v>
      </c>
      <c r="F71" s="173" t="s">
        <v>442</v>
      </c>
      <c r="G71" s="173" t="s">
        <v>17</v>
      </c>
      <c r="H71" s="173" t="s">
        <v>3286</v>
      </c>
      <c r="I71" s="476">
        <v>43969</v>
      </c>
      <c r="J71" s="173">
        <v>5</v>
      </c>
      <c r="K71" s="474" t="s">
        <v>336</v>
      </c>
      <c r="L71" s="173" t="s">
        <v>371</v>
      </c>
      <c r="M71" s="393">
        <f>I71-D71</f>
        <v>1286</v>
      </c>
      <c r="N71" s="22"/>
      <c r="O71" s="429" t="s">
        <v>319</v>
      </c>
      <c r="P71" s="340"/>
      <c r="Q71" s="340"/>
      <c r="R71" s="341"/>
      <c r="S71" s="430">
        <f>COUNTIF($K$2:$K$495,"Categoria 5 - Produto Improvável de Causar Dano Agudo")</f>
        <v>161</v>
      </c>
      <c r="T71" s="431">
        <f>(S71/S76)</f>
        <v>0.32657200811359</v>
      </c>
      <c r="U71" s="22"/>
      <c r="V71" s="22"/>
      <c r="W71" s="22"/>
      <c r="X71" s="22"/>
      <c r="Y71" s="22"/>
      <c r="Z71" s="22"/>
    </row>
    <row ht="15" customHeight="1" r="72">
      <c r="A72" s="471" t="s">
        <v>3287</v>
      </c>
      <c r="B72" s="472" t="s">
        <v>3288</v>
      </c>
      <c r="C72" s="472">
        <v>2017</v>
      </c>
      <c r="D72" s="473">
        <v>43083</v>
      </c>
      <c r="E72" s="472" t="s">
        <v>3289</v>
      </c>
      <c r="F72" s="472" t="s">
        <v>442</v>
      </c>
      <c r="G72" s="472" t="s">
        <v>17</v>
      </c>
      <c r="H72" s="472" t="s">
        <v>225</v>
      </c>
      <c r="I72" s="473">
        <v>43969</v>
      </c>
      <c r="J72" s="472">
        <v>5</v>
      </c>
      <c r="K72" s="474" t="s">
        <v>336</v>
      </c>
      <c r="L72" s="472" t="s">
        <v>371</v>
      </c>
      <c r="M72" s="389">
        <f>I72-D72</f>
        <v>886</v>
      </c>
      <c r="N72" s="22"/>
      <c r="O72" s="432" t="s">
        <v>324</v>
      </c>
      <c r="P72" s="340"/>
      <c r="Q72" s="340"/>
      <c r="R72" s="341"/>
      <c r="S72" s="433">
        <f>COUNTIF($K$2:$K$495,"IV - Pouco tóxico")</f>
        <v>5</v>
      </c>
      <c r="T72" s="434">
        <f>(S72/S76)</f>
        <v>0.0101419878296146</v>
      </c>
      <c r="U72" s="22"/>
      <c r="V72" s="22"/>
      <c r="W72" s="22"/>
      <c r="X72" s="22"/>
      <c r="Y72" s="22"/>
      <c r="Z72" s="22"/>
    </row>
    <row ht="15" customHeight="1" r="73">
      <c r="A73" s="475" t="s">
        <v>3290</v>
      </c>
      <c r="B73" s="173" t="s">
        <v>3291</v>
      </c>
      <c r="C73" s="173">
        <v>2018</v>
      </c>
      <c r="D73" s="476">
        <v>43340</v>
      </c>
      <c r="E73" s="173" t="s">
        <v>3292</v>
      </c>
      <c r="F73" s="173" t="s">
        <v>442</v>
      </c>
      <c r="G73" s="173" t="s">
        <v>17</v>
      </c>
      <c r="H73" s="173" t="s">
        <v>181</v>
      </c>
      <c r="I73" s="476">
        <v>43969</v>
      </c>
      <c r="J73" s="173">
        <v>5</v>
      </c>
      <c r="K73" s="474" t="s">
        <v>336</v>
      </c>
      <c r="L73" s="173" t="s">
        <v>371</v>
      </c>
      <c r="M73" s="393">
        <f>I73-D73</f>
        <v>629</v>
      </c>
      <c r="N73" s="22"/>
      <c r="O73" s="432" t="s">
        <v>1398</v>
      </c>
      <c r="P73" s="340"/>
      <c r="Q73" s="340"/>
      <c r="R73" s="341"/>
      <c r="S73" s="433">
        <f>COUNTIF($K$2:$K$495,"Não classificado - Produto não classificado")</f>
        <v>61</v>
      </c>
      <c r="T73" s="434">
        <f>(S73/S76)</f>
        <v>0.123732251521298</v>
      </c>
      <c r="U73" s="22"/>
      <c r="V73" s="22"/>
      <c r="W73" s="22"/>
      <c r="X73" s="22"/>
      <c r="Y73" s="22"/>
      <c r="Z73" s="22"/>
    </row>
    <row ht="15" customHeight="1" r="74">
      <c r="A74" s="471" t="s">
        <v>3293</v>
      </c>
      <c r="B74" s="472" t="s">
        <v>3294</v>
      </c>
      <c r="C74" s="472">
        <v>2020</v>
      </c>
      <c r="D74" s="473">
        <v>43888</v>
      </c>
      <c r="E74" s="472" t="s">
        <v>3295</v>
      </c>
      <c r="F74" s="472" t="s">
        <v>49</v>
      </c>
      <c r="G74" s="472" t="s">
        <v>17</v>
      </c>
      <c r="H74" s="472" t="s">
        <v>181</v>
      </c>
      <c r="I74" s="473">
        <v>43969</v>
      </c>
      <c r="J74" s="472">
        <v>5</v>
      </c>
      <c r="K74" s="474" t="s">
        <v>336</v>
      </c>
      <c r="L74" s="472" t="s">
        <v>371</v>
      </c>
      <c r="M74" s="389">
        <f>I74-D74</f>
        <v>81</v>
      </c>
      <c r="N74" s="22"/>
      <c r="O74" s="432" t="s">
        <v>1679</v>
      </c>
      <c r="P74" s="340"/>
      <c r="Q74" s="340"/>
      <c r="R74" s="341"/>
      <c r="S74" s="433">
        <f>COUNTIF($K$2:$K$495,"Não determinada devido à natureza do produto (Inimigos naturais)")</f>
        <v>0</v>
      </c>
      <c r="T74" s="434">
        <f>(S74/S76)</f>
        <v>0</v>
      </c>
      <c r="U74" s="22"/>
      <c r="V74" s="22"/>
      <c r="W74" s="22"/>
      <c r="X74" s="22"/>
      <c r="Y74" s="22"/>
      <c r="Z74" s="22"/>
    </row>
    <row ht="15" customHeight="1" r="75">
      <c r="A75" s="475" t="s">
        <v>3296</v>
      </c>
      <c r="B75" s="173" t="s">
        <v>3297</v>
      </c>
      <c r="C75" s="173">
        <v>2014</v>
      </c>
      <c r="D75" s="476">
        <v>41934</v>
      </c>
      <c r="E75" s="173" t="s">
        <v>3298</v>
      </c>
      <c r="F75" s="173" t="s">
        <v>953</v>
      </c>
      <c r="G75" s="173" t="s">
        <v>17</v>
      </c>
      <c r="H75" s="173" t="s">
        <v>89</v>
      </c>
      <c r="I75" s="476">
        <v>43990</v>
      </c>
      <c r="J75" s="173">
        <v>6</v>
      </c>
      <c r="K75" s="474" t="s">
        <v>336</v>
      </c>
      <c r="L75" s="173" t="s">
        <v>371</v>
      </c>
      <c r="M75" s="393">
        <f>I75-D75</f>
        <v>2056</v>
      </c>
      <c r="N75" s="22"/>
      <c r="O75" s="435" t="s">
        <v>336</v>
      </c>
      <c r="P75" s="436"/>
      <c r="Q75" s="436"/>
      <c r="R75" s="437"/>
      <c r="S75" s="438">
        <f>COUNTIF($K$2:$K$495,"O perfil toxicológico foi considerado equivalente ao produto técnico de referência")</f>
        <v>162</v>
      </c>
      <c r="T75" s="439">
        <f>(S75/S76)</f>
        <v>0.328600405679513</v>
      </c>
      <c r="U75" s="22"/>
      <c r="V75" s="22"/>
      <c r="W75" s="22"/>
      <c r="X75" s="22"/>
      <c r="Y75" s="22"/>
      <c r="Z75" s="22"/>
    </row>
    <row ht="15" customHeight="1" r="76">
      <c r="A76" s="471" t="s">
        <v>3299</v>
      </c>
      <c r="B76" s="472" t="s">
        <v>3300</v>
      </c>
      <c r="C76" s="472">
        <v>2017</v>
      </c>
      <c r="D76" s="473">
        <v>43087</v>
      </c>
      <c r="E76" s="472" t="s">
        <v>3301</v>
      </c>
      <c r="F76" s="472" t="s">
        <v>1474</v>
      </c>
      <c r="G76" s="472" t="s">
        <v>17</v>
      </c>
      <c r="H76" s="472" t="s">
        <v>44</v>
      </c>
      <c r="I76" s="473">
        <v>43990</v>
      </c>
      <c r="J76" s="472">
        <v>6</v>
      </c>
      <c r="K76" s="474" t="s">
        <v>336</v>
      </c>
      <c r="L76" s="472" t="s">
        <v>371</v>
      </c>
      <c r="M76" s="389">
        <f>I76-D76</f>
        <v>903</v>
      </c>
      <c r="N76" s="22"/>
      <c r="O76" s="310" t="s">
        <v>253</v>
      </c>
      <c r="P76" s="59"/>
      <c r="Q76" s="59"/>
      <c r="R76" s="117"/>
      <c r="S76" s="440">
        <f>SUM(S64:S75)</f>
        <v>493</v>
      </c>
      <c r="T76" s="441">
        <f>(S76/S76)</f>
        <v>1</v>
      </c>
      <c r="U76" s="22"/>
      <c r="V76" s="22"/>
      <c r="W76" s="22"/>
      <c r="X76" s="22"/>
      <c r="Y76" s="22"/>
      <c r="Z76" s="22"/>
    </row>
    <row ht="15" customHeight="1" r="77">
      <c r="A77" s="475" t="s">
        <v>3302</v>
      </c>
      <c r="B77" s="173" t="s">
        <v>3303</v>
      </c>
      <c r="C77" s="173">
        <v>2018</v>
      </c>
      <c r="D77" s="476">
        <v>43312</v>
      </c>
      <c r="E77" s="173" t="s">
        <v>3304</v>
      </c>
      <c r="F77" s="173" t="s">
        <v>1474</v>
      </c>
      <c r="G77" s="173" t="s">
        <v>17</v>
      </c>
      <c r="H77" s="173" t="s">
        <v>100</v>
      </c>
      <c r="I77" s="476">
        <v>43990</v>
      </c>
      <c r="J77" s="173">
        <v>6</v>
      </c>
      <c r="K77" s="474" t="s">
        <v>336</v>
      </c>
      <c r="L77" s="173" t="s">
        <v>371</v>
      </c>
      <c r="M77" s="393">
        <f>I77-D77</f>
        <v>678</v>
      </c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ht="15" customHeight="1" r="78">
      <c r="A78" s="471" t="s">
        <v>3305</v>
      </c>
      <c r="B78" s="472" t="s">
        <v>3306</v>
      </c>
      <c r="C78" s="472">
        <v>2018</v>
      </c>
      <c r="D78" s="473">
        <v>43388</v>
      </c>
      <c r="E78" s="472" t="s">
        <v>3307</v>
      </c>
      <c r="F78" s="472" t="s">
        <v>1474</v>
      </c>
      <c r="G78" s="472" t="s">
        <v>17</v>
      </c>
      <c r="H78" s="472" t="s">
        <v>132</v>
      </c>
      <c r="I78" s="473">
        <v>43990</v>
      </c>
      <c r="J78" s="472">
        <v>6</v>
      </c>
      <c r="K78" s="474" t="s">
        <v>336</v>
      </c>
      <c r="L78" s="472" t="s">
        <v>371</v>
      </c>
      <c r="M78" s="389">
        <f>I78-D78</f>
        <v>602</v>
      </c>
      <c r="N78" s="22"/>
      <c r="O78" s="415" t="s">
        <v>11</v>
      </c>
      <c r="P78" s="28"/>
      <c r="Q78" s="28"/>
      <c r="R78" s="28"/>
      <c r="S78" s="28"/>
      <c r="T78" s="29"/>
      <c r="U78" s="22"/>
      <c r="V78" s="22"/>
      <c r="W78" s="22"/>
      <c r="X78" s="22"/>
      <c r="Y78" s="22"/>
      <c r="Z78" s="22"/>
    </row>
    <row ht="15" customHeight="1" r="79">
      <c r="A79" s="475" t="s">
        <v>3308</v>
      </c>
      <c r="B79" s="173" t="s">
        <v>3309</v>
      </c>
      <c r="C79" s="173">
        <v>2018</v>
      </c>
      <c r="D79" s="476">
        <v>43398</v>
      </c>
      <c r="E79" s="173" t="s">
        <v>3310</v>
      </c>
      <c r="F79" s="173" t="s">
        <v>1599</v>
      </c>
      <c r="G79" s="173" t="s">
        <v>17</v>
      </c>
      <c r="H79" s="173" t="s">
        <v>209</v>
      </c>
      <c r="I79" s="476">
        <v>43994</v>
      </c>
      <c r="J79" s="173">
        <v>6</v>
      </c>
      <c r="K79" s="474" t="s">
        <v>336</v>
      </c>
      <c r="L79" s="173" t="s">
        <v>371</v>
      </c>
      <c r="M79" s="393">
        <f>I79-D79</f>
        <v>596</v>
      </c>
      <c r="N79" s="22"/>
      <c r="O79" s="50"/>
      <c r="P79" s="51"/>
      <c r="Q79" s="51"/>
      <c r="R79" s="51"/>
      <c r="S79" s="51"/>
      <c r="T79" s="52"/>
      <c r="U79" s="22"/>
      <c r="V79" s="22"/>
      <c r="W79" s="22"/>
      <c r="X79" s="22"/>
      <c r="Y79" s="22"/>
      <c r="Z79" s="22"/>
    </row>
    <row ht="15" customHeight="1" r="80">
      <c r="A80" s="471" t="s">
        <v>3311</v>
      </c>
      <c r="B80" s="472" t="s">
        <v>3312</v>
      </c>
      <c r="C80" s="472">
        <v>2019</v>
      </c>
      <c r="D80" s="473">
        <v>43605</v>
      </c>
      <c r="E80" s="472" t="s">
        <v>3313</v>
      </c>
      <c r="F80" s="472" t="s">
        <v>1451</v>
      </c>
      <c r="G80" s="472" t="s">
        <v>17</v>
      </c>
      <c r="H80" s="472" t="s">
        <v>225</v>
      </c>
      <c r="I80" s="473">
        <v>43994</v>
      </c>
      <c r="J80" s="472">
        <v>6</v>
      </c>
      <c r="K80" s="474" t="s">
        <v>336</v>
      </c>
      <c r="L80" s="472" t="s">
        <v>376</v>
      </c>
      <c r="M80" s="389">
        <f>I80-D80</f>
        <v>389</v>
      </c>
      <c r="N80" s="22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2"/>
      <c r="V80" s="22"/>
      <c r="W80" s="22"/>
      <c r="X80" s="22"/>
      <c r="Y80" s="22"/>
      <c r="Z80" s="22"/>
    </row>
    <row ht="15" customHeight="1" r="81">
      <c r="A81" s="475" t="s">
        <v>3314</v>
      </c>
      <c r="B81" s="173" t="s">
        <v>3315</v>
      </c>
      <c r="C81" s="173">
        <v>2019</v>
      </c>
      <c r="D81" s="476">
        <v>43787</v>
      </c>
      <c r="E81" s="173" t="s">
        <v>3316</v>
      </c>
      <c r="F81" s="173" t="s">
        <v>534</v>
      </c>
      <c r="G81" s="173" t="s">
        <v>17</v>
      </c>
      <c r="H81" s="173" t="s">
        <v>137</v>
      </c>
      <c r="I81" s="476">
        <v>43994</v>
      </c>
      <c r="J81" s="173">
        <v>6</v>
      </c>
      <c r="K81" s="474" t="s">
        <v>336</v>
      </c>
      <c r="L81" s="173" t="s">
        <v>371</v>
      </c>
      <c r="M81" s="393">
        <f>I81-D81</f>
        <v>207</v>
      </c>
      <c r="N81" s="22"/>
      <c r="O81" s="120" t="s">
        <v>365</v>
      </c>
      <c r="P81" s="59"/>
      <c r="Q81" s="59"/>
      <c r="R81" s="60"/>
      <c r="S81" s="11">
        <f>COUNTIF($L$2:$L$495,"I - Produto altamente perigoso ao meio ambiente")</f>
        <v>16</v>
      </c>
      <c r="T81" s="121">
        <f>(S81/S85)</f>
        <v>0.0324543610547667</v>
      </c>
      <c r="U81" s="22"/>
      <c r="V81" s="22"/>
      <c r="W81" s="22"/>
      <c r="X81" s="22"/>
      <c r="Y81" s="22"/>
      <c r="Z81" s="22"/>
    </row>
    <row ht="15" customHeight="1" r="82">
      <c r="A82" s="471" t="s">
        <v>3317</v>
      </c>
      <c r="B82" s="472" t="s">
        <v>3318</v>
      </c>
      <c r="C82" s="472">
        <v>2018</v>
      </c>
      <c r="D82" s="473">
        <v>43399</v>
      </c>
      <c r="E82" s="472" t="s">
        <v>3319</v>
      </c>
      <c r="F82" s="472" t="s">
        <v>953</v>
      </c>
      <c r="G82" s="472" t="s">
        <v>17</v>
      </c>
      <c r="H82" s="472" t="s">
        <v>137</v>
      </c>
      <c r="I82" s="473">
        <v>44000</v>
      </c>
      <c r="J82" s="472">
        <v>6</v>
      </c>
      <c r="K82" s="474" t="s">
        <v>336</v>
      </c>
      <c r="L82" s="472" t="s">
        <v>371</v>
      </c>
      <c r="M82" s="389">
        <f>I82-D82</f>
        <v>601</v>
      </c>
      <c r="N82" s="22"/>
      <c r="O82" s="122" t="s">
        <v>371</v>
      </c>
      <c r="P82" s="34"/>
      <c r="Q82" s="34"/>
      <c r="R82" s="35"/>
      <c r="S82" s="20">
        <f>COUNTIF($L$2:$L$495,"II - Produto muito perigoso ao meio ambiente")</f>
        <v>235</v>
      </c>
      <c r="T82" s="123">
        <f>(S82/S85)</f>
        <v>0.476673427991886</v>
      </c>
      <c r="U82" s="22"/>
      <c r="V82" s="22"/>
      <c r="W82" s="22"/>
      <c r="X82" s="22"/>
      <c r="Y82" s="22"/>
      <c r="Z82" s="22"/>
    </row>
    <row ht="15" customHeight="1" r="83">
      <c r="A83" s="475" t="s">
        <v>3320</v>
      </c>
      <c r="B83" s="173" t="s">
        <v>3321</v>
      </c>
      <c r="C83" s="173">
        <v>2014</v>
      </c>
      <c r="D83" s="476">
        <v>41963</v>
      </c>
      <c r="E83" s="173" t="s">
        <v>3322</v>
      </c>
      <c r="F83" s="173" t="s">
        <v>49</v>
      </c>
      <c r="G83" s="173" t="s">
        <v>17</v>
      </c>
      <c r="H83" s="173" t="s">
        <v>132</v>
      </c>
      <c r="I83" s="476">
        <v>44000</v>
      </c>
      <c r="J83" s="173">
        <v>6</v>
      </c>
      <c r="K83" s="474" t="s">
        <v>336</v>
      </c>
      <c r="L83" s="173" t="s">
        <v>371</v>
      </c>
      <c r="M83" s="393">
        <f>I83-D83</f>
        <v>2037</v>
      </c>
      <c r="N83" s="22"/>
      <c r="O83" s="124" t="s">
        <v>376</v>
      </c>
      <c r="P83" s="34"/>
      <c r="Q83" s="34"/>
      <c r="R83" s="35"/>
      <c r="S83" s="11">
        <f>COUNTIF($L$2:$L$495,"III - Produto perigoso ao meio ambiente")</f>
        <v>143</v>
      </c>
      <c r="T83" s="121">
        <f>(S83/S85)</f>
        <v>0.290060851926978</v>
      </c>
      <c r="U83" s="22"/>
      <c r="V83" s="22"/>
      <c r="W83" s="22"/>
      <c r="X83" s="22"/>
      <c r="Y83" s="22"/>
      <c r="Z83" s="22"/>
    </row>
    <row ht="15" customHeight="1" r="84">
      <c r="A84" s="471" t="s">
        <v>3323</v>
      </c>
      <c r="B84" s="472" t="s">
        <v>3324</v>
      </c>
      <c r="C84" s="472">
        <v>2015</v>
      </c>
      <c r="D84" s="473">
        <v>42305</v>
      </c>
      <c r="E84" s="472" t="s">
        <v>3325</v>
      </c>
      <c r="F84" s="472" t="s">
        <v>49</v>
      </c>
      <c r="G84" s="472" t="s">
        <v>17</v>
      </c>
      <c r="H84" s="472" t="s">
        <v>100</v>
      </c>
      <c r="I84" s="473">
        <v>44000</v>
      </c>
      <c r="J84" s="472">
        <v>6</v>
      </c>
      <c r="K84" s="474" t="s">
        <v>336</v>
      </c>
      <c r="L84" s="472" t="s">
        <v>371</v>
      </c>
      <c r="M84" s="389">
        <f>I84-D84</f>
        <v>1695</v>
      </c>
      <c r="N84" s="22"/>
      <c r="O84" s="122" t="s">
        <v>380</v>
      </c>
      <c r="P84" s="34"/>
      <c r="Q84" s="34"/>
      <c r="R84" s="35"/>
      <c r="S84" s="20">
        <f>COUNTIF($L$2:$L$495,"IV - Produto pouco perigoso ao meio ambiente")</f>
        <v>99</v>
      </c>
      <c r="T84" s="123">
        <f>(S84/S85)</f>
        <v>0.200811359026369</v>
      </c>
      <c r="U84" s="22"/>
      <c r="V84" s="22"/>
      <c r="W84" s="22"/>
      <c r="X84" s="22"/>
      <c r="Y84" s="22"/>
      <c r="Z84" s="22"/>
    </row>
    <row ht="15" customHeight="1" r="85">
      <c r="A85" s="475" t="s">
        <v>3326</v>
      </c>
      <c r="B85" s="173" t="s">
        <v>3327</v>
      </c>
      <c r="C85" s="173">
        <v>2013</v>
      </c>
      <c r="D85" s="476">
        <v>41513</v>
      </c>
      <c r="E85" s="173" t="s">
        <v>3328</v>
      </c>
      <c r="F85" s="173" t="s">
        <v>49</v>
      </c>
      <c r="G85" s="173" t="s">
        <v>17</v>
      </c>
      <c r="H85" s="173" t="s">
        <v>25</v>
      </c>
      <c r="I85" s="476">
        <v>44000</v>
      </c>
      <c r="J85" s="173">
        <v>6</v>
      </c>
      <c r="K85" s="474" t="s">
        <v>336</v>
      </c>
      <c r="L85" s="173" t="s">
        <v>371</v>
      </c>
      <c r="M85" s="393">
        <f>I85-D85</f>
        <v>2487</v>
      </c>
      <c r="N85" s="22"/>
      <c r="O85" s="344" t="s">
        <v>253</v>
      </c>
      <c r="P85" s="345"/>
      <c r="Q85" s="345"/>
      <c r="R85" s="346"/>
      <c r="S85" s="440">
        <f>SUM(S81:S84)</f>
        <v>493</v>
      </c>
      <c r="T85" s="441">
        <f>(S85/S85)</f>
        <v>1</v>
      </c>
      <c r="U85" s="22"/>
      <c r="V85" s="22"/>
      <c r="W85" s="22"/>
      <c r="X85" s="22"/>
      <c r="Y85" s="22"/>
      <c r="Z85" s="22"/>
    </row>
    <row ht="15" customHeight="1" r="86">
      <c r="A86" s="471" t="s">
        <v>3329</v>
      </c>
      <c r="B86" s="472" t="s">
        <v>3330</v>
      </c>
      <c r="C86" s="472">
        <v>2014</v>
      </c>
      <c r="D86" s="473">
        <v>41948</v>
      </c>
      <c r="E86" s="472" t="s">
        <v>3331</v>
      </c>
      <c r="F86" s="472" t="s">
        <v>49</v>
      </c>
      <c r="G86" s="472" t="s">
        <v>17</v>
      </c>
      <c r="H86" s="472" t="s">
        <v>77</v>
      </c>
      <c r="I86" s="473">
        <v>44000</v>
      </c>
      <c r="J86" s="472">
        <v>6</v>
      </c>
      <c r="K86" s="474" t="s">
        <v>336</v>
      </c>
      <c r="L86" s="472" t="s">
        <v>371</v>
      </c>
      <c r="M86" s="389">
        <f>I86-D86</f>
        <v>2052</v>
      </c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ht="15" customHeight="1" r="87">
      <c r="A87" s="475" t="s">
        <v>3332</v>
      </c>
      <c r="B87" s="173" t="s">
        <v>3333</v>
      </c>
      <c r="C87" s="173">
        <v>2019</v>
      </c>
      <c r="D87" s="476">
        <v>43521</v>
      </c>
      <c r="E87" s="173" t="s">
        <v>3334</v>
      </c>
      <c r="F87" s="173" t="s">
        <v>242</v>
      </c>
      <c r="G87" s="173" t="s">
        <v>17</v>
      </c>
      <c r="H87" s="173" t="s">
        <v>77</v>
      </c>
      <c r="I87" s="476">
        <v>44000</v>
      </c>
      <c r="J87" s="173">
        <v>6</v>
      </c>
      <c r="K87" s="474" t="s">
        <v>336</v>
      </c>
      <c r="L87" s="173" t="s">
        <v>376</v>
      </c>
      <c r="M87" s="393">
        <f>I87-D87</f>
        <v>479</v>
      </c>
      <c r="N87" s="22"/>
      <c r="O87" s="444" t="s">
        <v>393</v>
      </c>
      <c r="P87" s="445"/>
      <c r="Q87" s="445"/>
      <c r="R87" s="446"/>
      <c r="S87" s="22"/>
      <c r="T87" s="22"/>
      <c r="U87" s="22"/>
      <c r="V87" s="22"/>
      <c r="W87" s="22"/>
      <c r="X87" s="22"/>
      <c r="Y87" s="22"/>
      <c r="Z87" s="22"/>
    </row>
    <row ht="15" customHeight="1" r="88">
      <c r="A88" s="471" t="s">
        <v>3335</v>
      </c>
      <c r="B88" s="472" t="s">
        <v>3336</v>
      </c>
      <c r="C88" s="472">
        <v>2019</v>
      </c>
      <c r="D88" s="473">
        <v>43535</v>
      </c>
      <c r="E88" s="472" t="s">
        <v>3337</v>
      </c>
      <c r="F88" s="472" t="s">
        <v>236</v>
      </c>
      <c r="G88" s="472" t="s">
        <v>17</v>
      </c>
      <c r="H88" s="472" t="s">
        <v>1504</v>
      </c>
      <c r="I88" s="473">
        <v>44000</v>
      </c>
      <c r="J88" s="472">
        <v>6</v>
      </c>
      <c r="K88" s="474" t="s">
        <v>336</v>
      </c>
      <c r="L88" s="472" t="s">
        <v>376</v>
      </c>
      <c r="M88" s="389">
        <f>I88-D88</f>
        <v>465</v>
      </c>
      <c r="N88" s="22"/>
      <c r="O88" s="447"/>
      <c r="P88" s="448"/>
      <c r="Q88" s="448"/>
      <c r="R88" s="449"/>
      <c r="S88" s="22"/>
      <c r="T88" s="22"/>
      <c r="U88" s="22"/>
      <c r="V88" s="22"/>
      <c r="W88" s="22"/>
      <c r="X88" s="22"/>
      <c r="Y88" s="22"/>
      <c r="Z88" s="22"/>
    </row>
    <row ht="15" customHeight="1" r="89">
      <c r="A89" s="475" t="s">
        <v>3338</v>
      </c>
      <c r="B89" s="173" t="s">
        <v>3339</v>
      </c>
      <c r="C89" s="173">
        <v>2019</v>
      </c>
      <c r="D89" s="476">
        <v>43815</v>
      </c>
      <c r="E89" s="173" t="s">
        <v>3340</v>
      </c>
      <c r="F89" s="173" t="s">
        <v>584</v>
      </c>
      <c r="G89" s="173" t="s">
        <v>17</v>
      </c>
      <c r="H89" s="173" t="s">
        <v>187</v>
      </c>
      <c r="I89" s="476">
        <v>44007</v>
      </c>
      <c r="J89" s="173">
        <v>6</v>
      </c>
      <c r="K89" s="474" t="s">
        <v>336</v>
      </c>
      <c r="L89" s="173" t="s">
        <v>371</v>
      </c>
      <c r="M89" s="393">
        <f>I89-D89</f>
        <v>192</v>
      </c>
      <c r="N89" s="22"/>
      <c r="O89" s="450" t="s">
        <v>402</v>
      </c>
      <c r="P89" s="451" t="s">
        <v>403</v>
      </c>
      <c r="Q89" s="452"/>
      <c r="R89" s="453"/>
      <c r="S89" s="22"/>
      <c r="T89" s="22"/>
      <c r="U89" s="22"/>
      <c r="V89" s="22"/>
      <c r="W89" s="22"/>
      <c r="X89" s="22"/>
      <c r="Y89" s="22"/>
      <c r="Z89" s="22"/>
    </row>
    <row ht="15" customHeight="1" r="90">
      <c r="A90" s="471" t="s">
        <v>3341</v>
      </c>
      <c r="B90" s="472" t="s">
        <v>3342</v>
      </c>
      <c r="C90" s="472">
        <v>2019</v>
      </c>
      <c r="D90" s="473">
        <v>43724</v>
      </c>
      <c r="E90" s="472" t="s">
        <v>3343</v>
      </c>
      <c r="F90" s="472" t="s">
        <v>1474</v>
      </c>
      <c r="G90" s="472" t="s">
        <v>17</v>
      </c>
      <c r="H90" s="472" t="s">
        <v>187</v>
      </c>
      <c r="I90" s="473">
        <v>44007</v>
      </c>
      <c r="J90" s="472">
        <v>6</v>
      </c>
      <c r="K90" s="474" t="s">
        <v>336</v>
      </c>
      <c r="L90" s="472" t="s">
        <v>371</v>
      </c>
      <c r="M90" s="389">
        <f>I90-D90</f>
        <v>283</v>
      </c>
      <c r="N90" s="22"/>
      <c r="O90" s="454" t="s">
        <v>407</v>
      </c>
      <c r="P90" s="455">
        <f>AVERAGEIF(G2:G495,"PT",M2:M495)</f>
        <v>2912.66666666667</v>
      </c>
      <c r="Q90" s="340"/>
      <c r="R90" s="341"/>
      <c r="S90" s="22"/>
      <c r="T90" s="22"/>
      <c r="U90" s="22"/>
      <c r="V90" s="22"/>
      <c r="W90" s="22"/>
      <c r="X90" s="22"/>
      <c r="Y90" s="22"/>
      <c r="Z90" s="22"/>
    </row>
    <row ht="15" customHeight="1" r="91">
      <c r="A91" s="475" t="s">
        <v>3344</v>
      </c>
      <c r="B91" s="173" t="s">
        <v>3345</v>
      </c>
      <c r="C91" s="173">
        <v>2020</v>
      </c>
      <c r="D91" s="476">
        <v>43917</v>
      </c>
      <c r="E91" s="173" t="s">
        <v>3346</v>
      </c>
      <c r="F91" s="173" t="s">
        <v>1474</v>
      </c>
      <c r="G91" s="173" t="s">
        <v>17</v>
      </c>
      <c r="H91" s="173" t="s">
        <v>44</v>
      </c>
      <c r="I91" s="476">
        <v>44007</v>
      </c>
      <c r="J91" s="173">
        <v>6</v>
      </c>
      <c r="K91" s="474" t="s">
        <v>336</v>
      </c>
      <c r="L91" s="173" t="s">
        <v>371</v>
      </c>
      <c r="M91" s="393">
        <f>I91-D91</f>
        <v>90</v>
      </c>
      <c r="N91" s="22"/>
      <c r="O91" s="456" t="s">
        <v>30</v>
      </c>
      <c r="P91" s="457">
        <f>AVERAGEIF(G2:G495,"PTN",M2:M495)</f>
        <v>2975</v>
      </c>
      <c r="Q91" s="340"/>
      <c r="R91" s="341"/>
      <c r="S91" s="22"/>
      <c r="T91" s="22"/>
      <c r="U91" s="22"/>
      <c r="V91" s="22"/>
      <c r="W91" s="22"/>
      <c r="X91" s="22"/>
      <c r="Y91" s="22"/>
      <c r="Z91" s="22"/>
    </row>
    <row ht="15" customHeight="1" r="92">
      <c r="A92" s="471" t="s">
        <v>3347</v>
      </c>
      <c r="B92" s="472" t="s">
        <v>3348</v>
      </c>
      <c r="C92" s="472">
        <v>2017</v>
      </c>
      <c r="D92" s="473">
        <v>42996</v>
      </c>
      <c r="E92" s="472" t="s">
        <v>3349</v>
      </c>
      <c r="F92" s="472" t="s">
        <v>1599</v>
      </c>
      <c r="G92" s="472" t="s">
        <v>17</v>
      </c>
      <c r="H92" s="472" t="s">
        <v>44</v>
      </c>
      <c r="I92" s="473">
        <v>44023</v>
      </c>
      <c r="J92" s="472">
        <v>7</v>
      </c>
      <c r="K92" s="474" t="s">
        <v>336</v>
      </c>
      <c r="L92" s="472" t="s">
        <v>371</v>
      </c>
      <c r="M92" s="389">
        <f>I92-D92</f>
        <v>1027</v>
      </c>
      <c r="N92" s="22"/>
      <c r="O92" s="454" t="s">
        <v>17</v>
      </c>
      <c r="P92" s="455">
        <f>AVERAGEIF(G2:G495,"PTE",M2:M495)</f>
        <v>1469.11728395062</v>
      </c>
      <c r="Q92" s="340"/>
      <c r="R92" s="341"/>
      <c r="S92" s="22"/>
      <c r="T92" s="22"/>
      <c r="U92" s="22"/>
      <c r="V92" s="22"/>
      <c r="W92" s="22"/>
      <c r="X92" s="22"/>
      <c r="Y92" s="22"/>
      <c r="Z92" s="22"/>
    </row>
    <row ht="15" customHeight="1" r="93">
      <c r="A93" s="475" t="s">
        <v>3350</v>
      </c>
      <c r="B93" s="173" t="s">
        <v>3351</v>
      </c>
      <c r="C93" s="173">
        <v>2016</v>
      </c>
      <c r="D93" s="476">
        <v>42480</v>
      </c>
      <c r="E93" s="173" t="s">
        <v>3352</v>
      </c>
      <c r="F93" s="173" t="s">
        <v>3353</v>
      </c>
      <c r="G93" s="173" t="s">
        <v>30</v>
      </c>
      <c r="H93" s="173" t="s">
        <v>1358</v>
      </c>
      <c r="I93" s="476">
        <v>44029</v>
      </c>
      <c r="J93" s="173">
        <v>7</v>
      </c>
      <c r="K93" s="477" t="s">
        <v>880</v>
      </c>
      <c r="L93" s="173" t="s">
        <v>371</v>
      </c>
      <c r="M93" s="393">
        <f>I93-D93</f>
        <v>1549</v>
      </c>
      <c r="N93" s="22"/>
      <c r="O93" s="456" t="s">
        <v>40</v>
      </c>
      <c r="P93" s="457">
        <f>AVERAGEIF(G2:G495,"Pré-Mistura",M2:M495)</f>
        <v>1875.5</v>
      </c>
      <c r="Q93" s="340"/>
      <c r="R93" s="341"/>
      <c r="S93" s="22"/>
      <c r="T93" s="22"/>
      <c r="U93" s="22"/>
      <c r="V93" s="22"/>
      <c r="W93" s="22"/>
      <c r="X93" s="22"/>
      <c r="Y93" s="22"/>
      <c r="Z93" s="22"/>
    </row>
    <row ht="15" customHeight="1" r="94">
      <c r="A94" s="471" t="s">
        <v>3354</v>
      </c>
      <c r="B94" s="472" t="s">
        <v>3355</v>
      </c>
      <c r="C94" s="472">
        <v>2014</v>
      </c>
      <c r="D94" s="473">
        <v>41712</v>
      </c>
      <c r="E94" s="472" t="s">
        <v>3356</v>
      </c>
      <c r="F94" s="472" t="s">
        <v>3357</v>
      </c>
      <c r="G94" s="472" t="s">
        <v>30</v>
      </c>
      <c r="H94" s="472" t="s">
        <v>202</v>
      </c>
      <c r="I94" s="473">
        <v>44040</v>
      </c>
      <c r="J94" s="472">
        <v>7</v>
      </c>
      <c r="K94" s="477" t="s">
        <v>880</v>
      </c>
      <c r="L94" s="472" t="s">
        <v>371</v>
      </c>
      <c r="M94" s="389">
        <f>I94-D94</f>
        <v>2328</v>
      </c>
      <c r="N94" s="22"/>
      <c r="O94" s="454" t="s">
        <v>850</v>
      </c>
      <c r="P94" s="455">
        <f>AVERAGEIF(G2:G495,"PF",M2:M495)</f>
        <v>2532.52857142857</v>
      </c>
      <c r="Q94" s="340"/>
      <c r="R94" s="341"/>
      <c r="S94" s="22"/>
      <c r="T94" s="22"/>
      <c r="U94" s="22"/>
      <c r="V94" s="22"/>
      <c r="W94" s="22"/>
      <c r="X94" s="22"/>
      <c r="Y94" s="22"/>
      <c r="Z94" s="22"/>
    </row>
    <row ht="15" customHeight="1" r="95">
      <c r="A95" s="475" t="s">
        <v>3358</v>
      </c>
      <c r="B95" s="173" t="s">
        <v>3359</v>
      </c>
      <c r="C95" s="173">
        <v>2014</v>
      </c>
      <c r="D95" s="476">
        <v>41674</v>
      </c>
      <c r="E95" s="173" t="s">
        <v>3360</v>
      </c>
      <c r="F95" s="173" t="s">
        <v>3361</v>
      </c>
      <c r="G95" s="173" t="s">
        <v>17</v>
      </c>
      <c r="H95" s="173" t="s">
        <v>83</v>
      </c>
      <c r="I95" s="476">
        <v>44056</v>
      </c>
      <c r="J95" s="173">
        <v>8</v>
      </c>
      <c r="K95" s="474" t="s">
        <v>336</v>
      </c>
      <c r="L95" s="173" t="s">
        <v>376</v>
      </c>
      <c r="M95" s="393">
        <f>I95-D95</f>
        <v>2382</v>
      </c>
      <c r="N95" s="22"/>
      <c r="O95" s="456" t="s">
        <v>844</v>
      </c>
      <c r="P95" s="457">
        <f>AVERAGEIF(G2:G495,"PFN",M2:M476)</f>
        <v>2110.77777777778</v>
      </c>
      <c r="Q95" s="340"/>
      <c r="R95" s="341"/>
      <c r="S95" s="22"/>
      <c r="T95" s="22"/>
      <c r="U95" s="22"/>
      <c r="V95" s="22"/>
      <c r="W95" s="22"/>
      <c r="X95" s="22"/>
      <c r="Y95" s="22"/>
      <c r="Z95" s="22"/>
    </row>
    <row ht="15" customHeight="1" r="96">
      <c r="A96" s="471" t="s">
        <v>3362</v>
      </c>
      <c r="B96" s="472" t="s">
        <v>3363</v>
      </c>
      <c r="C96" s="472">
        <v>2014</v>
      </c>
      <c r="D96" s="473">
        <v>41711</v>
      </c>
      <c r="E96" s="472" t="s">
        <v>3364</v>
      </c>
      <c r="F96" s="472" t="s">
        <v>49</v>
      </c>
      <c r="G96" s="472" t="s">
        <v>17</v>
      </c>
      <c r="H96" s="472" t="s">
        <v>18</v>
      </c>
      <c r="I96" s="473">
        <v>44056</v>
      </c>
      <c r="J96" s="472">
        <v>8</v>
      </c>
      <c r="K96" s="474" t="s">
        <v>336</v>
      </c>
      <c r="L96" s="472" t="s">
        <v>371</v>
      </c>
      <c r="M96" s="389">
        <f>I96-D96</f>
        <v>2345</v>
      </c>
      <c r="N96" s="22"/>
      <c r="O96" s="454" t="s">
        <v>860</v>
      </c>
      <c r="P96" s="455">
        <f>AVERAGEIF(G2:G476,"PF/PTE",M2:M495)</f>
        <v>1890.07746478873</v>
      </c>
      <c r="Q96" s="340"/>
      <c r="R96" s="341"/>
      <c r="S96" s="22"/>
      <c r="T96" s="22"/>
      <c r="U96" s="22"/>
      <c r="V96" s="22"/>
      <c r="W96" s="22"/>
      <c r="X96" s="22"/>
      <c r="Y96" s="22"/>
      <c r="Z96" s="22"/>
    </row>
    <row ht="15" customHeight="1" r="97">
      <c r="A97" s="475" t="s">
        <v>3365</v>
      </c>
      <c r="B97" s="173" t="s">
        <v>3366</v>
      </c>
      <c r="C97" s="173">
        <v>2015</v>
      </c>
      <c r="D97" s="476">
        <v>42081</v>
      </c>
      <c r="E97" s="173" t="s">
        <v>3367</v>
      </c>
      <c r="F97" s="173" t="s">
        <v>49</v>
      </c>
      <c r="G97" s="173" t="s">
        <v>17</v>
      </c>
      <c r="H97" s="173" t="s">
        <v>132</v>
      </c>
      <c r="I97" s="476">
        <v>44056</v>
      </c>
      <c r="J97" s="173">
        <v>8</v>
      </c>
      <c r="K97" s="474" t="s">
        <v>336</v>
      </c>
      <c r="L97" s="173" t="s">
        <v>371</v>
      </c>
      <c r="M97" s="393">
        <f>I97-D97</f>
        <v>1975</v>
      </c>
      <c r="N97" s="22"/>
      <c r="O97" s="456" t="s">
        <v>865</v>
      </c>
      <c r="P97" s="457">
        <f>AVERAGEIF(G2:G4956,"Bio",M2:M495)</f>
        <v>399.267857142857</v>
      </c>
      <c r="Q97" s="340"/>
      <c r="R97" s="341"/>
      <c r="S97" s="22"/>
      <c r="T97" s="22"/>
      <c r="U97" s="22"/>
      <c r="V97" s="22"/>
      <c r="W97" s="22"/>
      <c r="X97" s="22"/>
      <c r="Y97" s="22"/>
      <c r="Z97" s="22"/>
    </row>
    <row ht="15" customHeight="1" r="98">
      <c r="A98" s="471" t="s">
        <v>3368</v>
      </c>
      <c r="B98" s="472" t="s">
        <v>3369</v>
      </c>
      <c r="C98" s="472">
        <v>2015</v>
      </c>
      <c r="D98" s="473">
        <v>42111</v>
      </c>
      <c r="E98" s="472" t="s">
        <v>3370</v>
      </c>
      <c r="F98" s="472" t="s">
        <v>3361</v>
      </c>
      <c r="G98" s="472" t="s">
        <v>17</v>
      </c>
      <c r="H98" s="472" t="s">
        <v>132</v>
      </c>
      <c r="I98" s="473">
        <v>44056</v>
      </c>
      <c r="J98" s="472">
        <v>8</v>
      </c>
      <c r="K98" s="474" t="s">
        <v>336</v>
      </c>
      <c r="L98" s="472" t="s">
        <v>376</v>
      </c>
      <c r="M98" s="389">
        <f>I98-D98</f>
        <v>1945</v>
      </c>
      <c r="N98" s="22"/>
      <c r="O98" s="454" t="s">
        <v>871</v>
      </c>
      <c r="P98" s="455">
        <f>AVERAGEIF(G2:G495,"Bio/Org",M2:M495)</f>
        <v>236.894736842105</v>
      </c>
      <c r="Q98" s="340"/>
      <c r="R98" s="341"/>
      <c r="S98" s="22"/>
      <c r="T98" s="22"/>
      <c r="U98" s="22"/>
      <c r="V98" s="22"/>
      <c r="W98" s="22"/>
      <c r="X98" s="22"/>
      <c r="Y98" s="22"/>
      <c r="Z98" s="22"/>
    </row>
    <row ht="15" customHeight="1" r="99">
      <c r="A99" s="475" t="s">
        <v>3371</v>
      </c>
      <c r="B99" s="173" t="s">
        <v>3372</v>
      </c>
      <c r="C99" s="173">
        <v>2015</v>
      </c>
      <c r="D99" s="476">
        <v>42367</v>
      </c>
      <c r="E99" s="173" t="s">
        <v>3373</v>
      </c>
      <c r="F99" s="173" t="s">
        <v>1599</v>
      </c>
      <c r="G99" s="173" t="s">
        <v>17</v>
      </c>
      <c r="H99" s="173" t="s">
        <v>3374</v>
      </c>
      <c r="I99" s="476">
        <v>44056</v>
      </c>
      <c r="J99" s="173">
        <v>8</v>
      </c>
      <c r="K99" s="474" t="s">
        <v>336</v>
      </c>
      <c r="L99" s="173" t="s">
        <v>371</v>
      </c>
      <c r="M99" s="393">
        <f>I99-D99</f>
        <v>1689</v>
      </c>
      <c r="N99" s="22"/>
      <c r="O99" s="458" t="s">
        <v>426</v>
      </c>
      <c r="P99" s="459">
        <f>AVERAGE(M2:M495)</f>
        <v>1568.74390243902</v>
      </c>
      <c r="Q99" s="460"/>
      <c r="R99" s="391"/>
      <c r="S99" s="22"/>
      <c r="T99" s="22"/>
      <c r="U99" s="22"/>
      <c r="V99" s="22"/>
      <c r="W99" s="22"/>
      <c r="X99" s="22"/>
      <c r="Y99" s="22"/>
      <c r="Z99" s="22"/>
    </row>
    <row ht="15" customHeight="1" r="100">
      <c r="A100" s="471" t="s">
        <v>3375</v>
      </c>
      <c r="B100" s="472" t="s">
        <v>3376</v>
      </c>
      <c r="C100" s="472">
        <v>2017</v>
      </c>
      <c r="D100" s="473">
        <v>42829</v>
      </c>
      <c r="E100" s="472" t="s">
        <v>3377</v>
      </c>
      <c r="F100" s="472" t="s">
        <v>1599</v>
      </c>
      <c r="G100" s="472" t="s">
        <v>17</v>
      </c>
      <c r="H100" s="472" t="s">
        <v>209</v>
      </c>
      <c r="I100" s="473">
        <v>44056</v>
      </c>
      <c r="J100" s="472">
        <v>8</v>
      </c>
      <c r="K100" s="474" t="s">
        <v>336</v>
      </c>
      <c r="L100" s="472" t="s">
        <v>371</v>
      </c>
      <c r="M100" s="389">
        <f>I100-D100</f>
        <v>1227</v>
      </c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ht="15" customHeight="1" r="101">
      <c r="A101" s="475" t="s">
        <v>3378</v>
      </c>
      <c r="B101" s="173" t="s">
        <v>3379</v>
      </c>
      <c r="C101" s="173">
        <v>2017</v>
      </c>
      <c r="D101" s="476">
        <v>42829</v>
      </c>
      <c r="E101" s="173" t="s">
        <v>3380</v>
      </c>
      <c r="F101" s="173" t="s">
        <v>1599</v>
      </c>
      <c r="G101" s="173" t="s">
        <v>17</v>
      </c>
      <c r="H101" s="173" t="s">
        <v>209</v>
      </c>
      <c r="I101" s="476">
        <v>44056</v>
      </c>
      <c r="J101" s="173">
        <v>8</v>
      </c>
      <c r="K101" s="474" t="s">
        <v>336</v>
      </c>
      <c r="L101" s="173" t="s">
        <v>371</v>
      </c>
      <c r="M101" s="393">
        <f>I101-D101</f>
        <v>1227</v>
      </c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ht="15" customHeight="1" r="102">
      <c r="A102" s="471" t="s">
        <v>3381</v>
      </c>
      <c r="B102" s="472" t="s">
        <v>3382</v>
      </c>
      <c r="C102" s="472">
        <v>2017</v>
      </c>
      <c r="D102" s="473">
        <v>42831</v>
      </c>
      <c r="E102" s="472" t="s">
        <v>3383</v>
      </c>
      <c r="F102" s="472" t="s">
        <v>1599</v>
      </c>
      <c r="G102" s="472" t="s">
        <v>17</v>
      </c>
      <c r="H102" s="472" t="s">
        <v>209</v>
      </c>
      <c r="I102" s="473">
        <v>44056</v>
      </c>
      <c r="J102" s="472">
        <v>8</v>
      </c>
      <c r="K102" s="474" t="s">
        <v>336</v>
      </c>
      <c r="L102" s="472" t="s">
        <v>371</v>
      </c>
      <c r="M102" s="389">
        <f>I102-D102</f>
        <v>1225</v>
      </c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ht="15" customHeight="1" r="103">
      <c r="A103" s="475" t="s">
        <v>3384</v>
      </c>
      <c r="B103" s="173" t="s">
        <v>3385</v>
      </c>
      <c r="C103" s="173">
        <v>2017</v>
      </c>
      <c r="D103" s="476">
        <v>42831</v>
      </c>
      <c r="E103" s="173" t="s">
        <v>3386</v>
      </c>
      <c r="F103" s="173" t="s">
        <v>1599</v>
      </c>
      <c r="G103" s="173" t="s">
        <v>17</v>
      </c>
      <c r="H103" s="173" t="s">
        <v>209</v>
      </c>
      <c r="I103" s="476">
        <v>44056</v>
      </c>
      <c r="J103" s="173">
        <v>8</v>
      </c>
      <c r="K103" s="474" t="s">
        <v>336</v>
      </c>
      <c r="L103" s="173" t="s">
        <v>371</v>
      </c>
      <c r="M103" s="393">
        <f>I103-D103</f>
        <v>1225</v>
      </c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ht="15" customHeight="1" r="104">
      <c r="A104" s="471" t="s">
        <v>3387</v>
      </c>
      <c r="B104" s="472" t="s">
        <v>3388</v>
      </c>
      <c r="C104" s="472">
        <v>2017</v>
      </c>
      <c r="D104" s="473">
        <v>42886</v>
      </c>
      <c r="E104" s="472" t="s">
        <v>3389</v>
      </c>
      <c r="F104" s="472" t="s">
        <v>1599</v>
      </c>
      <c r="G104" s="472" t="s">
        <v>17</v>
      </c>
      <c r="H104" s="472" t="s">
        <v>100</v>
      </c>
      <c r="I104" s="473">
        <v>44056</v>
      </c>
      <c r="J104" s="472">
        <v>8</v>
      </c>
      <c r="K104" s="474" t="s">
        <v>336</v>
      </c>
      <c r="L104" s="472" t="s">
        <v>371</v>
      </c>
      <c r="M104" s="389">
        <f>I104-D104</f>
        <v>1170</v>
      </c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ht="15" customHeight="1" r="105">
      <c r="A105" s="475" t="s">
        <v>3390</v>
      </c>
      <c r="B105" s="173" t="s">
        <v>3391</v>
      </c>
      <c r="C105" s="173">
        <v>2017</v>
      </c>
      <c r="D105" s="476">
        <v>42919</v>
      </c>
      <c r="E105" s="173" t="s">
        <v>3392</v>
      </c>
      <c r="F105" s="173" t="s">
        <v>1599</v>
      </c>
      <c r="G105" s="173" t="s">
        <v>17</v>
      </c>
      <c r="H105" s="173" t="s">
        <v>209</v>
      </c>
      <c r="I105" s="476">
        <v>44056</v>
      </c>
      <c r="J105" s="173">
        <v>8</v>
      </c>
      <c r="K105" s="474" t="s">
        <v>336</v>
      </c>
      <c r="L105" s="173" t="s">
        <v>371</v>
      </c>
      <c r="M105" s="393">
        <f>I105-D105</f>
        <v>1137</v>
      </c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ht="15" customHeight="1" r="106">
      <c r="A106" s="471" t="s">
        <v>3393</v>
      </c>
      <c r="B106" s="472" t="s">
        <v>3394</v>
      </c>
      <c r="C106" s="472">
        <v>2019</v>
      </c>
      <c r="D106" s="473">
        <v>43644</v>
      </c>
      <c r="E106" s="472" t="s">
        <v>3395</v>
      </c>
      <c r="F106" s="472" t="s">
        <v>2561</v>
      </c>
      <c r="G106" s="472" t="s">
        <v>17</v>
      </c>
      <c r="H106" s="472" t="s">
        <v>77</v>
      </c>
      <c r="I106" s="473">
        <v>44056</v>
      </c>
      <c r="J106" s="472">
        <v>8</v>
      </c>
      <c r="K106" s="474" t="s">
        <v>336</v>
      </c>
      <c r="L106" s="472" t="s">
        <v>365</v>
      </c>
      <c r="M106" s="389">
        <f>I106-D106</f>
        <v>412</v>
      </c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ht="15" customHeight="1" r="107">
      <c r="A107" s="475" t="s">
        <v>3396</v>
      </c>
      <c r="B107" s="173" t="s">
        <v>3397</v>
      </c>
      <c r="C107" s="173">
        <v>2019</v>
      </c>
      <c r="D107" s="476">
        <v>43585</v>
      </c>
      <c r="E107" s="173" t="s">
        <v>3398</v>
      </c>
      <c r="F107" s="173" t="s">
        <v>3399</v>
      </c>
      <c r="G107" s="173" t="s">
        <v>17</v>
      </c>
      <c r="H107" s="173" t="s">
        <v>345</v>
      </c>
      <c r="I107" s="476">
        <v>44078</v>
      </c>
      <c r="J107" s="173">
        <v>9</v>
      </c>
      <c r="K107" s="474" t="s">
        <v>336</v>
      </c>
      <c r="L107" s="173" t="s">
        <v>376</v>
      </c>
      <c r="M107" s="393">
        <f>I107-D107</f>
        <v>493</v>
      </c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ht="15" customHeight="1" r="108">
      <c r="A108" s="471" t="s">
        <v>3400</v>
      </c>
      <c r="B108" s="472" t="s">
        <v>3401</v>
      </c>
      <c r="C108" s="472">
        <v>2018</v>
      </c>
      <c r="D108" s="473">
        <v>43453</v>
      </c>
      <c r="E108" s="472" t="s">
        <v>3402</v>
      </c>
      <c r="F108" s="472" t="s">
        <v>442</v>
      </c>
      <c r="G108" s="472" t="s">
        <v>17</v>
      </c>
      <c r="H108" s="472" t="s">
        <v>137</v>
      </c>
      <c r="I108" s="473">
        <v>44078</v>
      </c>
      <c r="J108" s="472">
        <v>9</v>
      </c>
      <c r="K108" s="474" t="s">
        <v>336</v>
      </c>
      <c r="L108" s="472" t="s">
        <v>371</v>
      </c>
      <c r="M108" s="389">
        <f>I108-D108</f>
        <v>625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ht="15" customHeight="1" r="109">
      <c r="A109" s="475" t="s">
        <v>3403</v>
      </c>
      <c r="B109" s="173" t="s">
        <v>3404</v>
      </c>
      <c r="C109" s="173">
        <v>2014</v>
      </c>
      <c r="D109" s="476">
        <v>41995</v>
      </c>
      <c r="E109" s="173" t="s">
        <v>3405</v>
      </c>
      <c r="F109" s="173" t="s">
        <v>236</v>
      </c>
      <c r="G109" s="173" t="s">
        <v>17</v>
      </c>
      <c r="H109" s="173" t="s">
        <v>137</v>
      </c>
      <c r="I109" s="476">
        <v>44104</v>
      </c>
      <c r="J109" s="173">
        <v>9</v>
      </c>
      <c r="K109" s="474" t="s">
        <v>336</v>
      </c>
      <c r="L109" s="173" t="s">
        <v>371</v>
      </c>
      <c r="M109" s="393">
        <f>I109-D109</f>
        <v>2109</v>
      </c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ht="15" customHeight="1" r="110">
      <c r="A110" s="471" t="s">
        <v>3406</v>
      </c>
      <c r="B110" s="472" t="s">
        <v>3407</v>
      </c>
      <c r="C110" s="472">
        <v>2014</v>
      </c>
      <c r="D110" s="473">
        <v>41745</v>
      </c>
      <c r="E110" s="472" t="s">
        <v>3408</v>
      </c>
      <c r="F110" s="472" t="s">
        <v>3409</v>
      </c>
      <c r="G110" s="472" t="s">
        <v>17</v>
      </c>
      <c r="H110" s="472" t="s">
        <v>83</v>
      </c>
      <c r="I110" s="473">
        <v>44104</v>
      </c>
      <c r="J110" s="472">
        <v>9</v>
      </c>
      <c r="K110" s="474" t="s">
        <v>336</v>
      </c>
      <c r="L110" s="472" t="s">
        <v>376</v>
      </c>
      <c r="M110" s="389">
        <f>I110-D110</f>
        <v>2359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ht="15" customHeight="1" r="111">
      <c r="A111" s="475" t="s">
        <v>3410</v>
      </c>
      <c r="B111" s="173" t="s">
        <v>3411</v>
      </c>
      <c r="C111" s="173">
        <v>2011</v>
      </c>
      <c r="D111" s="476">
        <v>40800</v>
      </c>
      <c r="E111" s="173" t="s">
        <v>3412</v>
      </c>
      <c r="F111" s="173" t="s">
        <v>1081</v>
      </c>
      <c r="G111" s="173" t="s">
        <v>17</v>
      </c>
      <c r="H111" s="173" t="s">
        <v>209</v>
      </c>
      <c r="I111" s="476">
        <v>44106</v>
      </c>
      <c r="J111" s="173">
        <v>10</v>
      </c>
      <c r="K111" s="474" t="s">
        <v>336</v>
      </c>
      <c r="L111" s="173" t="s">
        <v>371</v>
      </c>
      <c r="M111" s="393">
        <f>I111-D111</f>
        <v>3306</v>
      </c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ht="15" customHeight="1" r="112">
      <c r="A112" s="471" t="s">
        <v>3413</v>
      </c>
      <c r="B112" s="472" t="s">
        <v>3414</v>
      </c>
      <c r="C112" s="472">
        <v>2014</v>
      </c>
      <c r="D112" s="473">
        <v>41708</v>
      </c>
      <c r="E112" s="472" t="s">
        <v>3415</v>
      </c>
      <c r="F112" s="472" t="s">
        <v>1678</v>
      </c>
      <c r="G112" s="472" t="s">
        <v>17</v>
      </c>
      <c r="H112" s="472" t="s">
        <v>363</v>
      </c>
      <c r="I112" s="473">
        <v>44106</v>
      </c>
      <c r="J112" s="472">
        <v>10</v>
      </c>
      <c r="K112" s="474" t="s">
        <v>336</v>
      </c>
      <c r="L112" s="472" t="s">
        <v>376</v>
      </c>
      <c r="M112" s="389">
        <f>I112-D112</f>
        <v>2398</v>
      </c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ht="15" customHeight="1" r="113">
      <c r="A113" s="475" t="s">
        <v>3416</v>
      </c>
      <c r="B113" s="173" t="s">
        <v>3417</v>
      </c>
      <c r="C113" s="173">
        <v>2014</v>
      </c>
      <c r="D113" s="476">
        <v>41829</v>
      </c>
      <c r="E113" s="173" t="s">
        <v>3418</v>
      </c>
      <c r="F113" s="173" t="s">
        <v>1316</v>
      </c>
      <c r="G113" s="173" t="s">
        <v>17</v>
      </c>
      <c r="H113" s="173" t="s">
        <v>18</v>
      </c>
      <c r="I113" s="476">
        <v>44106</v>
      </c>
      <c r="J113" s="173">
        <v>10</v>
      </c>
      <c r="K113" s="474" t="s">
        <v>336</v>
      </c>
      <c r="L113" s="173" t="s">
        <v>376</v>
      </c>
      <c r="M113" s="393">
        <f>I113-D113</f>
        <v>2277</v>
      </c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ht="15" customHeight="1" r="114">
      <c r="A114" s="471" t="s">
        <v>3419</v>
      </c>
      <c r="B114" s="472" t="s">
        <v>3420</v>
      </c>
      <c r="C114" s="472">
        <v>2019</v>
      </c>
      <c r="D114" s="473">
        <v>43524</v>
      </c>
      <c r="E114" s="472" t="s">
        <v>3421</v>
      </c>
      <c r="F114" s="472" t="s">
        <v>1316</v>
      </c>
      <c r="G114" s="472" t="s">
        <v>17</v>
      </c>
      <c r="H114" s="472" t="s">
        <v>77</v>
      </c>
      <c r="I114" s="473">
        <v>44106</v>
      </c>
      <c r="J114" s="472">
        <v>10</v>
      </c>
      <c r="K114" s="474" t="s">
        <v>336</v>
      </c>
      <c r="L114" s="472" t="s">
        <v>376</v>
      </c>
      <c r="M114" s="389">
        <f>I114-D114</f>
        <v>582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ht="15" customHeight="1" r="115">
      <c r="A115" s="475" t="s">
        <v>3422</v>
      </c>
      <c r="B115" s="173" t="s">
        <v>3423</v>
      </c>
      <c r="C115" s="173">
        <v>2014</v>
      </c>
      <c r="D115" s="476">
        <v>41920</v>
      </c>
      <c r="E115" s="173" t="s">
        <v>3424</v>
      </c>
      <c r="F115" s="173" t="s">
        <v>2561</v>
      </c>
      <c r="G115" s="173" t="s">
        <v>17</v>
      </c>
      <c r="H115" s="173" t="s">
        <v>83</v>
      </c>
      <c r="I115" s="476">
        <v>44106</v>
      </c>
      <c r="J115" s="173">
        <v>10</v>
      </c>
      <c r="K115" s="474" t="s">
        <v>336</v>
      </c>
      <c r="L115" s="173" t="s">
        <v>365</v>
      </c>
      <c r="M115" s="393">
        <f>I115-D115</f>
        <v>2186</v>
      </c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ht="15" customHeight="1" r="116">
      <c r="A116" s="471" t="s">
        <v>3425</v>
      </c>
      <c r="B116" s="472" t="s">
        <v>3426</v>
      </c>
      <c r="C116" s="472">
        <v>2014</v>
      </c>
      <c r="D116" s="473">
        <v>41941</v>
      </c>
      <c r="E116" s="472" t="s">
        <v>3427</v>
      </c>
      <c r="F116" s="472" t="s">
        <v>2561</v>
      </c>
      <c r="G116" s="472" t="s">
        <v>17</v>
      </c>
      <c r="H116" s="472" t="s">
        <v>181</v>
      </c>
      <c r="I116" s="473">
        <v>44106</v>
      </c>
      <c r="J116" s="472">
        <v>10</v>
      </c>
      <c r="K116" s="474" t="s">
        <v>336</v>
      </c>
      <c r="L116" s="472" t="s">
        <v>365</v>
      </c>
      <c r="M116" s="389">
        <f>I116-D116</f>
        <v>2165</v>
      </c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ht="15" customHeight="1" r="117">
      <c r="A117" s="475" t="s">
        <v>3428</v>
      </c>
      <c r="B117" s="173" t="s">
        <v>3429</v>
      </c>
      <c r="C117" s="173">
        <v>2014</v>
      </c>
      <c r="D117" s="476">
        <v>41953</v>
      </c>
      <c r="E117" s="173" t="s">
        <v>3430</v>
      </c>
      <c r="F117" s="173" t="s">
        <v>2561</v>
      </c>
      <c r="G117" s="173" t="s">
        <v>17</v>
      </c>
      <c r="H117" s="173" t="s">
        <v>132</v>
      </c>
      <c r="I117" s="476">
        <v>44106</v>
      </c>
      <c r="J117" s="173">
        <v>10</v>
      </c>
      <c r="K117" s="474" t="s">
        <v>336</v>
      </c>
      <c r="L117" s="173" t="s">
        <v>365</v>
      </c>
      <c r="M117" s="393">
        <f>I117-D117</f>
        <v>2153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ht="15" customHeight="1" r="118">
      <c r="A118" s="471" t="s">
        <v>3431</v>
      </c>
      <c r="B118" s="472" t="s">
        <v>3432</v>
      </c>
      <c r="C118" s="472">
        <v>2014</v>
      </c>
      <c r="D118" s="473">
        <v>41996</v>
      </c>
      <c r="E118" s="472" t="s">
        <v>3433</v>
      </c>
      <c r="F118" s="472" t="s">
        <v>2561</v>
      </c>
      <c r="G118" s="472" t="s">
        <v>17</v>
      </c>
      <c r="H118" s="472" t="s">
        <v>89</v>
      </c>
      <c r="I118" s="473">
        <v>44106</v>
      </c>
      <c r="J118" s="472">
        <v>10</v>
      </c>
      <c r="K118" s="474" t="s">
        <v>336</v>
      </c>
      <c r="L118" s="472" t="s">
        <v>365</v>
      </c>
      <c r="M118" s="389">
        <f>I118-D118</f>
        <v>2110</v>
      </c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ht="15" customHeight="1" r="119">
      <c r="A119" s="475" t="s">
        <v>3434</v>
      </c>
      <c r="B119" s="173" t="s">
        <v>3435</v>
      </c>
      <c r="C119" s="173">
        <v>2020</v>
      </c>
      <c r="D119" s="476">
        <v>43851</v>
      </c>
      <c r="E119" s="173" t="s">
        <v>3436</v>
      </c>
      <c r="F119" s="173" t="s">
        <v>49</v>
      </c>
      <c r="G119" s="173" t="s">
        <v>17</v>
      </c>
      <c r="H119" s="173" t="s">
        <v>89</v>
      </c>
      <c r="I119" s="476">
        <v>44106</v>
      </c>
      <c r="J119" s="173">
        <v>10</v>
      </c>
      <c r="K119" s="474" t="s">
        <v>336</v>
      </c>
      <c r="L119" s="173" t="s">
        <v>371</v>
      </c>
      <c r="M119" s="393">
        <f>I119-D119</f>
        <v>255</v>
      </c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ht="15" customHeight="1" r="120">
      <c r="A120" s="471" t="s">
        <v>3437</v>
      </c>
      <c r="B120" s="472" t="s">
        <v>3438</v>
      </c>
      <c r="C120" s="472">
        <v>2015</v>
      </c>
      <c r="D120" s="473">
        <v>42093</v>
      </c>
      <c r="E120" s="472" t="s">
        <v>3439</v>
      </c>
      <c r="F120" s="472" t="s">
        <v>3361</v>
      </c>
      <c r="G120" s="472" t="s">
        <v>17</v>
      </c>
      <c r="H120" s="472" t="s">
        <v>25</v>
      </c>
      <c r="I120" s="473">
        <v>44110</v>
      </c>
      <c r="J120" s="472">
        <v>10</v>
      </c>
      <c r="K120" s="474" t="s">
        <v>336</v>
      </c>
      <c r="L120" s="472" t="s">
        <v>376</v>
      </c>
      <c r="M120" s="389">
        <f>I120-D120</f>
        <v>2017</v>
      </c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ht="15" customHeight="1" r="121">
      <c r="A121" s="475" t="s">
        <v>3440</v>
      </c>
      <c r="B121" s="173" t="s">
        <v>3441</v>
      </c>
      <c r="C121" s="173">
        <v>2015</v>
      </c>
      <c r="D121" s="476">
        <v>42338</v>
      </c>
      <c r="E121" s="173" t="s">
        <v>3442</v>
      </c>
      <c r="F121" s="173" t="s">
        <v>1540</v>
      </c>
      <c r="G121" s="173" t="s">
        <v>17</v>
      </c>
      <c r="H121" s="173" t="s">
        <v>202</v>
      </c>
      <c r="I121" s="476">
        <v>44121</v>
      </c>
      <c r="J121" s="173">
        <v>10</v>
      </c>
      <c r="K121" s="474" t="s">
        <v>336</v>
      </c>
      <c r="L121" s="173" t="s">
        <v>371</v>
      </c>
      <c r="M121" s="393">
        <f>I121-D121</f>
        <v>1783</v>
      </c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ht="15" customHeight="1" r="122">
      <c r="A122" s="471" t="s">
        <v>3443</v>
      </c>
      <c r="B122" s="472" t="s">
        <v>3444</v>
      </c>
      <c r="C122" s="472">
        <v>2017</v>
      </c>
      <c r="D122" s="473">
        <v>42919</v>
      </c>
      <c r="E122" s="472" t="s">
        <v>3445</v>
      </c>
      <c r="F122" s="472" t="s">
        <v>162</v>
      </c>
      <c r="G122" s="472" t="s">
        <v>17</v>
      </c>
      <c r="H122" s="472" t="s">
        <v>3169</v>
      </c>
      <c r="I122" s="473">
        <v>44121</v>
      </c>
      <c r="J122" s="472">
        <v>10</v>
      </c>
      <c r="K122" s="474" t="s">
        <v>336</v>
      </c>
      <c r="L122" s="472" t="s">
        <v>371</v>
      </c>
      <c r="M122" s="389">
        <f>I122-D122</f>
        <v>1202</v>
      </c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ht="15" customHeight="1" r="123">
      <c r="A123" s="475" t="s">
        <v>3446</v>
      </c>
      <c r="B123" s="173" t="s">
        <v>3447</v>
      </c>
      <c r="C123" s="173">
        <v>2015</v>
      </c>
      <c r="D123" s="476">
        <v>42206</v>
      </c>
      <c r="E123" s="173" t="s">
        <v>3448</v>
      </c>
      <c r="F123" s="173" t="s">
        <v>3361</v>
      </c>
      <c r="G123" s="173" t="s">
        <v>17</v>
      </c>
      <c r="H123" s="173" t="s">
        <v>89</v>
      </c>
      <c r="I123" s="476">
        <v>44144</v>
      </c>
      <c r="J123" s="173">
        <v>11</v>
      </c>
      <c r="K123" s="474" t="s">
        <v>336</v>
      </c>
      <c r="L123" s="173" t="s">
        <v>376</v>
      </c>
      <c r="M123" s="393">
        <f>I123-D123</f>
        <v>1938</v>
      </c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ht="15" customHeight="1" r="124">
      <c r="A124" s="471" t="s">
        <v>3449</v>
      </c>
      <c r="B124" s="472" t="s">
        <v>3450</v>
      </c>
      <c r="C124" s="472">
        <v>2015</v>
      </c>
      <c r="D124" s="473">
        <v>42250</v>
      </c>
      <c r="E124" s="472" t="s">
        <v>3451</v>
      </c>
      <c r="F124" s="472" t="s">
        <v>2214</v>
      </c>
      <c r="G124" s="472" t="s">
        <v>17</v>
      </c>
      <c r="H124" s="472" t="s">
        <v>71</v>
      </c>
      <c r="I124" s="473">
        <v>44144</v>
      </c>
      <c r="J124" s="472">
        <v>11</v>
      </c>
      <c r="K124" s="474" t="s">
        <v>336</v>
      </c>
      <c r="L124" s="472" t="s">
        <v>371</v>
      </c>
      <c r="M124" s="389">
        <f>I124-D124</f>
        <v>1894</v>
      </c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ht="15" customHeight="1" r="125">
      <c r="A125" s="475" t="s">
        <v>3452</v>
      </c>
      <c r="B125" s="173" t="s">
        <v>3453</v>
      </c>
      <c r="C125" s="173">
        <v>2017</v>
      </c>
      <c r="D125" s="476">
        <v>42790</v>
      </c>
      <c r="E125" s="173" t="s">
        <v>3454</v>
      </c>
      <c r="F125" s="173" t="s">
        <v>869</v>
      </c>
      <c r="G125" s="173" t="s">
        <v>17</v>
      </c>
      <c r="H125" s="173" t="s">
        <v>100</v>
      </c>
      <c r="I125" s="476">
        <v>44144</v>
      </c>
      <c r="J125" s="173">
        <v>11</v>
      </c>
      <c r="K125" s="474" t="s">
        <v>336</v>
      </c>
      <c r="L125" s="173" t="s">
        <v>376</v>
      </c>
      <c r="M125" s="393">
        <f>I125-D125</f>
        <v>1354</v>
      </c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ht="15" customHeight="1" r="126">
      <c r="A126" s="471" t="s">
        <v>3455</v>
      </c>
      <c r="B126" s="472" t="s">
        <v>3456</v>
      </c>
      <c r="C126" s="472">
        <v>2018</v>
      </c>
      <c r="D126" s="473">
        <v>43250</v>
      </c>
      <c r="E126" s="472" t="s">
        <v>3457</v>
      </c>
      <c r="F126" s="472" t="s">
        <v>49</v>
      </c>
      <c r="G126" s="472" t="s">
        <v>17</v>
      </c>
      <c r="H126" s="472" t="s">
        <v>77</v>
      </c>
      <c r="I126" s="473">
        <v>44144</v>
      </c>
      <c r="J126" s="472">
        <v>11</v>
      </c>
      <c r="K126" s="474" t="s">
        <v>336</v>
      </c>
      <c r="L126" s="472" t="s">
        <v>371</v>
      </c>
      <c r="M126" s="389">
        <f>I126-D126</f>
        <v>894</v>
      </c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ht="15" customHeight="1" r="127">
      <c r="A127" s="475" t="s">
        <v>3458</v>
      </c>
      <c r="B127" s="173" t="s">
        <v>3459</v>
      </c>
      <c r="C127" s="173">
        <v>2018</v>
      </c>
      <c r="D127" s="476">
        <v>43434</v>
      </c>
      <c r="E127" s="173" t="s">
        <v>3460</v>
      </c>
      <c r="F127" s="173" t="s">
        <v>3461</v>
      </c>
      <c r="G127" s="173" t="s">
        <v>17</v>
      </c>
      <c r="H127" s="173" t="s">
        <v>77</v>
      </c>
      <c r="I127" s="476">
        <v>44144</v>
      </c>
      <c r="J127" s="173">
        <v>11</v>
      </c>
      <c r="K127" s="474" t="s">
        <v>336</v>
      </c>
      <c r="L127" s="173" t="s">
        <v>371</v>
      </c>
      <c r="M127" s="393">
        <f>I127-D127</f>
        <v>710</v>
      </c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ht="15" customHeight="1" r="128">
      <c r="A128" s="471" t="s">
        <v>3462</v>
      </c>
      <c r="B128" s="472" t="s">
        <v>3463</v>
      </c>
      <c r="C128" s="472">
        <v>2019</v>
      </c>
      <c r="D128" s="473">
        <v>43706</v>
      </c>
      <c r="E128" s="472" t="s">
        <v>3464</v>
      </c>
      <c r="F128" s="472" t="s">
        <v>534</v>
      </c>
      <c r="G128" s="472" t="s">
        <v>17</v>
      </c>
      <c r="H128" s="472" t="s">
        <v>137</v>
      </c>
      <c r="I128" s="473">
        <v>44144</v>
      </c>
      <c r="J128" s="472">
        <v>11</v>
      </c>
      <c r="K128" s="474" t="s">
        <v>336</v>
      </c>
      <c r="L128" s="472" t="s">
        <v>371</v>
      </c>
      <c r="M128" s="389">
        <f>I128-D128</f>
        <v>438</v>
      </c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ht="15" customHeight="1" r="129">
      <c r="A129" s="475" t="s">
        <v>3465</v>
      </c>
      <c r="B129" s="173" t="s">
        <v>3466</v>
      </c>
      <c r="C129" s="173">
        <v>2015</v>
      </c>
      <c r="D129" s="476">
        <v>42261</v>
      </c>
      <c r="E129" s="173" t="s">
        <v>3467</v>
      </c>
      <c r="F129" s="173" t="s">
        <v>1434</v>
      </c>
      <c r="G129" s="173" t="s">
        <v>17</v>
      </c>
      <c r="H129" s="173" t="s">
        <v>209</v>
      </c>
      <c r="I129" s="476">
        <v>44151</v>
      </c>
      <c r="J129" s="173">
        <v>11</v>
      </c>
      <c r="K129" s="474" t="s">
        <v>336</v>
      </c>
      <c r="L129" s="173" t="s">
        <v>376</v>
      </c>
      <c r="M129" s="393">
        <f>I129-D129</f>
        <v>1890</v>
      </c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ht="15" customHeight="1" r="130">
      <c r="A130" s="471" t="s">
        <v>3468</v>
      </c>
      <c r="B130" s="472" t="s">
        <v>3469</v>
      </c>
      <c r="C130" s="472">
        <v>2014</v>
      </c>
      <c r="D130" s="473">
        <v>41696</v>
      </c>
      <c r="E130" s="472" t="s">
        <v>3470</v>
      </c>
      <c r="F130" s="472" t="s">
        <v>3177</v>
      </c>
      <c r="G130" s="472" t="s">
        <v>17</v>
      </c>
      <c r="H130" s="472" t="s">
        <v>137</v>
      </c>
      <c r="I130" s="473">
        <v>44151</v>
      </c>
      <c r="J130" s="472">
        <v>11</v>
      </c>
      <c r="K130" s="474" t="s">
        <v>336</v>
      </c>
      <c r="L130" s="472" t="s">
        <v>376</v>
      </c>
      <c r="M130" s="389">
        <f>I130-D130</f>
        <v>2455</v>
      </c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ht="15" customHeight="1" r="131">
      <c r="A131" s="475" t="s">
        <v>3471</v>
      </c>
      <c r="B131" s="173" t="s">
        <v>3472</v>
      </c>
      <c r="C131" s="173">
        <v>2016</v>
      </c>
      <c r="D131" s="476">
        <v>42618</v>
      </c>
      <c r="E131" s="173" t="s">
        <v>3473</v>
      </c>
      <c r="F131" s="173" t="s">
        <v>236</v>
      </c>
      <c r="G131" s="173" t="s">
        <v>17</v>
      </c>
      <c r="H131" s="173" t="s">
        <v>71</v>
      </c>
      <c r="I131" s="476">
        <v>44151</v>
      </c>
      <c r="J131" s="173">
        <v>11</v>
      </c>
      <c r="K131" s="474" t="s">
        <v>336</v>
      </c>
      <c r="L131" s="173" t="s">
        <v>376</v>
      </c>
      <c r="M131" s="393">
        <f>I131-D131</f>
        <v>1533</v>
      </c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ht="15" customHeight="1" r="132">
      <c r="A132" s="471" t="s">
        <v>3474</v>
      </c>
      <c r="B132" s="472" t="s">
        <v>3475</v>
      </c>
      <c r="C132" s="472">
        <v>2019</v>
      </c>
      <c r="D132" s="473">
        <v>43580</v>
      </c>
      <c r="E132" s="472" t="s">
        <v>3476</v>
      </c>
      <c r="F132" s="472" t="s">
        <v>534</v>
      </c>
      <c r="G132" s="472" t="s">
        <v>17</v>
      </c>
      <c r="H132" s="472" t="s">
        <v>1600</v>
      </c>
      <c r="I132" s="473">
        <v>44151</v>
      </c>
      <c r="J132" s="472">
        <v>11</v>
      </c>
      <c r="K132" s="474" t="s">
        <v>336</v>
      </c>
      <c r="L132" s="472" t="s">
        <v>371</v>
      </c>
      <c r="M132" s="389">
        <f>I132-D132</f>
        <v>571</v>
      </c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ht="15" customHeight="1" r="133">
      <c r="A133" s="475" t="s">
        <v>3477</v>
      </c>
      <c r="B133" s="173" t="s">
        <v>3478</v>
      </c>
      <c r="C133" s="173">
        <v>2015</v>
      </c>
      <c r="D133" s="476">
        <v>42263</v>
      </c>
      <c r="E133" s="173" t="s">
        <v>3479</v>
      </c>
      <c r="F133" s="173" t="s">
        <v>1599</v>
      </c>
      <c r="G133" s="173" t="s">
        <v>17</v>
      </c>
      <c r="H133" s="173" t="s">
        <v>181</v>
      </c>
      <c r="I133" s="476">
        <v>44151</v>
      </c>
      <c r="J133" s="173">
        <v>11</v>
      </c>
      <c r="K133" s="474" t="s">
        <v>336</v>
      </c>
      <c r="L133" s="173" t="s">
        <v>376</v>
      </c>
      <c r="M133" s="393">
        <f>I133-D133</f>
        <v>1888</v>
      </c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ht="15" customHeight="1" r="134">
      <c r="A134" s="471" t="s">
        <v>3480</v>
      </c>
      <c r="B134" s="472" t="s">
        <v>3481</v>
      </c>
      <c r="C134" s="472">
        <v>2014</v>
      </c>
      <c r="D134" s="473">
        <v>41950</v>
      </c>
      <c r="E134" s="472" t="s">
        <v>3482</v>
      </c>
      <c r="F134" s="472" t="s">
        <v>869</v>
      </c>
      <c r="G134" s="472" t="s">
        <v>17</v>
      </c>
      <c r="H134" s="472" t="s">
        <v>181</v>
      </c>
      <c r="I134" s="473">
        <v>44151</v>
      </c>
      <c r="J134" s="472">
        <v>11</v>
      </c>
      <c r="K134" s="474" t="s">
        <v>336</v>
      </c>
      <c r="L134" s="472" t="s">
        <v>376</v>
      </c>
      <c r="M134" s="389">
        <f>I134-D134</f>
        <v>2201</v>
      </c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ht="15" customHeight="1" r="135">
      <c r="A135" s="475" t="s">
        <v>3483</v>
      </c>
      <c r="B135" s="173" t="s">
        <v>3484</v>
      </c>
      <c r="C135" s="173">
        <v>2019</v>
      </c>
      <c r="D135" s="476">
        <v>43524</v>
      </c>
      <c r="E135" s="173" t="s">
        <v>3485</v>
      </c>
      <c r="F135" s="173" t="s">
        <v>1070</v>
      </c>
      <c r="G135" s="173" t="s">
        <v>17</v>
      </c>
      <c r="H135" s="173" t="s">
        <v>345</v>
      </c>
      <c r="I135" s="476">
        <v>44151</v>
      </c>
      <c r="J135" s="173">
        <v>11</v>
      </c>
      <c r="K135" s="474" t="s">
        <v>336</v>
      </c>
      <c r="L135" s="173" t="s">
        <v>365</v>
      </c>
      <c r="M135" s="393">
        <f>I135-D135</f>
        <v>627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ht="15" customHeight="1" r="136">
      <c r="A136" s="471" t="s">
        <v>3486</v>
      </c>
      <c r="B136" s="472" t="s">
        <v>3487</v>
      </c>
      <c r="C136" s="472">
        <v>2018</v>
      </c>
      <c r="D136" s="473">
        <v>43451</v>
      </c>
      <c r="E136" s="472" t="s">
        <v>3488</v>
      </c>
      <c r="F136" s="472" t="s">
        <v>1070</v>
      </c>
      <c r="G136" s="472" t="s">
        <v>17</v>
      </c>
      <c r="H136" s="472" t="s">
        <v>125</v>
      </c>
      <c r="I136" s="473">
        <v>44151</v>
      </c>
      <c r="J136" s="472">
        <v>11</v>
      </c>
      <c r="K136" s="474" t="s">
        <v>336</v>
      </c>
      <c r="L136" s="472" t="s">
        <v>365</v>
      </c>
      <c r="M136" s="389">
        <f>I136-D136</f>
        <v>700</v>
      </c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ht="15" customHeight="1" r="137">
      <c r="A137" s="475" t="s">
        <v>3489</v>
      </c>
      <c r="B137" s="173" t="s">
        <v>3490</v>
      </c>
      <c r="C137" s="173">
        <v>2017</v>
      </c>
      <c r="D137" s="476">
        <v>42947</v>
      </c>
      <c r="E137" s="173" t="s">
        <v>3491</v>
      </c>
      <c r="F137" s="173" t="s">
        <v>1325</v>
      </c>
      <c r="G137" s="173" t="s">
        <v>17</v>
      </c>
      <c r="H137" s="173" t="s">
        <v>2462</v>
      </c>
      <c r="I137" s="476">
        <v>44151</v>
      </c>
      <c r="J137" s="173">
        <v>11</v>
      </c>
      <c r="K137" s="474" t="s">
        <v>336</v>
      </c>
      <c r="L137" s="173" t="s">
        <v>371</v>
      </c>
      <c r="M137" s="393">
        <f>I137-D137</f>
        <v>1204</v>
      </c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ht="15" customHeight="1" r="138">
      <c r="A138" s="471" t="s">
        <v>3492</v>
      </c>
      <c r="B138" s="472" t="s">
        <v>3493</v>
      </c>
      <c r="C138" s="472">
        <v>2017</v>
      </c>
      <c r="D138" s="473">
        <v>42894</v>
      </c>
      <c r="E138" s="472" t="s">
        <v>3494</v>
      </c>
      <c r="F138" s="472" t="s">
        <v>1325</v>
      </c>
      <c r="G138" s="472" t="s">
        <v>17</v>
      </c>
      <c r="H138" s="472" t="s">
        <v>465</v>
      </c>
      <c r="I138" s="473">
        <v>44151</v>
      </c>
      <c r="J138" s="472">
        <v>11</v>
      </c>
      <c r="K138" s="474" t="s">
        <v>336</v>
      </c>
      <c r="L138" s="472" t="s">
        <v>371</v>
      </c>
      <c r="M138" s="389">
        <f>I138-D138</f>
        <v>1257</v>
      </c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ht="15" customHeight="1" r="139">
      <c r="A139" s="475" t="s">
        <v>3495</v>
      </c>
      <c r="B139" s="173" t="s">
        <v>3496</v>
      </c>
      <c r="C139" s="173">
        <v>2015</v>
      </c>
      <c r="D139" s="476">
        <v>42303</v>
      </c>
      <c r="E139" s="173" t="s">
        <v>3497</v>
      </c>
      <c r="F139" s="173" t="s">
        <v>1325</v>
      </c>
      <c r="G139" s="173" t="s">
        <v>17</v>
      </c>
      <c r="H139" s="173" t="s">
        <v>25</v>
      </c>
      <c r="I139" s="476">
        <v>44151</v>
      </c>
      <c r="J139" s="173">
        <v>11</v>
      </c>
      <c r="K139" s="474" t="s">
        <v>336</v>
      </c>
      <c r="L139" s="173" t="s">
        <v>371</v>
      </c>
      <c r="M139" s="393">
        <f>I139-D139</f>
        <v>1848</v>
      </c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ht="15" customHeight="1" r="140">
      <c r="A140" s="471" t="s">
        <v>3498</v>
      </c>
      <c r="B140" s="472" t="s">
        <v>3499</v>
      </c>
      <c r="C140" s="472">
        <v>2015</v>
      </c>
      <c r="D140" s="473">
        <v>42216</v>
      </c>
      <c r="E140" s="472" t="s">
        <v>3500</v>
      </c>
      <c r="F140" s="472" t="s">
        <v>1325</v>
      </c>
      <c r="G140" s="472" t="s">
        <v>17</v>
      </c>
      <c r="H140" s="472" t="s">
        <v>77</v>
      </c>
      <c r="I140" s="473">
        <v>44151</v>
      </c>
      <c r="J140" s="472">
        <v>11</v>
      </c>
      <c r="K140" s="474" t="s">
        <v>336</v>
      </c>
      <c r="L140" s="472" t="s">
        <v>371</v>
      </c>
      <c r="M140" s="389">
        <f>I140-D140</f>
        <v>1935</v>
      </c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ht="15" customHeight="1" r="141">
      <c r="A141" s="475" t="s">
        <v>3501</v>
      </c>
      <c r="B141" s="173" t="s">
        <v>3502</v>
      </c>
      <c r="C141" s="173">
        <v>2015</v>
      </c>
      <c r="D141" s="476">
        <v>42123</v>
      </c>
      <c r="E141" s="173" t="s">
        <v>3503</v>
      </c>
      <c r="F141" s="173" t="s">
        <v>1325</v>
      </c>
      <c r="G141" s="173" t="s">
        <v>17</v>
      </c>
      <c r="H141" s="173" t="s">
        <v>209</v>
      </c>
      <c r="I141" s="476">
        <v>44151</v>
      </c>
      <c r="J141" s="173">
        <v>11</v>
      </c>
      <c r="K141" s="474" t="s">
        <v>336</v>
      </c>
      <c r="L141" s="173" t="s">
        <v>371</v>
      </c>
      <c r="M141" s="393">
        <f>I141-D141</f>
        <v>2028</v>
      </c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ht="15" customHeight="1" r="142">
      <c r="A142" s="471" t="s">
        <v>3504</v>
      </c>
      <c r="B142" s="472" t="s">
        <v>1665</v>
      </c>
      <c r="C142" s="472">
        <v>2011</v>
      </c>
      <c r="D142" s="473">
        <v>40738</v>
      </c>
      <c r="E142" s="472" t="s">
        <v>3505</v>
      </c>
      <c r="F142" s="472" t="s">
        <v>1667</v>
      </c>
      <c r="G142" s="472" t="s">
        <v>17</v>
      </c>
      <c r="H142" s="472" t="s">
        <v>83</v>
      </c>
      <c r="I142" s="473">
        <v>44161</v>
      </c>
      <c r="J142" s="472">
        <v>11</v>
      </c>
      <c r="K142" s="474" t="s">
        <v>336</v>
      </c>
      <c r="L142" s="472" t="s">
        <v>376</v>
      </c>
      <c r="M142" s="389">
        <f>I142-D142</f>
        <v>3423</v>
      </c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ht="15" customHeight="1" r="143">
      <c r="A143" s="475" t="s">
        <v>3506</v>
      </c>
      <c r="B143" s="173" t="s">
        <v>3507</v>
      </c>
      <c r="C143" s="173">
        <v>2018</v>
      </c>
      <c r="D143" s="476">
        <v>43150</v>
      </c>
      <c r="E143" s="173" t="s">
        <v>3508</v>
      </c>
      <c r="F143" s="173" t="s">
        <v>1667</v>
      </c>
      <c r="G143" s="173" t="s">
        <v>17</v>
      </c>
      <c r="H143" s="173" t="s">
        <v>209</v>
      </c>
      <c r="I143" s="476">
        <v>44161</v>
      </c>
      <c r="J143" s="173">
        <v>11</v>
      </c>
      <c r="K143" s="474" t="s">
        <v>336</v>
      </c>
      <c r="L143" s="173" t="s">
        <v>376</v>
      </c>
      <c r="M143" s="393">
        <f>I143-D143</f>
        <v>1011</v>
      </c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ht="15" customHeight="1" r="144">
      <c r="A144" s="471" t="s">
        <v>3509</v>
      </c>
      <c r="B144" s="472" t="s">
        <v>3510</v>
      </c>
      <c r="C144" s="472">
        <v>2014</v>
      </c>
      <c r="D144" s="473">
        <v>41974</v>
      </c>
      <c r="E144" s="472" t="s">
        <v>3511</v>
      </c>
      <c r="F144" s="472" t="s">
        <v>542</v>
      </c>
      <c r="G144" s="472" t="s">
        <v>17</v>
      </c>
      <c r="H144" s="472" t="s">
        <v>71</v>
      </c>
      <c r="I144" s="473">
        <v>44161</v>
      </c>
      <c r="J144" s="472">
        <v>11</v>
      </c>
      <c r="K144" s="474" t="s">
        <v>336</v>
      </c>
      <c r="L144" s="472" t="s">
        <v>380</v>
      </c>
      <c r="M144" s="389">
        <f>I144-D144</f>
        <v>2187</v>
      </c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ht="15" customHeight="1" r="145">
      <c r="A145" s="475" t="s">
        <v>3512</v>
      </c>
      <c r="B145" s="173" t="s">
        <v>3513</v>
      </c>
      <c r="C145" s="173">
        <v>2017</v>
      </c>
      <c r="D145" s="476">
        <v>42998</v>
      </c>
      <c r="E145" s="173" t="s">
        <v>3514</v>
      </c>
      <c r="F145" s="173" t="s">
        <v>1183</v>
      </c>
      <c r="G145" s="173" t="s">
        <v>17</v>
      </c>
      <c r="H145" s="173" t="s">
        <v>55</v>
      </c>
      <c r="I145" s="476">
        <v>44161</v>
      </c>
      <c r="J145" s="173">
        <v>11</v>
      </c>
      <c r="K145" s="474" t="s">
        <v>336</v>
      </c>
      <c r="L145" s="173" t="s">
        <v>371</v>
      </c>
      <c r="M145" s="393">
        <f>I145-D145</f>
        <v>1163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ht="15" customHeight="1" r="146">
      <c r="A146" s="471" t="s">
        <v>3515</v>
      </c>
      <c r="B146" s="472" t="s">
        <v>3516</v>
      </c>
      <c r="C146" s="472">
        <v>2018</v>
      </c>
      <c r="D146" s="473">
        <v>43308</v>
      </c>
      <c r="E146" s="472" t="s">
        <v>3517</v>
      </c>
      <c r="F146" s="472" t="s">
        <v>442</v>
      </c>
      <c r="G146" s="472" t="s">
        <v>17</v>
      </c>
      <c r="H146" s="472" t="s">
        <v>3518</v>
      </c>
      <c r="I146" s="473">
        <v>44161</v>
      </c>
      <c r="J146" s="472">
        <v>11</v>
      </c>
      <c r="K146" s="474" t="s">
        <v>336</v>
      </c>
      <c r="L146" s="472" t="s">
        <v>371</v>
      </c>
      <c r="M146" s="389">
        <f>I146-D146</f>
        <v>853</v>
      </c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ht="15" customHeight="1" r="147">
      <c r="A147" s="475" t="s">
        <v>3519</v>
      </c>
      <c r="B147" s="173" t="s">
        <v>3520</v>
      </c>
      <c r="C147" s="173">
        <v>2019</v>
      </c>
      <c r="D147" s="476">
        <v>43612</v>
      </c>
      <c r="E147" s="173" t="s">
        <v>3521</v>
      </c>
      <c r="F147" s="173" t="s">
        <v>1667</v>
      </c>
      <c r="G147" s="173" t="s">
        <v>17</v>
      </c>
      <c r="H147" s="173" t="s">
        <v>25</v>
      </c>
      <c r="I147" s="476">
        <v>44161</v>
      </c>
      <c r="J147" s="173">
        <v>11</v>
      </c>
      <c r="K147" s="474" t="s">
        <v>336</v>
      </c>
      <c r="L147" s="173" t="s">
        <v>376</v>
      </c>
      <c r="M147" s="393">
        <f>I147-D147</f>
        <v>549</v>
      </c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ht="15" customHeight="1" r="148">
      <c r="A148" s="471" t="s">
        <v>3522</v>
      </c>
      <c r="B148" s="472" t="s">
        <v>3523</v>
      </c>
      <c r="C148" s="472">
        <v>2010</v>
      </c>
      <c r="D148" s="473">
        <v>40364</v>
      </c>
      <c r="E148" s="472" t="s">
        <v>3524</v>
      </c>
      <c r="F148" s="472" t="s">
        <v>968</v>
      </c>
      <c r="G148" s="472" t="s">
        <v>17</v>
      </c>
      <c r="H148" s="472" t="s">
        <v>209</v>
      </c>
      <c r="I148" s="473">
        <v>44174</v>
      </c>
      <c r="J148" s="472">
        <v>12</v>
      </c>
      <c r="K148" s="474" t="s">
        <v>336</v>
      </c>
      <c r="L148" s="472" t="s">
        <v>371</v>
      </c>
      <c r="M148" s="389">
        <f>I148-D148</f>
        <v>3810</v>
      </c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ht="15" customHeight="1" r="149">
      <c r="A149" s="475" t="s">
        <v>3525</v>
      </c>
      <c r="B149" s="173" t="s">
        <v>3526</v>
      </c>
      <c r="C149" s="173">
        <v>2015</v>
      </c>
      <c r="D149" s="476">
        <v>42320</v>
      </c>
      <c r="E149" s="173" t="s">
        <v>3527</v>
      </c>
      <c r="F149" s="173" t="s">
        <v>1667</v>
      </c>
      <c r="G149" s="173" t="s">
        <v>17</v>
      </c>
      <c r="H149" s="173" t="s">
        <v>18</v>
      </c>
      <c r="I149" s="476">
        <v>44174</v>
      </c>
      <c r="J149" s="173">
        <v>12</v>
      </c>
      <c r="K149" s="474" t="s">
        <v>336</v>
      </c>
      <c r="L149" s="173" t="s">
        <v>376</v>
      </c>
      <c r="M149" s="393">
        <f>I149-D149</f>
        <v>1854</v>
      </c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ht="15" customHeight="1" r="150">
      <c r="A150" s="471" t="s">
        <v>3528</v>
      </c>
      <c r="B150" s="472" t="s">
        <v>3529</v>
      </c>
      <c r="C150" s="472">
        <v>2015</v>
      </c>
      <c r="D150" s="473">
        <v>42361</v>
      </c>
      <c r="E150" s="472" t="s">
        <v>3530</v>
      </c>
      <c r="F150" s="472" t="s">
        <v>2214</v>
      </c>
      <c r="G150" s="472" t="s">
        <v>17</v>
      </c>
      <c r="H150" s="472" t="s">
        <v>137</v>
      </c>
      <c r="I150" s="473">
        <v>44174</v>
      </c>
      <c r="J150" s="472">
        <v>12</v>
      </c>
      <c r="K150" s="474" t="s">
        <v>336</v>
      </c>
      <c r="L150" s="472" t="s">
        <v>371</v>
      </c>
      <c r="M150" s="389">
        <f>I150-D150</f>
        <v>1813</v>
      </c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ht="15" customHeight="1" r="151">
      <c r="A151" s="475" t="s">
        <v>3531</v>
      </c>
      <c r="B151" s="173" t="s">
        <v>3532</v>
      </c>
      <c r="C151" s="173">
        <v>2016</v>
      </c>
      <c r="D151" s="476">
        <v>42628</v>
      </c>
      <c r="E151" s="173" t="s">
        <v>3533</v>
      </c>
      <c r="F151" s="173" t="s">
        <v>1667</v>
      </c>
      <c r="G151" s="173" t="s">
        <v>17</v>
      </c>
      <c r="H151" s="173" t="s">
        <v>137</v>
      </c>
      <c r="I151" s="476">
        <v>44174</v>
      </c>
      <c r="J151" s="173">
        <v>12</v>
      </c>
      <c r="K151" s="474" t="s">
        <v>336</v>
      </c>
      <c r="L151" s="173" t="s">
        <v>376</v>
      </c>
      <c r="M151" s="393">
        <f>I151-D151</f>
        <v>1546</v>
      </c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ht="15" customHeight="1" r="152">
      <c r="A152" s="471" t="s">
        <v>3534</v>
      </c>
      <c r="B152" s="472" t="s">
        <v>3535</v>
      </c>
      <c r="C152" s="472">
        <v>2017</v>
      </c>
      <c r="D152" s="473">
        <v>42908</v>
      </c>
      <c r="E152" s="472" t="s">
        <v>3536</v>
      </c>
      <c r="F152" s="472" t="s">
        <v>1790</v>
      </c>
      <c r="G152" s="472" t="s">
        <v>17</v>
      </c>
      <c r="H152" s="472" t="s">
        <v>25</v>
      </c>
      <c r="I152" s="473">
        <v>44174</v>
      </c>
      <c r="J152" s="472">
        <v>12</v>
      </c>
      <c r="K152" s="474" t="s">
        <v>336</v>
      </c>
      <c r="L152" s="472" t="s">
        <v>371</v>
      </c>
      <c r="M152" s="389">
        <f>I152-D152</f>
        <v>1266</v>
      </c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ht="15" customHeight="1" r="153">
      <c r="A153" s="475" t="s">
        <v>3537</v>
      </c>
      <c r="B153" s="173" t="s">
        <v>3538</v>
      </c>
      <c r="C153" s="173">
        <v>2010</v>
      </c>
      <c r="D153" s="476">
        <v>40323</v>
      </c>
      <c r="E153" s="173" t="s">
        <v>3539</v>
      </c>
      <c r="F153" s="173" t="s">
        <v>3540</v>
      </c>
      <c r="G153" s="173" t="s">
        <v>30</v>
      </c>
      <c r="H153" s="173" t="s">
        <v>3541</v>
      </c>
      <c r="I153" s="476">
        <v>44175</v>
      </c>
      <c r="J153" s="173">
        <v>12</v>
      </c>
      <c r="K153" s="477" t="s">
        <v>880</v>
      </c>
      <c r="L153" s="173" t="s">
        <v>371</v>
      </c>
      <c r="M153" s="393">
        <f>I153-D153</f>
        <v>3852</v>
      </c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ht="15" customHeight="1" r="154">
      <c r="A154" s="471" t="s">
        <v>3542</v>
      </c>
      <c r="B154" s="472" t="s">
        <v>3543</v>
      </c>
      <c r="C154" s="472">
        <v>2018</v>
      </c>
      <c r="D154" s="473">
        <v>43341</v>
      </c>
      <c r="E154" s="472" t="s">
        <v>3544</v>
      </c>
      <c r="F154" s="472" t="s">
        <v>3545</v>
      </c>
      <c r="G154" s="472" t="s">
        <v>17</v>
      </c>
      <c r="H154" s="472" t="s">
        <v>345</v>
      </c>
      <c r="I154" s="473">
        <v>44175</v>
      </c>
      <c r="J154" s="472">
        <v>12</v>
      </c>
      <c r="K154" s="474" t="s">
        <v>336</v>
      </c>
      <c r="L154" s="472" t="s">
        <v>371</v>
      </c>
      <c r="M154" s="389">
        <f>I154-D154</f>
        <v>834</v>
      </c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ht="15" customHeight="1" r="155">
      <c r="A155" s="475" t="s">
        <v>3546</v>
      </c>
      <c r="B155" s="173" t="s">
        <v>3547</v>
      </c>
      <c r="C155" s="173">
        <v>2017</v>
      </c>
      <c r="D155" s="476">
        <v>42954</v>
      </c>
      <c r="E155" s="173" t="s">
        <v>3548</v>
      </c>
      <c r="F155" s="173" t="s">
        <v>534</v>
      </c>
      <c r="G155" s="173" t="s">
        <v>17</v>
      </c>
      <c r="H155" s="173" t="s">
        <v>55</v>
      </c>
      <c r="I155" s="476">
        <v>44186</v>
      </c>
      <c r="J155" s="173">
        <v>12</v>
      </c>
      <c r="K155" s="474" t="s">
        <v>336</v>
      </c>
      <c r="L155" s="173" t="s">
        <v>371</v>
      </c>
      <c r="M155" s="393">
        <f>I155-D155</f>
        <v>1232</v>
      </c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ht="15" customHeight="1" r="156">
      <c r="A156" s="471" t="s">
        <v>3549</v>
      </c>
      <c r="B156" s="472" t="s">
        <v>3550</v>
      </c>
      <c r="C156" s="472">
        <v>2014</v>
      </c>
      <c r="D156" s="473">
        <v>41876</v>
      </c>
      <c r="E156" s="472" t="s">
        <v>3551</v>
      </c>
      <c r="F156" s="472" t="s">
        <v>1451</v>
      </c>
      <c r="G156" s="472" t="s">
        <v>17</v>
      </c>
      <c r="H156" s="472" t="s">
        <v>25</v>
      </c>
      <c r="I156" s="473">
        <v>44186</v>
      </c>
      <c r="J156" s="472">
        <v>12</v>
      </c>
      <c r="K156" s="474" t="s">
        <v>336</v>
      </c>
      <c r="L156" s="472" t="s">
        <v>376</v>
      </c>
      <c r="M156" s="389">
        <f>I156-D156</f>
        <v>2310</v>
      </c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ht="15" customHeight="1" r="157">
      <c r="A157" s="475" t="s">
        <v>3552</v>
      </c>
      <c r="B157" s="173" t="s">
        <v>3553</v>
      </c>
      <c r="C157" s="173">
        <v>2018</v>
      </c>
      <c r="D157" s="476">
        <v>43378</v>
      </c>
      <c r="E157" s="173" t="s">
        <v>3554</v>
      </c>
      <c r="F157" s="173" t="s">
        <v>3545</v>
      </c>
      <c r="G157" s="173" t="s">
        <v>17</v>
      </c>
      <c r="H157" s="173" t="s">
        <v>137</v>
      </c>
      <c r="I157" s="476">
        <v>44186</v>
      </c>
      <c r="J157" s="173">
        <v>12</v>
      </c>
      <c r="K157" s="474" t="s">
        <v>336</v>
      </c>
      <c r="L157" s="173" t="s">
        <v>371</v>
      </c>
      <c r="M157" s="393">
        <f>I157-D157</f>
        <v>808</v>
      </c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ht="15" customHeight="1" r="158">
      <c r="A158" s="471" t="s">
        <v>3555</v>
      </c>
      <c r="B158" s="472" t="s">
        <v>3556</v>
      </c>
      <c r="C158" s="472">
        <v>2017</v>
      </c>
      <c r="D158" s="473">
        <v>42814</v>
      </c>
      <c r="E158" s="472" t="s">
        <v>3557</v>
      </c>
      <c r="F158" s="472" t="s">
        <v>1417</v>
      </c>
      <c r="G158" s="472" t="s">
        <v>17</v>
      </c>
      <c r="H158" s="472" t="s">
        <v>55</v>
      </c>
      <c r="I158" s="473">
        <v>44186</v>
      </c>
      <c r="J158" s="472">
        <v>12</v>
      </c>
      <c r="K158" s="474" t="s">
        <v>336</v>
      </c>
      <c r="L158" s="472" t="s">
        <v>376</v>
      </c>
      <c r="M158" s="389">
        <f>I158-D158</f>
        <v>1372</v>
      </c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ht="15" customHeight="1" r="159">
      <c r="A159" s="475" t="s">
        <v>3558</v>
      </c>
      <c r="B159" s="173" t="s">
        <v>3559</v>
      </c>
      <c r="C159" s="173">
        <v>2017</v>
      </c>
      <c r="D159" s="476">
        <v>42765</v>
      </c>
      <c r="E159" s="173" t="s">
        <v>3560</v>
      </c>
      <c r="F159" s="173" t="s">
        <v>1451</v>
      </c>
      <c r="G159" s="173" t="s">
        <v>17</v>
      </c>
      <c r="H159" s="173" t="s">
        <v>137</v>
      </c>
      <c r="I159" s="476">
        <v>44186</v>
      </c>
      <c r="J159" s="173">
        <v>12</v>
      </c>
      <c r="K159" s="474" t="s">
        <v>336</v>
      </c>
      <c r="L159" s="173" t="s">
        <v>376</v>
      </c>
      <c r="M159" s="393">
        <f>I159-D159</f>
        <v>1421</v>
      </c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ht="15" customHeight="1" r="160">
      <c r="A160" s="471" t="s">
        <v>3561</v>
      </c>
      <c r="B160" s="472" t="s">
        <v>3562</v>
      </c>
      <c r="C160" s="472">
        <v>2018</v>
      </c>
      <c r="D160" s="473">
        <v>43404</v>
      </c>
      <c r="E160" s="472" t="s">
        <v>3563</v>
      </c>
      <c r="F160" s="472" t="s">
        <v>242</v>
      </c>
      <c r="G160" s="472" t="s">
        <v>17</v>
      </c>
      <c r="H160" s="472" t="s">
        <v>137</v>
      </c>
      <c r="I160" s="473">
        <v>44186</v>
      </c>
      <c r="J160" s="472">
        <v>12</v>
      </c>
      <c r="K160" s="474" t="s">
        <v>336</v>
      </c>
      <c r="L160" s="472" t="s">
        <v>376</v>
      </c>
      <c r="M160" s="389">
        <f>I160-D160</f>
        <v>782</v>
      </c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ht="15" customHeight="1" r="161">
      <c r="A161" s="475" t="s">
        <v>3564</v>
      </c>
      <c r="B161" s="173" t="s">
        <v>3565</v>
      </c>
      <c r="C161" s="173">
        <v>2015</v>
      </c>
      <c r="D161" s="476">
        <v>42178</v>
      </c>
      <c r="E161" s="173" t="s">
        <v>3566</v>
      </c>
      <c r="F161" s="173" t="s">
        <v>1430</v>
      </c>
      <c r="G161" s="173" t="s">
        <v>17</v>
      </c>
      <c r="H161" s="173" t="s">
        <v>209</v>
      </c>
      <c r="I161" s="476">
        <v>44186</v>
      </c>
      <c r="J161" s="173">
        <v>12</v>
      </c>
      <c r="K161" s="474" t="s">
        <v>336</v>
      </c>
      <c r="L161" s="173" t="s">
        <v>371</v>
      </c>
      <c r="M161" s="393">
        <f>I161-D161</f>
        <v>2008</v>
      </c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ht="15" customHeight="1" r="162">
      <c r="A162" s="471" t="s">
        <v>3567</v>
      </c>
      <c r="B162" s="472" t="s">
        <v>3568</v>
      </c>
      <c r="C162" s="472">
        <v>2017</v>
      </c>
      <c r="D162" s="473">
        <v>43055</v>
      </c>
      <c r="E162" s="472" t="s">
        <v>3569</v>
      </c>
      <c r="F162" s="472" t="s">
        <v>1430</v>
      </c>
      <c r="G162" s="472" t="s">
        <v>17</v>
      </c>
      <c r="H162" s="472" t="s">
        <v>465</v>
      </c>
      <c r="I162" s="473">
        <v>44186</v>
      </c>
      <c r="J162" s="472">
        <v>12</v>
      </c>
      <c r="K162" s="474" t="s">
        <v>336</v>
      </c>
      <c r="L162" s="472" t="s">
        <v>371</v>
      </c>
      <c r="M162" s="389">
        <f>I162-D162</f>
        <v>1131</v>
      </c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ht="15" customHeight="1" r="163">
      <c r="A163" s="475" t="s">
        <v>3570</v>
      </c>
      <c r="B163" s="173" t="s">
        <v>3571</v>
      </c>
      <c r="C163" s="173">
        <v>2019</v>
      </c>
      <c r="D163" s="476">
        <v>43619</v>
      </c>
      <c r="E163" s="173" t="s">
        <v>3572</v>
      </c>
      <c r="F163" s="173" t="s">
        <v>1599</v>
      </c>
      <c r="G163" s="173" t="s">
        <v>17</v>
      </c>
      <c r="H163" s="173" t="s">
        <v>209</v>
      </c>
      <c r="I163" s="476">
        <v>44186</v>
      </c>
      <c r="J163" s="173">
        <v>12</v>
      </c>
      <c r="K163" s="474" t="s">
        <v>336</v>
      </c>
      <c r="L163" s="173" t="s">
        <v>371</v>
      </c>
      <c r="M163" s="393">
        <f>I163-D163</f>
        <v>567</v>
      </c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ht="15" customHeight="1" r="164">
      <c r="A164" s="471" t="s">
        <v>3573</v>
      </c>
      <c r="B164" s="472" t="s">
        <v>3574</v>
      </c>
      <c r="C164" s="472">
        <v>2014</v>
      </c>
      <c r="D164" s="473">
        <v>41983</v>
      </c>
      <c r="E164" s="472" t="s">
        <v>3575</v>
      </c>
      <c r="F164" s="472" t="s">
        <v>1451</v>
      </c>
      <c r="G164" s="472" t="s">
        <v>17</v>
      </c>
      <c r="H164" s="472" t="s">
        <v>209</v>
      </c>
      <c r="I164" s="473">
        <v>44186</v>
      </c>
      <c r="J164" s="472">
        <v>12</v>
      </c>
      <c r="K164" s="474" t="s">
        <v>336</v>
      </c>
      <c r="L164" s="472" t="s">
        <v>376</v>
      </c>
      <c r="M164" s="389">
        <f>I164-D164</f>
        <v>2203</v>
      </c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ht="15" customHeight="1" r="165">
      <c r="A165" s="475" t="s">
        <v>3576</v>
      </c>
      <c r="B165" s="173" t="s">
        <v>3577</v>
      </c>
      <c r="C165" s="173">
        <v>2014</v>
      </c>
      <c r="D165" s="476">
        <v>41788</v>
      </c>
      <c r="E165" s="173" t="s">
        <v>3578</v>
      </c>
      <c r="F165" s="173" t="s">
        <v>534</v>
      </c>
      <c r="G165" s="173" t="s">
        <v>17</v>
      </c>
      <c r="H165" s="173" t="s">
        <v>83</v>
      </c>
      <c r="I165" s="476">
        <v>44186</v>
      </c>
      <c r="J165" s="173">
        <v>12</v>
      </c>
      <c r="K165" s="474" t="s">
        <v>336</v>
      </c>
      <c r="L165" s="173" t="s">
        <v>371</v>
      </c>
      <c r="M165" s="393">
        <f>I165-D165</f>
        <v>2398</v>
      </c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ht="15" customHeight="1" r="166">
      <c r="A166" s="471" t="s">
        <v>3579</v>
      </c>
      <c r="B166" s="472" t="s">
        <v>3580</v>
      </c>
      <c r="C166" s="472">
        <v>2017</v>
      </c>
      <c r="D166" s="473">
        <v>43039</v>
      </c>
      <c r="E166" s="472" t="s">
        <v>3581</v>
      </c>
      <c r="F166" s="472" t="s">
        <v>3545</v>
      </c>
      <c r="G166" s="472" t="s">
        <v>17</v>
      </c>
      <c r="H166" s="472" t="s">
        <v>100</v>
      </c>
      <c r="I166" s="473">
        <v>44186</v>
      </c>
      <c r="J166" s="472">
        <v>12</v>
      </c>
      <c r="K166" s="474" t="s">
        <v>336</v>
      </c>
      <c r="L166" s="472" t="s">
        <v>371</v>
      </c>
      <c r="M166" s="389">
        <f>I166-D166</f>
        <v>1147</v>
      </c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ht="15" customHeight="1" r="167">
      <c r="A167" s="475" t="s">
        <v>3582</v>
      </c>
      <c r="B167" s="173" t="s">
        <v>3583</v>
      </c>
      <c r="C167" s="173">
        <v>2019</v>
      </c>
      <c r="D167" s="476">
        <v>43640</v>
      </c>
      <c r="E167" s="173" t="s">
        <v>3584</v>
      </c>
      <c r="F167" s="173" t="s">
        <v>1767</v>
      </c>
      <c r="G167" s="173" t="s">
        <v>17</v>
      </c>
      <c r="H167" s="173" t="s">
        <v>77</v>
      </c>
      <c r="I167" s="476">
        <v>44186</v>
      </c>
      <c r="J167" s="173">
        <v>12</v>
      </c>
      <c r="K167" s="474" t="s">
        <v>336</v>
      </c>
      <c r="L167" s="173" t="s">
        <v>371</v>
      </c>
      <c r="M167" s="393">
        <f>I167-D167</f>
        <v>546</v>
      </c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ht="15" customHeight="1" r="168">
      <c r="A168" s="471" t="s">
        <v>3585</v>
      </c>
      <c r="B168" s="472" t="s">
        <v>3586</v>
      </c>
      <c r="C168" s="472">
        <v>2015</v>
      </c>
      <c r="D168" s="473">
        <v>42132</v>
      </c>
      <c r="E168" s="472" t="s">
        <v>3587</v>
      </c>
      <c r="F168" s="472" t="s">
        <v>34</v>
      </c>
      <c r="G168" s="472" t="s">
        <v>17</v>
      </c>
      <c r="H168" s="472" t="s">
        <v>886</v>
      </c>
      <c r="I168" s="473">
        <v>44187</v>
      </c>
      <c r="J168" s="472">
        <v>12</v>
      </c>
      <c r="K168" s="474" t="s">
        <v>336</v>
      </c>
      <c r="L168" s="472" t="s">
        <v>376</v>
      </c>
      <c r="M168" s="389">
        <f>I168-D168</f>
        <v>2055</v>
      </c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ht="15" customHeight="1" r="169">
      <c r="A169" s="475" t="s">
        <v>3588</v>
      </c>
      <c r="B169" s="173" t="s">
        <v>3589</v>
      </c>
      <c r="C169" s="173">
        <v>2014</v>
      </c>
      <c r="D169" s="476">
        <v>42002</v>
      </c>
      <c r="E169" s="173" t="s">
        <v>3590</v>
      </c>
      <c r="F169" s="173" t="s">
        <v>1430</v>
      </c>
      <c r="G169" s="173" t="s">
        <v>17</v>
      </c>
      <c r="H169" s="173" t="s">
        <v>209</v>
      </c>
      <c r="I169" s="476">
        <v>44187</v>
      </c>
      <c r="J169" s="173">
        <v>12</v>
      </c>
      <c r="K169" s="474" t="s">
        <v>336</v>
      </c>
      <c r="L169" s="173" t="s">
        <v>371</v>
      </c>
      <c r="M169" s="393">
        <f>I169-D169</f>
        <v>2185</v>
      </c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ht="15" customHeight="1" r="170">
      <c r="A170" s="471" t="s">
        <v>3591</v>
      </c>
      <c r="B170" s="472" t="s">
        <v>3592</v>
      </c>
      <c r="C170" s="472">
        <v>2020</v>
      </c>
      <c r="D170" s="473">
        <v>43881</v>
      </c>
      <c r="E170" s="472" t="s">
        <v>3593</v>
      </c>
      <c r="F170" s="472" t="s">
        <v>1767</v>
      </c>
      <c r="G170" s="472" t="s">
        <v>17</v>
      </c>
      <c r="H170" s="472" t="s">
        <v>1579</v>
      </c>
      <c r="I170" s="473">
        <v>44187</v>
      </c>
      <c r="J170" s="472">
        <v>12</v>
      </c>
      <c r="K170" s="474" t="s">
        <v>336</v>
      </c>
      <c r="L170" s="472" t="s">
        <v>371</v>
      </c>
      <c r="M170" s="389">
        <f>I170-D170</f>
        <v>306</v>
      </c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ht="15" customHeight="1" r="171">
      <c r="A171" s="475" t="s">
        <v>3594</v>
      </c>
      <c r="B171" s="173" t="s">
        <v>3595</v>
      </c>
      <c r="C171" s="173">
        <v>2018</v>
      </c>
      <c r="D171" s="476">
        <v>43439</v>
      </c>
      <c r="E171" s="173" t="s">
        <v>3596</v>
      </c>
      <c r="F171" s="173" t="s">
        <v>1430</v>
      </c>
      <c r="G171" s="173" t="s">
        <v>17</v>
      </c>
      <c r="H171" s="173" t="s">
        <v>209</v>
      </c>
      <c r="I171" s="476">
        <v>44187</v>
      </c>
      <c r="J171" s="173">
        <v>12</v>
      </c>
      <c r="K171" s="474" t="s">
        <v>336</v>
      </c>
      <c r="L171" s="173" t="s">
        <v>371</v>
      </c>
      <c r="M171" s="393">
        <f>I171-D171</f>
        <v>748</v>
      </c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ht="12.75" customHeight="1" r="172">
      <c r="A172" s="471" t="s">
        <v>3597</v>
      </c>
      <c r="B172" s="472" t="s">
        <v>3598</v>
      </c>
      <c r="C172" s="472">
        <v>2009</v>
      </c>
      <c r="D172" s="473">
        <v>39875</v>
      </c>
      <c r="E172" s="472" t="s">
        <v>3599</v>
      </c>
      <c r="F172" s="472" t="s">
        <v>3600</v>
      </c>
      <c r="G172" s="472" t="s">
        <v>30</v>
      </c>
      <c r="H172" s="472" t="s">
        <v>965</v>
      </c>
      <c r="I172" s="473">
        <v>44188</v>
      </c>
      <c r="J172" s="472">
        <v>12</v>
      </c>
      <c r="K172" s="477" t="s">
        <v>880</v>
      </c>
      <c r="L172" s="472" t="s">
        <v>376</v>
      </c>
      <c r="M172" s="389">
        <f>I172-D172</f>
        <v>4313</v>
      </c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ht="12.75" customHeight="1" r="173">
      <c r="A173" s="475" t="s">
        <v>3601</v>
      </c>
      <c r="B173" s="173" t="s">
        <v>3602</v>
      </c>
      <c r="C173" s="173">
        <v>2013</v>
      </c>
      <c r="D173" s="476">
        <v>41360</v>
      </c>
      <c r="E173" s="173" t="s">
        <v>3603</v>
      </c>
      <c r="F173" s="173" t="s">
        <v>3604</v>
      </c>
      <c r="G173" s="173" t="s">
        <v>30</v>
      </c>
      <c r="H173" s="173" t="s">
        <v>104</v>
      </c>
      <c r="I173" s="476">
        <v>44193</v>
      </c>
      <c r="J173" s="173">
        <v>12</v>
      </c>
      <c r="K173" s="477" t="s">
        <v>880</v>
      </c>
      <c r="L173" s="173" t="s">
        <v>376</v>
      </c>
      <c r="M173" s="393">
        <f>I173-D173</f>
        <v>2833</v>
      </c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ht="12.75" customHeight="1" r="174">
      <c r="A174" s="479">
        <v>120</v>
      </c>
      <c r="B174" s="480" t="s">
        <v>3605</v>
      </c>
      <c r="C174" s="480">
        <v>2015</v>
      </c>
      <c r="D174" s="481">
        <v>42146</v>
      </c>
      <c r="E174" s="480" t="s">
        <v>3606</v>
      </c>
      <c r="F174" s="480" t="s">
        <v>1361</v>
      </c>
      <c r="G174" s="480" t="s">
        <v>860</v>
      </c>
      <c r="H174" s="480" t="s">
        <v>71</v>
      </c>
      <c r="I174" s="481">
        <v>43836</v>
      </c>
      <c r="J174" s="480">
        <v>1</v>
      </c>
      <c r="K174" s="482" t="s">
        <v>319</v>
      </c>
      <c r="L174" s="472" t="s">
        <v>1418</v>
      </c>
      <c r="M174" s="389">
        <f>I174-D174</f>
        <v>1690</v>
      </c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ht="12.75" customHeight="1" r="175">
      <c r="A175" s="475">
        <v>220</v>
      </c>
      <c r="B175" s="173" t="s">
        <v>3607</v>
      </c>
      <c r="C175" s="173">
        <v>2016</v>
      </c>
      <c r="D175" s="476">
        <v>42515</v>
      </c>
      <c r="E175" s="173" t="s">
        <v>3608</v>
      </c>
      <c r="F175" s="173" t="s">
        <v>2125</v>
      </c>
      <c r="G175" s="173" t="s">
        <v>860</v>
      </c>
      <c r="H175" s="173" t="s">
        <v>100</v>
      </c>
      <c r="I175" s="476">
        <v>43847</v>
      </c>
      <c r="J175" s="173">
        <v>1</v>
      </c>
      <c r="K175" s="483" t="s">
        <v>319</v>
      </c>
      <c r="L175" s="173" t="s">
        <v>1423</v>
      </c>
      <c r="M175" s="393">
        <f>I175-D175</f>
        <v>1332</v>
      </c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ht="12.75" customHeight="1" r="176">
      <c r="A176" s="471">
        <v>320</v>
      </c>
      <c r="B176" s="472" t="s">
        <v>3609</v>
      </c>
      <c r="C176" s="472">
        <v>2017</v>
      </c>
      <c r="D176" s="473">
        <v>43089</v>
      </c>
      <c r="E176" s="472" t="s">
        <v>3610</v>
      </c>
      <c r="F176" s="472" t="s">
        <v>1183</v>
      </c>
      <c r="G176" s="472" t="s">
        <v>860</v>
      </c>
      <c r="H176" s="472" t="s">
        <v>181</v>
      </c>
      <c r="I176" s="473">
        <v>43865</v>
      </c>
      <c r="J176" s="472">
        <v>2</v>
      </c>
      <c r="K176" s="483" t="s">
        <v>308</v>
      </c>
      <c r="L176" s="472" t="s">
        <v>1423</v>
      </c>
      <c r="M176" s="389">
        <f>I176-D176</f>
        <v>776</v>
      </c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ht="15" customHeight="1" r="177">
      <c r="A177" s="475">
        <v>420</v>
      </c>
      <c r="B177" s="173" t="s">
        <v>3611</v>
      </c>
      <c r="C177" s="173">
        <v>2019</v>
      </c>
      <c r="D177" s="476">
        <v>43629</v>
      </c>
      <c r="E177" s="173" t="s">
        <v>3612</v>
      </c>
      <c r="F177" s="484" t="s">
        <v>3613</v>
      </c>
      <c r="G177" s="173" t="s">
        <v>865</v>
      </c>
      <c r="H177" s="173" t="s">
        <v>3614</v>
      </c>
      <c r="I177" s="476">
        <v>43865</v>
      </c>
      <c r="J177" s="173">
        <v>2</v>
      </c>
      <c r="K177" s="483" t="s">
        <v>319</v>
      </c>
      <c r="L177" s="173" t="s">
        <v>1891</v>
      </c>
      <c r="M177" s="393">
        <f>I177-D177</f>
        <v>236</v>
      </c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ht="15" customHeight="1" r="178">
      <c r="A178" s="471">
        <v>520</v>
      </c>
      <c r="B178" s="472" t="s">
        <v>3615</v>
      </c>
      <c r="C178" s="472">
        <v>2019</v>
      </c>
      <c r="D178" s="473">
        <v>43591</v>
      </c>
      <c r="E178" s="472" t="s">
        <v>3616</v>
      </c>
      <c r="F178" s="485" t="s">
        <v>3613</v>
      </c>
      <c r="G178" s="472" t="s">
        <v>865</v>
      </c>
      <c r="H178" s="472" t="s">
        <v>3614</v>
      </c>
      <c r="I178" s="473">
        <v>43865</v>
      </c>
      <c r="J178" s="472">
        <v>2</v>
      </c>
      <c r="K178" s="483" t="s">
        <v>319</v>
      </c>
      <c r="L178" s="472" t="s">
        <v>1891</v>
      </c>
      <c r="M178" s="389">
        <f>I178-D178</f>
        <v>274</v>
      </c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ht="12.75" customHeight="1" r="179">
      <c r="A179" s="475">
        <v>620</v>
      </c>
      <c r="B179" s="173" t="s">
        <v>3617</v>
      </c>
      <c r="C179" s="173">
        <v>2016</v>
      </c>
      <c r="D179" s="476">
        <v>42523</v>
      </c>
      <c r="E179" s="173" t="s">
        <v>3618</v>
      </c>
      <c r="F179" s="173" t="s">
        <v>2163</v>
      </c>
      <c r="G179" s="173" t="s">
        <v>860</v>
      </c>
      <c r="H179" s="173" t="s">
        <v>18</v>
      </c>
      <c r="I179" s="476">
        <v>43865</v>
      </c>
      <c r="J179" s="173">
        <v>2</v>
      </c>
      <c r="K179" s="483" t="s">
        <v>313</v>
      </c>
      <c r="L179" s="173" t="s">
        <v>1423</v>
      </c>
      <c r="M179" s="393">
        <f>I179-D179</f>
        <v>1342</v>
      </c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ht="12.75" customHeight="1" r="180">
      <c r="A180" s="471">
        <v>720</v>
      </c>
      <c r="B180" s="472" t="s">
        <v>3619</v>
      </c>
      <c r="C180" s="472">
        <v>2017</v>
      </c>
      <c r="D180" s="473">
        <v>43053</v>
      </c>
      <c r="E180" s="472" t="s">
        <v>3620</v>
      </c>
      <c r="F180" s="472" t="s">
        <v>916</v>
      </c>
      <c r="G180" s="472" t="s">
        <v>860</v>
      </c>
      <c r="H180" s="472" t="s">
        <v>3621</v>
      </c>
      <c r="I180" s="473">
        <v>43865</v>
      </c>
      <c r="J180" s="472">
        <v>2</v>
      </c>
      <c r="K180" s="483" t="s">
        <v>319</v>
      </c>
      <c r="L180" s="472" t="s">
        <v>1418</v>
      </c>
      <c r="M180" s="389">
        <f>I180-D180</f>
        <v>812</v>
      </c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ht="12.75" customHeight="1" r="181">
      <c r="A181" s="475">
        <v>820</v>
      </c>
      <c r="B181" s="173" t="s">
        <v>3622</v>
      </c>
      <c r="C181" s="173">
        <v>2016</v>
      </c>
      <c r="D181" s="476">
        <v>42705</v>
      </c>
      <c r="E181" s="173" t="s">
        <v>3623</v>
      </c>
      <c r="F181" s="173" t="s">
        <v>1451</v>
      </c>
      <c r="G181" s="173" t="s">
        <v>860</v>
      </c>
      <c r="H181" s="173" t="s">
        <v>18</v>
      </c>
      <c r="I181" s="476">
        <v>43878</v>
      </c>
      <c r="J181" s="173">
        <v>2</v>
      </c>
      <c r="K181" s="477" t="s">
        <v>1398</v>
      </c>
      <c r="L181" s="173" t="s">
        <v>1418</v>
      </c>
      <c r="M181" s="393">
        <f>I181-D181</f>
        <v>1173</v>
      </c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ht="12.75" customHeight="1" r="182">
      <c r="A182" s="471">
        <v>920</v>
      </c>
      <c r="B182" s="486" t="s">
        <v>1368</v>
      </c>
      <c r="C182" s="486" t="s">
        <v>1368</v>
      </c>
      <c r="D182" s="487" t="s">
        <v>1368</v>
      </c>
      <c r="E182" s="486" t="s">
        <v>1368</v>
      </c>
      <c r="F182" s="486" t="s">
        <v>1368</v>
      </c>
      <c r="G182" s="486" t="s">
        <v>1368</v>
      </c>
      <c r="H182" s="486" t="s">
        <v>1368</v>
      </c>
      <c r="I182" s="487" t="s">
        <v>1368</v>
      </c>
      <c r="J182" s="486" t="s">
        <v>1368</v>
      </c>
      <c r="K182" s="486" t="s">
        <v>1368</v>
      </c>
      <c r="L182" s="486" t="s">
        <v>1368</v>
      </c>
      <c r="M182" s="488" t="s">
        <v>1368</v>
      </c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ht="12.75" customHeight="1" r="183">
      <c r="A183" s="475">
        <v>1020</v>
      </c>
      <c r="B183" s="173" t="s">
        <v>3624</v>
      </c>
      <c r="C183" s="173">
        <v>2013</v>
      </c>
      <c r="D183" s="476">
        <v>41605</v>
      </c>
      <c r="E183" s="173" t="s">
        <v>3625</v>
      </c>
      <c r="F183" s="173" t="s">
        <v>2597</v>
      </c>
      <c r="G183" s="173" t="s">
        <v>850</v>
      </c>
      <c r="H183" s="173" t="s">
        <v>870</v>
      </c>
      <c r="I183" s="476">
        <v>43878</v>
      </c>
      <c r="J183" s="173">
        <v>2</v>
      </c>
      <c r="K183" s="489" t="s">
        <v>301</v>
      </c>
      <c r="L183" s="173" t="s">
        <v>1423</v>
      </c>
      <c r="M183" s="393">
        <f>I183-D183</f>
        <v>2273</v>
      </c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ht="12.75" customHeight="1" r="184">
      <c r="A184" s="471">
        <v>1120</v>
      </c>
      <c r="B184" s="472" t="s">
        <v>3626</v>
      </c>
      <c r="C184" s="472">
        <v>2014</v>
      </c>
      <c r="D184" s="473">
        <v>41978</v>
      </c>
      <c r="E184" s="472" t="s">
        <v>3627</v>
      </c>
      <c r="F184" s="472" t="s">
        <v>144</v>
      </c>
      <c r="G184" s="472" t="s">
        <v>860</v>
      </c>
      <c r="H184" s="472" t="s">
        <v>71</v>
      </c>
      <c r="I184" s="473">
        <v>43878</v>
      </c>
      <c r="J184" s="472">
        <v>2</v>
      </c>
      <c r="K184" s="483" t="s">
        <v>319</v>
      </c>
      <c r="L184" s="472" t="s">
        <v>1423</v>
      </c>
      <c r="M184" s="389">
        <f>I184-D184</f>
        <v>1900</v>
      </c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ht="15.75" customHeight="1" r="185">
      <c r="A185" s="475">
        <v>1220</v>
      </c>
      <c r="B185" s="173" t="s">
        <v>3628</v>
      </c>
      <c r="C185" s="173">
        <v>2013</v>
      </c>
      <c r="D185" s="476">
        <v>41516</v>
      </c>
      <c r="E185" s="173" t="s">
        <v>3629</v>
      </c>
      <c r="F185" s="173" t="s">
        <v>953</v>
      </c>
      <c r="G185" s="173" t="s">
        <v>860</v>
      </c>
      <c r="H185" s="173" t="s">
        <v>209</v>
      </c>
      <c r="I185" s="476">
        <v>43878</v>
      </c>
      <c r="J185" s="173">
        <v>2</v>
      </c>
      <c r="K185" s="483" t="s">
        <v>319</v>
      </c>
      <c r="L185" s="173" t="s">
        <v>1418</v>
      </c>
      <c r="M185" s="393">
        <f>I185-D185</f>
        <v>2362</v>
      </c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ht="12.75" customHeight="1" r="186">
      <c r="A186" s="471">
        <v>1320</v>
      </c>
      <c r="B186" s="472" t="s">
        <v>3630</v>
      </c>
      <c r="C186" s="472">
        <v>2015</v>
      </c>
      <c r="D186" s="473">
        <v>42114</v>
      </c>
      <c r="E186" s="472" t="s">
        <v>3631</v>
      </c>
      <c r="F186" s="472" t="s">
        <v>2043</v>
      </c>
      <c r="G186" s="472" t="s">
        <v>860</v>
      </c>
      <c r="H186" s="472" t="s">
        <v>71</v>
      </c>
      <c r="I186" s="473">
        <v>43878</v>
      </c>
      <c r="J186" s="472">
        <v>2</v>
      </c>
      <c r="K186" s="483" t="s">
        <v>319</v>
      </c>
      <c r="L186" s="472" t="s">
        <v>1418</v>
      </c>
      <c r="M186" s="389">
        <f>I186-D186</f>
        <v>1764</v>
      </c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ht="12.75" customHeight="1" r="187">
      <c r="A187" s="475">
        <v>1420</v>
      </c>
      <c r="B187" s="173" t="s">
        <v>3632</v>
      </c>
      <c r="C187" s="173">
        <v>2015</v>
      </c>
      <c r="D187" s="476">
        <v>42278</v>
      </c>
      <c r="E187" s="173" t="s">
        <v>3633</v>
      </c>
      <c r="F187" s="173" t="s">
        <v>99</v>
      </c>
      <c r="G187" s="173" t="s">
        <v>860</v>
      </c>
      <c r="H187" s="173" t="s">
        <v>181</v>
      </c>
      <c r="I187" s="476">
        <v>43878</v>
      </c>
      <c r="J187" s="173">
        <v>2</v>
      </c>
      <c r="K187" s="483" t="s">
        <v>319</v>
      </c>
      <c r="L187" s="173" t="s">
        <v>1418</v>
      </c>
      <c r="M187" s="393">
        <f>I187-D187</f>
        <v>1600</v>
      </c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ht="12.75" customHeight="1" r="188">
      <c r="A188" s="471">
        <v>1520</v>
      </c>
      <c r="B188" s="472" t="s">
        <v>3634</v>
      </c>
      <c r="C188" s="472">
        <v>2015</v>
      </c>
      <c r="D188" s="473">
        <v>42369</v>
      </c>
      <c r="E188" s="472" t="s">
        <v>3635</v>
      </c>
      <c r="F188" s="472" t="s">
        <v>3636</v>
      </c>
      <c r="G188" s="472" t="s">
        <v>860</v>
      </c>
      <c r="H188" s="472" t="s">
        <v>3637</v>
      </c>
      <c r="I188" s="473">
        <v>43878</v>
      </c>
      <c r="J188" s="472">
        <v>2</v>
      </c>
      <c r="K188" s="483" t="s">
        <v>313</v>
      </c>
      <c r="L188" s="472" t="s">
        <v>1423</v>
      </c>
      <c r="M188" s="389">
        <f>I188-D188</f>
        <v>1509</v>
      </c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ht="12.75" customHeight="1" r="189">
      <c r="A189" s="475">
        <v>1620</v>
      </c>
      <c r="B189" s="173" t="s">
        <v>3638</v>
      </c>
      <c r="C189" s="173">
        <v>2012</v>
      </c>
      <c r="D189" s="476">
        <v>41253</v>
      </c>
      <c r="E189" s="173" t="s">
        <v>3639</v>
      </c>
      <c r="F189" s="173" t="s">
        <v>3640</v>
      </c>
      <c r="G189" s="173" t="s">
        <v>850</v>
      </c>
      <c r="H189" s="173" t="s">
        <v>870</v>
      </c>
      <c r="I189" s="476">
        <v>43878</v>
      </c>
      <c r="J189" s="173">
        <v>2</v>
      </c>
      <c r="K189" s="490" t="s">
        <v>289</v>
      </c>
      <c r="L189" s="173" t="s">
        <v>1423</v>
      </c>
      <c r="M189" s="393">
        <f>I189-D189</f>
        <v>2625</v>
      </c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ht="12.75" customHeight="1" r="190">
      <c r="A190" s="471">
        <v>1720</v>
      </c>
      <c r="B190" s="472" t="s">
        <v>3641</v>
      </c>
      <c r="C190" s="472">
        <v>2019</v>
      </c>
      <c r="D190" s="473">
        <v>43693</v>
      </c>
      <c r="E190" s="472" t="s">
        <v>3642</v>
      </c>
      <c r="F190" s="485" t="s">
        <v>2139</v>
      </c>
      <c r="G190" s="472" t="s">
        <v>871</v>
      </c>
      <c r="H190" s="472" t="s">
        <v>3643</v>
      </c>
      <c r="I190" s="473">
        <v>43889</v>
      </c>
      <c r="J190" s="472">
        <v>2</v>
      </c>
      <c r="K190" s="483" t="s">
        <v>319</v>
      </c>
      <c r="L190" s="472" t="s">
        <v>1891</v>
      </c>
      <c r="M190" s="389">
        <f>I190-D190</f>
        <v>196</v>
      </c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ht="15" customHeight="1" r="191">
      <c r="A191" s="475">
        <v>1820</v>
      </c>
      <c r="B191" s="173" t="s">
        <v>3644</v>
      </c>
      <c r="C191" s="173">
        <v>2019</v>
      </c>
      <c r="D191" s="476">
        <v>43629</v>
      </c>
      <c r="E191" s="173" t="s">
        <v>3645</v>
      </c>
      <c r="F191" s="484" t="s">
        <v>3613</v>
      </c>
      <c r="G191" s="173" t="s">
        <v>865</v>
      </c>
      <c r="H191" s="173" t="s">
        <v>3614</v>
      </c>
      <c r="I191" s="476">
        <v>43889</v>
      </c>
      <c r="J191" s="173">
        <v>2</v>
      </c>
      <c r="K191" s="483" t="s">
        <v>319</v>
      </c>
      <c r="L191" s="173" t="s">
        <v>1891</v>
      </c>
      <c r="M191" s="393">
        <f>I191-D191</f>
        <v>260</v>
      </c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ht="12.75" customHeight="1" r="192">
      <c r="A192" s="471">
        <v>1920</v>
      </c>
      <c r="B192" s="472" t="s">
        <v>3646</v>
      </c>
      <c r="C192" s="472">
        <v>2016</v>
      </c>
      <c r="D192" s="473">
        <v>42577</v>
      </c>
      <c r="E192" s="472" t="s">
        <v>3647</v>
      </c>
      <c r="F192" s="472" t="s">
        <v>1767</v>
      </c>
      <c r="G192" s="472" t="s">
        <v>860</v>
      </c>
      <c r="H192" s="472" t="s">
        <v>18</v>
      </c>
      <c r="I192" s="473">
        <v>43889</v>
      </c>
      <c r="J192" s="472">
        <v>2</v>
      </c>
      <c r="K192" s="483" t="s">
        <v>313</v>
      </c>
      <c r="L192" s="472" t="s">
        <v>1423</v>
      </c>
      <c r="M192" s="389">
        <f>I192-D192</f>
        <v>1312</v>
      </c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ht="12.75" customHeight="1" r="193">
      <c r="A193" s="475">
        <v>2020</v>
      </c>
      <c r="B193" s="173" t="s">
        <v>3648</v>
      </c>
      <c r="C193" s="173">
        <v>2018</v>
      </c>
      <c r="D193" s="476">
        <v>43216</v>
      </c>
      <c r="E193" s="173" t="s">
        <v>3649</v>
      </c>
      <c r="F193" s="173" t="s">
        <v>1446</v>
      </c>
      <c r="G193" s="173" t="s">
        <v>860</v>
      </c>
      <c r="H193" s="173" t="s">
        <v>18</v>
      </c>
      <c r="I193" s="476">
        <v>43889</v>
      </c>
      <c r="J193" s="173">
        <v>2</v>
      </c>
      <c r="K193" s="489" t="s">
        <v>295</v>
      </c>
      <c r="L193" s="173" t="s">
        <v>1423</v>
      </c>
      <c r="M193" s="393">
        <f>I193-D193</f>
        <v>673</v>
      </c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ht="12.75" customHeight="1" r="194">
      <c r="A194" s="471">
        <v>2120</v>
      </c>
      <c r="B194" s="472" t="s">
        <v>3650</v>
      </c>
      <c r="C194" s="472">
        <v>2011</v>
      </c>
      <c r="D194" s="473">
        <v>40801</v>
      </c>
      <c r="E194" s="472" t="s">
        <v>3651</v>
      </c>
      <c r="F194" s="472" t="s">
        <v>3652</v>
      </c>
      <c r="G194" s="472" t="s">
        <v>850</v>
      </c>
      <c r="H194" s="472" t="s">
        <v>870</v>
      </c>
      <c r="I194" s="473">
        <v>43889</v>
      </c>
      <c r="J194" s="472">
        <v>2</v>
      </c>
      <c r="K194" s="483" t="s">
        <v>319</v>
      </c>
      <c r="L194" s="472" t="s">
        <v>1423</v>
      </c>
      <c r="M194" s="389">
        <f>I194-D194</f>
        <v>3088</v>
      </c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ht="12.75" customHeight="1" r="195">
      <c r="A195" s="475">
        <v>2220</v>
      </c>
      <c r="B195" s="173" t="s">
        <v>3653</v>
      </c>
      <c r="C195" s="173">
        <v>2011</v>
      </c>
      <c r="D195" s="476">
        <v>40646</v>
      </c>
      <c r="E195" s="173" t="s">
        <v>3654</v>
      </c>
      <c r="F195" s="173" t="s">
        <v>3655</v>
      </c>
      <c r="G195" s="173" t="s">
        <v>850</v>
      </c>
      <c r="H195" s="173" t="s">
        <v>1270</v>
      </c>
      <c r="I195" s="476">
        <v>43889</v>
      </c>
      <c r="J195" s="173">
        <v>2</v>
      </c>
      <c r="K195" s="483" t="s">
        <v>319</v>
      </c>
      <c r="L195" s="173" t="s">
        <v>1418</v>
      </c>
      <c r="M195" s="393">
        <f>I195-D195</f>
        <v>3243</v>
      </c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ht="12.75" customHeight="1" r="196">
      <c r="A196" s="471">
        <v>2320</v>
      </c>
      <c r="B196" s="472" t="s">
        <v>3656</v>
      </c>
      <c r="C196" s="472">
        <v>2017</v>
      </c>
      <c r="D196" s="473">
        <v>42758</v>
      </c>
      <c r="E196" s="472" t="s">
        <v>3657</v>
      </c>
      <c r="F196" s="472" t="s">
        <v>1169</v>
      </c>
      <c r="G196" s="472" t="s">
        <v>850</v>
      </c>
      <c r="H196" s="472" t="s">
        <v>1358</v>
      </c>
      <c r="I196" s="473">
        <v>43902</v>
      </c>
      <c r="J196" s="472">
        <v>3</v>
      </c>
      <c r="K196" s="490" t="s">
        <v>278</v>
      </c>
      <c r="L196" s="472" t="s">
        <v>1423</v>
      </c>
      <c r="M196" s="389">
        <f>I196-D196</f>
        <v>1144</v>
      </c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ht="15.75" customHeight="1" r="197">
      <c r="A197" s="475">
        <v>2420</v>
      </c>
      <c r="B197" s="173" t="s">
        <v>3658</v>
      </c>
      <c r="C197" s="173">
        <v>2019</v>
      </c>
      <c r="D197" s="476">
        <v>43698</v>
      </c>
      <c r="E197" s="173" t="s">
        <v>3659</v>
      </c>
      <c r="F197" s="484" t="s">
        <v>2133</v>
      </c>
      <c r="G197" s="173" t="s">
        <v>871</v>
      </c>
      <c r="H197" s="173" t="s">
        <v>2244</v>
      </c>
      <c r="I197" s="476">
        <v>43902</v>
      </c>
      <c r="J197" s="173">
        <v>3</v>
      </c>
      <c r="K197" s="483" t="s">
        <v>319</v>
      </c>
      <c r="L197" s="173" t="s">
        <v>1891</v>
      </c>
      <c r="M197" s="393">
        <f>I197-D197</f>
        <v>204</v>
      </c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ht="12.75" customHeight="1" r="198">
      <c r="A198" s="471">
        <v>2520</v>
      </c>
      <c r="B198" s="472" t="s">
        <v>3660</v>
      </c>
      <c r="C198" s="472">
        <v>2013</v>
      </c>
      <c r="D198" s="473">
        <v>41451</v>
      </c>
      <c r="E198" s="472" t="s">
        <v>3661</v>
      </c>
      <c r="F198" s="472" t="s">
        <v>1081</v>
      </c>
      <c r="G198" s="472" t="s">
        <v>860</v>
      </c>
      <c r="H198" s="472" t="s">
        <v>65</v>
      </c>
      <c r="I198" s="473">
        <v>43920</v>
      </c>
      <c r="J198" s="472">
        <v>3</v>
      </c>
      <c r="K198" s="489" t="s">
        <v>301</v>
      </c>
      <c r="L198" s="472" t="s">
        <v>1423</v>
      </c>
      <c r="M198" s="389">
        <f>I198-D198</f>
        <v>2469</v>
      </c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ht="15.75" customHeight="1" r="199">
      <c r="A199" s="475">
        <v>2620</v>
      </c>
      <c r="B199" s="173" t="s">
        <v>3662</v>
      </c>
      <c r="C199" s="173">
        <v>2018</v>
      </c>
      <c r="D199" s="476">
        <v>43342</v>
      </c>
      <c r="E199" s="173" t="s">
        <v>3663</v>
      </c>
      <c r="F199" s="173" t="s">
        <v>3664</v>
      </c>
      <c r="G199" s="173" t="s">
        <v>850</v>
      </c>
      <c r="H199" s="173" t="s">
        <v>3665</v>
      </c>
      <c r="I199" s="476">
        <v>43902</v>
      </c>
      <c r="J199" s="173">
        <v>3</v>
      </c>
      <c r="K199" s="477" t="s">
        <v>1398</v>
      </c>
      <c r="L199" s="173" t="s">
        <v>1418</v>
      </c>
      <c r="M199" s="393">
        <f>I199-D199</f>
        <v>560</v>
      </c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ht="12.75" customHeight="1" r="200">
      <c r="A200" s="471">
        <v>2720</v>
      </c>
      <c r="B200" s="472" t="s">
        <v>3666</v>
      </c>
      <c r="C200" s="472">
        <v>2016</v>
      </c>
      <c r="D200" s="473">
        <v>42705</v>
      </c>
      <c r="E200" s="472" t="s">
        <v>3667</v>
      </c>
      <c r="F200" s="472" t="s">
        <v>3668</v>
      </c>
      <c r="G200" s="472" t="s">
        <v>850</v>
      </c>
      <c r="H200" s="472" t="s">
        <v>2462</v>
      </c>
      <c r="I200" s="473">
        <v>43902</v>
      </c>
      <c r="J200" s="472">
        <v>3</v>
      </c>
      <c r="K200" s="483" t="s">
        <v>319</v>
      </c>
      <c r="L200" s="472" t="s">
        <v>1423</v>
      </c>
      <c r="M200" s="389">
        <f>I200-D200</f>
        <v>1197</v>
      </c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ht="14.25" customHeight="1" r="201">
      <c r="A201" s="475">
        <v>2820</v>
      </c>
      <c r="B201" s="173" t="s">
        <v>3669</v>
      </c>
      <c r="C201" s="173">
        <v>2016</v>
      </c>
      <c r="D201" s="476">
        <v>42471</v>
      </c>
      <c r="E201" s="173" t="s">
        <v>3670</v>
      </c>
      <c r="F201" s="173" t="s">
        <v>370</v>
      </c>
      <c r="G201" s="173" t="s">
        <v>860</v>
      </c>
      <c r="H201" s="173" t="s">
        <v>3671</v>
      </c>
      <c r="I201" s="476">
        <v>43902</v>
      </c>
      <c r="J201" s="173">
        <v>3</v>
      </c>
      <c r="K201" s="483" t="s">
        <v>319</v>
      </c>
      <c r="L201" s="173" t="s">
        <v>1423</v>
      </c>
      <c r="M201" s="393">
        <f>I201-D201</f>
        <v>1431</v>
      </c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ht="12.75" customHeight="1" r="202">
      <c r="A202" s="471">
        <v>2920</v>
      </c>
      <c r="B202" s="472" t="s">
        <v>3672</v>
      </c>
      <c r="C202" s="472">
        <v>2014</v>
      </c>
      <c r="D202" s="473">
        <v>41807</v>
      </c>
      <c r="E202" s="472" t="s">
        <v>3673</v>
      </c>
      <c r="F202" s="472" t="s">
        <v>1678</v>
      </c>
      <c r="G202" s="472" t="s">
        <v>860</v>
      </c>
      <c r="H202" s="472" t="s">
        <v>25</v>
      </c>
      <c r="I202" s="473">
        <v>43903</v>
      </c>
      <c r="J202" s="472">
        <v>3</v>
      </c>
      <c r="K202" s="483" t="s">
        <v>313</v>
      </c>
      <c r="L202" s="472" t="s">
        <v>1418</v>
      </c>
      <c r="M202" s="389">
        <f>I202-D202</f>
        <v>2096</v>
      </c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ht="12.75" customHeight="1" r="203">
      <c r="A203" s="475">
        <v>3020</v>
      </c>
      <c r="B203" s="173" t="s">
        <v>3674</v>
      </c>
      <c r="C203" s="173">
        <v>2012</v>
      </c>
      <c r="D203" s="476">
        <v>41239</v>
      </c>
      <c r="E203" s="173" t="s">
        <v>3675</v>
      </c>
      <c r="F203" s="173" t="s">
        <v>1439</v>
      </c>
      <c r="G203" s="173" t="s">
        <v>860</v>
      </c>
      <c r="H203" s="173" t="s">
        <v>18</v>
      </c>
      <c r="I203" s="476">
        <v>43906</v>
      </c>
      <c r="J203" s="173">
        <v>3</v>
      </c>
      <c r="K203" s="483" t="s">
        <v>319</v>
      </c>
      <c r="L203" s="173" t="s">
        <v>1418</v>
      </c>
      <c r="M203" s="393">
        <f>I203-D203</f>
        <v>2667</v>
      </c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ht="12.75" customHeight="1" r="204">
      <c r="A204" s="471">
        <v>3120</v>
      </c>
      <c r="B204" s="472" t="s">
        <v>3676</v>
      </c>
      <c r="C204" s="472">
        <v>2019</v>
      </c>
      <c r="D204" s="473">
        <v>43601</v>
      </c>
      <c r="E204" s="472" t="s">
        <v>3677</v>
      </c>
      <c r="F204" s="485" t="s">
        <v>2322</v>
      </c>
      <c r="G204" s="472" t="s">
        <v>865</v>
      </c>
      <c r="H204" s="472" t="s">
        <v>2399</v>
      </c>
      <c r="I204" s="473">
        <v>43906</v>
      </c>
      <c r="J204" s="472">
        <v>3</v>
      </c>
      <c r="K204" s="477" t="s">
        <v>1398</v>
      </c>
      <c r="L204" s="472" t="s">
        <v>1891</v>
      </c>
      <c r="M204" s="389">
        <f>I204-D204</f>
        <v>305</v>
      </c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ht="12.75" customHeight="1" r="205">
      <c r="A205" s="475">
        <v>3220</v>
      </c>
      <c r="B205" s="173" t="s">
        <v>3678</v>
      </c>
      <c r="C205" s="173">
        <v>2019</v>
      </c>
      <c r="D205" s="476">
        <v>43601</v>
      </c>
      <c r="E205" s="173" t="s">
        <v>3679</v>
      </c>
      <c r="F205" s="484" t="s">
        <v>2322</v>
      </c>
      <c r="G205" s="173" t="s">
        <v>865</v>
      </c>
      <c r="H205" s="173" t="s">
        <v>2399</v>
      </c>
      <c r="I205" s="476">
        <v>43906</v>
      </c>
      <c r="J205" s="173">
        <v>3</v>
      </c>
      <c r="K205" s="477" t="s">
        <v>1398</v>
      </c>
      <c r="L205" s="173" t="s">
        <v>1891</v>
      </c>
      <c r="M205" s="393">
        <f>I205-D205</f>
        <v>305</v>
      </c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ht="12.75" customHeight="1" r="206">
      <c r="A206" s="471">
        <v>3320</v>
      </c>
      <c r="B206" s="472" t="s">
        <v>3680</v>
      </c>
      <c r="C206" s="472">
        <v>2019</v>
      </c>
      <c r="D206" s="473">
        <v>43601</v>
      </c>
      <c r="E206" s="472" t="s">
        <v>3681</v>
      </c>
      <c r="F206" s="485" t="s">
        <v>2322</v>
      </c>
      <c r="G206" s="472" t="s">
        <v>865</v>
      </c>
      <c r="H206" s="472" t="s">
        <v>2399</v>
      </c>
      <c r="I206" s="473">
        <v>43906</v>
      </c>
      <c r="J206" s="472">
        <v>3</v>
      </c>
      <c r="K206" s="477" t="s">
        <v>1398</v>
      </c>
      <c r="L206" s="472" t="s">
        <v>1891</v>
      </c>
      <c r="M206" s="389">
        <f>I206-D206</f>
        <v>305</v>
      </c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ht="12.75" customHeight="1" r="207">
      <c r="A207" s="475">
        <v>3420</v>
      </c>
      <c r="B207" s="173" t="s">
        <v>3682</v>
      </c>
      <c r="C207" s="173">
        <v>2019</v>
      </c>
      <c r="D207" s="476">
        <v>43601</v>
      </c>
      <c r="E207" s="173" t="s">
        <v>3683</v>
      </c>
      <c r="F207" s="484" t="s">
        <v>2322</v>
      </c>
      <c r="G207" s="173" t="s">
        <v>865</v>
      </c>
      <c r="H207" s="173" t="s">
        <v>2399</v>
      </c>
      <c r="I207" s="476">
        <v>43906</v>
      </c>
      <c r="J207" s="173">
        <v>3</v>
      </c>
      <c r="K207" s="477" t="s">
        <v>1398</v>
      </c>
      <c r="L207" s="173" t="s">
        <v>1891</v>
      </c>
      <c r="M207" s="393">
        <f>I207-D207</f>
        <v>305</v>
      </c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ht="12.75" customHeight="1" r="208">
      <c r="A208" s="471">
        <v>3520</v>
      </c>
      <c r="B208" s="472" t="s">
        <v>3684</v>
      </c>
      <c r="C208" s="472">
        <v>2019</v>
      </c>
      <c r="D208" s="473">
        <v>43601</v>
      </c>
      <c r="E208" s="472" t="s">
        <v>3685</v>
      </c>
      <c r="F208" s="485" t="s">
        <v>2243</v>
      </c>
      <c r="G208" s="472" t="s">
        <v>865</v>
      </c>
      <c r="H208" s="472" t="s">
        <v>2399</v>
      </c>
      <c r="I208" s="473">
        <v>43906</v>
      </c>
      <c r="J208" s="472">
        <v>3</v>
      </c>
      <c r="K208" s="483" t="s">
        <v>319</v>
      </c>
      <c r="L208" s="472" t="s">
        <v>1891</v>
      </c>
      <c r="M208" s="389">
        <f>I208-D208</f>
        <v>305</v>
      </c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ht="12.75" customHeight="1" r="209">
      <c r="A209" s="475">
        <v>3620</v>
      </c>
      <c r="B209" s="173" t="s">
        <v>3686</v>
      </c>
      <c r="C209" s="173">
        <v>2019</v>
      </c>
      <c r="D209" s="476">
        <v>43626</v>
      </c>
      <c r="E209" s="173" t="s">
        <v>3687</v>
      </c>
      <c r="F209" s="484" t="s">
        <v>3688</v>
      </c>
      <c r="G209" s="173" t="s">
        <v>865</v>
      </c>
      <c r="H209" s="173" t="s">
        <v>2111</v>
      </c>
      <c r="I209" s="476">
        <v>43906</v>
      </c>
      <c r="J209" s="173">
        <v>3</v>
      </c>
      <c r="K209" s="477" t="s">
        <v>1398</v>
      </c>
      <c r="L209" s="173" t="s">
        <v>380</v>
      </c>
      <c r="M209" s="393">
        <f>I209-D209</f>
        <v>280</v>
      </c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ht="12.75" customHeight="1" r="210">
      <c r="A210" s="471">
        <v>3720</v>
      </c>
      <c r="B210" s="472" t="s">
        <v>3689</v>
      </c>
      <c r="C210" s="472">
        <v>2019</v>
      </c>
      <c r="D210" s="473">
        <v>43706</v>
      </c>
      <c r="E210" s="472" t="s">
        <v>3690</v>
      </c>
      <c r="F210" s="472" t="s">
        <v>3691</v>
      </c>
      <c r="G210" s="472" t="s">
        <v>865</v>
      </c>
      <c r="H210" s="472" t="s">
        <v>3692</v>
      </c>
      <c r="I210" s="473">
        <v>43906</v>
      </c>
      <c r="J210" s="472">
        <v>3</v>
      </c>
      <c r="K210" s="483" t="s">
        <v>319</v>
      </c>
      <c r="L210" s="472" t="s">
        <v>1891</v>
      </c>
      <c r="M210" s="389">
        <f>I210-D210</f>
        <v>200</v>
      </c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ht="12.75" customHeight="1" r="211">
      <c r="A211" s="475">
        <v>3820</v>
      </c>
      <c r="B211" s="173" t="s">
        <v>3693</v>
      </c>
      <c r="C211" s="173">
        <v>2016</v>
      </c>
      <c r="D211" s="476">
        <v>42488</v>
      </c>
      <c r="E211" s="173" t="s">
        <v>3694</v>
      </c>
      <c r="F211" s="173" t="s">
        <v>1183</v>
      </c>
      <c r="G211" s="173" t="s">
        <v>860</v>
      </c>
      <c r="H211" s="173" t="s">
        <v>969</v>
      </c>
      <c r="I211" s="476">
        <v>43913</v>
      </c>
      <c r="J211" s="173">
        <v>3</v>
      </c>
      <c r="K211" s="483" t="s">
        <v>308</v>
      </c>
      <c r="L211" s="173" t="s">
        <v>1423</v>
      </c>
      <c r="M211" s="393">
        <f>I211-D211</f>
        <v>1425</v>
      </c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ht="12.75" customHeight="1" r="212">
      <c r="A212" s="471">
        <v>3920</v>
      </c>
      <c r="B212" s="472" t="s">
        <v>3695</v>
      </c>
      <c r="C212" s="472">
        <v>2019</v>
      </c>
      <c r="D212" s="473">
        <v>43601</v>
      </c>
      <c r="E212" s="472" t="s">
        <v>3696</v>
      </c>
      <c r="F212" s="485" t="s">
        <v>2243</v>
      </c>
      <c r="G212" s="472" t="s">
        <v>865</v>
      </c>
      <c r="H212" s="472" t="s">
        <v>2399</v>
      </c>
      <c r="I212" s="473">
        <v>43913</v>
      </c>
      <c r="J212" s="472">
        <v>3</v>
      </c>
      <c r="K212" s="483" t="s">
        <v>319</v>
      </c>
      <c r="L212" s="472" t="s">
        <v>1891</v>
      </c>
      <c r="M212" s="389">
        <f>I212-D212</f>
        <v>312</v>
      </c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ht="12.75" customHeight="1" r="213">
      <c r="A213" s="475">
        <v>4020</v>
      </c>
      <c r="B213" s="173" t="s">
        <v>3697</v>
      </c>
      <c r="C213" s="173">
        <v>2019</v>
      </c>
      <c r="D213" s="476">
        <v>43601</v>
      </c>
      <c r="E213" s="173" t="s">
        <v>3698</v>
      </c>
      <c r="F213" s="484" t="s">
        <v>2139</v>
      </c>
      <c r="G213" s="173" t="s">
        <v>865</v>
      </c>
      <c r="H213" s="173" t="s">
        <v>2399</v>
      </c>
      <c r="I213" s="476">
        <v>43913</v>
      </c>
      <c r="J213" s="173">
        <v>3</v>
      </c>
      <c r="K213" s="483" t="s">
        <v>319</v>
      </c>
      <c r="L213" s="173" t="s">
        <v>1891</v>
      </c>
      <c r="M213" s="393">
        <f>I213-D213</f>
        <v>312</v>
      </c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ht="12.75" customHeight="1" r="214">
      <c r="A214" s="471">
        <v>4120</v>
      </c>
      <c r="B214" s="472" t="s">
        <v>3699</v>
      </c>
      <c r="C214" s="472">
        <v>2018</v>
      </c>
      <c r="D214" s="473">
        <v>43374</v>
      </c>
      <c r="E214" s="472" t="s">
        <v>3700</v>
      </c>
      <c r="F214" s="485" t="s">
        <v>2336</v>
      </c>
      <c r="G214" s="472" t="s">
        <v>871</v>
      </c>
      <c r="H214" s="472" t="s">
        <v>3701</v>
      </c>
      <c r="I214" s="473">
        <v>43913</v>
      </c>
      <c r="J214" s="472">
        <v>3</v>
      </c>
      <c r="K214" s="483" t="s">
        <v>319</v>
      </c>
      <c r="L214" s="472" t="s">
        <v>1891</v>
      </c>
      <c r="M214" s="389">
        <f>I214-D214</f>
        <v>539</v>
      </c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ht="12.75" customHeight="1" r="215">
      <c r="A215" s="475">
        <v>4220</v>
      </c>
      <c r="B215" s="173" t="s">
        <v>3702</v>
      </c>
      <c r="C215" s="173">
        <v>2017</v>
      </c>
      <c r="D215" s="476">
        <v>43089</v>
      </c>
      <c r="E215" s="173" t="s">
        <v>3703</v>
      </c>
      <c r="F215" s="173" t="s">
        <v>1361</v>
      </c>
      <c r="G215" s="173" t="s">
        <v>860</v>
      </c>
      <c r="H215" s="173" t="s">
        <v>181</v>
      </c>
      <c r="I215" s="476">
        <v>43913</v>
      </c>
      <c r="J215" s="173">
        <v>3</v>
      </c>
      <c r="K215" s="483" t="s">
        <v>313</v>
      </c>
      <c r="L215" s="173" t="s">
        <v>1418</v>
      </c>
      <c r="M215" s="393">
        <f>I215-D215</f>
        <v>824</v>
      </c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ht="12.75" customHeight="1" r="216">
      <c r="A216" s="471">
        <v>4320</v>
      </c>
      <c r="B216" s="472" t="s">
        <v>3704</v>
      </c>
      <c r="C216" s="472">
        <v>2019</v>
      </c>
      <c r="D216" s="473">
        <v>43601</v>
      </c>
      <c r="E216" s="472" t="s">
        <v>3705</v>
      </c>
      <c r="F216" s="485" t="s">
        <v>2139</v>
      </c>
      <c r="G216" s="472" t="s">
        <v>871</v>
      </c>
      <c r="H216" s="472" t="s">
        <v>2399</v>
      </c>
      <c r="I216" s="473">
        <v>43914</v>
      </c>
      <c r="J216" s="472">
        <v>3</v>
      </c>
      <c r="K216" s="483" t="s">
        <v>319</v>
      </c>
      <c r="L216" s="472" t="s">
        <v>1891</v>
      </c>
      <c r="M216" s="389">
        <f>I216-D216</f>
        <v>313</v>
      </c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ht="12.75" customHeight="1" r="217">
      <c r="A217" s="475">
        <v>4420</v>
      </c>
      <c r="B217" s="173" t="s">
        <v>3706</v>
      </c>
      <c r="C217" s="173">
        <v>2013</v>
      </c>
      <c r="D217" s="476">
        <v>41408</v>
      </c>
      <c r="E217" s="173" t="s">
        <v>3707</v>
      </c>
      <c r="F217" s="173" t="s">
        <v>3708</v>
      </c>
      <c r="G217" s="173" t="s">
        <v>850</v>
      </c>
      <c r="H217" s="173" t="s">
        <v>1270</v>
      </c>
      <c r="I217" s="476">
        <v>43915</v>
      </c>
      <c r="J217" s="173">
        <v>3</v>
      </c>
      <c r="K217" s="483" t="s">
        <v>313</v>
      </c>
      <c r="L217" s="173" t="s">
        <v>1418</v>
      </c>
      <c r="M217" s="393">
        <f>I217-D217</f>
        <v>2507</v>
      </c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ht="12.75" customHeight="1" r="218">
      <c r="A218" s="471">
        <v>4520</v>
      </c>
      <c r="B218" s="472" t="s">
        <v>3709</v>
      </c>
      <c r="C218" s="472">
        <v>2013</v>
      </c>
      <c r="D218" s="473">
        <v>41450</v>
      </c>
      <c r="E218" s="472" t="s">
        <v>3710</v>
      </c>
      <c r="F218" s="472" t="s">
        <v>3708</v>
      </c>
      <c r="G218" s="472" t="s">
        <v>850</v>
      </c>
      <c r="H218" s="472" t="s">
        <v>1270</v>
      </c>
      <c r="I218" s="473">
        <v>43915</v>
      </c>
      <c r="J218" s="472">
        <v>3</v>
      </c>
      <c r="K218" s="483" t="s">
        <v>313</v>
      </c>
      <c r="L218" s="472" t="s">
        <v>1418</v>
      </c>
      <c r="M218" s="389">
        <f>I218-D218</f>
        <v>2465</v>
      </c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ht="12.75" customHeight="1" r="219">
      <c r="A219" s="475">
        <v>4620</v>
      </c>
      <c r="B219" s="173" t="s">
        <v>3711</v>
      </c>
      <c r="C219" s="173">
        <v>2013</v>
      </c>
      <c r="D219" s="476">
        <v>41470</v>
      </c>
      <c r="E219" s="173" t="s">
        <v>3712</v>
      </c>
      <c r="F219" s="173" t="s">
        <v>3708</v>
      </c>
      <c r="G219" s="173" t="s">
        <v>850</v>
      </c>
      <c r="H219" s="173" t="s">
        <v>1270</v>
      </c>
      <c r="I219" s="476">
        <v>43915</v>
      </c>
      <c r="J219" s="173">
        <v>3</v>
      </c>
      <c r="K219" s="483" t="s">
        <v>313</v>
      </c>
      <c r="L219" s="173" t="s">
        <v>1418</v>
      </c>
      <c r="M219" s="393">
        <f>I219-D219</f>
        <v>2445</v>
      </c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ht="12.75" customHeight="1" r="220">
      <c r="A220" s="471">
        <v>4720</v>
      </c>
      <c r="B220" s="472" t="s">
        <v>3713</v>
      </c>
      <c r="C220" s="472">
        <v>2013</v>
      </c>
      <c r="D220" s="473">
        <v>41470</v>
      </c>
      <c r="E220" s="472" t="s">
        <v>3714</v>
      </c>
      <c r="F220" s="472" t="s">
        <v>3708</v>
      </c>
      <c r="G220" s="472" t="s">
        <v>850</v>
      </c>
      <c r="H220" s="472" t="s">
        <v>1270</v>
      </c>
      <c r="I220" s="473">
        <v>43915</v>
      </c>
      <c r="J220" s="472">
        <v>3</v>
      </c>
      <c r="K220" s="483" t="s">
        <v>313</v>
      </c>
      <c r="L220" s="472" t="s">
        <v>1418</v>
      </c>
      <c r="M220" s="389">
        <f>I220-D220</f>
        <v>2445</v>
      </c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ht="12.75" customHeight="1" r="221">
      <c r="A221" s="475">
        <v>4820</v>
      </c>
      <c r="B221" s="173" t="s">
        <v>3715</v>
      </c>
      <c r="C221" s="173">
        <v>2013</v>
      </c>
      <c r="D221" s="476">
        <v>41543</v>
      </c>
      <c r="E221" s="173" t="s">
        <v>3716</v>
      </c>
      <c r="F221" s="173" t="s">
        <v>3717</v>
      </c>
      <c r="G221" s="173" t="s">
        <v>850</v>
      </c>
      <c r="H221" s="173" t="s">
        <v>1270</v>
      </c>
      <c r="I221" s="476">
        <v>43915</v>
      </c>
      <c r="J221" s="173">
        <v>3</v>
      </c>
      <c r="K221" s="477" t="s">
        <v>1398</v>
      </c>
      <c r="L221" s="173" t="s">
        <v>1423</v>
      </c>
      <c r="M221" s="393">
        <f>I221-D221</f>
        <v>2372</v>
      </c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ht="12.75" customHeight="1" r="222">
      <c r="A222" s="471">
        <v>4920</v>
      </c>
      <c r="B222" s="472" t="s">
        <v>3718</v>
      </c>
      <c r="C222" s="472">
        <v>2013</v>
      </c>
      <c r="D222" s="473">
        <v>41561</v>
      </c>
      <c r="E222" s="472" t="s">
        <v>3719</v>
      </c>
      <c r="F222" s="472" t="s">
        <v>3717</v>
      </c>
      <c r="G222" s="472" t="s">
        <v>850</v>
      </c>
      <c r="H222" s="472" t="s">
        <v>1270</v>
      </c>
      <c r="I222" s="473">
        <v>43915</v>
      </c>
      <c r="J222" s="472">
        <v>3</v>
      </c>
      <c r="K222" s="477" t="s">
        <v>1398</v>
      </c>
      <c r="L222" s="472" t="s">
        <v>1423</v>
      </c>
      <c r="M222" s="389">
        <f>I222-D222</f>
        <v>2354</v>
      </c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ht="12.75" customHeight="1" r="223">
      <c r="A223" s="475">
        <v>5020</v>
      </c>
      <c r="B223" s="173" t="s">
        <v>3720</v>
      </c>
      <c r="C223" s="173">
        <v>2013</v>
      </c>
      <c r="D223" s="476">
        <v>41561</v>
      </c>
      <c r="E223" s="173" t="s">
        <v>3721</v>
      </c>
      <c r="F223" s="173" t="s">
        <v>3717</v>
      </c>
      <c r="G223" s="173" t="s">
        <v>850</v>
      </c>
      <c r="H223" s="173" t="s">
        <v>1270</v>
      </c>
      <c r="I223" s="476">
        <v>43915</v>
      </c>
      <c r="J223" s="173">
        <v>3</v>
      </c>
      <c r="K223" s="477" t="s">
        <v>1398</v>
      </c>
      <c r="L223" s="173" t="s">
        <v>1423</v>
      </c>
      <c r="M223" s="393">
        <f>I223-D223</f>
        <v>2354</v>
      </c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ht="12.75" customHeight="1" r="224">
      <c r="A224" s="471">
        <v>5120</v>
      </c>
      <c r="B224" s="472" t="s">
        <v>3722</v>
      </c>
      <c r="C224" s="472">
        <v>2018</v>
      </c>
      <c r="D224" s="473">
        <v>43305</v>
      </c>
      <c r="E224" s="472" t="s">
        <v>3723</v>
      </c>
      <c r="F224" s="485" t="s">
        <v>2900</v>
      </c>
      <c r="G224" s="472" t="s">
        <v>871</v>
      </c>
      <c r="H224" s="472" t="s">
        <v>3724</v>
      </c>
      <c r="I224" s="473">
        <v>43915</v>
      </c>
      <c r="J224" s="472">
        <v>3</v>
      </c>
      <c r="K224" s="477" t="s">
        <v>324</v>
      </c>
      <c r="L224" s="472" t="s">
        <v>1891</v>
      </c>
      <c r="M224" s="389">
        <f>I224-D224</f>
        <v>610</v>
      </c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ht="12.75" customHeight="1" r="225">
      <c r="A225" s="475">
        <v>5220</v>
      </c>
      <c r="B225" s="173" t="s">
        <v>3725</v>
      </c>
      <c r="C225" s="173">
        <v>2019</v>
      </c>
      <c r="D225" s="476">
        <v>43620</v>
      </c>
      <c r="E225" s="173" t="s">
        <v>3726</v>
      </c>
      <c r="F225" s="484" t="s">
        <v>2139</v>
      </c>
      <c r="G225" s="173" t="s">
        <v>871</v>
      </c>
      <c r="H225" s="173" t="s">
        <v>3701</v>
      </c>
      <c r="I225" s="476">
        <v>43915</v>
      </c>
      <c r="J225" s="173">
        <v>3</v>
      </c>
      <c r="K225" s="477" t="s">
        <v>324</v>
      </c>
      <c r="L225" s="173" t="s">
        <v>1891</v>
      </c>
      <c r="M225" s="393">
        <f>I225-D225</f>
        <v>295</v>
      </c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ht="12.75" customHeight="1" r="226">
      <c r="A226" s="471">
        <v>5320</v>
      </c>
      <c r="B226" s="472" t="s">
        <v>3727</v>
      </c>
      <c r="C226" s="472">
        <v>2019</v>
      </c>
      <c r="D226" s="473">
        <v>43698</v>
      </c>
      <c r="E226" s="472" t="s">
        <v>3728</v>
      </c>
      <c r="F226" s="485" t="s">
        <v>3729</v>
      </c>
      <c r="G226" s="472" t="s">
        <v>871</v>
      </c>
      <c r="H226" s="472" t="s">
        <v>1177</v>
      </c>
      <c r="I226" s="473">
        <v>43915</v>
      </c>
      <c r="J226" s="472">
        <v>3</v>
      </c>
      <c r="K226" s="483" t="s">
        <v>319</v>
      </c>
      <c r="L226" s="472" t="s">
        <v>1891</v>
      </c>
      <c r="M226" s="389">
        <f>I226-D226</f>
        <v>217</v>
      </c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ht="12.75" customHeight="1" r="227">
      <c r="A227" s="475">
        <v>5420</v>
      </c>
      <c r="B227" s="173" t="s">
        <v>3730</v>
      </c>
      <c r="C227" s="173">
        <v>2019</v>
      </c>
      <c r="D227" s="476">
        <v>43565</v>
      </c>
      <c r="E227" s="173" t="s">
        <v>3731</v>
      </c>
      <c r="F227" s="173" t="s">
        <v>3013</v>
      </c>
      <c r="G227" s="173" t="s">
        <v>865</v>
      </c>
      <c r="H227" s="173" t="s">
        <v>2259</v>
      </c>
      <c r="I227" s="476">
        <v>43915</v>
      </c>
      <c r="J227" s="173">
        <v>3</v>
      </c>
      <c r="K227" s="483" t="s">
        <v>319</v>
      </c>
      <c r="L227" s="173" t="s">
        <v>1891</v>
      </c>
      <c r="M227" s="393">
        <f>I227-D227</f>
        <v>350</v>
      </c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ht="15" customHeight="1" r="228">
      <c r="A228" s="491">
        <v>5520</v>
      </c>
      <c r="B228" s="472" t="s">
        <v>3732</v>
      </c>
      <c r="C228" s="472">
        <v>2019</v>
      </c>
      <c r="D228" s="473">
        <v>43621</v>
      </c>
      <c r="E228" s="472" t="s">
        <v>3733</v>
      </c>
      <c r="F228" s="472" t="s">
        <v>2221</v>
      </c>
      <c r="G228" s="472" t="s">
        <v>865</v>
      </c>
      <c r="H228" s="472" t="s">
        <v>2259</v>
      </c>
      <c r="I228" s="473">
        <v>43915</v>
      </c>
      <c r="J228" s="472">
        <v>3</v>
      </c>
      <c r="K228" s="477" t="s">
        <v>1398</v>
      </c>
      <c r="L228" s="472" t="s">
        <v>1891</v>
      </c>
      <c r="M228" s="389">
        <f>I228-D228</f>
        <v>294</v>
      </c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ht="12.75" customHeight="1" r="229">
      <c r="A229" s="492">
        <v>5620</v>
      </c>
      <c r="B229" s="173" t="s">
        <v>3734</v>
      </c>
      <c r="C229" s="173">
        <v>2019</v>
      </c>
      <c r="D229" s="476">
        <v>43698</v>
      </c>
      <c r="E229" s="173" t="s">
        <v>3735</v>
      </c>
      <c r="F229" s="484" t="s">
        <v>2139</v>
      </c>
      <c r="G229" s="173" t="s">
        <v>871</v>
      </c>
      <c r="H229" s="173" t="s">
        <v>1213</v>
      </c>
      <c r="I229" s="476">
        <v>43915</v>
      </c>
      <c r="J229" s="173">
        <v>3</v>
      </c>
      <c r="K229" s="483" t="s">
        <v>319</v>
      </c>
      <c r="L229" s="173" t="s">
        <v>1891</v>
      </c>
      <c r="M229" s="393">
        <f>I229-D229</f>
        <v>217</v>
      </c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ht="12.75" customHeight="1" r="230">
      <c r="A230" s="493">
        <v>5720</v>
      </c>
      <c r="B230" s="472" t="s">
        <v>3736</v>
      </c>
      <c r="C230" s="472">
        <v>2013</v>
      </c>
      <c r="D230" s="473">
        <v>41394</v>
      </c>
      <c r="E230" s="472" t="s">
        <v>3737</v>
      </c>
      <c r="F230" s="472" t="s">
        <v>3708</v>
      </c>
      <c r="G230" s="472" t="s">
        <v>850</v>
      </c>
      <c r="H230" s="472" t="s">
        <v>1270</v>
      </c>
      <c r="I230" s="473">
        <v>43921</v>
      </c>
      <c r="J230" s="472">
        <v>3</v>
      </c>
      <c r="K230" s="483" t="s">
        <v>313</v>
      </c>
      <c r="L230" s="472" t="s">
        <v>1418</v>
      </c>
      <c r="M230" s="389">
        <f>I230-D230</f>
        <v>2527</v>
      </c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ht="12.75" customHeight="1" r="231">
      <c r="A231" s="475">
        <v>5820</v>
      </c>
      <c r="B231" s="173" t="s">
        <v>3738</v>
      </c>
      <c r="C231" s="173">
        <v>2013</v>
      </c>
      <c r="D231" s="476">
        <v>41408</v>
      </c>
      <c r="E231" s="173" t="s">
        <v>3739</v>
      </c>
      <c r="F231" s="173" t="s">
        <v>3708</v>
      </c>
      <c r="G231" s="173" t="s">
        <v>850</v>
      </c>
      <c r="H231" s="173" t="s">
        <v>1270</v>
      </c>
      <c r="I231" s="476">
        <v>43921</v>
      </c>
      <c r="J231" s="173">
        <v>3</v>
      </c>
      <c r="K231" s="483" t="s">
        <v>313</v>
      </c>
      <c r="L231" s="173" t="s">
        <v>1418</v>
      </c>
      <c r="M231" s="393">
        <f>I231-D231</f>
        <v>2513</v>
      </c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ht="12.75" customHeight="1" r="232">
      <c r="A232" s="471">
        <v>5920</v>
      </c>
      <c r="B232" s="472" t="s">
        <v>3740</v>
      </c>
      <c r="C232" s="472">
        <v>2010</v>
      </c>
      <c r="D232" s="473">
        <v>40329</v>
      </c>
      <c r="E232" s="472" t="s">
        <v>3741</v>
      </c>
      <c r="F232" s="472" t="s">
        <v>3742</v>
      </c>
      <c r="G232" s="472" t="s">
        <v>850</v>
      </c>
      <c r="H232" s="472" t="s">
        <v>1358</v>
      </c>
      <c r="I232" s="473">
        <v>43921</v>
      </c>
      <c r="J232" s="472">
        <v>3</v>
      </c>
      <c r="K232" s="483" t="s">
        <v>313</v>
      </c>
      <c r="L232" s="472" t="s">
        <v>1423</v>
      </c>
      <c r="M232" s="389">
        <f>I232-D232</f>
        <v>3592</v>
      </c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ht="12.75" customHeight="1" r="233">
      <c r="A233" s="475">
        <v>6020</v>
      </c>
      <c r="B233" s="173" t="s">
        <v>3743</v>
      </c>
      <c r="C233" s="173">
        <v>2014</v>
      </c>
      <c r="D233" s="476">
        <v>41855</v>
      </c>
      <c r="E233" s="173" t="s">
        <v>3744</v>
      </c>
      <c r="F233" s="173" t="s">
        <v>2116</v>
      </c>
      <c r="G233" s="173" t="s">
        <v>860</v>
      </c>
      <c r="H233" s="173" t="s">
        <v>25</v>
      </c>
      <c r="I233" s="476">
        <v>43921</v>
      </c>
      <c r="J233" s="173">
        <v>3</v>
      </c>
      <c r="K233" s="490" t="s">
        <v>289</v>
      </c>
      <c r="L233" s="173" t="s">
        <v>1423</v>
      </c>
      <c r="M233" s="393">
        <f>I233-D233</f>
        <v>2066</v>
      </c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ht="12.75" customHeight="1" r="234">
      <c r="A234" s="471">
        <v>6120</v>
      </c>
      <c r="B234" s="472" t="s">
        <v>3745</v>
      </c>
      <c r="C234" s="472">
        <v>2012</v>
      </c>
      <c r="D234" s="473">
        <v>41108</v>
      </c>
      <c r="E234" s="472" t="s">
        <v>3746</v>
      </c>
      <c r="F234" s="472" t="s">
        <v>1653</v>
      </c>
      <c r="G234" s="472" t="s">
        <v>860</v>
      </c>
      <c r="H234" s="472" t="s">
        <v>886</v>
      </c>
      <c r="I234" s="473">
        <v>43921</v>
      </c>
      <c r="J234" s="472">
        <v>3</v>
      </c>
      <c r="K234" s="483" t="s">
        <v>319</v>
      </c>
      <c r="L234" s="472" t="s">
        <v>1423</v>
      </c>
      <c r="M234" s="389">
        <f>I234-D234</f>
        <v>2813</v>
      </c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ht="12.75" customHeight="1" r="235">
      <c r="A235" s="475">
        <v>6220</v>
      </c>
      <c r="B235" s="173" t="s">
        <v>3747</v>
      </c>
      <c r="C235" s="173">
        <v>2013</v>
      </c>
      <c r="D235" s="476">
        <v>41620</v>
      </c>
      <c r="E235" s="173" t="s">
        <v>3748</v>
      </c>
      <c r="F235" s="173" t="s">
        <v>961</v>
      </c>
      <c r="G235" s="173" t="s">
        <v>860</v>
      </c>
      <c r="H235" s="173" t="s">
        <v>3749</v>
      </c>
      <c r="I235" s="476">
        <v>43921</v>
      </c>
      <c r="J235" s="173">
        <v>3</v>
      </c>
      <c r="K235" s="483" t="s">
        <v>319</v>
      </c>
      <c r="L235" s="173" t="s">
        <v>1418</v>
      </c>
      <c r="M235" s="393">
        <f>I235-D235</f>
        <v>2301</v>
      </c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ht="12.75" customHeight="1" r="236">
      <c r="A236" s="471">
        <v>6320</v>
      </c>
      <c r="B236" s="472" t="s">
        <v>3750</v>
      </c>
      <c r="C236" s="472">
        <v>2019</v>
      </c>
      <c r="D236" s="473">
        <v>43798</v>
      </c>
      <c r="E236" s="472" t="s">
        <v>3751</v>
      </c>
      <c r="F236" s="485" t="s">
        <v>3752</v>
      </c>
      <c r="G236" s="472" t="s">
        <v>871</v>
      </c>
      <c r="H236" s="472" t="s">
        <v>3753</v>
      </c>
      <c r="I236" s="473">
        <v>43941</v>
      </c>
      <c r="J236" s="472">
        <v>4</v>
      </c>
      <c r="K236" s="483" t="s">
        <v>319</v>
      </c>
      <c r="L236" s="472" t="s">
        <v>1891</v>
      </c>
      <c r="M236" s="389">
        <f>I236-D236</f>
        <v>143</v>
      </c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ht="12.75" customHeight="1" r="237">
      <c r="A237" s="475">
        <v>6420</v>
      </c>
      <c r="B237" s="173" t="s">
        <v>3754</v>
      </c>
      <c r="C237" s="173">
        <v>2019</v>
      </c>
      <c r="D237" s="476">
        <v>43601</v>
      </c>
      <c r="E237" s="173" t="s">
        <v>3755</v>
      </c>
      <c r="F237" s="484" t="s">
        <v>2360</v>
      </c>
      <c r="G237" s="173" t="s">
        <v>865</v>
      </c>
      <c r="H237" s="173" t="s">
        <v>2399</v>
      </c>
      <c r="I237" s="476">
        <v>43941</v>
      </c>
      <c r="J237" s="173">
        <v>4</v>
      </c>
      <c r="K237" s="477" t="s">
        <v>1398</v>
      </c>
      <c r="L237" s="173" t="s">
        <v>1891</v>
      </c>
      <c r="M237" s="393">
        <f>I237-D237</f>
        <v>340</v>
      </c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ht="12.75" customHeight="1" r="238">
      <c r="A238" s="471">
        <v>6520</v>
      </c>
      <c r="B238" s="472" t="s">
        <v>3756</v>
      </c>
      <c r="C238" s="472">
        <v>2016</v>
      </c>
      <c r="D238" s="473">
        <v>42509</v>
      </c>
      <c r="E238" s="472" t="s">
        <v>3757</v>
      </c>
      <c r="F238" s="472" t="s">
        <v>456</v>
      </c>
      <c r="G238" s="472" t="s">
        <v>860</v>
      </c>
      <c r="H238" s="472" t="s">
        <v>71</v>
      </c>
      <c r="I238" s="473">
        <v>43941</v>
      </c>
      <c r="J238" s="472">
        <v>4</v>
      </c>
      <c r="K238" s="483" t="s">
        <v>313</v>
      </c>
      <c r="L238" s="472" t="s">
        <v>1423</v>
      </c>
      <c r="M238" s="389">
        <f>I238-D238</f>
        <v>1432</v>
      </c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ht="12.75" customHeight="1" r="239">
      <c r="A239" s="475">
        <v>6620</v>
      </c>
      <c r="B239" s="173" t="s">
        <v>3758</v>
      </c>
      <c r="C239" s="173">
        <v>2010</v>
      </c>
      <c r="D239" s="476">
        <v>40451</v>
      </c>
      <c r="E239" s="173" t="s">
        <v>3759</v>
      </c>
      <c r="F239" s="173" t="s">
        <v>3760</v>
      </c>
      <c r="G239" s="173" t="s">
        <v>850</v>
      </c>
      <c r="H239" s="173" t="s">
        <v>137</v>
      </c>
      <c r="I239" s="476">
        <v>43941</v>
      </c>
      <c r="J239" s="173">
        <v>4</v>
      </c>
      <c r="K239" s="483" t="s">
        <v>313</v>
      </c>
      <c r="L239" s="173" t="s">
        <v>1423</v>
      </c>
      <c r="M239" s="393">
        <f>I239-D239</f>
        <v>3490</v>
      </c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ht="12.75" customHeight="1" r="240">
      <c r="A240" s="471">
        <v>6720</v>
      </c>
      <c r="B240" s="472" t="s">
        <v>3761</v>
      </c>
      <c r="C240" s="472">
        <v>2011</v>
      </c>
      <c r="D240" s="473">
        <v>40695</v>
      </c>
      <c r="E240" s="472" t="s">
        <v>3762</v>
      </c>
      <c r="F240" s="472" t="s">
        <v>3763</v>
      </c>
      <c r="G240" s="472" t="s">
        <v>850</v>
      </c>
      <c r="H240" s="472" t="s">
        <v>1270</v>
      </c>
      <c r="I240" s="473">
        <v>43941</v>
      </c>
      <c r="J240" s="472">
        <v>4</v>
      </c>
      <c r="K240" s="483" t="s">
        <v>319</v>
      </c>
      <c r="L240" s="472" t="s">
        <v>1423</v>
      </c>
      <c r="M240" s="389">
        <f>I240-D240</f>
        <v>3246</v>
      </c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ht="12.75" customHeight="1" r="241">
      <c r="A241" s="475">
        <v>6820</v>
      </c>
      <c r="B241" s="173" t="s">
        <v>3764</v>
      </c>
      <c r="C241" s="173">
        <v>2014</v>
      </c>
      <c r="D241" s="476">
        <v>41992</v>
      </c>
      <c r="E241" s="173" t="s">
        <v>3765</v>
      </c>
      <c r="F241" s="173" t="s">
        <v>2064</v>
      </c>
      <c r="G241" s="173" t="s">
        <v>860</v>
      </c>
      <c r="H241" s="173" t="s">
        <v>100</v>
      </c>
      <c r="I241" s="476">
        <v>43941</v>
      </c>
      <c r="J241" s="173">
        <v>4</v>
      </c>
      <c r="K241" s="483" t="s">
        <v>313</v>
      </c>
      <c r="L241" s="173" t="s">
        <v>1418</v>
      </c>
      <c r="M241" s="393">
        <f>I241-D241</f>
        <v>1949</v>
      </c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ht="12.75" customHeight="1" r="242">
      <c r="A242" s="471">
        <v>6920</v>
      </c>
      <c r="B242" s="472" t="s">
        <v>3766</v>
      </c>
      <c r="C242" s="472">
        <v>2014</v>
      </c>
      <c r="D242" s="473">
        <v>41978</v>
      </c>
      <c r="E242" s="472" t="s">
        <v>3767</v>
      </c>
      <c r="F242" s="472" t="s">
        <v>1632</v>
      </c>
      <c r="G242" s="472" t="s">
        <v>860</v>
      </c>
      <c r="H242" s="472" t="s">
        <v>77</v>
      </c>
      <c r="I242" s="473">
        <v>43941</v>
      </c>
      <c r="J242" s="472">
        <v>4</v>
      </c>
      <c r="K242" s="483" t="s">
        <v>313</v>
      </c>
      <c r="L242" s="472" t="s">
        <v>1418</v>
      </c>
      <c r="M242" s="389">
        <f>I242-D242</f>
        <v>1963</v>
      </c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ht="12.75" customHeight="1" r="243">
      <c r="A243" s="475">
        <v>7020</v>
      </c>
      <c r="B243" s="173" t="s">
        <v>3768</v>
      </c>
      <c r="C243" s="173">
        <v>2014</v>
      </c>
      <c r="D243" s="476">
        <v>41978</v>
      </c>
      <c r="E243" s="173" t="s">
        <v>3769</v>
      </c>
      <c r="F243" s="173" t="s">
        <v>1632</v>
      </c>
      <c r="G243" s="173" t="s">
        <v>860</v>
      </c>
      <c r="H243" s="173" t="s">
        <v>100</v>
      </c>
      <c r="I243" s="476">
        <v>43941</v>
      </c>
      <c r="J243" s="173">
        <v>4</v>
      </c>
      <c r="K243" s="483" t="s">
        <v>313</v>
      </c>
      <c r="L243" s="173" t="s">
        <v>1418</v>
      </c>
      <c r="M243" s="393">
        <f>I243-D243</f>
        <v>1963</v>
      </c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ht="12.75" customHeight="1" r="244">
      <c r="A244" s="471">
        <v>7120</v>
      </c>
      <c r="B244" s="472" t="s">
        <v>3770</v>
      </c>
      <c r="C244" s="472">
        <v>2014</v>
      </c>
      <c r="D244" s="473">
        <v>41978</v>
      </c>
      <c r="E244" s="472" t="s">
        <v>3771</v>
      </c>
      <c r="F244" s="472" t="s">
        <v>144</v>
      </c>
      <c r="G244" s="472" t="s">
        <v>860</v>
      </c>
      <c r="H244" s="472" t="s">
        <v>71</v>
      </c>
      <c r="I244" s="473">
        <v>43941</v>
      </c>
      <c r="J244" s="472">
        <v>4</v>
      </c>
      <c r="K244" s="483" t="s">
        <v>319</v>
      </c>
      <c r="L244" s="472" t="s">
        <v>1423</v>
      </c>
      <c r="M244" s="389">
        <f>I244-D244</f>
        <v>1963</v>
      </c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ht="12.75" customHeight="1" r="245">
      <c r="A245" s="475">
        <v>7220</v>
      </c>
      <c r="B245" s="173" t="s">
        <v>3772</v>
      </c>
      <c r="C245" s="173">
        <v>2010</v>
      </c>
      <c r="D245" s="476">
        <v>40473</v>
      </c>
      <c r="E245" s="173" t="s">
        <v>3773</v>
      </c>
      <c r="F245" s="173" t="s">
        <v>3774</v>
      </c>
      <c r="G245" s="173" t="s">
        <v>850</v>
      </c>
      <c r="H245" s="173" t="s">
        <v>1358</v>
      </c>
      <c r="I245" s="476">
        <v>43941</v>
      </c>
      <c r="J245" s="173">
        <v>4</v>
      </c>
      <c r="K245" s="483" t="s">
        <v>313</v>
      </c>
      <c r="L245" s="173" t="s">
        <v>1423</v>
      </c>
      <c r="M245" s="393">
        <f>I245-D245</f>
        <v>3468</v>
      </c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ht="12.75" customHeight="1" r="246">
      <c r="A246" s="471">
        <v>7320</v>
      </c>
      <c r="B246" s="472" t="s">
        <v>3775</v>
      </c>
      <c r="C246" s="472">
        <v>2013</v>
      </c>
      <c r="D246" s="473">
        <v>41408</v>
      </c>
      <c r="E246" s="472" t="s">
        <v>3776</v>
      </c>
      <c r="F246" s="472" t="s">
        <v>885</v>
      </c>
      <c r="G246" s="472" t="s">
        <v>860</v>
      </c>
      <c r="H246" s="472" t="s">
        <v>125</v>
      </c>
      <c r="I246" s="473">
        <v>43941</v>
      </c>
      <c r="J246" s="472">
        <v>4</v>
      </c>
      <c r="K246" s="490" t="s">
        <v>289</v>
      </c>
      <c r="L246" s="472" t="s">
        <v>1423</v>
      </c>
      <c r="M246" s="389">
        <f>I246-D246</f>
        <v>2533</v>
      </c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ht="12.75" customHeight="1" r="247">
      <c r="A247" s="475">
        <v>7420</v>
      </c>
      <c r="B247" s="173" t="s">
        <v>3777</v>
      </c>
      <c r="C247" s="173">
        <v>2012</v>
      </c>
      <c r="D247" s="476">
        <v>41002</v>
      </c>
      <c r="E247" s="173" t="s">
        <v>3778</v>
      </c>
      <c r="F247" s="173" t="s">
        <v>3779</v>
      </c>
      <c r="G247" s="173" t="s">
        <v>850</v>
      </c>
      <c r="H247" s="173" t="s">
        <v>870</v>
      </c>
      <c r="I247" s="476">
        <v>43941</v>
      </c>
      <c r="J247" s="173">
        <v>4</v>
      </c>
      <c r="K247" s="483" t="s">
        <v>313</v>
      </c>
      <c r="L247" s="173" t="s">
        <v>1423</v>
      </c>
      <c r="M247" s="393">
        <f>I247-D247</f>
        <v>2939</v>
      </c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ht="12.75" customHeight="1" r="248">
      <c r="A248" s="471">
        <v>7520</v>
      </c>
      <c r="B248" s="472" t="s">
        <v>3780</v>
      </c>
      <c r="C248" s="472">
        <v>2015</v>
      </c>
      <c r="D248" s="473">
        <v>42153</v>
      </c>
      <c r="E248" s="472" t="s">
        <v>3781</v>
      </c>
      <c r="F248" s="472" t="s">
        <v>1361</v>
      </c>
      <c r="G248" s="472" t="s">
        <v>860</v>
      </c>
      <c r="H248" s="472" t="s">
        <v>71</v>
      </c>
      <c r="I248" s="473">
        <v>43941</v>
      </c>
      <c r="J248" s="472">
        <v>4</v>
      </c>
      <c r="K248" s="483" t="s">
        <v>319</v>
      </c>
      <c r="L248" s="472" t="s">
        <v>1418</v>
      </c>
      <c r="M248" s="389">
        <f>I248-D248</f>
        <v>1788</v>
      </c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ht="12.75" customHeight="1" r="249">
      <c r="A249" s="475">
        <v>7620</v>
      </c>
      <c r="B249" s="173" t="s">
        <v>3782</v>
      </c>
      <c r="C249" s="173">
        <v>2013</v>
      </c>
      <c r="D249" s="476">
        <v>41497</v>
      </c>
      <c r="E249" s="173" t="s">
        <v>3783</v>
      </c>
      <c r="F249" s="173" t="s">
        <v>1678</v>
      </c>
      <c r="G249" s="173" t="s">
        <v>860</v>
      </c>
      <c r="H249" s="173" t="s">
        <v>132</v>
      </c>
      <c r="I249" s="476">
        <v>43941</v>
      </c>
      <c r="J249" s="173">
        <v>4</v>
      </c>
      <c r="K249" s="483" t="s">
        <v>313</v>
      </c>
      <c r="L249" s="173" t="s">
        <v>1418</v>
      </c>
      <c r="M249" s="393">
        <f>I249-D249</f>
        <v>2444</v>
      </c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ht="12.75" customHeight="1" r="250">
      <c r="A250" s="471">
        <v>7720</v>
      </c>
      <c r="B250" s="472" t="s">
        <v>3784</v>
      </c>
      <c r="C250" s="472">
        <v>2017</v>
      </c>
      <c r="D250" s="473">
        <v>43069</v>
      </c>
      <c r="E250" s="472" t="s">
        <v>3785</v>
      </c>
      <c r="F250" s="472" t="s">
        <v>3786</v>
      </c>
      <c r="G250" s="472" t="s">
        <v>850</v>
      </c>
      <c r="H250" s="472" t="s">
        <v>3787</v>
      </c>
      <c r="I250" s="473">
        <v>43941</v>
      </c>
      <c r="J250" s="472">
        <v>4</v>
      </c>
      <c r="K250" s="483" t="s">
        <v>313</v>
      </c>
      <c r="L250" s="472" t="s">
        <v>1423</v>
      </c>
      <c r="M250" s="389">
        <f>I250-D250</f>
        <v>872</v>
      </c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ht="12.75" customHeight="1" r="251">
      <c r="A251" s="475">
        <v>7820</v>
      </c>
      <c r="B251" s="173" t="s">
        <v>3788</v>
      </c>
      <c r="C251" s="173">
        <v>2019</v>
      </c>
      <c r="D251" s="476">
        <v>43565</v>
      </c>
      <c r="E251" s="173" t="s">
        <v>3789</v>
      </c>
      <c r="F251" s="173" t="s">
        <v>3790</v>
      </c>
      <c r="G251" s="173" t="s">
        <v>865</v>
      </c>
      <c r="H251" s="173" t="s">
        <v>2259</v>
      </c>
      <c r="I251" s="476">
        <v>43950</v>
      </c>
      <c r="J251" s="173">
        <v>4</v>
      </c>
      <c r="K251" s="477" t="s">
        <v>1398</v>
      </c>
      <c r="L251" s="173" t="s">
        <v>1891</v>
      </c>
      <c r="M251" s="393">
        <f>I251-D251</f>
        <v>385</v>
      </c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ht="12.75" customHeight="1" r="252">
      <c r="A252" s="471">
        <v>7920</v>
      </c>
      <c r="B252" s="472" t="s">
        <v>3791</v>
      </c>
      <c r="C252" s="472">
        <v>2017</v>
      </c>
      <c r="D252" s="473">
        <v>42782</v>
      </c>
      <c r="E252" s="472" t="s">
        <v>3792</v>
      </c>
      <c r="F252" s="472" t="s">
        <v>564</v>
      </c>
      <c r="G252" s="472" t="s">
        <v>860</v>
      </c>
      <c r="H252" s="472" t="s">
        <v>3671</v>
      </c>
      <c r="I252" s="473">
        <v>43950</v>
      </c>
      <c r="J252" s="472">
        <v>4</v>
      </c>
      <c r="K252" s="483" t="s">
        <v>319</v>
      </c>
      <c r="L252" s="472" t="s">
        <v>1423</v>
      </c>
      <c r="M252" s="389">
        <f>I252-D252</f>
        <v>1168</v>
      </c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ht="12.75" customHeight="1" r="253">
      <c r="A253" s="475">
        <v>8020</v>
      </c>
      <c r="B253" s="173" t="s">
        <v>3793</v>
      </c>
      <c r="C253" s="173">
        <v>2014</v>
      </c>
      <c r="D253" s="476">
        <v>41671</v>
      </c>
      <c r="E253" s="173" t="s">
        <v>3794</v>
      </c>
      <c r="F253" s="173" t="s">
        <v>154</v>
      </c>
      <c r="G253" s="173" t="s">
        <v>860</v>
      </c>
      <c r="H253" s="173" t="s">
        <v>3795</v>
      </c>
      <c r="I253" s="476">
        <v>43950</v>
      </c>
      <c r="J253" s="173">
        <v>4</v>
      </c>
      <c r="K253" s="490" t="s">
        <v>289</v>
      </c>
      <c r="L253" s="173" t="s">
        <v>1418</v>
      </c>
      <c r="M253" s="393">
        <f>I253-D253</f>
        <v>2279</v>
      </c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ht="12.75" customHeight="1" r="254">
      <c r="A254" s="471">
        <v>8120</v>
      </c>
      <c r="B254" s="472" t="s">
        <v>3796</v>
      </c>
      <c r="C254" s="472">
        <v>2015</v>
      </c>
      <c r="D254" s="473">
        <v>42251</v>
      </c>
      <c r="E254" s="472" t="s">
        <v>3797</v>
      </c>
      <c r="F254" s="472" t="s">
        <v>442</v>
      </c>
      <c r="G254" s="472" t="s">
        <v>850</v>
      </c>
      <c r="H254" s="472" t="s">
        <v>1358</v>
      </c>
      <c r="I254" s="473">
        <v>43950</v>
      </c>
      <c r="J254" s="472">
        <v>4</v>
      </c>
      <c r="K254" s="483" t="s">
        <v>319</v>
      </c>
      <c r="L254" s="472" t="s">
        <v>1418</v>
      </c>
      <c r="M254" s="389">
        <f>I254-D254</f>
        <v>1699</v>
      </c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ht="12.75" customHeight="1" r="255">
      <c r="A255" s="475">
        <v>8220</v>
      </c>
      <c r="B255" s="173" t="s">
        <v>3798</v>
      </c>
      <c r="C255" s="173">
        <v>2015</v>
      </c>
      <c r="D255" s="476">
        <v>42153</v>
      </c>
      <c r="E255" s="173" t="s">
        <v>3799</v>
      </c>
      <c r="F255" s="173" t="s">
        <v>1361</v>
      </c>
      <c r="G255" s="173" t="s">
        <v>860</v>
      </c>
      <c r="H255" s="173" t="s">
        <v>71</v>
      </c>
      <c r="I255" s="476">
        <v>43950</v>
      </c>
      <c r="J255" s="173">
        <v>4</v>
      </c>
      <c r="K255" s="483" t="s">
        <v>319</v>
      </c>
      <c r="L255" s="173" t="s">
        <v>1418</v>
      </c>
      <c r="M255" s="393">
        <f>I255-D255</f>
        <v>1797</v>
      </c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ht="12.75" customHeight="1" r="256">
      <c r="A256" s="471">
        <v>8320</v>
      </c>
      <c r="B256" s="472" t="s">
        <v>3800</v>
      </c>
      <c r="C256" s="472">
        <v>2020</v>
      </c>
      <c r="D256" s="473">
        <v>43839</v>
      </c>
      <c r="E256" s="472" t="s">
        <v>3801</v>
      </c>
      <c r="F256" s="485" t="s">
        <v>2336</v>
      </c>
      <c r="G256" s="472" t="s">
        <v>871</v>
      </c>
      <c r="H256" s="472" t="s">
        <v>2134</v>
      </c>
      <c r="I256" s="473">
        <v>43950</v>
      </c>
      <c r="J256" s="472">
        <v>4</v>
      </c>
      <c r="K256" s="483" t="s">
        <v>319</v>
      </c>
      <c r="L256" s="472" t="s">
        <v>1891</v>
      </c>
      <c r="M256" s="389">
        <f>I256-D256</f>
        <v>111</v>
      </c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ht="12.75" customHeight="1" r="257">
      <c r="A257" s="475">
        <v>8420</v>
      </c>
      <c r="B257" s="173" t="s">
        <v>3802</v>
      </c>
      <c r="C257" s="173">
        <v>2010</v>
      </c>
      <c r="D257" s="476">
        <v>40181</v>
      </c>
      <c r="E257" s="173" t="s">
        <v>3803</v>
      </c>
      <c r="F257" s="173" t="s">
        <v>351</v>
      </c>
      <c r="G257" s="173" t="s">
        <v>850</v>
      </c>
      <c r="H257" s="173" t="s">
        <v>3804</v>
      </c>
      <c r="I257" s="476">
        <v>43950</v>
      </c>
      <c r="J257" s="173">
        <v>4</v>
      </c>
      <c r="K257" s="483" t="s">
        <v>319</v>
      </c>
      <c r="L257" s="173" t="s">
        <v>1423</v>
      </c>
      <c r="M257" s="393">
        <f>I257-D257</f>
        <v>3769</v>
      </c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ht="12.75" customHeight="1" r="258">
      <c r="A258" s="471">
        <v>8520</v>
      </c>
      <c r="B258" s="472" t="s">
        <v>3805</v>
      </c>
      <c r="C258" s="472">
        <v>2019</v>
      </c>
      <c r="D258" s="473">
        <v>43738</v>
      </c>
      <c r="E258" s="472" t="s">
        <v>3806</v>
      </c>
      <c r="F258" s="485" t="s">
        <v>3807</v>
      </c>
      <c r="G258" s="472" t="s">
        <v>865</v>
      </c>
      <c r="H258" s="472" t="s">
        <v>3808</v>
      </c>
      <c r="I258" s="473">
        <v>43955</v>
      </c>
      <c r="J258" s="472">
        <v>5</v>
      </c>
      <c r="K258" s="477" t="s">
        <v>1398</v>
      </c>
      <c r="L258" s="472" t="s">
        <v>1891</v>
      </c>
      <c r="M258" s="389">
        <f>I258-D258</f>
        <v>217</v>
      </c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ht="12.75" customHeight="1" r="259">
      <c r="A259" s="475">
        <v>8620</v>
      </c>
      <c r="B259" s="173" t="s">
        <v>3809</v>
      </c>
      <c r="C259" s="173">
        <v>2008</v>
      </c>
      <c r="D259" s="476">
        <v>39521</v>
      </c>
      <c r="E259" s="173" t="s">
        <v>3810</v>
      </c>
      <c r="F259" s="173" t="s">
        <v>3811</v>
      </c>
      <c r="G259" s="173" t="s">
        <v>850</v>
      </c>
      <c r="H259" s="173" t="s">
        <v>137</v>
      </c>
      <c r="I259" s="476">
        <v>43957</v>
      </c>
      <c r="J259" s="173">
        <v>5</v>
      </c>
      <c r="K259" s="483" t="s">
        <v>313</v>
      </c>
      <c r="L259" s="173" t="s">
        <v>1423</v>
      </c>
      <c r="M259" s="393">
        <f>I259-D259</f>
        <v>4436</v>
      </c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ht="12.75" customHeight="1" r="260">
      <c r="A260" s="471">
        <v>8720</v>
      </c>
      <c r="B260" s="472" t="s">
        <v>3812</v>
      </c>
      <c r="C260" s="472">
        <v>2011</v>
      </c>
      <c r="D260" s="473">
        <v>40812</v>
      </c>
      <c r="E260" s="472" t="s">
        <v>3813</v>
      </c>
      <c r="F260" s="472" t="s">
        <v>2186</v>
      </c>
      <c r="G260" s="472" t="s">
        <v>850</v>
      </c>
      <c r="H260" s="472" t="s">
        <v>870</v>
      </c>
      <c r="I260" s="473">
        <v>43957</v>
      </c>
      <c r="J260" s="472">
        <v>5</v>
      </c>
      <c r="K260" s="477" t="s">
        <v>1398</v>
      </c>
      <c r="L260" s="472" t="s">
        <v>1418</v>
      </c>
      <c r="M260" s="389">
        <f>I260-D260</f>
        <v>3145</v>
      </c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ht="12.75" customHeight="1" r="261">
      <c r="A261" s="475">
        <v>8820</v>
      </c>
      <c r="B261" s="173" t="s">
        <v>3814</v>
      </c>
      <c r="C261" s="173">
        <v>2018</v>
      </c>
      <c r="D261" s="476">
        <v>43447</v>
      </c>
      <c r="E261" s="173" t="s">
        <v>3815</v>
      </c>
      <c r="F261" s="173" t="s">
        <v>3816</v>
      </c>
      <c r="G261" s="173" t="s">
        <v>865</v>
      </c>
      <c r="H261" s="173" t="s">
        <v>363</v>
      </c>
      <c r="I261" s="476">
        <v>43969</v>
      </c>
      <c r="J261" s="173">
        <v>5</v>
      </c>
      <c r="K261" s="477" t="s">
        <v>1398</v>
      </c>
      <c r="L261" s="173" t="s">
        <v>1891</v>
      </c>
      <c r="M261" s="393">
        <f>I261-D261</f>
        <v>522</v>
      </c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ht="12.75" customHeight="1" r="262">
      <c r="A262" s="471">
        <v>8920</v>
      </c>
      <c r="B262" s="472" t="s">
        <v>3817</v>
      </c>
      <c r="C262" s="472">
        <v>2016</v>
      </c>
      <c r="D262" s="473">
        <v>42600</v>
      </c>
      <c r="E262" s="472" t="s">
        <v>3818</v>
      </c>
      <c r="F262" s="472" t="s">
        <v>3819</v>
      </c>
      <c r="G262" s="472" t="s">
        <v>850</v>
      </c>
      <c r="H262" s="472" t="s">
        <v>137</v>
      </c>
      <c r="I262" s="473">
        <v>43969</v>
      </c>
      <c r="J262" s="472">
        <v>5</v>
      </c>
      <c r="K262" s="483" t="s">
        <v>319</v>
      </c>
      <c r="L262" s="472" t="s">
        <v>1423</v>
      </c>
      <c r="M262" s="389">
        <f>I262-D262</f>
        <v>1369</v>
      </c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ht="12.75" customHeight="1" r="263">
      <c r="A263" s="475">
        <v>9020</v>
      </c>
      <c r="B263" s="173" t="s">
        <v>3820</v>
      </c>
      <c r="C263" s="173">
        <v>2019</v>
      </c>
      <c r="D263" s="476">
        <v>43693</v>
      </c>
      <c r="E263" s="173" t="s">
        <v>3821</v>
      </c>
      <c r="F263" s="484" t="s">
        <v>2336</v>
      </c>
      <c r="G263" s="173" t="s">
        <v>871</v>
      </c>
      <c r="H263" s="173" t="s">
        <v>3643</v>
      </c>
      <c r="I263" s="476">
        <v>43969</v>
      </c>
      <c r="J263" s="173">
        <v>5</v>
      </c>
      <c r="K263" s="483" t="s">
        <v>319</v>
      </c>
      <c r="L263" s="173" t="s">
        <v>1891</v>
      </c>
      <c r="M263" s="393">
        <f>I263-D263</f>
        <v>276</v>
      </c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ht="12.75" customHeight="1" r="264">
      <c r="A264" s="471">
        <v>9120</v>
      </c>
      <c r="B264" s="472" t="s">
        <v>3822</v>
      </c>
      <c r="C264" s="472">
        <v>2011</v>
      </c>
      <c r="D264" s="473">
        <v>40662</v>
      </c>
      <c r="E264" s="472" t="s">
        <v>3823</v>
      </c>
      <c r="F264" s="472" t="s">
        <v>351</v>
      </c>
      <c r="G264" s="472" t="s">
        <v>850</v>
      </c>
      <c r="H264" s="472" t="s">
        <v>3804</v>
      </c>
      <c r="I264" s="473">
        <v>43973</v>
      </c>
      <c r="J264" s="472">
        <v>5</v>
      </c>
      <c r="K264" s="483" t="s">
        <v>319</v>
      </c>
      <c r="L264" s="472" t="s">
        <v>1423</v>
      </c>
      <c r="M264" s="389">
        <f>I264-D264</f>
        <v>3311</v>
      </c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ht="12.75" customHeight="1" r="265">
      <c r="A265" s="475">
        <v>9220</v>
      </c>
      <c r="B265" s="173" t="s">
        <v>3824</v>
      </c>
      <c r="C265" s="173">
        <v>2011</v>
      </c>
      <c r="D265" s="476">
        <v>40718</v>
      </c>
      <c r="E265" s="173" t="s">
        <v>3825</v>
      </c>
      <c r="F265" s="173" t="s">
        <v>3177</v>
      </c>
      <c r="G265" s="173" t="s">
        <v>860</v>
      </c>
      <c r="H265" s="173" t="s">
        <v>71</v>
      </c>
      <c r="I265" s="476">
        <v>43973</v>
      </c>
      <c r="J265" s="173">
        <v>5</v>
      </c>
      <c r="K265" s="483" t="s">
        <v>319</v>
      </c>
      <c r="L265" s="173" t="s">
        <v>1418</v>
      </c>
      <c r="M265" s="393">
        <f>I265-D265</f>
        <v>3255</v>
      </c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ht="12.75" customHeight="1" r="266">
      <c r="A266" s="471">
        <v>9320</v>
      </c>
      <c r="B266" s="472" t="s">
        <v>3826</v>
      </c>
      <c r="C266" s="472">
        <v>2011</v>
      </c>
      <c r="D266" s="473">
        <v>40731</v>
      </c>
      <c r="E266" s="472" t="s">
        <v>3827</v>
      </c>
      <c r="F266" s="472" t="s">
        <v>3828</v>
      </c>
      <c r="G266" s="472" t="s">
        <v>860</v>
      </c>
      <c r="H266" s="472" t="s">
        <v>1270</v>
      </c>
      <c r="I266" s="473">
        <v>43973</v>
      </c>
      <c r="J266" s="472">
        <v>5</v>
      </c>
      <c r="K266" s="483" t="s">
        <v>319</v>
      </c>
      <c r="L266" s="472" t="s">
        <v>1423</v>
      </c>
      <c r="M266" s="389">
        <f>I266-D266</f>
        <v>3242</v>
      </c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ht="12.75" customHeight="1" r="267">
      <c r="A267" s="475">
        <v>9420</v>
      </c>
      <c r="B267" s="173" t="s">
        <v>3829</v>
      </c>
      <c r="C267" s="173">
        <v>2017</v>
      </c>
      <c r="D267" s="476">
        <v>42858</v>
      </c>
      <c r="E267" s="173" t="s">
        <v>3830</v>
      </c>
      <c r="F267" s="173" t="s">
        <v>2634</v>
      </c>
      <c r="G267" s="173" t="s">
        <v>860</v>
      </c>
      <c r="H267" s="173" t="s">
        <v>2069</v>
      </c>
      <c r="I267" s="476">
        <v>43971</v>
      </c>
      <c r="J267" s="173">
        <v>5</v>
      </c>
      <c r="K267" s="483" t="s">
        <v>319</v>
      </c>
      <c r="L267" s="173" t="s">
        <v>1423</v>
      </c>
      <c r="M267" s="393">
        <f>I267-D267</f>
        <v>1113</v>
      </c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ht="15" customHeight="1" r="268">
      <c r="A268" s="471">
        <v>9520</v>
      </c>
      <c r="B268" s="472" t="s">
        <v>3831</v>
      </c>
      <c r="C268" s="472">
        <v>2016</v>
      </c>
      <c r="D268" s="473">
        <v>42495</v>
      </c>
      <c r="E268" s="472" t="s">
        <v>3832</v>
      </c>
      <c r="F268" s="472" t="s">
        <v>370</v>
      </c>
      <c r="G268" s="472" t="s">
        <v>860</v>
      </c>
      <c r="H268" s="472" t="s">
        <v>3833</v>
      </c>
      <c r="I268" s="473">
        <v>43971</v>
      </c>
      <c r="J268" s="472">
        <v>5</v>
      </c>
      <c r="K268" s="483" t="s">
        <v>319</v>
      </c>
      <c r="L268" s="472" t="s">
        <v>1423</v>
      </c>
      <c r="M268" s="389">
        <f>I268-D268</f>
        <v>1476</v>
      </c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ht="12.75" customHeight="1" r="269">
      <c r="A269" s="475">
        <v>9620</v>
      </c>
      <c r="B269" s="173" t="s">
        <v>3834</v>
      </c>
      <c r="C269" s="173">
        <v>2019</v>
      </c>
      <c r="D269" s="476">
        <v>43511</v>
      </c>
      <c r="E269" s="173" t="s">
        <v>3835</v>
      </c>
      <c r="F269" s="173" t="s">
        <v>2600</v>
      </c>
      <c r="G269" s="173" t="s">
        <v>865</v>
      </c>
      <c r="H269" s="173" t="s">
        <v>77</v>
      </c>
      <c r="I269" s="476">
        <v>43971</v>
      </c>
      <c r="J269" s="173">
        <v>5</v>
      </c>
      <c r="K269" s="483" t="s">
        <v>319</v>
      </c>
      <c r="L269" s="173" t="s">
        <v>1891</v>
      </c>
      <c r="M269" s="393">
        <f>I269-D269</f>
        <v>460</v>
      </c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ht="12.75" customHeight="1" r="270">
      <c r="A270" s="471">
        <v>9720</v>
      </c>
      <c r="B270" s="472" t="s">
        <v>3836</v>
      </c>
      <c r="C270" s="472">
        <v>2014</v>
      </c>
      <c r="D270" s="473">
        <v>41971</v>
      </c>
      <c r="E270" s="472" t="s">
        <v>3837</v>
      </c>
      <c r="F270" s="472" t="s">
        <v>144</v>
      </c>
      <c r="G270" s="472" t="s">
        <v>860</v>
      </c>
      <c r="H270" s="472" t="s">
        <v>71</v>
      </c>
      <c r="I270" s="473">
        <v>43971</v>
      </c>
      <c r="J270" s="472">
        <v>5</v>
      </c>
      <c r="K270" s="483" t="s">
        <v>319</v>
      </c>
      <c r="L270" s="472" t="s">
        <v>1423</v>
      </c>
      <c r="M270" s="389">
        <f>I270-D270</f>
        <v>2000</v>
      </c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ht="12.75" customHeight="1" r="271">
      <c r="A271" s="475">
        <v>9820</v>
      </c>
      <c r="B271" s="173" t="s">
        <v>3838</v>
      </c>
      <c r="C271" s="173">
        <v>2010</v>
      </c>
      <c r="D271" s="476">
        <v>40422</v>
      </c>
      <c r="E271" s="173" t="s">
        <v>3839</v>
      </c>
      <c r="F271" s="173" t="s">
        <v>2302</v>
      </c>
      <c r="G271" s="173" t="s">
        <v>860</v>
      </c>
      <c r="H271" s="173" t="s">
        <v>3795</v>
      </c>
      <c r="I271" s="476">
        <v>43973</v>
      </c>
      <c r="J271" s="173">
        <v>5</v>
      </c>
      <c r="K271" s="483" t="s">
        <v>319</v>
      </c>
      <c r="L271" s="173" t="s">
        <v>1423</v>
      </c>
      <c r="M271" s="393">
        <f>I271-D271</f>
        <v>3551</v>
      </c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ht="12.75" customHeight="1" r="272">
      <c r="A272" s="471">
        <v>9920</v>
      </c>
      <c r="B272" s="472" t="s">
        <v>3840</v>
      </c>
      <c r="C272" s="472">
        <v>2014</v>
      </c>
      <c r="D272" s="473">
        <v>41981</v>
      </c>
      <c r="E272" s="472" t="s">
        <v>3841</v>
      </c>
      <c r="F272" s="472" t="s">
        <v>1183</v>
      </c>
      <c r="G272" s="472" t="s">
        <v>860</v>
      </c>
      <c r="H272" s="472" t="s">
        <v>71</v>
      </c>
      <c r="I272" s="473">
        <v>43973</v>
      </c>
      <c r="J272" s="472">
        <v>5</v>
      </c>
      <c r="K272" s="483" t="s">
        <v>319</v>
      </c>
      <c r="L272" s="472" t="s">
        <v>1423</v>
      </c>
      <c r="M272" s="389">
        <f>I272-D272</f>
        <v>1992</v>
      </c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ht="12.75" customHeight="1" r="273">
      <c r="A273" s="475">
        <v>10020</v>
      </c>
      <c r="B273" s="173" t="s">
        <v>3842</v>
      </c>
      <c r="C273" s="173">
        <v>2013</v>
      </c>
      <c r="D273" s="476">
        <v>41607</v>
      </c>
      <c r="E273" s="173" t="s">
        <v>3843</v>
      </c>
      <c r="F273" s="173" t="s">
        <v>3844</v>
      </c>
      <c r="G273" s="173" t="s">
        <v>850</v>
      </c>
      <c r="H273" s="173" t="s">
        <v>3845</v>
      </c>
      <c r="I273" s="476">
        <v>43973</v>
      </c>
      <c r="J273" s="173">
        <v>5</v>
      </c>
      <c r="K273" s="490" t="s">
        <v>284</v>
      </c>
      <c r="L273" s="173" t="s">
        <v>1418</v>
      </c>
      <c r="M273" s="393">
        <f>I273-D273</f>
        <v>2366</v>
      </c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ht="15" customHeight="1" r="274">
      <c r="A274" s="471">
        <v>10120</v>
      </c>
      <c r="B274" s="472" t="s">
        <v>3846</v>
      </c>
      <c r="C274" s="472">
        <v>2019</v>
      </c>
      <c r="D274" s="473">
        <v>43745</v>
      </c>
      <c r="E274" s="472" t="s">
        <v>3847</v>
      </c>
      <c r="F274" s="485" t="s">
        <v>3848</v>
      </c>
      <c r="G274" s="472" t="s">
        <v>865</v>
      </c>
      <c r="H274" s="472" t="s">
        <v>1177</v>
      </c>
      <c r="I274" s="473">
        <v>43973</v>
      </c>
      <c r="J274" s="472">
        <v>5</v>
      </c>
      <c r="K274" s="483" t="s">
        <v>319</v>
      </c>
      <c r="L274" s="472" t="s">
        <v>1891</v>
      </c>
      <c r="M274" s="389">
        <f>I274-D274</f>
        <v>228</v>
      </c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ht="12.75" customHeight="1" r="275">
      <c r="A275" s="475">
        <v>10220</v>
      </c>
      <c r="B275" s="173" t="s">
        <v>3849</v>
      </c>
      <c r="C275" s="173">
        <v>2016</v>
      </c>
      <c r="D275" s="476">
        <v>42374</v>
      </c>
      <c r="E275" s="173" t="s">
        <v>3850</v>
      </c>
      <c r="F275" s="173" t="s">
        <v>1045</v>
      </c>
      <c r="G275" s="173" t="s">
        <v>860</v>
      </c>
      <c r="H275" s="173" t="s">
        <v>137</v>
      </c>
      <c r="I275" s="476">
        <v>43979</v>
      </c>
      <c r="J275" s="173">
        <v>5</v>
      </c>
      <c r="K275" s="483" t="s">
        <v>319</v>
      </c>
      <c r="L275" s="173" t="s">
        <v>1423</v>
      </c>
      <c r="M275" s="393">
        <f>I275-D275</f>
        <v>1605</v>
      </c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ht="12.75" customHeight="1" r="276">
      <c r="A276" s="471">
        <v>10320</v>
      </c>
      <c r="B276" s="472" t="s">
        <v>3851</v>
      </c>
      <c r="C276" s="472">
        <v>2015</v>
      </c>
      <c r="D276" s="473">
        <v>42250</v>
      </c>
      <c r="E276" s="472" t="s">
        <v>3852</v>
      </c>
      <c r="F276" s="472" t="s">
        <v>442</v>
      </c>
      <c r="G276" s="472" t="s">
        <v>860</v>
      </c>
      <c r="H276" s="472" t="s">
        <v>71</v>
      </c>
      <c r="I276" s="473">
        <v>43979</v>
      </c>
      <c r="J276" s="472">
        <v>5</v>
      </c>
      <c r="K276" s="483" t="s">
        <v>308</v>
      </c>
      <c r="L276" s="472" t="s">
        <v>1418</v>
      </c>
      <c r="M276" s="389">
        <f>I276-D276</f>
        <v>1729</v>
      </c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ht="12.75" customHeight="1" r="277">
      <c r="A277" s="475">
        <v>10420</v>
      </c>
      <c r="B277" s="173" t="s">
        <v>3853</v>
      </c>
      <c r="C277" s="173">
        <v>2013</v>
      </c>
      <c r="D277" s="476">
        <v>41479</v>
      </c>
      <c r="E277" s="173" t="s">
        <v>3854</v>
      </c>
      <c r="F277" s="173" t="s">
        <v>3855</v>
      </c>
      <c r="G277" s="173" t="s">
        <v>860</v>
      </c>
      <c r="H277" s="173" t="s">
        <v>3671</v>
      </c>
      <c r="I277" s="476">
        <v>43979</v>
      </c>
      <c r="J277" s="173">
        <v>5</v>
      </c>
      <c r="K277" s="483" t="s">
        <v>313</v>
      </c>
      <c r="L277" s="173" t="s">
        <v>1418</v>
      </c>
      <c r="M277" s="393">
        <f>I277-D277</f>
        <v>2500</v>
      </c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ht="12.75" customHeight="1" r="278">
      <c r="A278" s="471">
        <v>10520</v>
      </c>
      <c r="B278" s="472" t="s">
        <v>3856</v>
      </c>
      <c r="C278" s="472">
        <v>2016</v>
      </c>
      <c r="D278" s="473">
        <v>42566</v>
      </c>
      <c r="E278" s="472" t="s">
        <v>3857</v>
      </c>
      <c r="F278" s="472" t="s">
        <v>3858</v>
      </c>
      <c r="G278" s="472" t="s">
        <v>850</v>
      </c>
      <c r="H278" s="472" t="s">
        <v>870</v>
      </c>
      <c r="I278" s="473">
        <v>43979</v>
      </c>
      <c r="J278" s="472">
        <v>5</v>
      </c>
      <c r="K278" s="483" t="s">
        <v>313</v>
      </c>
      <c r="L278" s="472" t="s">
        <v>1423</v>
      </c>
      <c r="M278" s="389">
        <f>I278-D278</f>
        <v>1413</v>
      </c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ht="12.75" customHeight="1" r="279">
      <c r="A279" s="475">
        <v>10620</v>
      </c>
      <c r="B279" s="173" t="s">
        <v>3859</v>
      </c>
      <c r="C279" s="173">
        <v>2017</v>
      </c>
      <c r="D279" s="476">
        <v>42775</v>
      </c>
      <c r="E279" s="173" t="s">
        <v>3860</v>
      </c>
      <c r="F279" s="173" t="s">
        <v>1361</v>
      </c>
      <c r="G279" s="173" t="s">
        <v>860</v>
      </c>
      <c r="H279" s="173" t="s">
        <v>18</v>
      </c>
      <c r="I279" s="476">
        <v>43984</v>
      </c>
      <c r="J279" s="173">
        <v>6</v>
      </c>
      <c r="K279" s="483" t="s">
        <v>319</v>
      </c>
      <c r="L279" s="173" t="s">
        <v>1418</v>
      </c>
      <c r="M279" s="393">
        <f>I279-D279</f>
        <v>1209</v>
      </c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ht="12.75" customHeight="1" r="280">
      <c r="A280" s="471">
        <v>10720</v>
      </c>
      <c r="B280" s="472" t="s">
        <v>3861</v>
      </c>
      <c r="C280" s="472">
        <v>2020</v>
      </c>
      <c r="D280" s="473">
        <v>43857</v>
      </c>
      <c r="E280" s="472" t="s">
        <v>3862</v>
      </c>
      <c r="F280" s="485" t="s">
        <v>2909</v>
      </c>
      <c r="G280" s="472" t="s">
        <v>871</v>
      </c>
      <c r="H280" s="472" t="s">
        <v>3863</v>
      </c>
      <c r="I280" s="473">
        <v>43985</v>
      </c>
      <c r="J280" s="472">
        <v>6</v>
      </c>
      <c r="K280" s="483" t="s">
        <v>319</v>
      </c>
      <c r="L280" s="472" t="s">
        <v>1891</v>
      </c>
      <c r="M280" s="389">
        <f>I280-D280</f>
        <v>128</v>
      </c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ht="12.75" customHeight="1" r="281">
      <c r="A281" s="475">
        <v>10820</v>
      </c>
      <c r="B281" s="173" t="s">
        <v>3864</v>
      </c>
      <c r="C281" s="173">
        <v>2018</v>
      </c>
      <c r="D281" s="476">
        <v>43252</v>
      </c>
      <c r="E281" s="173" t="s">
        <v>3865</v>
      </c>
      <c r="F281" s="173" t="s">
        <v>3866</v>
      </c>
      <c r="G281" s="173" t="s">
        <v>850</v>
      </c>
      <c r="H281" s="173" t="s">
        <v>1358</v>
      </c>
      <c r="I281" s="476">
        <v>43985</v>
      </c>
      <c r="J281" s="173">
        <v>6</v>
      </c>
      <c r="K281" s="483" t="s">
        <v>319</v>
      </c>
      <c r="L281" s="173" t="s">
        <v>1423</v>
      </c>
      <c r="M281" s="393">
        <f>I281-D281</f>
        <v>733</v>
      </c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ht="12.75" customHeight="1" r="282">
      <c r="A282" s="471">
        <v>10920</v>
      </c>
      <c r="B282" s="472" t="s">
        <v>3867</v>
      </c>
      <c r="C282" s="472">
        <v>2016</v>
      </c>
      <c r="D282" s="473">
        <v>42524</v>
      </c>
      <c r="E282" s="472" t="s">
        <v>3868</v>
      </c>
      <c r="F282" s="472" t="s">
        <v>1005</v>
      </c>
      <c r="G282" s="472" t="s">
        <v>860</v>
      </c>
      <c r="H282" s="472" t="s">
        <v>181</v>
      </c>
      <c r="I282" s="473">
        <v>43985</v>
      </c>
      <c r="J282" s="472">
        <v>6</v>
      </c>
      <c r="K282" s="483" t="s">
        <v>319</v>
      </c>
      <c r="L282" s="472" t="s">
        <v>1423</v>
      </c>
      <c r="M282" s="389">
        <f>I282-D282</f>
        <v>1461</v>
      </c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ht="12.75" customHeight="1" r="283">
      <c r="A283" s="475">
        <v>11020</v>
      </c>
      <c r="B283" s="173" t="s">
        <v>3869</v>
      </c>
      <c r="C283" s="173">
        <v>2018</v>
      </c>
      <c r="D283" s="476">
        <v>43368</v>
      </c>
      <c r="E283" s="173" t="s">
        <v>3870</v>
      </c>
      <c r="F283" s="173" t="s">
        <v>1653</v>
      </c>
      <c r="G283" s="173" t="s">
        <v>860</v>
      </c>
      <c r="H283" s="173" t="s">
        <v>181</v>
      </c>
      <c r="I283" s="476">
        <v>43985</v>
      </c>
      <c r="J283" s="173">
        <v>6</v>
      </c>
      <c r="K283" s="483" t="s">
        <v>319</v>
      </c>
      <c r="L283" s="173" t="s">
        <v>1418</v>
      </c>
      <c r="M283" s="393">
        <f>I283-D283</f>
        <v>617</v>
      </c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ht="12.75" customHeight="1" r="284">
      <c r="A284" s="471">
        <v>11120</v>
      </c>
      <c r="B284" s="472" t="s">
        <v>3871</v>
      </c>
      <c r="C284" s="472">
        <v>2016</v>
      </c>
      <c r="D284" s="473">
        <v>42616</v>
      </c>
      <c r="E284" s="472" t="s">
        <v>3872</v>
      </c>
      <c r="F284" s="472" t="s">
        <v>3873</v>
      </c>
      <c r="G284" s="472" t="s">
        <v>860</v>
      </c>
      <c r="H284" s="472" t="s">
        <v>77</v>
      </c>
      <c r="I284" s="473">
        <v>43985</v>
      </c>
      <c r="J284" s="472">
        <v>6</v>
      </c>
      <c r="K284" s="483" t="s">
        <v>319</v>
      </c>
      <c r="L284" s="472" t="s">
        <v>1418</v>
      </c>
      <c r="M284" s="389">
        <f>I284-D284</f>
        <v>1369</v>
      </c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ht="12.75" customHeight="1" r="285">
      <c r="A285" s="475">
        <v>11220</v>
      </c>
      <c r="B285" s="173" t="s">
        <v>3874</v>
      </c>
      <c r="C285" s="173">
        <v>2010</v>
      </c>
      <c r="D285" s="476">
        <v>40295</v>
      </c>
      <c r="E285" s="173" t="s">
        <v>3875</v>
      </c>
      <c r="F285" s="173" t="s">
        <v>3876</v>
      </c>
      <c r="G285" s="173" t="s">
        <v>850</v>
      </c>
      <c r="H285" s="173" t="s">
        <v>3877</v>
      </c>
      <c r="I285" s="476">
        <v>44014</v>
      </c>
      <c r="J285" s="173">
        <v>7</v>
      </c>
      <c r="K285" s="483" t="s">
        <v>313</v>
      </c>
      <c r="L285" s="173" t="s">
        <v>1423</v>
      </c>
      <c r="M285" s="393">
        <f>I285-D285</f>
        <v>3719</v>
      </c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ht="12.75" customHeight="1" r="286">
      <c r="A286" s="471">
        <v>11320</v>
      </c>
      <c r="B286" s="472" t="s">
        <v>3878</v>
      </c>
      <c r="C286" s="472">
        <v>2013</v>
      </c>
      <c r="D286" s="473">
        <v>41439</v>
      </c>
      <c r="E286" s="472" t="s">
        <v>3879</v>
      </c>
      <c r="F286" s="472" t="s">
        <v>1081</v>
      </c>
      <c r="G286" s="472" t="s">
        <v>860</v>
      </c>
      <c r="H286" s="472" t="s">
        <v>65</v>
      </c>
      <c r="I286" s="473">
        <v>44014</v>
      </c>
      <c r="J286" s="472">
        <v>7</v>
      </c>
      <c r="K286" s="489" t="s">
        <v>301</v>
      </c>
      <c r="L286" s="472" t="s">
        <v>1423</v>
      </c>
      <c r="M286" s="389">
        <f>I286-D286</f>
        <v>2575</v>
      </c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ht="12.75" customHeight="1" r="287">
      <c r="A287" s="475">
        <v>11420</v>
      </c>
      <c r="B287" s="173" t="s">
        <v>3880</v>
      </c>
      <c r="C287" s="173">
        <v>2017</v>
      </c>
      <c r="D287" s="476">
        <v>42786</v>
      </c>
      <c r="E287" s="173" t="s">
        <v>3881</v>
      </c>
      <c r="F287" s="173" t="s">
        <v>1081</v>
      </c>
      <c r="G287" s="173" t="s">
        <v>860</v>
      </c>
      <c r="H287" s="173" t="s">
        <v>100</v>
      </c>
      <c r="I287" s="476">
        <v>44014</v>
      </c>
      <c r="J287" s="173">
        <v>7</v>
      </c>
      <c r="K287" s="489" t="s">
        <v>301</v>
      </c>
      <c r="L287" s="173" t="s">
        <v>1423</v>
      </c>
      <c r="M287" s="393">
        <f>I287-D287</f>
        <v>1228</v>
      </c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ht="12.75" customHeight="1" r="288">
      <c r="A288" s="471">
        <v>11520</v>
      </c>
      <c r="B288" s="472" t="s">
        <v>3882</v>
      </c>
      <c r="C288" s="472">
        <v>2010</v>
      </c>
      <c r="D288" s="473">
        <v>40415</v>
      </c>
      <c r="E288" s="472" t="s">
        <v>3883</v>
      </c>
      <c r="F288" s="472" t="s">
        <v>3742</v>
      </c>
      <c r="G288" s="472" t="s">
        <v>850</v>
      </c>
      <c r="H288" s="472" t="s">
        <v>1358</v>
      </c>
      <c r="I288" s="473">
        <v>44015</v>
      </c>
      <c r="J288" s="472">
        <v>7</v>
      </c>
      <c r="K288" s="483" t="s">
        <v>313</v>
      </c>
      <c r="L288" s="472" t="s">
        <v>1423</v>
      </c>
      <c r="M288" s="389">
        <f>I288-D288</f>
        <v>3600</v>
      </c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ht="12.75" customHeight="1" r="289">
      <c r="A289" s="475">
        <v>11620</v>
      </c>
      <c r="B289" s="173" t="s">
        <v>3884</v>
      </c>
      <c r="C289" s="173">
        <v>2019</v>
      </c>
      <c r="D289" s="476">
        <v>43504</v>
      </c>
      <c r="E289" s="173" t="s">
        <v>3885</v>
      </c>
      <c r="F289" s="484" t="s">
        <v>2243</v>
      </c>
      <c r="G289" s="173" t="s">
        <v>865</v>
      </c>
      <c r="H289" s="173" t="s">
        <v>2951</v>
      </c>
      <c r="I289" s="476">
        <v>44015</v>
      </c>
      <c r="J289" s="173">
        <v>7</v>
      </c>
      <c r="K289" s="477" t="s">
        <v>324</v>
      </c>
      <c r="L289" s="173" t="s">
        <v>1891</v>
      </c>
      <c r="M289" s="393">
        <f>I289-D289</f>
        <v>511</v>
      </c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ht="12.75" customHeight="1" r="290">
      <c r="A290" s="471">
        <v>11720</v>
      </c>
      <c r="B290" s="472" t="s">
        <v>3886</v>
      </c>
      <c r="C290" s="472">
        <v>2019</v>
      </c>
      <c r="D290" s="473">
        <v>43514</v>
      </c>
      <c r="E290" s="472" t="s">
        <v>3887</v>
      </c>
      <c r="F290" s="485" t="s">
        <v>2243</v>
      </c>
      <c r="G290" s="472" t="s">
        <v>865</v>
      </c>
      <c r="H290" s="472" t="s">
        <v>2951</v>
      </c>
      <c r="I290" s="473">
        <v>44015</v>
      </c>
      <c r="J290" s="472">
        <v>7</v>
      </c>
      <c r="K290" s="477" t="s">
        <v>324</v>
      </c>
      <c r="L290" s="472" t="s">
        <v>1891</v>
      </c>
      <c r="M290" s="389">
        <f>I290-D290</f>
        <v>501</v>
      </c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ht="12.75" customHeight="1" r="291">
      <c r="A291" s="475">
        <v>11820</v>
      </c>
      <c r="B291" s="173" t="s">
        <v>3888</v>
      </c>
      <c r="C291" s="173">
        <v>2019</v>
      </c>
      <c r="D291" s="476">
        <v>43514</v>
      </c>
      <c r="E291" s="173" t="s">
        <v>3889</v>
      </c>
      <c r="F291" s="484" t="s">
        <v>2243</v>
      </c>
      <c r="G291" s="173" t="s">
        <v>865</v>
      </c>
      <c r="H291" s="173" t="s">
        <v>2951</v>
      </c>
      <c r="I291" s="476">
        <v>44015</v>
      </c>
      <c r="J291" s="173">
        <v>7</v>
      </c>
      <c r="K291" s="477" t="s">
        <v>324</v>
      </c>
      <c r="L291" s="173" t="s">
        <v>1891</v>
      </c>
      <c r="M291" s="393">
        <f>I291-D291</f>
        <v>501</v>
      </c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ht="12.75" customHeight="1" r="292">
      <c r="A292" s="471">
        <v>11920</v>
      </c>
      <c r="B292" s="472" t="s">
        <v>3890</v>
      </c>
      <c r="C292" s="472">
        <v>2016</v>
      </c>
      <c r="D292" s="473">
        <v>42557</v>
      </c>
      <c r="E292" s="472" t="s">
        <v>3891</v>
      </c>
      <c r="F292" s="472" t="s">
        <v>2536</v>
      </c>
      <c r="G292" s="472" t="s">
        <v>860</v>
      </c>
      <c r="H292" s="472" t="s">
        <v>132</v>
      </c>
      <c r="I292" s="473">
        <v>44015</v>
      </c>
      <c r="J292" s="472">
        <v>7</v>
      </c>
      <c r="K292" s="477" t="s">
        <v>1398</v>
      </c>
      <c r="L292" s="472" t="s">
        <v>1423</v>
      </c>
      <c r="M292" s="389">
        <f>I292-D292</f>
        <v>1458</v>
      </c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ht="12.75" customHeight="1" r="293">
      <c r="A293" s="475">
        <v>12020</v>
      </c>
      <c r="B293" s="173" t="s">
        <v>3892</v>
      </c>
      <c r="C293" s="173">
        <v>2019</v>
      </c>
      <c r="D293" s="476">
        <v>43748</v>
      </c>
      <c r="E293" s="173" t="s">
        <v>3893</v>
      </c>
      <c r="F293" s="484" t="s">
        <v>2336</v>
      </c>
      <c r="G293" s="173" t="s">
        <v>871</v>
      </c>
      <c r="H293" s="173" t="s">
        <v>1213</v>
      </c>
      <c r="I293" s="476">
        <v>44015</v>
      </c>
      <c r="J293" s="173">
        <v>7</v>
      </c>
      <c r="K293" s="483" t="s">
        <v>319</v>
      </c>
      <c r="L293" s="173" t="s">
        <v>1891</v>
      </c>
      <c r="M293" s="393">
        <f>I293-D293</f>
        <v>267</v>
      </c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ht="12.75" customHeight="1" r="294">
      <c r="A294" s="471">
        <v>12120</v>
      </c>
      <c r="B294" s="472" t="s">
        <v>3894</v>
      </c>
      <c r="C294" s="472">
        <v>2017</v>
      </c>
      <c r="D294" s="473">
        <v>43075</v>
      </c>
      <c r="E294" s="472" t="s">
        <v>3895</v>
      </c>
      <c r="F294" s="472" t="s">
        <v>3896</v>
      </c>
      <c r="G294" s="472" t="s">
        <v>860</v>
      </c>
      <c r="H294" s="472" t="s">
        <v>25</v>
      </c>
      <c r="I294" s="473">
        <v>44015</v>
      </c>
      <c r="J294" s="472">
        <v>7</v>
      </c>
      <c r="K294" s="483" t="s">
        <v>319</v>
      </c>
      <c r="L294" s="472" t="s">
        <v>1418</v>
      </c>
      <c r="M294" s="389">
        <f>I294-D294</f>
        <v>940</v>
      </c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ht="12.75" customHeight="1" r="295">
      <c r="A295" s="475">
        <v>12220</v>
      </c>
      <c r="B295" s="173" t="s">
        <v>3897</v>
      </c>
      <c r="C295" s="173">
        <v>2014</v>
      </c>
      <c r="D295" s="476">
        <v>41948</v>
      </c>
      <c r="E295" s="173" t="s">
        <v>3898</v>
      </c>
      <c r="F295" s="173" t="s">
        <v>3899</v>
      </c>
      <c r="G295" s="173" t="s">
        <v>860</v>
      </c>
      <c r="H295" s="173" t="s">
        <v>18</v>
      </c>
      <c r="I295" s="476">
        <v>44015</v>
      </c>
      <c r="J295" s="173">
        <v>7</v>
      </c>
      <c r="K295" s="483" t="s">
        <v>319</v>
      </c>
      <c r="L295" s="173" t="s">
        <v>1423</v>
      </c>
      <c r="M295" s="393">
        <f>I295-D295</f>
        <v>2067</v>
      </c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ht="12.75" customHeight="1" r="296">
      <c r="A296" s="471">
        <v>12320</v>
      </c>
      <c r="B296" s="472" t="s">
        <v>3900</v>
      </c>
      <c r="C296" s="472">
        <v>2019</v>
      </c>
      <c r="D296" s="473">
        <v>43809</v>
      </c>
      <c r="E296" s="472" t="s">
        <v>3901</v>
      </c>
      <c r="F296" s="485" t="s">
        <v>2243</v>
      </c>
      <c r="G296" s="472" t="s">
        <v>865</v>
      </c>
      <c r="H296" s="472" t="s">
        <v>104</v>
      </c>
      <c r="I296" s="473">
        <v>44019</v>
      </c>
      <c r="J296" s="472">
        <v>7</v>
      </c>
      <c r="K296" s="477" t="s">
        <v>1398</v>
      </c>
      <c r="L296" s="472" t="s">
        <v>1891</v>
      </c>
      <c r="M296" s="389">
        <f>I296-D296</f>
        <v>210</v>
      </c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ht="12.75" customHeight="1" r="297">
      <c r="A297" s="475">
        <v>12420</v>
      </c>
      <c r="B297" s="173" t="s">
        <v>3902</v>
      </c>
      <c r="C297" s="173">
        <v>2019</v>
      </c>
      <c r="D297" s="476">
        <v>43809</v>
      </c>
      <c r="E297" s="173" t="s">
        <v>3903</v>
      </c>
      <c r="F297" s="484" t="s">
        <v>2243</v>
      </c>
      <c r="G297" s="173" t="s">
        <v>865</v>
      </c>
      <c r="H297" s="173" t="s">
        <v>104</v>
      </c>
      <c r="I297" s="476">
        <v>44019</v>
      </c>
      <c r="J297" s="173">
        <v>7</v>
      </c>
      <c r="K297" s="477" t="s">
        <v>1398</v>
      </c>
      <c r="L297" s="173" t="s">
        <v>1891</v>
      </c>
      <c r="M297" s="393">
        <f>I297-D297</f>
        <v>210</v>
      </c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ht="12.75" customHeight="1" r="298">
      <c r="A298" s="471">
        <v>12520</v>
      </c>
      <c r="B298" s="472" t="s">
        <v>3904</v>
      </c>
      <c r="C298" s="472">
        <v>2017</v>
      </c>
      <c r="D298" s="473">
        <v>43087</v>
      </c>
      <c r="E298" s="472" t="s">
        <v>3905</v>
      </c>
      <c r="F298" s="472" t="s">
        <v>3906</v>
      </c>
      <c r="G298" s="472" t="s">
        <v>860</v>
      </c>
      <c r="H298" s="472" t="s">
        <v>363</v>
      </c>
      <c r="I298" s="473">
        <v>44019</v>
      </c>
      <c r="J298" s="472">
        <v>7</v>
      </c>
      <c r="K298" s="483" t="s">
        <v>313</v>
      </c>
      <c r="L298" s="472" t="s">
        <v>1423</v>
      </c>
      <c r="M298" s="389">
        <f>I298-D298</f>
        <v>932</v>
      </c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ht="15" customHeight="1" r="299">
      <c r="A299" s="475">
        <v>12620</v>
      </c>
      <c r="B299" s="173" t="s">
        <v>3907</v>
      </c>
      <c r="C299" s="173">
        <v>2017</v>
      </c>
      <c r="D299" s="476">
        <v>42895</v>
      </c>
      <c r="E299" s="173" t="s">
        <v>3908</v>
      </c>
      <c r="F299" s="173" t="s">
        <v>564</v>
      </c>
      <c r="G299" s="173" t="s">
        <v>860</v>
      </c>
      <c r="H299" s="173" t="s">
        <v>3833</v>
      </c>
      <c r="I299" s="476">
        <v>44022</v>
      </c>
      <c r="J299" s="173">
        <v>7</v>
      </c>
      <c r="K299" s="483" t="s">
        <v>319</v>
      </c>
      <c r="L299" s="173" t="s">
        <v>1423</v>
      </c>
      <c r="M299" s="393">
        <f>I299-D299</f>
        <v>1127</v>
      </c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ht="12.75" customHeight="1" r="300">
      <c r="A300" s="471">
        <v>12720</v>
      </c>
      <c r="B300" s="472" t="s">
        <v>3909</v>
      </c>
      <c r="C300" s="472">
        <v>2010</v>
      </c>
      <c r="D300" s="473">
        <v>40473</v>
      </c>
      <c r="E300" s="472" t="s">
        <v>3910</v>
      </c>
      <c r="F300" s="472" t="s">
        <v>1653</v>
      </c>
      <c r="G300" s="472" t="s">
        <v>860</v>
      </c>
      <c r="H300" s="472" t="s">
        <v>121</v>
      </c>
      <c r="I300" s="473">
        <v>44022</v>
      </c>
      <c r="J300" s="472">
        <v>7</v>
      </c>
      <c r="K300" s="483" t="s">
        <v>319</v>
      </c>
      <c r="L300" s="472" t="s">
        <v>1423</v>
      </c>
      <c r="M300" s="389">
        <f>I300-D300</f>
        <v>3549</v>
      </c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ht="12.75" customHeight="1" r="301">
      <c r="A301" s="475">
        <v>12820</v>
      </c>
      <c r="B301" s="173" t="s">
        <v>3911</v>
      </c>
      <c r="C301" s="173">
        <v>2016</v>
      </c>
      <c r="D301" s="476">
        <v>42446</v>
      </c>
      <c r="E301" s="173" t="s">
        <v>3912</v>
      </c>
      <c r="F301" s="173" t="s">
        <v>49</v>
      </c>
      <c r="G301" s="173" t="s">
        <v>860</v>
      </c>
      <c r="H301" s="173" t="s">
        <v>363</v>
      </c>
      <c r="I301" s="476">
        <v>44022</v>
      </c>
      <c r="J301" s="173">
        <v>7</v>
      </c>
      <c r="K301" s="490" t="s">
        <v>289</v>
      </c>
      <c r="L301" s="173" t="s">
        <v>1423</v>
      </c>
      <c r="M301" s="393">
        <f>I301-D301</f>
        <v>1576</v>
      </c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ht="12.75" customHeight="1" r="302">
      <c r="A302" s="471">
        <v>12920</v>
      </c>
      <c r="B302" s="472" t="s">
        <v>3913</v>
      </c>
      <c r="C302" s="472">
        <v>2012</v>
      </c>
      <c r="D302" s="473">
        <v>41264</v>
      </c>
      <c r="E302" s="472" t="s">
        <v>3914</v>
      </c>
      <c r="F302" s="472" t="s">
        <v>370</v>
      </c>
      <c r="G302" s="472" t="s">
        <v>860</v>
      </c>
      <c r="H302" s="472" t="s">
        <v>1435</v>
      </c>
      <c r="I302" s="473">
        <v>44022</v>
      </c>
      <c r="J302" s="472">
        <v>7</v>
      </c>
      <c r="K302" s="483" t="s">
        <v>319</v>
      </c>
      <c r="L302" s="472" t="s">
        <v>1423</v>
      </c>
      <c r="M302" s="389">
        <f>I302-D302</f>
        <v>2758</v>
      </c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ht="12.75" customHeight="1" r="303">
      <c r="A303" s="475">
        <v>13020</v>
      </c>
      <c r="B303" s="173" t="s">
        <v>3915</v>
      </c>
      <c r="C303" s="173">
        <v>2013</v>
      </c>
      <c r="D303" s="476">
        <v>41583</v>
      </c>
      <c r="E303" s="173" t="s">
        <v>3916</v>
      </c>
      <c r="F303" s="173" t="s">
        <v>2098</v>
      </c>
      <c r="G303" s="173" t="s">
        <v>850</v>
      </c>
      <c r="H303" s="173" t="s">
        <v>3917</v>
      </c>
      <c r="I303" s="476">
        <v>44022</v>
      </c>
      <c r="J303" s="173">
        <v>7</v>
      </c>
      <c r="K303" s="483" t="s">
        <v>319</v>
      </c>
      <c r="L303" s="173" t="s">
        <v>1418</v>
      </c>
      <c r="M303" s="393">
        <f>I303-D303</f>
        <v>2439</v>
      </c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ht="12.75" customHeight="1" r="304">
      <c r="A304" s="471">
        <v>13120</v>
      </c>
      <c r="B304" s="472" t="s">
        <v>3918</v>
      </c>
      <c r="C304" s="472">
        <v>2015</v>
      </c>
      <c r="D304" s="473">
        <v>42311</v>
      </c>
      <c r="E304" s="472" t="s">
        <v>3919</v>
      </c>
      <c r="F304" s="472" t="s">
        <v>2163</v>
      </c>
      <c r="G304" s="472" t="s">
        <v>860</v>
      </c>
      <c r="H304" s="472" t="s">
        <v>25</v>
      </c>
      <c r="I304" s="473">
        <v>44022</v>
      </c>
      <c r="J304" s="472">
        <v>7</v>
      </c>
      <c r="K304" s="483" t="s">
        <v>313</v>
      </c>
      <c r="L304" s="472" t="s">
        <v>1423</v>
      </c>
      <c r="M304" s="389">
        <f>I304-D304</f>
        <v>1711</v>
      </c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ht="12.75" customHeight="1" r="305">
      <c r="A305" s="475">
        <v>13220</v>
      </c>
      <c r="B305" s="173" t="s">
        <v>3920</v>
      </c>
      <c r="C305" s="173">
        <v>2020</v>
      </c>
      <c r="D305" s="476">
        <v>43854</v>
      </c>
      <c r="E305" s="173" t="s">
        <v>3921</v>
      </c>
      <c r="F305" s="484" t="s">
        <v>2493</v>
      </c>
      <c r="G305" s="173" t="s">
        <v>865</v>
      </c>
      <c r="H305" s="173" t="s">
        <v>1177</v>
      </c>
      <c r="I305" s="476">
        <v>44022</v>
      </c>
      <c r="J305" s="173">
        <v>7</v>
      </c>
      <c r="K305" s="483" t="s">
        <v>319</v>
      </c>
      <c r="L305" s="173" t="s">
        <v>1891</v>
      </c>
      <c r="M305" s="393">
        <f>I305-D305</f>
        <v>168</v>
      </c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ht="12.75" customHeight="1" r="306">
      <c r="A306" s="471">
        <v>13320</v>
      </c>
      <c r="B306" s="472" t="s">
        <v>3922</v>
      </c>
      <c r="C306" s="472">
        <v>2012</v>
      </c>
      <c r="D306" s="473">
        <v>40931</v>
      </c>
      <c r="E306" s="472" t="s">
        <v>3923</v>
      </c>
      <c r="F306" s="472" t="s">
        <v>3924</v>
      </c>
      <c r="G306" s="472" t="s">
        <v>860</v>
      </c>
      <c r="H306" s="472" t="s">
        <v>1270</v>
      </c>
      <c r="I306" s="473">
        <v>44022</v>
      </c>
      <c r="J306" s="472">
        <v>7</v>
      </c>
      <c r="K306" s="483" t="s">
        <v>313</v>
      </c>
      <c r="L306" s="472" t="s">
        <v>1423</v>
      </c>
      <c r="M306" s="389">
        <f>I306-D306</f>
        <v>3091</v>
      </c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ht="12.75" customHeight="1" r="307">
      <c r="A307" s="475">
        <v>13420</v>
      </c>
      <c r="B307" s="173" t="s">
        <v>3925</v>
      </c>
      <c r="C307" s="173">
        <v>2015</v>
      </c>
      <c r="D307" s="476">
        <v>42060</v>
      </c>
      <c r="E307" s="173" t="s">
        <v>3926</v>
      </c>
      <c r="F307" s="173" t="s">
        <v>3927</v>
      </c>
      <c r="G307" s="173" t="s">
        <v>850</v>
      </c>
      <c r="H307" s="173" t="s">
        <v>3804</v>
      </c>
      <c r="I307" s="476">
        <v>44022</v>
      </c>
      <c r="J307" s="173">
        <v>7</v>
      </c>
      <c r="K307" s="483" t="s">
        <v>313</v>
      </c>
      <c r="L307" s="173" t="s">
        <v>1447</v>
      </c>
      <c r="M307" s="393">
        <f>I307-D307</f>
        <v>1962</v>
      </c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ht="12.75" customHeight="1" r="308">
      <c r="A308" s="471">
        <v>13520</v>
      </c>
      <c r="B308" s="472" t="s">
        <v>3928</v>
      </c>
      <c r="C308" s="472">
        <v>2013</v>
      </c>
      <c r="D308" s="473">
        <v>41339</v>
      </c>
      <c r="E308" s="472" t="s">
        <v>3929</v>
      </c>
      <c r="F308" s="472" t="s">
        <v>2302</v>
      </c>
      <c r="G308" s="472" t="s">
        <v>860</v>
      </c>
      <c r="H308" s="472" t="s">
        <v>71</v>
      </c>
      <c r="I308" s="473">
        <v>44027</v>
      </c>
      <c r="J308" s="472">
        <v>7</v>
      </c>
      <c r="K308" s="483" t="s">
        <v>319</v>
      </c>
      <c r="L308" s="472" t="s">
        <v>1418</v>
      </c>
      <c r="M308" s="389">
        <f>I308-D308</f>
        <v>2688</v>
      </c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ht="12.75" customHeight="1" r="309">
      <c r="A309" s="475">
        <v>13620</v>
      </c>
      <c r="B309" s="173" t="s">
        <v>3930</v>
      </c>
      <c r="C309" s="173">
        <v>2013</v>
      </c>
      <c r="D309" s="476">
        <v>41344</v>
      </c>
      <c r="E309" s="173" t="s">
        <v>3931</v>
      </c>
      <c r="F309" s="173" t="s">
        <v>2302</v>
      </c>
      <c r="G309" s="173" t="s">
        <v>860</v>
      </c>
      <c r="H309" s="173" t="s">
        <v>71</v>
      </c>
      <c r="I309" s="476">
        <v>44027</v>
      </c>
      <c r="J309" s="173">
        <v>7</v>
      </c>
      <c r="K309" s="483" t="s">
        <v>319</v>
      </c>
      <c r="L309" s="173" t="s">
        <v>1418</v>
      </c>
      <c r="M309" s="393">
        <f>I309-D309</f>
        <v>2683</v>
      </c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ht="12.75" customHeight="1" r="310">
      <c r="A310" s="471">
        <v>13720</v>
      </c>
      <c r="B310" s="472" t="s">
        <v>3932</v>
      </c>
      <c r="C310" s="472">
        <v>2013</v>
      </c>
      <c r="D310" s="473">
        <v>41376</v>
      </c>
      <c r="E310" s="472" t="s">
        <v>3933</v>
      </c>
      <c r="F310" s="472" t="s">
        <v>2093</v>
      </c>
      <c r="G310" s="472" t="s">
        <v>860</v>
      </c>
      <c r="H310" s="472" t="s">
        <v>71</v>
      </c>
      <c r="I310" s="473">
        <v>44027</v>
      </c>
      <c r="J310" s="472">
        <v>7</v>
      </c>
      <c r="K310" s="483" t="s">
        <v>319</v>
      </c>
      <c r="L310" s="472" t="s">
        <v>1423</v>
      </c>
      <c r="M310" s="389">
        <f>I310-D310</f>
        <v>2651</v>
      </c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ht="12.75" customHeight="1" r="311">
      <c r="A311" s="475">
        <v>13820</v>
      </c>
      <c r="B311" s="173" t="s">
        <v>3934</v>
      </c>
      <c r="C311" s="173">
        <v>2020</v>
      </c>
      <c r="D311" s="476">
        <v>43846</v>
      </c>
      <c r="E311" s="173" t="s">
        <v>3935</v>
      </c>
      <c r="F311" s="484" t="s">
        <v>3936</v>
      </c>
      <c r="G311" s="173" t="s">
        <v>871</v>
      </c>
      <c r="H311" s="173" t="s">
        <v>927</v>
      </c>
      <c r="I311" s="476">
        <v>44027</v>
      </c>
      <c r="J311" s="173">
        <v>7</v>
      </c>
      <c r="K311" s="483" t="s">
        <v>319</v>
      </c>
      <c r="L311" s="173" t="s">
        <v>1891</v>
      </c>
      <c r="M311" s="393">
        <f>I311-D311</f>
        <v>181</v>
      </c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ht="12.75" customHeight="1" r="312">
      <c r="A312" s="471">
        <v>13920</v>
      </c>
      <c r="B312" s="472" t="s">
        <v>3937</v>
      </c>
      <c r="C312" s="472">
        <v>2012</v>
      </c>
      <c r="D312" s="473">
        <v>41061</v>
      </c>
      <c r="E312" s="472" t="s">
        <v>3938</v>
      </c>
      <c r="F312" s="472" t="s">
        <v>3939</v>
      </c>
      <c r="G312" s="472" t="s">
        <v>850</v>
      </c>
      <c r="H312" s="472" t="s">
        <v>1358</v>
      </c>
      <c r="I312" s="473">
        <v>44027</v>
      </c>
      <c r="J312" s="472">
        <v>7</v>
      </c>
      <c r="K312" s="483" t="s">
        <v>313</v>
      </c>
      <c r="L312" s="472" t="s">
        <v>1423</v>
      </c>
      <c r="M312" s="389">
        <f>I312-D312</f>
        <v>2966</v>
      </c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ht="12.75" customHeight="1" r="313">
      <c r="A313" s="475">
        <v>14020</v>
      </c>
      <c r="B313" s="173" t="s">
        <v>3940</v>
      </c>
      <c r="C313" s="173">
        <v>2011</v>
      </c>
      <c r="D313" s="476">
        <v>40800</v>
      </c>
      <c r="E313" s="173" t="s">
        <v>3941</v>
      </c>
      <c r="F313" s="173" t="s">
        <v>3942</v>
      </c>
      <c r="G313" s="173" t="s">
        <v>850</v>
      </c>
      <c r="H313" s="173" t="s">
        <v>1358</v>
      </c>
      <c r="I313" s="476">
        <v>44027</v>
      </c>
      <c r="J313" s="173">
        <v>7</v>
      </c>
      <c r="K313" s="477" t="s">
        <v>1398</v>
      </c>
      <c r="L313" s="173" t="s">
        <v>1418</v>
      </c>
      <c r="M313" s="393">
        <f>I313-D313</f>
        <v>3227</v>
      </c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ht="12.75" customHeight="1" r="314">
      <c r="A314" s="471">
        <v>14120</v>
      </c>
      <c r="B314" s="472" t="s">
        <v>3943</v>
      </c>
      <c r="C314" s="472">
        <v>2020</v>
      </c>
      <c r="D314" s="473">
        <v>43893</v>
      </c>
      <c r="E314" s="472" t="s">
        <v>3944</v>
      </c>
      <c r="F314" s="485" t="s">
        <v>2139</v>
      </c>
      <c r="G314" s="472" t="s">
        <v>871</v>
      </c>
      <c r="H314" s="472" t="s">
        <v>3945</v>
      </c>
      <c r="I314" s="473">
        <v>44027</v>
      </c>
      <c r="J314" s="472">
        <v>7</v>
      </c>
      <c r="K314" s="483" t="s">
        <v>319</v>
      </c>
      <c r="L314" s="472" t="s">
        <v>1891</v>
      </c>
      <c r="M314" s="389">
        <f>I314-D314</f>
        <v>134</v>
      </c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ht="15" customHeight="1" r="315">
      <c r="A315" s="475">
        <v>14220</v>
      </c>
      <c r="B315" s="173" t="s">
        <v>3946</v>
      </c>
      <c r="C315" s="173">
        <v>2019</v>
      </c>
      <c r="D315" s="476">
        <v>43718</v>
      </c>
      <c r="E315" s="173" t="s">
        <v>3947</v>
      </c>
      <c r="F315" s="484" t="s">
        <v>3948</v>
      </c>
      <c r="G315" s="173" t="s">
        <v>871</v>
      </c>
      <c r="H315" s="173" t="s">
        <v>1230</v>
      </c>
      <c r="I315" s="476">
        <v>44027</v>
      </c>
      <c r="J315" s="173">
        <v>7</v>
      </c>
      <c r="K315" s="477" t="s">
        <v>1398</v>
      </c>
      <c r="L315" s="173" t="s">
        <v>1891</v>
      </c>
      <c r="M315" s="393">
        <f>I315-D315</f>
        <v>309</v>
      </c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ht="12.75" customHeight="1" r="316">
      <c r="A316" s="471">
        <v>14320</v>
      </c>
      <c r="B316" s="472" t="s">
        <v>3949</v>
      </c>
      <c r="C316" s="472">
        <v>2019</v>
      </c>
      <c r="D316" s="473">
        <v>43692</v>
      </c>
      <c r="E316" s="472" t="s">
        <v>3950</v>
      </c>
      <c r="F316" s="485" t="s">
        <v>2133</v>
      </c>
      <c r="G316" s="472" t="s">
        <v>865</v>
      </c>
      <c r="H316" s="472" t="s">
        <v>3614</v>
      </c>
      <c r="I316" s="473">
        <v>44027</v>
      </c>
      <c r="J316" s="472">
        <v>7</v>
      </c>
      <c r="K316" s="483" t="s">
        <v>319</v>
      </c>
      <c r="L316" s="472" t="s">
        <v>380</v>
      </c>
      <c r="M316" s="389">
        <f>I316-D316</f>
        <v>335</v>
      </c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ht="12.75" customHeight="1" r="317">
      <c r="A317" s="475">
        <v>14420</v>
      </c>
      <c r="B317" s="173" t="s">
        <v>3951</v>
      </c>
      <c r="C317" s="173">
        <v>2010</v>
      </c>
      <c r="D317" s="476">
        <v>40443</v>
      </c>
      <c r="E317" s="173" t="s">
        <v>3952</v>
      </c>
      <c r="F317" s="173" t="s">
        <v>3953</v>
      </c>
      <c r="G317" s="173" t="s">
        <v>850</v>
      </c>
      <c r="H317" s="173" t="s">
        <v>137</v>
      </c>
      <c r="I317" s="476">
        <v>44029</v>
      </c>
      <c r="J317" s="173">
        <v>7</v>
      </c>
      <c r="K317" s="483" t="s">
        <v>313</v>
      </c>
      <c r="L317" s="173" t="s">
        <v>1418</v>
      </c>
      <c r="M317" s="393">
        <f>I317-D317</f>
        <v>3586</v>
      </c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ht="12.75" customHeight="1" r="318">
      <c r="A318" s="471">
        <v>14520</v>
      </c>
      <c r="B318" s="472" t="s">
        <v>3954</v>
      </c>
      <c r="C318" s="472">
        <v>2013</v>
      </c>
      <c r="D318" s="473">
        <v>41537</v>
      </c>
      <c r="E318" s="472" t="s">
        <v>3955</v>
      </c>
      <c r="F318" s="472" t="s">
        <v>1653</v>
      </c>
      <c r="G318" s="472" t="s">
        <v>860</v>
      </c>
      <c r="H318" s="472" t="s">
        <v>18</v>
      </c>
      <c r="I318" s="473">
        <v>44029</v>
      </c>
      <c r="J318" s="472">
        <v>7</v>
      </c>
      <c r="K318" s="483" t="s">
        <v>319</v>
      </c>
      <c r="L318" s="472" t="s">
        <v>1423</v>
      </c>
      <c r="M318" s="389">
        <f>I318-D318</f>
        <v>2492</v>
      </c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ht="12.75" customHeight="1" r="319">
      <c r="A319" s="475">
        <v>14620</v>
      </c>
      <c r="B319" s="173" t="s">
        <v>3956</v>
      </c>
      <c r="C319" s="173">
        <v>2013</v>
      </c>
      <c r="D319" s="476">
        <v>41628</v>
      </c>
      <c r="E319" s="173" t="s">
        <v>3957</v>
      </c>
      <c r="F319" s="173" t="s">
        <v>456</v>
      </c>
      <c r="G319" s="173" t="s">
        <v>860</v>
      </c>
      <c r="H319" s="173" t="s">
        <v>25</v>
      </c>
      <c r="I319" s="476">
        <v>44029</v>
      </c>
      <c r="J319" s="173">
        <v>7</v>
      </c>
      <c r="K319" s="483" t="s">
        <v>313</v>
      </c>
      <c r="L319" s="173" t="s">
        <v>1423</v>
      </c>
      <c r="M319" s="393">
        <f>I319-D319</f>
        <v>2401</v>
      </c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ht="15" customHeight="1" r="320">
      <c r="A320" s="471">
        <v>14720</v>
      </c>
      <c r="B320" s="472" t="s">
        <v>3958</v>
      </c>
      <c r="C320" s="472">
        <v>2019</v>
      </c>
      <c r="D320" s="473">
        <v>43815</v>
      </c>
      <c r="E320" s="472" t="s">
        <v>3959</v>
      </c>
      <c r="F320" s="485" t="s">
        <v>3960</v>
      </c>
      <c r="G320" s="472" t="s">
        <v>871</v>
      </c>
      <c r="H320" s="472" t="s">
        <v>3961</v>
      </c>
      <c r="I320" s="473">
        <v>44029</v>
      </c>
      <c r="J320" s="472">
        <v>7</v>
      </c>
      <c r="K320" s="477" t="s">
        <v>1398</v>
      </c>
      <c r="L320" s="472" t="s">
        <v>1891</v>
      </c>
      <c r="M320" s="389">
        <f>I320-D320</f>
        <v>214</v>
      </c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ht="12.75" customHeight="1" r="321">
      <c r="A321" s="475">
        <v>14820</v>
      </c>
      <c r="B321" s="173" t="s">
        <v>3962</v>
      </c>
      <c r="C321" s="173">
        <v>2019</v>
      </c>
      <c r="D321" s="476">
        <v>43699</v>
      </c>
      <c r="E321" s="173" t="s">
        <v>3963</v>
      </c>
      <c r="F321" s="484" t="s">
        <v>2133</v>
      </c>
      <c r="G321" s="173" t="s">
        <v>865</v>
      </c>
      <c r="H321" s="173" t="s">
        <v>3614</v>
      </c>
      <c r="I321" s="476">
        <v>44029</v>
      </c>
      <c r="J321" s="173">
        <v>7</v>
      </c>
      <c r="K321" s="483" t="s">
        <v>319</v>
      </c>
      <c r="L321" s="173" t="s">
        <v>1891</v>
      </c>
      <c r="M321" s="393">
        <f>I321-D321</f>
        <v>330</v>
      </c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ht="12.75" customHeight="1" r="322">
      <c r="A322" s="471">
        <v>14920</v>
      </c>
      <c r="B322" s="472" t="s">
        <v>3964</v>
      </c>
      <c r="C322" s="472">
        <v>2012</v>
      </c>
      <c r="D322" s="473">
        <v>41078</v>
      </c>
      <c r="E322" s="472" t="s">
        <v>3965</v>
      </c>
      <c r="F322" s="472" t="s">
        <v>3966</v>
      </c>
      <c r="G322" s="472" t="s">
        <v>860</v>
      </c>
      <c r="H322" s="472" t="s">
        <v>132</v>
      </c>
      <c r="I322" s="473">
        <v>44032</v>
      </c>
      <c r="J322" s="472">
        <v>7</v>
      </c>
      <c r="K322" s="483" t="s">
        <v>313</v>
      </c>
      <c r="L322" s="472" t="s">
        <v>1418</v>
      </c>
      <c r="M322" s="389">
        <f>I322-D322</f>
        <v>2954</v>
      </c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ht="12.75" customHeight="1" r="323">
      <c r="A323" s="475">
        <v>15020</v>
      </c>
      <c r="B323" s="173" t="s">
        <v>3967</v>
      </c>
      <c r="C323" s="173">
        <v>2013</v>
      </c>
      <c r="D323" s="476">
        <v>41501</v>
      </c>
      <c r="E323" s="173" t="s">
        <v>3968</v>
      </c>
      <c r="F323" s="173" t="s">
        <v>497</v>
      </c>
      <c r="G323" s="173" t="s">
        <v>860</v>
      </c>
      <c r="H323" s="173" t="s">
        <v>3637</v>
      </c>
      <c r="I323" s="476">
        <v>44040</v>
      </c>
      <c r="J323" s="173">
        <v>7</v>
      </c>
      <c r="K323" s="483" t="s">
        <v>319</v>
      </c>
      <c r="L323" s="173" t="s">
        <v>1423</v>
      </c>
      <c r="M323" s="393">
        <f>I323-D323</f>
        <v>2539</v>
      </c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ht="12.75" customHeight="1" r="324">
      <c r="A324" s="471">
        <v>15120</v>
      </c>
      <c r="B324" s="472" t="s">
        <v>3969</v>
      </c>
      <c r="C324" s="472">
        <v>2020</v>
      </c>
      <c r="D324" s="473">
        <v>43895</v>
      </c>
      <c r="E324" s="472" t="s">
        <v>3970</v>
      </c>
      <c r="F324" s="485" t="s">
        <v>2649</v>
      </c>
      <c r="G324" s="472" t="s">
        <v>865</v>
      </c>
      <c r="H324" s="472" t="s">
        <v>1177</v>
      </c>
      <c r="I324" s="473">
        <v>44040</v>
      </c>
      <c r="J324" s="472">
        <v>7</v>
      </c>
      <c r="K324" s="483" t="s">
        <v>319</v>
      </c>
      <c r="L324" s="472" t="s">
        <v>1891</v>
      </c>
      <c r="M324" s="389">
        <f>I324-D324</f>
        <v>145</v>
      </c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ht="12.75" customHeight="1" r="325">
      <c r="A325" s="475">
        <v>15220</v>
      </c>
      <c r="B325" s="173" t="s">
        <v>3971</v>
      </c>
      <c r="C325" s="173">
        <v>2020</v>
      </c>
      <c r="D325" s="476">
        <v>43879</v>
      </c>
      <c r="E325" s="173" t="s">
        <v>3972</v>
      </c>
      <c r="F325" s="484" t="s">
        <v>2322</v>
      </c>
      <c r="G325" s="173" t="s">
        <v>865</v>
      </c>
      <c r="H325" s="173" t="s">
        <v>927</v>
      </c>
      <c r="I325" s="476">
        <v>44041</v>
      </c>
      <c r="J325" s="173">
        <v>7</v>
      </c>
      <c r="K325" s="477" t="s">
        <v>1398</v>
      </c>
      <c r="L325" s="173" t="s">
        <v>1891</v>
      </c>
      <c r="M325" s="393">
        <f>I325-D325</f>
        <v>162</v>
      </c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ht="12.75" customHeight="1" r="326">
      <c r="A326" s="471">
        <v>15320</v>
      </c>
      <c r="B326" s="472" t="s">
        <v>3973</v>
      </c>
      <c r="C326" s="472">
        <v>2014</v>
      </c>
      <c r="D326" s="473">
        <v>41729</v>
      </c>
      <c r="E326" s="472" t="s">
        <v>3974</v>
      </c>
      <c r="F326" s="472" t="s">
        <v>3357</v>
      </c>
      <c r="G326" s="472" t="s">
        <v>844</v>
      </c>
      <c r="H326" s="472" t="s">
        <v>2462</v>
      </c>
      <c r="I326" s="473">
        <v>44043</v>
      </c>
      <c r="J326" s="472">
        <v>7</v>
      </c>
      <c r="K326" s="483" t="s">
        <v>319</v>
      </c>
      <c r="L326" s="472" t="s">
        <v>1418</v>
      </c>
      <c r="M326" s="389">
        <f>I326-D326</f>
        <v>2314</v>
      </c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ht="12.75" customHeight="1" r="327">
      <c r="A327" s="475">
        <v>15420</v>
      </c>
      <c r="B327" s="173" t="s">
        <v>3975</v>
      </c>
      <c r="C327" s="173">
        <v>2015</v>
      </c>
      <c r="D327" s="476">
        <v>42153</v>
      </c>
      <c r="E327" s="173" t="s">
        <v>3976</v>
      </c>
      <c r="F327" s="173" t="s">
        <v>3977</v>
      </c>
      <c r="G327" s="173" t="s">
        <v>844</v>
      </c>
      <c r="H327" s="173" t="s">
        <v>2462</v>
      </c>
      <c r="I327" s="476">
        <v>44043</v>
      </c>
      <c r="J327" s="173">
        <v>7</v>
      </c>
      <c r="K327" s="483" t="s">
        <v>319</v>
      </c>
      <c r="L327" s="173" t="s">
        <v>1418</v>
      </c>
      <c r="M327" s="393">
        <f>I327-D327</f>
        <v>1890</v>
      </c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ht="12.75" customHeight="1" r="328">
      <c r="A328" s="471">
        <v>15520</v>
      </c>
      <c r="B328" s="472" t="s">
        <v>3978</v>
      </c>
      <c r="C328" s="472">
        <v>2015</v>
      </c>
      <c r="D328" s="473">
        <v>42311</v>
      </c>
      <c r="E328" s="472" t="s">
        <v>3979</v>
      </c>
      <c r="F328" s="472" t="s">
        <v>3980</v>
      </c>
      <c r="G328" s="472" t="s">
        <v>844</v>
      </c>
      <c r="H328" s="472" t="s">
        <v>2462</v>
      </c>
      <c r="I328" s="473">
        <v>44043</v>
      </c>
      <c r="J328" s="472">
        <v>7</v>
      </c>
      <c r="K328" s="483" t="s">
        <v>319</v>
      </c>
      <c r="L328" s="472" t="s">
        <v>1418</v>
      </c>
      <c r="M328" s="389">
        <f>I328-D328</f>
        <v>1732</v>
      </c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ht="12.75" customHeight="1" r="329">
      <c r="A329" s="475">
        <v>15620</v>
      </c>
      <c r="B329" s="173" t="s">
        <v>3981</v>
      </c>
      <c r="C329" s="173">
        <v>2015</v>
      </c>
      <c r="D329" s="476">
        <v>42311</v>
      </c>
      <c r="E329" s="173" t="s">
        <v>3982</v>
      </c>
      <c r="F329" s="173" t="s">
        <v>3977</v>
      </c>
      <c r="G329" s="173" t="s">
        <v>844</v>
      </c>
      <c r="H329" s="173" t="s">
        <v>2462</v>
      </c>
      <c r="I329" s="476">
        <v>44043</v>
      </c>
      <c r="J329" s="173">
        <v>7</v>
      </c>
      <c r="K329" s="483" t="s">
        <v>319</v>
      </c>
      <c r="L329" s="173" t="s">
        <v>1418</v>
      </c>
      <c r="M329" s="393">
        <f>I329-D329</f>
        <v>1732</v>
      </c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ht="12.75" customHeight="1" r="330">
      <c r="A330" s="471">
        <v>15720</v>
      </c>
      <c r="B330" s="472" t="s">
        <v>3983</v>
      </c>
      <c r="C330" s="472">
        <v>2016</v>
      </c>
      <c r="D330" s="473">
        <v>42733</v>
      </c>
      <c r="E330" s="472" t="s">
        <v>3984</v>
      </c>
      <c r="F330" s="472" t="s">
        <v>3985</v>
      </c>
      <c r="G330" s="472" t="s">
        <v>844</v>
      </c>
      <c r="H330" s="472" t="s">
        <v>2462</v>
      </c>
      <c r="I330" s="473">
        <v>44043</v>
      </c>
      <c r="J330" s="472">
        <v>7</v>
      </c>
      <c r="K330" s="483" t="s">
        <v>313</v>
      </c>
      <c r="L330" s="472" t="s">
        <v>1423</v>
      </c>
      <c r="M330" s="389">
        <f>I330-D330</f>
        <v>1310</v>
      </c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ht="12.75" customHeight="1" r="331">
      <c r="A331" s="475">
        <v>15820</v>
      </c>
      <c r="B331" s="173" t="s">
        <v>3986</v>
      </c>
      <c r="C331" s="173">
        <v>2011</v>
      </c>
      <c r="D331" s="476">
        <v>40819</v>
      </c>
      <c r="E331" s="173" t="s">
        <v>3987</v>
      </c>
      <c r="F331" s="173" t="s">
        <v>3988</v>
      </c>
      <c r="G331" s="173" t="s">
        <v>850</v>
      </c>
      <c r="H331" s="173" t="s">
        <v>137</v>
      </c>
      <c r="I331" s="476">
        <v>44043</v>
      </c>
      <c r="J331" s="173">
        <v>7</v>
      </c>
      <c r="K331" s="483" t="s">
        <v>319</v>
      </c>
      <c r="L331" s="173" t="s">
        <v>1423</v>
      </c>
      <c r="M331" s="393">
        <f>I331-D331</f>
        <v>3224</v>
      </c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ht="12.75" customHeight="1" r="332">
      <c r="A332" s="471">
        <v>15920</v>
      </c>
      <c r="B332" s="472" t="s">
        <v>3989</v>
      </c>
      <c r="C332" s="472">
        <v>2017</v>
      </c>
      <c r="D332" s="473">
        <v>42797</v>
      </c>
      <c r="E332" s="472" t="s">
        <v>3990</v>
      </c>
      <c r="F332" s="472" t="s">
        <v>3991</v>
      </c>
      <c r="G332" s="472" t="s">
        <v>860</v>
      </c>
      <c r="H332" s="472" t="s">
        <v>25</v>
      </c>
      <c r="I332" s="473">
        <v>44043</v>
      </c>
      <c r="J332" s="472">
        <v>7</v>
      </c>
      <c r="K332" s="483" t="s">
        <v>319</v>
      </c>
      <c r="L332" s="472" t="s">
        <v>1423</v>
      </c>
      <c r="M332" s="389">
        <f>I332-D332</f>
        <v>1246</v>
      </c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ht="12.75" customHeight="1" r="333">
      <c r="A333" s="475">
        <v>16020</v>
      </c>
      <c r="B333" s="173" t="s">
        <v>3992</v>
      </c>
      <c r="C333" s="173">
        <v>2017</v>
      </c>
      <c r="D333" s="476">
        <v>43091</v>
      </c>
      <c r="E333" s="173" t="s">
        <v>3993</v>
      </c>
      <c r="F333" s="173" t="s">
        <v>2125</v>
      </c>
      <c r="G333" s="173" t="s">
        <v>860</v>
      </c>
      <c r="H333" s="173" t="s">
        <v>100</v>
      </c>
      <c r="I333" s="476">
        <v>44046</v>
      </c>
      <c r="J333" s="173">
        <v>8</v>
      </c>
      <c r="K333" s="483" t="s">
        <v>313</v>
      </c>
      <c r="L333" s="173" t="s">
        <v>1423</v>
      </c>
      <c r="M333" s="393">
        <f>I333-D333</f>
        <v>955</v>
      </c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ht="12.75" customHeight="1" r="334">
      <c r="A334" s="471">
        <v>16120</v>
      </c>
      <c r="B334" s="472" t="s">
        <v>3994</v>
      </c>
      <c r="C334" s="472">
        <v>2011</v>
      </c>
      <c r="D334" s="473">
        <v>40900</v>
      </c>
      <c r="E334" s="472" t="s">
        <v>3995</v>
      </c>
      <c r="F334" s="472" t="s">
        <v>3996</v>
      </c>
      <c r="G334" s="472" t="s">
        <v>850</v>
      </c>
      <c r="H334" s="472" t="s">
        <v>307</v>
      </c>
      <c r="I334" s="473">
        <v>44047</v>
      </c>
      <c r="J334" s="472">
        <v>8</v>
      </c>
      <c r="K334" s="483" t="s">
        <v>319</v>
      </c>
      <c r="L334" s="472" t="s">
        <v>1418</v>
      </c>
      <c r="M334" s="389">
        <f>I334-D334</f>
        <v>3147</v>
      </c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ht="12.75" customHeight="1" r="335">
      <c r="A335" s="475">
        <v>16220</v>
      </c>
      <c r="B335" s="173" t="s">
        <v>3997</v>
      </c>
      <c r="C335" s="173">
        <v>2016</v>
      </c>
      <c r="D335" s="476">
        <v>42571</v>
      </c>
      <c r="E335" s="173" t="s">
        <v>3998</v>
      </c>
      <c r="F335" s="173" t="s">
        <v>2536</v>
      </c>
      <c r="G335" s="173" t="s">
        <v>860</v>
      </c>
      <c r="H335" s="173" t="s">
        <v>25</v>
      </c>
      <c r="I335" s="476">
        <v>44048</v>
      </c>
      <c r="J335" s="173">
        <v>8</v>
      </c>
      <c r="K335" s="483" t="s">
        <v>319</v>
      </c>
      <c r="L335" s="173" t="s">
        <v>1423</v>
      </c>
      <c r="M335" s="393">
        <f>I335-D335</f>
        <v>1477</v>
      </c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ht="12.75" customHeight="1" r="336">
      <c r="A336" s="471">
        <v>16320</v>
      </c>
      <c r="B336" s="472" t="s">
        <v>3999</v>
      </c>
      <c r="C336" s="472">
        <v>2016</v>
      </c>
      <c r="D336" s="473">
        <v>42580</v>
      </c>
      <c r="E336" s="472" t="s">
        <v>4000</v>
      </c>
      <c r="F336" s="472" t="s">
        <v>4001</v>
      </c>
      <c r="G336" s="472" t="s">
        <v>860</v>
      </c>
      <c r="H336" s="472" t="s">
        <v>3541</v>
      </c>
      <c r="I336" s="473">
        <v>44048</v>
      </c>
      <c r="J336" s="472">
        <v>8</v>
      </c>
      <c r="K336" s="483" t="s">
        <v>319</v>
      </c>
      <c r="L336" s="472" t="s">
        <v>1418</v>
      </c>
      <c r="M336" s="389">
        <f>I336-D336</f>
        <v>1468</v>
      </c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ht="12.75" customHeight="1" r="337">
      <c r="A337" s="475">
        <v>16420</v>
      </c>
      <c r="B337" s="173" t="s">
        <v>4002</v>
      </c>
      <c r="C337" s="173">
        <v>2019</v>
      </c>
      <c r="D337" s="476">
        <v>43808</v>
      </c>
      <c r="E337" s="173" t="s">
        <v>4003</v>
      </c>
      <c r="F337" s="484" t="s">
        <v>2139</v>
      </c>
      <c r="G337" s="173" t="s">
        <v>865</v>
      </c>
      <c r="H337" s="173" t="s">
        <v>1177</v>
      </c>
      <c r="I337" s="476">
        <v>44049</v>
      </c>
      <c r="J337" s="173">
        <v>8</v>
      </c>
      <c r="K337" s="483" t="s">
        <v>319</v>
      </c>
      <c r="L337" s="173" t="s">
        <v>1891</v>
      </c>
      <c r="M337" s="393">
        <f>I337-D337</f>
        <v>241</v>
      </c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ht="15" customHeight="1" r="338">
      <c r="A338" s="471">
        <v>16520</v>
      </c>
      <c r="B338" s="472" t="s">
        <v>4004</v>
      </c>
      <c r="C338" s="472">
        <v>2020</v>
      </c>
      <c r="D338" s="473">
        <v>43859</v>
      </c>
      <c r="E338" s="472" t="s">
        <v>4005</v>
      </c>
      <c r="F338" s="472" t="s">
        <v>2982</v>
      </c>
      <c r="G338" s="472" t="s">
        <v>865</v>
      </c>
      <c r="H338" s="472" t="s">
        <v>2983</v>
      </c>
      <c r="I338" s="473">
        <v>44049</v>
      </c>
      <c r="J338" s="472">
        <v>8</v>
      </c>
      <c r="K338" s="477" t="s">
        <v>1398</v>
      </c>
      <c r="L338" s="472" t="s">
        <v>1891</v>
      </c>
      <c r="M338" s="389">
        <f>I338-D338</f>
        <v>190</v>
      </c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ht="12.75" customHeight="1" r="339">
      <c r="A339" s="475">
        <v>16620</v>
      </c>
      <c r="B339" s="173" t="s">
        <v>4006</v>
      </c>
      <c r="C339" s="173">
        <v>2015</v>
      </c>
      <c r="D339" s="476">
        <v>42341</v>
      </c>
      <c r="E339" s="173" t="s">
        <v>4007</v>
      </c>
      <c r="F339" s="173" t="s">
        <v>451</v>
      </c>
      <c r="G339" s="173" t="s">
        <v>860</v>
      </c>
      <c r="H339" s="173" t="s">
        <v>25</v>
      </c>
      <c r="I339" s="476">
        <v>44049</v>
      </c>
      <c r="J339" s="173">
        <v>8</v>
      </c>
      <c r="K339" s="483" t="s">
        <v>319</v>
      </c>
      <c r="L339" s="173" t="s">
        <v>1418</v>
      </c>
      <c r="M339" s="393">
        <f>I339-D339</f>
        <v>1708</v>
      </c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ht="12.75" customHeight="1" r="340">
      <c r="A340" s="471">
        <v>16720</v>
      </c>
      <c r="B340" s="472" t="s">
        <v>4008</v>
      </c>
      <c r="C340" s="472">
        <v>2012</v>
      </c>
      <c r="D340" s="473">
        <v>40998</v>
      </c>
      <c r="E340" s="472" t="s">
        <v>4009</v>
      </c>
      <c r="F340" s="472" t="s">
        <v>3996</v>
      </c>
      <c r="G340" s="472" t="s">
        <v>850</v>
      </c>
      <c r="H340" s="472" t="s">
        <v>506</v>
      </c>
      <c r="I340" s="473">
        <v>44049</v>
      </c>
      <c r="J340" s="472">
        <v>8</v>
      </c>
      <c r="K340" s="483" t="s">
        <v>319</v>
      </c>
      <c r="L340" s="472" t="s">
        <v>1418</v>
      </c>
      <c r="M340" s="389">
        <f>I340-D340</f>
        <v>3051</v>
      </c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ht="12.75" customHeight="1" r="341">
      <c r="A341" s="475">
        <v>16820</v>
      </c>
      <c r="B341" s="173" t="s">
        <v>4010</v>
      </c>
      <c r="C341" s="173">
        <v>2011</v>
      </c>
      <c r="D341" s="476">
        <v>40742</v>
      </c>
      <c r="E341" s="173" t="s">
        <v>4011</v>
      </c>
      <c r="F341" s="173" t="s">
        <v>497</v>
      </c>
      <c r="G341" s="173" t="s">
        <v>860</v>
      </c>
      <c r="H341" s="173" t="s">
        <v>71</v>
      </c>
      <c r="I341" s="476">
        <v>44054</v>
      </c>
      <c r="J341" s="173">
        <v>8</v>
      </c>
      <c r="K341" s="483" t="s">
        <v>319</v>
      </c>
      <c r="L341" s="173" t="s">
        <v>1423</v>
      </c>
      <c r="M341" s="393">
        <f>I341-D341</f>
        <v>3312</v>
      </c>
      <c r="N341" s="22"/>
      <c r="O341" s="136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ht="12.75" customHeight="1" r="342">
      <c r="A342" s="471">
        <v>16920</v>
      </c>
      <c r="B342" s="472" t="s">
        <v>4012</v>
      </c>
      <c r="C342" s="472">
        <v>2020</v>
      </c>
      <c r="D342" s="473">
        <v>43916</v>
      </c>
      <c r="E342" s="472" t="s">
        <v>4013</v>
      </c>
      <c r="F342" s="485" t="s">
        <v>2322</v>
      </c>
      <c r="G342" s="472" t="s">
        <v>865</v>
      </c>
      <c r="H342" s="472" t="s">
        <v>927</v>
      </c>
      <c r="I342" s="473">
        <v>44054</v>
      </c>
      <c r="J342" s="472">
        <v>8</v>
      </c>
      <c r="K342" s="477" t="s">
        <v>1398</v>
      </c>
      <c r="L342" s="472" t="s">
        <v>1891</v>
      </c>
      <c r="M342" s="389">
        <f>I342-D342</f>
        <v>138</v>
      </c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ht="12.75" customHeight="1" r="343">
      <c r="A343" s="475">
        <v>17020</v>
      </c>
      <c r="B343" s="173" t="s">
        <v>4014</v>
      </c>
      <c r="C343" s="173">
        <v>2020</v>
      </c>
      <c r="D343" s="476">
        <v>43920</v>
      </c>
      <c r="E343" s="173" t="s">
        <v>4015</v>
      </c>
      <c r="F343" s="484" t="s">
        <v>2322</v>
      </c>
      <c r="G343" s="173" t="s">
        <v>865</v>
      </c>
      <c r="H343" s="173" t="s">
        <v>927</v>
      </c>
      <c r="I343" s="476">
        <v>44054</v>
      </c>
      <c r="J343" s="173">
        <v>8</v>
      </c>
      <c r="K343" s="477" t="s">
        <v>1398</v>
      </c>
      <c r="L343" s="173" t="s">
        <v>1891</v>
      </c>
      <c r="M343" s="393">
        <f>I343-D343</f>
        <v>134</v>
      </c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ht="15" customHeight="1" r="344">
      <c r="A344" s="471">
        <v>17120</v>
      </c>
      <c r="B344" s="472" t="s">
        <v>4016</v>
      </c>
      <c r="C344" s="472">
        <v>2020</v>
      </c>
      <c r="D344" s="473">
        <v>43934</v>
      </c>
      <c r="E344" s="472" t="s">
        <v>4017</v>
      </c>
      <c r="F344" s="485" t="s">
        <v>4018</v>
      </c>
      <c r="G344" s="472" t="s">
        <v>865</v>
      </c>
      <c r="H344" s="472" t="s">
        <v>4019</v>
      </c>
      <c r="I344" s="473">
        <v>44054</v>
      </c>
      <c r="J344" s="472">
        <v>8</v>
      </c>
      <c r="K344" s="483" t="s">
        <v>319</v>
      </c>
      <c r="L344" s="472" t="s">
        <v>1891</v>
      </c>
      <c r="M344" s="389">
        <f>I344-D344</f>
        <v>120</v>
      </c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ht="15" customHeight="1" r="345">
      <c r="A345" s="475">
        <v>17220</v>
      </c>
      <c r="B345" s="173" t="s">
        <v>4020</v>
      </c>
      <c r="C345" s="173">
        <v>2020</v>
      </c>
      <c r="D345" s="476">
        <v>43936</v>
      </c>
      <c r="E345" s="173" t="s">
        <v>4021</v>
      </c>
      <c r="F345" s="484" t="s">
        <v>4018</v>
      </c>
      <c r="G345" s="173" t="s">
        <v>865</v>
      </c>
      <c r="H345" s="173" t="s">
        <v>4019</v>
      </c>
      <c r="I345" s="476">
        <v>44054</v>
      </c>
      <c r="J345" s="173">
        <v>8</v>
      </c>
      <c r="K345" s="483" t="s">
        <v>319</v>
      </c>
      <c r="L345" s="173" t="s">
        <v>1891</v>
      </c>
      <c r="M345" s="393">
        <f>I345-D345</f>
        <v>118</v>
      </c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ht="15" customHeight="1" r="346">
      <c r="A346" s="471">
        <v>17320</v>
      </c>
      <c r="B346" s="472" t="s">
        <v>4022</v>
      </c>
      <c r="C346" s="472">
        <v>2020</v>
      </c>
      <c r="D346" s="473">
        <v>43941</v>
      </c>
      <c r="E346" s="472" t="s">
        <v>4023</v>
      </c>
      <c r="F346" s="485" t="s">
        <v>4018</v>
      </c>
      <c r="G346" s="472" t="s">
        <v>865</v>
      </c>
      <c r="H346" s="472" t="s">
        <v>4019</v>
      </c>
      <c r="I346" s="473">
        <v>44054</v>
      </c>
      <c r="J346" s="472">
        <v>8</v>
      </c>
      <c r="K346" s="483" t="s">
        <v>319</v>
      </c>
      <c r="L346" s="472" t="s">
        <v>1891</v>
      </c>
      <c r="M346" s="389">
        <f>I346-D346</f>
        <v>113</v>
      </c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ht="15" customHeight="1" r="347">
      <c r="A347" s="475">
        <v>17420</v>
      </c>
      <c r="B347" s="173" t="s">
        <v>4024</v>
      </c>
      <c r="C347" s="173">
        <v>2019</v>
      </c>
      <c r="D347" s="476">
        <v>43790</v>
      </c>
      <c r="E347" s="173" t="s">
        <v>4025</v>
      </c>
      <c r="F347" s="484" t="s">
        <v>2422</v>
      </c>
      <c r="G347" s="173" t="s">
        <v>865</v>
      </c>
      <c r="H347" s="173" t="s">
        <v>4026</v>
      </c>
      <c r="I347" s="476">
        <v>44054</v>
      </c>
      <c r="J347" s="173">
        <v>8</v>
      </c>
      <c r="K347" s="477" t="s">
        <v>1398</v>
      </c>
      <c r="L347" s="173" t="s">
        <v>1891</v>
      </c>
      <c r="M347" s="393">
        <f>I347-D347</f>
        <v>264</v>
      </c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ht="12.75" customHeight="1" r="348">
      <c r="A348" s="471">
        <v>17520</v>
      </c>
      <c r="B348" s="472" t="s">
        <v>4027</v>
      </c>
      <c r="C348" s="472">
        <v>2019</v>
      </c>
      <c r="D348" s="473">
        <v>43790</v>
      </c>
      <c r="E348" s="472" t="s">
        <v>4028</v>
      </c>
      <c r="F348" s="485" t="s">
        <v>2336</v>
      </c>
      <c r="G348" s="472" t="s">
        <v>865</v>
      </c>
      <c r="H348" s="472" t="s">
        <v>2951</v>
      </c>
      <c r="I348" s="473">
        <v>44054</v>
      </c>
      <c r="J348" s="472">
        <v>8</v>
      </c>
      <c r="K348" s="483" t="s">
        <v>319</v>
      </c>
      <c r="L348" s="472" t="s">
        <v>1891</v>
      </c>
      <c r="M348" s="389" t="s">
        <v>1368</v>
      </c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ht="12.75" customHeight="1" r="349">
      <c r="A349" s="475">
        <v>17620</v>
      </c>
      <c r="B349" s="173" t="s">
        <v>4029</v>
      </c>
      <c r="C349" s="173">
        <v>2015</v>
      </c>
      <c r="D349" s="476">
        <v>42121</v>
      </c>
      <c r="E349" s="173" t="s">
        <v>4030</v>
      </c>
      <c r="F349" s="173" t="s">
        <v>976</v>
      </c>
      <c r="G349" s="173" t="s">
        <v>860</v>
      </c>
      <c r="H349" s="173" t="s">
        <v>4031</v>
      </c>
      <c r="I349" s="476">
        <v>44055</v>
      </c>
      <c r="J349" s="173">
        <v>8</v>
      </c>
      <c r="K349" s="483" t="s">
        <v>313</v>
      </c>
      <c r="L349" s="173" t="s">
        <v>1418</v>
      </c>
      <c r="M349" s="393">
        <f>I349-D349</f>
        <v>1934</v>
      </c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ht="12.75" customHeight="1" r="350">
      <c r="A350" s="471">
        <v>17720</v>
      </c>
      <c r="B350" s="472" t="s">
        <v>4032</v>
      </c>
      <c r="C350" s="472">
        <v>2013</v>
      </c>
      <c r="D350" s="473">
        <v>41393</v>
      </c>
      <c r="E350" s="472" t="s">
        <v>4033</v>
      </c>
      <c r="F350" s="472" t="s">
        <v>4034</v>
      </c>
      <c r="G350" s="472" t="s">
        <v>860</v>
      </c>
      <c r="H350" s="472" t="s">
        <v>71</v>
      </c>
      <c r="I350" s="473">
        <v>44055</v>
      </c>
      <c r="J350" s="472">
        <v>8</v>
      </c>
      <c r="K350" s="483" t="s">
        <v>319</v>
      </c>
      <c r="L350" s="472" t="s">
        <v>1423</v>
      </c>
      <c r="M350" s="389">
        <f>I350-D350</f>
        <v>2662</v>
      </c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ht="12.75" customHeight="1" r="351">
      <c r="A351" s="475">
        <v>17820</v>
      </c>
      <c r="B351" s="173" t="s">
        <v>4035</v>
      </c>
      <c r="C351" s="173">
        <v>2012</v>
      </c>
      <c r="D351" s="476">
        <v>40970</v>
      </c>
      <c r="E351" s="173" t="s">
        <v>4036</v>
      </c>
      <c r="F351" s="173" t="s">
        <v>916</v>
      </c>
      <c r="G351" s="173" t="s">
        <v>860</v>
      </c>
      <c r="H351" s="173" t="s">
        <v>94</v>
      </c>
      <c r="I351" s="476">
        <v>44060</v>
      </c>
      <c r="J351" s="173">
        <v>8</v>
      </c>
      <c r="K351" s="483" t="s">
        <v>319</v>
      </c>
      <c r="L351" s="173" t="s">
        <v>1418</v>
      </c>
      <c r="M351" s="393">
        <f>I351-D351</f>
        <v>3090</v>
      </c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ht="12.75" customHeight="1" r="352">
      <c r="A352" s="471">
        <v>17920</v>
      </c>
      <c r="B352" s="472" t="s">
        <v>4037</v>
      </c>
      <c r="C352" s="472">
        <v>2013</v>
      </c>
      <c r="D352" s="473">
        <v>41513</v>
      </c>
      <c r="E352" s="472" t="s">
        <v>4038</v>
      </c>
      <c r="F352" s="472" t="s">
        <v>4039</v>
      </c>
      <c r="G352" s="472" t="s">
        <v>860</v>
      </c>
      <c r="H352" s="472" t="s">
        <v>100</v>
      </c>
      <c r="I352" s="473">
        <v>44060</v>
      </c>
      <c r="J352" s="472">
        <v>8</v>
      </c>
      <c r="K352" s="483" t="s">
        <v>313</v>
      </c>
      <c r="L352" s="472" t="s">
        <v>1423</v>
      </c>
      <c r="M352" s="389">
        <f>I352-D352</f>
        <v>2547</v>
      </c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ht="12.75" customHeight="1" r="353">
      <c r="A353" s="475">
        <v>18020</v>
      </c>
      <c r="B353" s="173" t="s">
        <v>4040</v>
      </c>
      <c r="C353" s="173">
        <v>2010</v>
      </c>
      <c r="D353" s="476">
        <v>40477</v>
      </c>
      <c r="E353" s="173" t="s">
        <v>4041</v>
      </c>
      <c r="F353" s="173" t="s">
        <v>93</v>
      </c>
      <c r="G353" s="173" t="s">
        <v>850</v>
      </c>
      <c r="H353" s="173" t="s">
        <v>104</v>
      </c>
      <c r="I353" s="476">
        <v>44060</v>
      </c>
      <c r="J353" s="173">
        <v>8</v>
      </c>
      <c r="K353" s="483" t="s">
        <v>319</v>
      </c>
      <c r="L353" s="173" t="s">
        <v>1418</v>
      </c>
      <c r="M353" s="393">
        <f>I353-D353</f>
        <v>3583</v>
      </c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ht="12.75" customHeight="1" r="354">
      <c r="A354" s="471">
        <v>18120</v>
      </c>
      <c r="B354" s="472" t="s">
        <v>4042</v>
      </c>
      <c r="C354" s="472">
        <v>2016</v>
      </c>
      <c r="D354" s="473">
        <v>42461</v>
      </c>
      <c r="E354" s="472" t="s">
        <v>4043</v>
      </c>
      <c r="F354" s="472" t="s">
        <v>4044</v>
      </c>
      <c r="G354" s="472" t="s">
        <v>860</v>
      </c>
      <c r="H354" s="472" t="s">
        <v>25</v>
      </c>
      <c r="I354" s="473">
        <v>44060</v>
      </c>
      <c r="J354" s="472">
        <v>8</v>
      </c>
      <c r="K354" s="483" t="s">
        <v>313</v>
      </c>
      <c r="L354" s="472" t="s">
        <v>1418</v>
      </c>
      <c r="M354" s="389">
        <f>I354-D354</f>
        <v>1599</v>
      </c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ht="12.75" customHeight="1" r="355">
      <c r="A355" s="475">
        <v>18220</v>
      </c>
      <c r="B355" s="173" t="s">
        <v>4045</v>
      </c>
      <c r="C355" s="173">
        <v>2017</v>
      </c>
      <c r="D355" s="476">
        <v>43052</v>
      </c>
      <c r="E355" s="173" t="s">
        <v>4046</v>
      </c>
      <c r="F355" s="173" t="s">
        <v>2125</v>
      </c>
      <c r="G355" s="173" t="s">
        <v>860</v>
      </c>
      <c r="H355" s="173" t="s">
        <v>3671</v>
      </c>
      <c r="I355" s="476">
        <v>44060</v>
      </c>
      <c r="J355" s="173">
        <v>8</v>
      </c>
      <c r="K355" s="483" t="s">
        <v>313</v>
      </c>
      <c r="L355" s="173" t="s">
        <v>1423</v>
      </c>
      <c r="M355" s="393">
        <f>I355-D355</f>
        <v>1008</v>
      </c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ht="15" customHeight="1" r="356">
      <c r="A356" s="471">
        <v>18320</v>
      </c>
      <c r="B356" s="472" t="s">
        <v>4047</v>
      </c>
      <c r="C356" s="472">
        <v>2019</v>
      </c>
      <c r="D356" s="473">
        <v>43718</v>
      </c>
      <c r="E356" s="472" t="s">
        <v>4048</v>
      </c>
      <c r="F356" s="485" t="s">
        <v>4049</v>
      </c>
      <c r="G356" s="472" t="s">
        <v>865</v>
      </c>
      <c r="H356" s="472" t="s">
        <v>4050</v>
      </c>
      <c r="I356" s="473">
        <v>44060</v>
      </c>
      <c r="J356" s="472">
        <v>8</v>
      </c>
      <c r="K356" s="483" t="s">
        <v>319</v>
      </c>
      <c r="L356" s="472" t="s">
        <v>1891</v>
      </c>
      <c r="M356" s="389">
        <f>I356-D356</f>
        <v>342</v>
      </c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ht="12.75" customHeight="1" r="357">
      <c r="A357" s="475">
        <v>18420</v>
      </c>
      <c r="B357" s="173" t="s">
        <v>4051</v>
      </c>
      <c r="C357" s="173">
        <v>2012</v>
      </c>
      <c r="D357" s="476">
        <v>41057</v>
      </c>
      <c r="E357" s="173" t="s">
        <v>4052</v>
      </c>
      <c r="F357" s="173" t="s">
        <v>4053</v>
      </c>
      <c r="G357" s="173" t="s">
        <v>850</v>
      </c>
      <c r="H357" s="173" t="s">
        <v>104</v>
      </c>
      <c r="I357" s="476">
        <v>44062</v>
      </c>
      <c r="J357" s="173">
        <v>8</v>
      </c>
      <c r="K357" s="483" t="s">
        <v>319</v>
      </c>
      <c r="L357" s="173" t="s">
        <v>1418</v>
      </c>
      <c r="M357" s="393">
        <f>I357-D357</f>
        <v>3005</v>
      </c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ht="12.75" customHeight="1" r="358">
      <c r="A358" s="471">
        <v>18520</v>
      </c>
      <c r="B358" s="472" t="s">
        <v>4054</v>
      </c>
      <c r="C358" s="472">
        <v>2012</v>
      </c>
      <c r="D358" s="473">
        <v>41050</v>
      </c>
      <c r="E358" s="472" t="s">
        <v>4055</v>
      </c>
      <c r="F358" s="472" t="s">
        <v>430</v>
      </c>
      <c r="G358" s="472" t="s">
        <v>860</v>
      </c>
      <c r="H358" s="472" t="s">
        <v>363</v>
      </c>
      <c r="I358" s="473">
        <v>44062</v>
      </c>
      <c r="J358" s="472">
        <v>8</v>
      </c>
      <c r="K358" s="483" t="s">
        <v>289</v>
      </c>
      <c r="L358" s="472" t="s">
        <v>1423</v>
      </c>
      <c r="M358" s="389">
        <f>I358-D358</f>
        <v>3012</v>
      </c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ht="12.75" customHeight="1" r="359">
      <c r="A359" s="475">
        <v>18620</v>
      </c>
      <c r="B359" s="173" t="s">
        <v>4056</v>
      </c>
      <c r="C359" s="173">
        <v>2015</v>
      </c>
      <c r="D359" s="476">
        <v>42207</v>
      </c>
      <c r="E359" s="173" t="s">
        <v>4057</v>
      </c>
      <c r="F359" s="173" t="s">
        <v>242</v>
      </c>
      <c r="G359" s="173" t="s">
        <v>860</v>
      </c>
      <c r="H359" s="173" t="s">
        <v>4058</v>
      </c>
      <c r="I359" s="476">
        <v>44062</v>
      </c>
      <c r="J359" s="173">
        <v>8</v>
      </c>
      <c r="K359" s="477" t="s">
        <v>1398</v>
      </c>
      <c r="L359" s="173" t="s">
        <v>1418</v>
      </c>
      <c r="M359" s="393">
        <f>I359-D359</f>
        <v>1855</v>
      </c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ht="15" customHeight="1" r="360">
      <c r="A360" s="471">
        <v>18720</v>
      </c>
      <c r="B360" s="472" t="s">
        <v>4059</v>
      </c>
      <c r="C360" s="472">
        <v>2010</v>
      </c>
      <c r="D360" s="473">
        <v>40204</v>
      </c>
      <c r="E360" s="472" t="s">
        <v>4060</v>
      </c>
      <c r="F360" s="472" t="s">
        <v>4061</v>
      </c>
      <c r="G360" s="472" t="s">
        <v>850</v>
      </c>
      <c r="H360" s="472" t="s">
        <v>870</v>
      </c>
      <c r="I360" s="473">
        <v>44062</v>
      </c>
      <c r="J360" s="472">
        <v>8</v>
      </c>
      <c r="K360" s="483" t="s">
        <v>313</v>
      </c>
      <c r="L360" s="472" t="s">
        <v>1423</v>
      </c>
      <c r="M360" s="389">
        <f>I360-D360</f>
        <v>3858</v>
      </c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ht="12.75" customHeight="1" r="361">
      <c r="A361" s="475">
        <v>18820</v>
      </c>
      <c r="B361" s="173" t="s">
        <v>4062</v>
      </c>
      <c r="C361" s="173">
        <v>2010</v>
      </c>
      <c r="D361" s="476">
        <v>40473</v>
      </c>
      <c r="E361" s="173" t="s">
        <v>4063</v>
      </c>
      <c r="F361" s="173" t="s">
        <v>4064</v>
      </c>
      <c r="G361" s="173" t="s">
        <v>850</v>
      </c>
      <c r="H361" s="173" t="s">
        <v>965</v>
      </c>
      <c r="I361" s="476">
        <v>44062</v>
      </c>
      <c r="J361" s="173">
        <v>8</v>
      </c>
      <c r="K361" s="489" t="s">
        <v>301</v>
      </c>
      <c r="L361" s="173" t="s">
        <v>1418</v>
      </c>
      <c r="M361" s="393">
        <f>I361-D361</f>
        <v>3589</v>
      </c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ht="12.75" customHeight="1" r="362">
      <c r="A362" s="471">
        <v>18920</v>
      </c>
      <c r="B362" s="472" t="s">
        <v>4065</v>
      </c>
      <c r="C362" s="472">
        <v>2011</v>
      </c>
      <c r="D362" s="473">
        <v>40711</v>
      </c>
      <c r="E362" s="472" t="s">
        <v>4066</v>
      </c>
      <c r="F362" s="472" t="s">
        <v>564</v>
      </c>
      <c r="G362" s="472" t="s">
        <v>860</v>
      </c>
      <c r="H362" s="472" t="s">
        <v>71</v>
      </c>
      <c r="I362" s="473">
        <v>44062</v>
      </c>
      <c r="J362" s="472">
        <v>8</v>
      </c>
      <c r="K362" s="483" t="s">
        <v>313</v>
      </c>
      <c r="L362" s="472" t="s">
        <v>1423</v>
      </c>
      <c r="M362" s="389">
        <f>I362-D362</f>
        <v>3351</v>
      </c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ht="12.75" customHeight="1" r="363">
      <c r="A363" s="475">
        <v>19020</v>
      </c>
      <c r="B363" s="173" t="s">
        <v>4067</v>
      </c>
      <c r="C363" s="173">
        <v>2016</v>
      </c>
      <c r="D363" s="476">
        <v>42405</v>
      </c>
      <c r="E363" s="173" t="s">
        <v>4068</v>
      </c>
      <c r="F363" s="173" t="s">
        <v>49</v>
      </c>
      <c r="G363" s="173" t="s">
        <v>860</v>
      </c>
      <c r="H363" s="173" t="s">
        <v>25</v>
      </c>
      <c r="I363" s="476">
        <v>44062</v>
      </c>
      <c r="J363" s="173">
        <v>8</v>
      </c>
      <c r="K363" s="483" t="s">
        <v>313</v>
      </c>
      <c r="L363" s="173" t="s">
        <v>1423</v>
      </c>
      <c r="M363" s="393">
        <f>I363-D363</f>
        <v>1657</v>
      </c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ht="12.75" customHeight="1" r="364">
      <c r="A364" s="471">
        <v>19120</v>
      </c>
      <c r="B364" s="472" t="s">
        <v>4069</v>
      </c>
      <c r="C364" s="472">
        <v>2016</v>
      </c>
      <c r="D364" s="473">
        <v>42587</v>
      </c>
      <c r="E364" s="472" t="s">
        <v>4070</v>
      </c>
      <c r="F364" s="472" t="s">
        <v>49</v>
      </c>
      <c r="G364" s="472" t="s">
        <v>860</v>
      </c>
      <c r="H364" s="472" t="s">
        <v>132</v>
      </c>
      <c r="I364" s="473">
        <v>44062</v>
      </c>
      <c r="J364" s="472">
        <v>8</v>
      </c>
      <c r="K364" s="483" t="s">
        <v>313</v>
      </c>
      <c r="L364" s="472" t="s">
        <v>1423</v>
      </c>
      <c r="M364" s="389">
        <f>I364-D364</f>
        <v>1475</v>
      </c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ht="12.75" customHeight="1" r="365">
      <c r="A365" s="475">
        <v>19220</v>
      </c>
      <c r="B365" s="173" t="s">
        <v>4071</v>
      </c>
      <c r="C365" s="173">
        <v>2015</v>
      </c>
      <c r="D365" s="476">
        <v>42090</v>
      </c>
      <c r="E365" s="173" t="s">
        <v>4072</v>
      </c>
      <c r="F365" s="173" t="s">
        <v>4073</v>
      </c>
      <c r="G365" s="173" t="s">
        <v>860</v>
      </c>
      <c r="H365" s="173" t="s">
        <v>121</v>
      </c>
      <c r="I365" s="476">
        <v>44082</v>
      </c>
      <c r="J365" s="173">
        <v>9</v>
      </c>
      <c r="K365" s="483" t="s">
        <v>313</v>
      </c>
      <c r="L365" s="173" t="s">
        <v>1418</v>
      </c>
      <c r="M365" s="393">
        <f>I365-D365</f>
        <v>1992</v>
      </c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ht="12.75" customHeight="1" r="366">
      <c r="A366" s="471">
        <v>19320</v>
      </c>
      <c r="B366" s="472" t="s">
        <v>4074</v>
      </c>
      <c r="C366" s="472">
        <v>2010</v>
      </c>
      <c r="D366" s="473">
        <v>40295</v>
      </c>
      <c r="E366" s="472" t="s">
        <v>4075</v>
      </c>
      <c r="F366" s="472" t="s">
        <v>4076</v>
      </c>
      <c r="G366" s="472" t="s">
        <v>850</v>
      </c>
      <c r="H366" s="472" t="s">
        <v>3877</v>
      </c>
      <c r="I366" s="473">
        <v>44082</v>
      </c>
      <c r="J366" s="472">
        <v>9</v>
      </c>
      <c r="K366" s="489" t="s">
        <v>301</v>
      </c>
      <c r="L366" s="472" t="s">
        <v>1423</v>
      </c>
      <c r="M366" s="389">
        <f>I366-D366</f>
        <v>3787</v>
      </c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ht="12.75" customHeight="1" r="367">
      <c r="A367" s="475">
        <v>19420</v>
      </c>
      <c r="B367" s="173" t="s">
        <v>4077</v>
      </c>
      <c r="C367" s="173">
        <v>2012</v>
      </c>
      <c r="D367" s="476">
        <v>41094</v>
      </c>
      <c r="E367" s="173" t="s">
        <v>4078</v>
      </c>
      <c r="F367" s="173" t="s">
        <v>564</v>
      </c>
      <c r="G367" s="173" t="s">
        <v>860</v>
      </c>
      <c r="H367" s="173" t="s">
        <v>71</v>
      </c>
      <c r="I367" s="476">
        <v>44082</v>
      </c>
      <c r="J367" s="173">
        <v>9</v>
      </c>
      <c r="K367" s="483" t="s">
        <v>313</v>
      </c>
      <c r="L367" s="173" t="s">
        <v>1423</v>
      </c>
      <c r="M367" s="393">
        <f>I367-D367</f>
        <v>2988</v>
      </c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ht="12.75" customHeight="1" r="368">
      <c r="A368" s="471">
        <v>19520</v>
      </c>
      <c r="B368" s="472" t="s">
        <v>4079</v>
      </c>
      <c r="C368" s="472">
        <v>2019</v>
      </c>
      <c r="D368" s="473">
        <v>43647</v>
      </c>
      <c r="E368" s="472" t="s">
        <v>4080</v>
      </c>
      <c r="F368" s="472" t="s">
        <v>2634</v>
      </c>
      <c r="G368" s="472" t="s">
        <v>860</v>
      </c>
      <c r="H368" s="472" t="s">
        <v>181</v>
      </c>
      <c r="I368" s="473">
        <v>44082</v>
      </c>
      <c r="J368" s="472">
        <v>9</v>
      </c>
      <c r="K368" s="483" t="s">
        <v>313</v>
      </c>
      <c r="L368" s="472" t="s">
        <v>1423</v>
      </c>
      <c r="M368" s="389">
        <f>I368-D368</f>
        <v>435</v>
      </c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ht="12.75" customHeight="1" r="369">
      <c r="A369" s="475">
        <v>19620</v>
      </c>
      <c r="B369" s="173" t="s">
        <v>4081</v>
      </c>
      <c r="C369" s="173">
        <v>2012</v>
      </c>
      <c r="D369" s="476">
        <v>41254</v>
      </c>
      <c r="E369" s="173" t="s">
        <v>4082</v>
      </c>
      <c r="F369" s="173" t="s">
        <v>4083</v>
      </c>
      <c r="G369" s="173" t="s">
        <v>850</v>
      </c>
      <c r="H369" s="173" t="s">
        <v>870</v>
      </c>
      <c r="I369" s="476">
        <v>44082</v>
      </c>
      <c r="J369" s="173">
        <v>9</v>
      </c>
      <c r="K369" s="483" t="s">
        <v>289</v>
      </c>
      <c r="L369" s="173" t="s">
        <v>1423</v>
      </c>
      <c r="M369" s="393">
        <f>I369-D369</f>
        <v>2828</v>
      </c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ht="12.75" customHeight="1" r="370">
      <c r="A370" s="471">
        <v>19720</v>
      </c>
      <c r="B370" s="472" t="s">
        <v>4084</v>
      </c>
      <c r="C370" s="472">
        <v>2015</v>
      </c>
      <c r="D370" s="473">
        <v>42306</v>
      </c>
      <c r="E370" s="472" t="s">
        <v>4085</v>
      </c>
      <c r="F370" s="472" t="s">
        <v>4086</v>
      </c>
      <c r="G370" s="472" t="s">
        <v>850</v>
      </c>
      <c r="H370" s="472" t="s">
        <v>1358</v>
      </c>
      <c r="I370" s="473">
        <v>44082</v>
      </c>
      <c r="J370" s="472">
        <v>9</v>
      </c>
      <c r="K370" s="477" t="s">
        <v>1398</v>
      </c>
      <c r="L370" s="472" t="s">
        <v>1418</v>
      </c>
      <c r="M370" s="389">
        <f>I370-D370</f>
        <v>1776</v>
      </c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ht="12.75" customHeight="1" r="371">
      <c r="A371" s="475">
        <v>19820</v>
      </c>
      <c r="B371" s="173" t="s">
        <v>4087</v>
      </c>
      <c r="C371" s="173">
        <v>2012</v>
      </c>
      <c r="D371" s="476">
        <v>41094</v>
      </c>
      <c r="E371" s="173" t="s">
        <v>4088</v>
      </c>
      <c r="F371" s="173" t="s">
        <v>1143</v>
      </c>
      <c r="G371" s="173" t="s">
        <v>860</v>
      </c>
      <c r="H371" s="173" t="s">
        <v>71</v>
      </c>
      <c r="I371" s="476">
        <v>44082</v>
      </c>
      <c r="J371" s="173">
        <v>9</v>
      </c>
      <c r="K371" s="483" t="s">
        <v>313</v>
      </c>
      <c r="L371" s="173" t="s">
        <v>1423</v>
      </c>
      <c r="M371" s="393">
        <f>I371-D371</f>
        <v>2988</v>
      </c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ht="15" customHeight="1" r="372">
      <c r="A372" s="471">
        <v>19920</v>
      </c>
      <c r="B372" s="472" t="s">
        <v>4089</v>
      </c>
      <c r="C372" s="472">
        <v>2019</v>
      </c>
      <c r="D372" s="473">
        <v>43790</v>
      </c>
      <c r="E372" s="472" t="s">
        <v>4090</v>
      </c>
      <c r="F372" s="485" t="s">
        <v>4091</v>
      </c>
      <c r="G372" s="472" t="s">
        <v>865</v>
      </c>
      <c r="H372" s="472" t="s">
        <v>4092</v>
      </c>
      <c r="I372" s="473">
        <v>44082</v>
      </c>
      <c r="J372" s="472">
        <v>9</v>
      </c>
      <c r="K372" s="477" t="s">
        <v>1398</v>
      </c>
      <c r="L372" s="472" t="s">
        <v>1891</v>
      </c>
      <c r="M372" s="389">
        <f>I372-D372</f>
        <v>292</v>
      </c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ht="12.75" customHeight="1" r="373">
      <c r="A373" s="475">
        <v>20020</v>
      </c>
      <c r="B373" s="173" t="s">
        <v>4093</v>
      </c>
      <c r="C373" s="173">
        <v>2017</v>
      </c>
      <c r="D373" s="476">
        <v>43098</v>
      </c>
      <c r="E373" s="173" t="s">
        <v>4094</v>
      </c>
      <c r="F373" s="173" t="s">
        <v>4095</v>
      </c>
      <c r="G373" s="173" t="s">
        <v>860</v>
      </c>
      <c r="H373" s="173" t="s">
        <v>137</v>
      </c>
      <c r="I373" s="476">
        <v>44082</v>
      </c>
      <c r="J373" s="173">
        <v>9</v>
      </c>
      <c r="K373" s="483" t="s">
        <v>319</v>
      </c>
      <c r="L373" s="173" t="s">
        <v>1423</v>
      </c>
      <c r="M373" s="393">
        <f>I373-D373</f>
        <v>984</v>
      </c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ht="12.75" customHeight="1" r="374">
      <c r="A374" s="471">
        <v>20120</v>
      </c>
      <c r="B374" s="472" t="s">
        <v>4096</v>
      </c>
      <c r="C374" s="472">
        <v>2019</v>
      </c>
      <c r="D374" s="473">
        <v>43762</v>
      </c>
      <c r="E374" s="472" t="s">
        <v>4097</v>
      </c>
      <c r="F374" s="485" t="s">
        <v>2909</v>
      </c>
      <c r="G374" s="472" t="s">
        <v>871</v>
      </c>
      <c r="H374" s="472" t="s">
        <v>4098</v>
      </c>
      <c r="I374" s="473">
        <v>44082</v>
      </c>
      <c r="J374" s="472">
        <v>9</v>
      </c>
      <c r="K374" s="483" t="s">
        <v>319</v>
      </c>
      <c r="L374" s="472" t="s">
        <v>1891</v>
      </c>
      <c r="M374" s="389">
        <f>I374-D374</f>
        <v>320</v>
      </c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ht="12.75" customHeight="1" r="375">
      <c r="A375" s="475">
        <v>20220</v>
      </c>
      <c r="B375" s="173" t="s">
        <v>4099</v>
      </c>
      <c r="C375" s="173">
        <v>2019</v>
      </c>
      <c r="D375" s="476">
        <v>43669</v>
      </c>
      <c r="E375" s="173" t="s">
        <v>4100</v>
      </c>
      <c r="F375" s="484" t="s">
        <v>4101</v>
      </c>
      <c r="G375" s="173" t="s">
        <v>871</v>
      </c>
      <c r="H375" s="173" t="s">
        <v>4102</v>
      </c>
      <c r="I375" s="476">
        <v>44082</v>
      </c>
      <c r="J375" s="173">
        <v>9</v>
      </c>
      <c r="K375" s="477" t="s">
        <v>1398</v>
      </c>
      <c r="L375" s="173" t="s">
        <v>1891</v>
      </c>
      <c r="M375" s="393">
        <f>I375-D375</f>
        <v>413</v>
      </c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ht="12.75" customHeight="1" r="376">
      <c r="A376" s="471">
        <v>20320</v>
      </c>
      <c r="B376" s="472" t="s">
        <v>4103</v>
      </c>
      <c r="C376" s="472">
        <v>2016</v>
      </c>
      <c r="D376" s="473">
        <v>42725</v>
      </c>
      <c r="E376" s="472" t="s">
        <v>4104</v>
      </c>
      <c r="F376" s="472" t="s">
        <v>4105</v>
      </c>
      <c r="G376" s="472" t="s">
        <v>860</v>
      </c>
      <c r="H376" s="472" t="s">
        <v>1487</v>
      </c>
      <c r="I376" s="473">
        <v>44082</v>
      </c>
      <c r="J376" s="472">
        <v>9</v>
      </c>
      <c r="K376" s="483" t="s">
        <v>313</v>
      </c>
      <c r="L376" s="472" t="s">
        <v>1423</v>
      </c>
      <c r="M376" s="389">
        <f>I376-D376</f>
        <v>1357</v>
      </c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ht="12.75" customHeight="1" r="377">
      <c r="A377" s="475">
        <v>20420</v>
      </c>
      <c r="B377" s="173" t="s">
        <v>4106</v>
      </c>
      <c r="C377" s="173">
        <v>2014</v>
      </c>
      <c r="D377" s="476">
        <v>42002</v>
      </c>
      <c r="E377" s="173" t="s">
        <v>4107</v>
      </c>
      <c r="F377" s="173" t="s">
        <v>4108</v>
      </c>
      <c r="G377" s="173" t="s">
        <v>860</v>
      </c>
      <c r="H377" s="173" t="s">
        <v>181</v>
      </c>
      <c r="I377" s="476">
        <v>44082</v>
      </c>
      <c r="J377" s="173">
        <v>9</v>
      </c>
      <c r="K377" s="483" t="s">
        <v>313</v>
      </c>
      <c r="L377" s="173" t="s">
        <v>1423</v>
      </c>
      <c r="M377" s="393">
        <f>I377-D377</f>
        <v>2080</v>
      </c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ht="12.75" customHeight="1" r="378">
      <c r="A378" s="471">
        <v>20520</v>
      </c>
      <c r="B378" s="472" t="s">
        <v>4109</v>
      </c>
      <c r="C378" s="472">
        <v>2015</v>
      </c>
      <c r="D378" s="473">
        <v>42298</v>
      </c>
      <c r="E378" s="472" t="s">
        <v>4110</v>
      </c>
      <c r="F378" s="472" t="s">
        <v>1183</v>
      </c>
      <c r="G378" s="472" t="s">
        <v>860</v>
      </c>
      <c r="H378" s="472" t="s">
        <v>277</v>
      </c>
      <c r="I378" s="473">
        <v>44082</v>
      </c>
      <c r="J378" s="472">
        <v>9</v>
      </c>
      <c r="K378" s="483" t="s">
        <v>319</v>
      </c>
      <c r="L378" s="472" t="s">
        <v>1423</v>
      </c>
      <c r="M378" s="389">
        <f>I378-D378</f>
        <v>1784</v>
      </c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ht="12.75" customHeight="1" r="379">
      <c r="A379" s="475">
        <v>20620</v>
      </c>
      <c r="B379" s="173" t="s">
        <v>4111</v>
      </c>
      <c r="C379" s="173">
        <v>2018</v>
      </c>
      <c r="D379" s="476">
        <v>43396</v>
      </c>
      <c r="E379" s="173" t="s">
        <v>4112</v>
      </c>
      <c r="F379" s="173" t="s">
        <v>4113</v>
      </c>
      <c r="G379" s="173" t="s">
        <v>860</v>
      </c>
      <c r="H379" s="173" t="s">
        <v>181</v>
      </c>
      <c r="I379" s="476">
        <v>44082</v>
      </c>
      <c r="J379" s="173">
        <v>9</v>
      </c>
      <c r="K379" s="483" t="s">
        <v>319</v>
      </c>
      <c r="L379" s="173" t="s">
        <v>1418</v>
      </c>
      <c r="M379" s="393">
        <f>I379-D379</f>
        <v>686</v>
      </c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ht="12.75" customHeight="1" r="380">
      <c r="A380" s="471">
        <v>20720</v>
      </c>
      <c r="B380" s="472" t="s">
        <v>4114</v>
      </c>
      <c r="C380" s="472">
        <v>2017</v>
      </c>
      <c r="D380" s="473">
        <v>42964</v>
      </c>
      <c r="E380" s="472" t="s">
        <v>4115</v>
      </c>
      <c r="F380" s="472" t="s">
        <v>2043</v>
      </c>
      <c r="G380" s="472" t="s">
        <v>860</v>
      </c>
      <c r="H380" s="472" t="s">
        <v>83</v>
      </c>
      <c r="I380" s="473">
        <v>44082</v>
      </c>
      <c r="J380" s="472">
        <v>9</v>
      </c>
      <c r="K380" s="477" t="s">
        <v>1398</v>
      </c>
      <c r="L380" s="472" t="s">
        <v>1418</v>
      </c>
      <c r="M380" s="389">
        <f>I380-D380</f>
        <v>1118</v>
      </c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ht="12.75" customHeight="1" r="381">
      <c r="A381" s="475">
        <v>20820</v>
      </c>
      <c r="B381" s="173" t="s">
        <v>4116</v>
      </c>
      <c r="C381" s="173">
        <v>2012</v>
      </c>
      <c r="D381" s="476">
        <v>41124</v>
      </c>
      <c r="E381" s="173" t="s">
        <v>4117</v>
      </c>
      <c r="F381" s="173" t="s">
        <v>154</v>
      </c>
      <c r="G381" s="173" t="s">
        <v>860</v>
      </c>
      <c r="H381" s="173" t="s">
        <v>137</v>
      </c>
      <c r="I381" s="476">
        <v>44088</v>
      </c>
      <c r="J381" s="173">
        <v>9</v>
      </c>
      <c r="K381" s="483" t="s">
        <v>319</v>
      </c>
      <c r="L381" s="173" t="s">
        <v>1418</v>
      </c>
      <c r="M381" s="393">
        <f>I381-D381</f>
        <v>2964</v>
      </c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ht="12.75" customHeight="1" r="382">
      <c r="A382" s="471">
        <v>20920</v>
      </c>
      <c r="B382" s="472" t="s">
        <v>4118</v>
      </c>
      <c r="C382" s="472">
        <v>2016</v>
      </c>
      <c r="D382" s="473">
        <v>42607</v>
      </c>
      <c r="E382" s="472" t="s">
        <v>4119</v>
      </c>
      <c r="F382" s="472" t="s">
        <v>1540</v>
      </c>
      <c r="G382" s="472" t="s">
        <v>860</v>
      </c>
      <c r="H382" s="472" t="s">
        <v>886</v>
      </c>
      <c r="I382" s="473">
        <v>44106</v>
      </c>
      <c r="J382" s="472">
        <v>10</v>
      </c>
      <c r="K382" s="483" t="s">
        <v>313</v>
      </c>
      <c r="L382" s="472" t="s">
        <v>1423</v>
      </c>
      <c r="M382" s="389">
        <f>I382-D382</f>
        <v>1499</v>
      </c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ht="12.75" customHeight="1" r="383">
      <c r="A383" s="475">
        <v>21020</v>
      </c>
      <c r="B383" s="173" t="s">
        <v>4120</v>
      </c>
      <c r="C383" s="173">
        <v>2020</v>
      </c>
      <c r="D383" s="476">
        <v>43983</v>
      </c>
      <c r="E383" s="173" t="s">
        <v>4121</v>
      </c>
      <c r="F383" s="484" t="s">
        <v>2909</v>
      </c>
      <c r="G383" s="173" t="s">
        <v>871</v>
      </c>
      <c r="H383" s="173" t="s">
        <v>4122</v>
      </c>
      <c r="I383" s="476">
        <v>44106</v>
      </c>
      <c r="J383" s="173">
        <v>10</v>
      </c>
      <c r="K383" s="483" t="s">
        <v>319</v>
      </c>
      <c r="L383" s="173" t="s">
        <v>1891</v>
      </c>
      <c r="M383" s="393">
        <f>I383-D383</f>
        <v>123</v>
      </c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ht="15" customHeight="1" r="384">
      <c r="A384" s="471">
        <v>21120</v>
      </c>
      <c r="B384" s="472" t="s">
        <v>4123</v>
      </c>
      <c r="C384" s="472">
        <v>2020</v>
      </c>
      <c r="D384" s="473">
        <v>43950</v>
      </c>
      <c r="E384" s="472" t="s">
        <v>4124</v>
      </c>
      <c r="F384" s="485" t="s">
        <v>4125</v>
      </c>
      <c r="G384" s="472" t="s">
        <v>865</v>
      </c>
      <c r="H384" s="472" t="s">
        <v>4019</v>
      </c>
      <c r="I384" s="473">
        <v>44106</v>
      </c>
      <c r="J384" s="472">
        <v>10</v>
      </c>
      <c r="K384" s="477" t="s">
        <v>1398</v>
      </c>
      <c r="L384" s="472" t="s">
        <v>1891</v>
      </c>
      <c r="M384" s="389">
        <f>I384-D384</f>
        <v>156</v>
      </c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ht="15" customHeight="1" r="385">
      <c r="A385" s="475">
        <v>21220</v>
      </c>
      <c r="B385" s="173" t="s">
        <v>4126</v>
      </c>
      <c r="C385" s="173">
        <v>2020</v>
      </c>
      <c r="D385" s="476">
        <v>43945</v>
      </c>
      <c r="E385" s="173" t="s">
        <v>4127</v>
      </c>
      <c r="F385" s="484" t="s">
        <v>4125</v>
      </c>
      <c r="G385" s="173" t="s">
        <v>865</v>
      </c>
      <c r="H385" s="173" t="s">
        <v>4019</v>
      </c>
      <c r="I385" s="476">
        <v>44106</v>
      </c>
      <c r="J385" s="173">
        <v>10</v>
      </c>
      <c r="K385" s="477" t="s">
        <v>1398</v>
      </c>
      <c r="L385" s="173" t="s">
        <v>1891</v>
      </c>
      <c r="M385" s="393">
        <f>I385-D385</f>
        <v>161</v>
      </c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ht="12.75" customHeight="1" r="386">
      <c r="A386" s="471">
        <v>21320</v>
      </c>
      <c r="B386" s="472" t="s">
        <v>4128</v>
      </c>
      <c r="C386" s="472">
        <v>2018</v>
      </c>
      <c r="D386" s="473">
        <v>43919</v>
      </c>
      <c r="E386" s="472" t="s">
        <v>4129</v>
      </c>
      <c r="F386" s="472" t="s">
        <v>4130</v>
      </c>
      <c r="G386" s="472" t="s">
        <v>850</v>
      </c>
      <c r="H386" s="472" t="s">
        <v>965</v>
      </c>
      <c r="I386" s="473">
        <v>44106</v>
      </c>
      <c r="J386" s="472">
        <v>10</v>
      </c>
      <c r="K386" s="483" t="s">
        <v>319</v>
      </c>
      <c r="L386" s="472" t="s">
        <v>1418</v>
      </c>
      <c r="M386" s="389">
        <f>I386-D386</f>
        <v>187</v>
      </c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ht="12.75" customHeight="1" r="387">
      <c r="A387" s="475">
        <v>21420</v>
      </c>
      <c r="B387" s="173" t="s">
        <v>4131</v>
      </c>
      <c r="C387" s="173">
        <v>2018</v>
      </c>
      <c r="D387" s="476">
        <v>43237</v>
      </c>
      <c r="E387" s="173" t="s">
        <v>4132</v>
      </c>
      <c r="F387" s="173" t="s">
        <v>4133</v>
      </c>
      <c r="G387" s="173" t="s">
        <v>860</v>
      </c>
      <c r="H387" s="173" t="s">
        <v>44</v>
      </c>
      <c r="I387" s="476">
        <v>44106</v>
      </c>
      <c r="J387" s="173">
        <v>10</v>
      </c>
      <c r="K387" s="483" t="s">
        <v>319</v>
      </c>
      <c r="L387" s="173" t="s">
        <v>1423</v>
      </c>
      <c r="M387" s="393">
        <f>I387-D387</f>
        <v>869</v>
      </c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ht="12.75" customHeight="1" r="388">
      <c r="A388" s="471">
        <v>21520</v>
      </c>
      <c r="B388" s="472" t="s">
        <v>4134</v>
      </c>
      <c r="C388" s="472">
        <v>2018</v>
      </c>
      <c r="D388" s="473">
        <v>43236</v>
      </c>
      <c r="E388" s="472" t="s">
        <v>4135</v>
      </c>
      <c r="F388" s="472" t="s">
        <v>4136</v>
      </c>
      <c r="G388" s="472" t="s">
        <v>860</v>
      </c>
      <c r="H388" s="472" t="s">
        <v>3541</v>
      </c>
      <c r="I388" s="473">
        <v>44106</v>
      </c>
      <c r="J388" s="472">
        <v>10</v>
      </c>
      <c r="K388" s="483" t="s">
        <v>319</v>
      </c>
      <c r="L388" s="472" t="s">
        <v>1418</v>
      </c>
      <c r="M388" s="389">
        <f>I388-D388</f>
        <v>870</v>
      </c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ht="12.75" customHeight="1" r="389">
      <c r="A389" s="475">
        <v>21620</v>
      </c>
      <c r="B389" s="173" t="s">
        <v>4137</v>
      </c>
      <c r="C389" s="173">
        <v>2013</v>
      </c>
      <c r="D389" s="476">
        <v>41411</v>
      </c>
      <c r="E389" s="173" t="s">
        <v>4138</v>
      </c>
      <c r="F389" s="173" t="s">
        <v>4139</v>
      </c>
      <c r="G389" s="173" t="s">
        <v>860</v>
      </c>
      <c r="H389" s="173" t="s">
        <v>104</v>
      </c>
      <c r="I389" s="476">
        <v>44109</v>
      </c>
      <c r="J389" s="173">
        <v>10</v>
      </c>
      <c r="K389" s="483" t="s">
        <v>319</v>
      </c>
      <c r="L389" s="173" t="s">
        <v>1423</v>
      </c>
      <c r="M389" s="393">
        <f>I389-D389</f>
        <v>2698</v>
      </c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ht="12.75" customHeight="1" r="390">
      <c r="A390" s="471">
        <v>21720</v>
      </c>
      <c r="B390" s="472" t="s">
        <v>4140</v>
      </c>
      <c r="C390" s="472">
        <v>2013</v>
      </c>
      <c r="D390" s="473">
        <v>41415</v>
      </c>
      <c r="E390" s="472" t="s">
        <v>4141</v>
      </c>
      <c r="F390" s="472" t="s">
        <v>370</v>
      </c>
      <c r="G390" s="472" t="s">
        <v>860</v>
      </c>
      <c r="H390" s="472" t="s">
        <v>4142</v>
      </c>
      <c r="I390" s="473">
        <v>44109</v>
      </c>
      <c r="J390" s="472">
        <v>10</v>
      </c>
      <c r="K390" s="483" t="s">
        <v>313</v>
      </c>
      <c r="L390" s="472" t="s">
        <v>1423</v>
      </c>
      <c r="M390" s="389">
        <f>I390-D390</f>
        <v>2694</v>
      </c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ht="12.75" customHeight="1" r="391">
      <c r="A391" s="475">
        <v>21820</v>
      </c>
      <c r="B391" s="173" t="s">
        <v>4143</v>
      </c>
      <c r="C391" s="173">
        <v>2014</v>
      </c>
      <c r="D391" s="476">
        <v>41963</v>
      </c>
      <c r="E391" s="173" t="s">
        <v>4144</v>
      </c>
      <c r="F391" s="173" t="s">
        <v>1034</v>
      </c>
      <c r="G391" s="173" t="s">
        <v>860</v>
      </c>
      <c r="H391" s="173" t="s">
        <v>1161</v>
      </c>
      <c r="I391" s="476">
        <v>44109</v>
      </c>
      <c r="J391" s="173">
        <v>10</v>
      </c>
      <c r="K391" s="483" t="s">
        <v>313</v>
      </c>
      <c r="L391" s="173" t="s">
        <v>1418</v>
      </c>
      <c r="M391" s="393">
        <f>I391-D391</f>
        <v>2146</v>
      </c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ht="12.75" customHeight="1" r="392">
      <c r="A392" s="471">
        <v>21920</v>
      </c>
      <c r="B392" s="472" t="s">
        <v>4145</v>
      </c>
      <c r="C392" s="472">
        <v>2014</v>
      </c>
      <c r="D392" s="473">
        <v>41983</v>
      </c>
      <c r="E392" s="472" t="s">
        <v>4146</v>
      </c>
      <c r="F392" s="472" t="s">
        <v>4147</v>
      </c>
      <c r="G392" s="472" t="s">
        <v>860</v>
      </c>
      <c r="H392" s="472" t="s">
        <v>181</v>
      </c>
      <c r="I392" s="473">
        <v>44109</v>
      </c>
      <c r="J392" s="472">
        <v>10</v>
      </c>
      <c r="K392" s="483" t="s">
        <v>319</v>
      </c>
      <c r="L392" s="472" t="s">
        <v>1418</v>
      </c>
      <c r="M392" s="389">
        <f>I392-D392</f>
        <v>2126</v>
      </c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ht="12.75" customHeight="1" r="393">
      <c r="A393" s="475">
        <v>22020</v>
      </c>
      <c r="B393" s="173" t="s">
        <v>4148</v>
      </c>
      <c r="C393" s="173">
        <v>2011</v>
      </c>
      <c r="D393" s="476">
        <v>40806</v>
      </c>
      <c r="E393" s="173" t="s">
        <v>4149</v>
      </c>
      <c r="F393" s="173" t="s">
        <v>4150</v>
      </c>
      <c r="G393" s="173" t="s">
        <v>850</v>
      </c>
      <c r="H393" s="173" t="s">
        <v>870</v>
      </c>
      <c r="I393" s="476">
        <v>44111</v>
      </c>
      <c r="J393" s="173">
        <v>10</v>
      </c>
      <c r="K393" s="483" t="s">
        <v>319</v>
      </c>
      <c r="L393" s="173" t="s">
        <v>1423</v>
      </c>
      <c r="M393" s="393">
        <f>I393-D393</f>
        <v>3305</v>
      </c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ht="12.75" customHeight="1" r="394">
      <c r="A394" s="471">
        <v>22120</v>
      </c>
      <c r="B394" s="472" t="s">
        <v>4151</v>
      </c>
      <c r="C394" s="472">
        <v>2012</v>
      </c>
      <c r="D394" s="473">
        <v>41262</v>
      </c>
      <c r="E394" s="472" t="s">
        <v>4152</v>
      </c>
      <c r="F394" s="472" t="s">
        <v>4153</v>
      </c>
      <c r="G394" s="472" t="s">
        <v>850</v>
      </c>
      <c r="H394" s="472" t="s">
        <v>870</v>
      </c>
      <c r="I394" s="473">
        <v>44109</v>
      </c>
      <c r="J394" s="472">
        <v>10</v>
      </c>
      <c r="K394" s="477" t="s">
        <v>1398</v>
      </c>
      <c r="L394" s="472" t="s">
        <v>1423</v>
      </c>
      <c r="M394" s="389">
        <f>I394-D394</f>
        <v>2847</v>
      </c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ht="12.75" customHeight="1" r="395">
      <c r="A395" s="475">
        <v>22220</v>
      </c>
      <c r="B395" s="173" t="s">
        <v>4154</v>
      </c>
      <c r="C395" s="173">
        <v>2012</v>
      </c>
      <c r="D395" s="476">
        <v>41218</v>
      </c>
      <c r="E395" s="173" t="s">
        <v>4155</v>
      </c>
      <c r="F395" s="173" t="s">
        <v>4156</v>
      </c>
      <c r="G395" s="173" t="s">
        <v>850</v>
      </c>
      <c r="H395" s="173" t="s">
        <v>1270</v>
      </c>
      <c r="I395" s="476">
        <v>44109</v>
      </c>
      <c r="J395" s="173">
        <v>10</v>
      </c>
      <c r="K395" s="483" t="s">
        <v>313</v>
      </c>
      <c r="L395" s="173" t="s">
        <v>1423</v>
      </c>
      <c r="M395" s="393">
        <f>I395-D395</f>
        <v>2891</v>
      </c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ht="12.75" customHeight="1" r="396">
      <c r="A396" s="471">
        <v>22320</v>
      </c>
      <c r="B396" s="472" t="s">
        <v>4157</v>
      </c>
      <c r="C396" s="472">
        <v>2010</v>
      </c>
      <c r="D396" s="473">
        <v>40441</v>
      </c>
      <c r="E396" s="472" t="s">
        <v>4158</v>
      </c>
      <c r="F396" s="472" t="s">
        <v>4159</v>
      </c>
      <c r="G396" s="472" t="s">
        <v>860</v>
      </c>
      <c r="H396" s="472" t="s">
        <v>4160</v>
      </c>
      <c r="I396" s="473">
        <v>44109</v>
      </c>
      <c r="J396" s="472">
        <v>10</v>
      </c>
      <c r="K396" s="483" t="s">
        <v>313</v>
      </c>
      <c r="L396" s="472" t="s">
        <v>1418</v>
      </c>
      <c r="M396" s="389">
        <f>I396-D396</f>
        <v>3668</v>
      </c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ht="12.75" customHeight="1" r="397">
      <c r="A397" s="475">
        <v>22420</v>
      </c>
      <c r="B397" s="173" t="s">
        <v>4161</v>
      </c>
      <c r="C397" s="173">
        <v>2018</v>
      </c>
      <c r="D397" s="476">
        <v>43250</v>
      </c>
      <c r="E397" s="173" t="s">
        <v>4162</v>
      </c>
      <c r="F397" s="173" t="s">
        <v>4163</v>
      </c>
      <c r="G397" s="173" t="s">
        <v>850</v>
      </c>
      <c r="H397" s="173" t="s">
        <v>1358</v>
      </c>
      <c r="I397" s="476">
        <v>44117</v>
      </c>
      <c r="J397" s="173">
        <v>10</v>
      </c>
      <c r="K397" s="489" t="s">
        <v>301</v>
      </c>
      <c r="L397" s="173" t="s">
        <v>1447</v>
      </c>
      <c r="M397" s="393">
        <f>I397-D397</f>
        <v>867</v>
      </c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ht="12.75" customHeight="1" r="398">
      <c r="A398" s="471">
        <v>22520</v>
      </c>
      <c r="B398" s="472" t="s">
        <v>4164</v>
      </c>
      <c r="C398" s="472">
        <v>2017</v>
      </c>
      <c r="D398" s="473">
        <v>42844</v>
      </c>
      <c r="E398" s="472" t="s">
        <v>4165</v>
      </c>
      <c r="F398" s="472" t="s">
        <v>2125</v>
      </c>
      <c r="G398" s="472" t="s">
        <v>860</v>
      </c>
      <c r="H398" s="472" t="s">
        <v>4166</v>
      </c>
      <c r="I398" s="473">
        <v>44124</v>
      </c>
      <c r="J398" s="472">
        <v>10</v>
      </c>
      <c r="K398" s="483" t="s">
        <v>313</v>
      </c>
      <c r="L398" s="472" t="s">
        <v>1423</v>
      </c>
      <c r="M398" s="389">
        <f>I398-D398</f>
        <v>1280</v>
      </c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ht="12.75" customHeight="1" r="399">
      <c r="A399" s="475">
        <v>22620</v>
      </c>
      <c r="B399" s="173" t="s">
        <v>4167</v>
      </c>
      <c r="C399" s="173">
        <v>2020</v>
      </c>
      <c r="D399" s="476">
        <v>43949</v>
      </c>
      <c r="E399" s="173" t="s">
        <v>4168</v>
      </c>
      <c r="F399" s="484" t="s">
        <v>2243</v>
      </c>
      <c r="G399" s="173" t="s">
        <v>871</v>
      </c>
      <c r="H399" s="173" t="s">
        <v>3863</v>
      </c>
      <c r="I399" s="476">
        <v>44126</v>
      </c>
      <c r="J399" s="173">
        <v>10</v>
      </c>
      <c r="K399" s="483" t="s">
        <v>319</v>
      </c>
      <c r="L399" s="173" t="s">
        <v>1891</v>
      </c>
      <c r="M399" s="393">
        <f>I399-D399</f>
        <v>177</v>
      </c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ht="12.75" customHeight="1" r="400">
      <c r="A400" s="471">
        <v>22720</v>
      </c>
      <c r="B400" s="472" t="s">
        <v>4169</v>
      </c>
      <c r="C400" s="472">
        <v>2017</v>
      </c>
      <c r="D400" s="473">
        <v>43098</v>
      </c>
      <c r="E400" s="472" t="s">
        <v>4170</v>
      </c>
      <c r="F400" s="472" t="s">
        <v>4171</v>
      </c>
      <c r="G400" s="472" t="s">
        <v>850</v>
      </c>
      <c r="H400" s="472" t="s">
        <v>3804</v>
      </c>
      <c r="I400" s="473">
        <v>44139</v>
      </c>
      <c r="J400" s="472">
        <v>11</v>
      </c>
      <c r="K400" s="477" t="s">
        <v>1398</v>
      </c>
      <c r="L400" s="472" t="s">
        <v>1423</v>
      </c>
      <c r="M400" s="389">
        <f>I400-D400</f>
        <v>1041</v>
      </c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ht="12.75" customHeight="1" r="401">
      <c r="A401" s="475">
        <v>22820</v>
      </c>
      <c r="B401" s="173" t="s">
        <v>4172</v>
      </c>
      <c r="C401" s="173">
        <v>2017</v>
      </c>
      <c r="D401" s="476">
        <v>43069</v>
      </c>
      <c r="E401" s="173" t="s">
        <v>4173</v>
      </c>
      <c r="F401" s="173" t="s">
        <v>4174</v>
      </c>
      <c r="G401" s="173" t="s">
        <v>860</v>
      </c>
      <c r="H401" s="173" t="s">
        <v>137</v>
      </c>
      <c r="I401" s="476">
        <v>44133</v>
      </c>
      <c r="J401" s="173">
        <v>10</v>
      </c>
      <c r="K401" s="483" t="s">
        <v>319</v>
      </c>
      <c r="L401" s="173" t="s">
        <v>1423</v>
      </c>
      <c r="M401" s="393">
        <f>I401-D401</f>
        <v>1064</v>
      </c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ht="12.75" customHeight="1" r="402">
      <c r="A402" s="471">
        <v>22920</v>
      </c>
      <c r="B402" s="472" t="s">
        <v>4175</v>
      </c>
      <c r="C402" s="472">
        <v>2019</v>
      </c>
      <c r="D402" s="473">
        <v>43665</v>
      </c>
      <c r="E402" s="472" t="s">
        <v>4176</v>
      </c>
      <c r="F402" s="485" t="s">
        <v>2336</v>
      </c>
      <c r="G402" s="472" t="s">
        <v>865</v>
      </c>
      <c r="H402" s="472" t="s">
        <v>2951</v>
      </c>
      <c r="I402" s="473">
        <v>44133</v>
      </c>
      <c r="J402" s="472">
        <v>10</v>
      </c>
      <c r="K402" s="483" t="s">
        <v>319</v>
      </c>
      <c r="L402" s="472" t="s">
        <v>1891</v>
      </c>
      <c r="M402" s="389">
        <f>I402-D402</f>
        <v>468</v>
      </c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ht="12.75" customHeight="1" r="403">
      <c r="A403" s="475">
        <v>23020</v>
      </c>
      <c r="B403" s="173" t="s">
        <v>4177</v>
      </c>
      <c r="C403" s="173">
        <v>2011</v>
      </c>
      <c r="D403" s="476">
        <v>40906</v>
      </c>
      <c r="E403" s="173" t="s">
        <v>4178</v>
      </c>
      <c r="F403" s="173" t="s">
        <v>4179</v>
      </c>
      <c r="G403" s="173" t="s">
        <v>850</v>
      </c>
      <c r="H403" s="173" t="s">
        <v>1270</v>
      </c>
      <c r="I403" s="476">
        <v>44133</v>
      </c>
      <c r="J403" s="173">
        <v>10</v>
      </c>
      <c r="K403" s="483" t="s">
        <v>313</v>
      </c>
      <c r="L403" s="173" t="s">
        <v>1423</v>
      </c>
      <c r="M403" s="393">
        <f>I403-D403</f>
        <v>3227</v>
      </c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ht="12.75" customHeight="1" r="404">
      <c r="A404" s="471">
        <v>23120</v>
      </c>
      <c r="B404" s="472" t="s">
        <v>4180</v>
      </c>
      <c r="C404" s="472">
        <v>2008</v>
      </c>
      <c r="D404" s="473">
        <v>39811</v>
      </c>
      <c r="E404" s="472" t="s">
        <v>4181</v>
      </c>
      <c r="F404" s="472" t="s">
        <v>3127</v>
      </c>
      <c r="G404" s="472" t="s">
        <v>865</v>
      </c>
      <c r="H404" s="472" t="s">
        <v>18</v>
      </c>
      <c r="I404" s="473">
        <v>44133</v>
      </c>
      <c r="J404" s="472">
        <v>10</v>
      </c>
      <c r="K404" s="483" t="s">
        <v>319</v>
      </c>
      <c r="L404" s="472" t="s">
        <v>1891</v>
      </c>
      <c r="M404" s="389">
        <f>I404-D404</f>
        <v>4322</v>
      </c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ht="15" customHeight="1" r="405">
      <c r="A405" s="475">
        <v>23220</v>
      </c>
      <c r="B405" s="173" t="s">
        <v>4182</v>
      </c>
      <c r="C405" s="173">
        <v>2011</v>
      </c>
      <c r="D405" s="476">
        <v>40792</v>
      </c>
      <c r="E405" s="173" t="s">
        <v>4183</v>
      </c>
      <c r="F405" s="173" t="s">
        <v>3127</v>
      </c>
      <c r="G405" s="173" t="s">
        <v>865</v>
      </c>
      <c r="H405" s="173" t="s">
        <v>4184</v>
      </c>
      <c r="I405" s="476">
        <v>44133</v>
      </c>
      <c r="J405" s="173">
        <v>10</v>
      </c>
      <c r="K405" s="483" t="s">
        <v>319</v>
      </c>
      <c r="L405" s="173" t="s">
        <v>1891</v>
      </c>
      <c r="M405" s="393">
        <f>I405-D405</f>
        <v>3341</v>
      </c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ht="15" customHeight="1" r="406">
      <c r="A406" s="471">
        <v>23320</v>
      </c>
      <c r="B406" s="472" t="s">
        <v>4185</v>
      </c>
      <c r="C406" s="472">
        <v>2012</v>
      </c>
      <c r="D406" s="473">
        <v>41256</v>
      </c>
      <c r="E406" s="472" t="s">
        <v>4186</v>
      </c>
      <c r="F406" s="472" t="s">
        <v>2302</v>
      </c>
      <c r="G406" s="472" t="s">
        <v>860</v>
      </c>
      <c r="H406" s="472" t="s">
        <v>55</v>
      </c>
      <c r="I406" s="473">
        <v>44133</v>
      </c>
      <c r="J406" s="472">
        <v>10</v>
      </c>
      <c r="K406" s="483" t="s">
        <v>319</v>
      </c>
      <c r="L406" s="472" t="s">
        <v>1418</v>
      </c>
      <c r="M406" s="389">
        <f>I406-D406</f>
        <v>2877</v>
      </c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ht="15" customHeight="1" r="407">
      <c r="A407" s="475">
        <v>23420</v>
      </c>
      <c r="B407" s="173" t="s">
        <v>4187</v>
      </c>
      <c r="C407" s="173">
        <v>2013</v>
      </c>
      <c r="D407" s="476">
        <v>41309</v>
      </c>
      <c r="E407" s="173" t="s">
        <v>4188</v>
      </c>
      <c r="F407" s="173" t="s">
        <v>4189</v>
      </c>
      <c r="G407" s="173" t="s">
        <v>850</v>
      </c>
      <c r="H407" s="173" t="s">
        <v>1358</v>
      </c>
      <c r="I407" s="476">
        <v>44138</v>
      </c>
      <c r="J407" s="173">
        <v>11</v>
      </c>
      <c r="K407" s="483" t="s">
        <v>313</v>
      </c>
      <c r="L407" s="173" t="s">
        <v>1423</v>
      </c>
      <c r="M407" s="393">
        <f>I407-D407</f>
        <v>2829</v>
      </c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ht="15" customHeight="1" r="408">
      <c r="A408" s="471">
        <v>23520</v>
      </c>
      <c r="B408" s="472" t="s">
        <v>4190</v>
      </c>
      <c r="C408" s="472">
        <v>2012</v>
      </c>
      <c r="D408" s="473">
        <v>41089</v>
      </c>
      <c r="E408" s="472" t="s">
        <v>4191</v>
      </c>
      <c r="F408" s="472" t="s">
        <v>4061</v>
      </c>
      <c r="G408" s="472" t="s">
        <v>850</v>
      </c>
      <c r="H408" s="472" t="s">
        <v>870</v>
      </c>
      <c r="I408" s="473">
        <v>44138</v>
      </c>
      <c r="J408" s="472">
        <v>11</v>
      </c>
      <c r="K408" s="483" t="s">
        <v>319</v>
      </c>
      <c r="L408" s="472" t="s">
        <v>1423</v>
      </c>
      <c r="M408" s="389">
        <f>I408-D408</f>
        <v>3049</v>
      </c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ht="12.75" customHeight="1" r="409">
      <c r="A409" s="475">
        <v>23620</v>
      </c>
      <c r="B409" s="173" t="s">
        <v>4192</v>
      </c>
      <c r="C409" s="173">
        <v>2014</v>
      </c>
      <c r="D409" s="476">
        <v>41704</v>
      </c>
      <c r="E409" s="173" t="s">
        <v>4193</v>
      </c>
      <c r="F409" s="173" t="s">
        <v>953</v>
      </c>
      <c r="G409" s="173" t="s">
        <v>860</v>
      </c>
      <c r="H409" s="173" t="s">
        <v>25</v>
      </c>
      <c r="I409" s="476">
        <v>44138</v>
      </c>
      <c r="J409" s="173">
        <v>11</v>
      </c>
      <c r="K409" s="483" t="s">
        <v>319</v>
      </c>
      <c r="L409" s="173" t="s">
        <v>1418</v>
      </c>
      <c r="M409" s="393">
        <f>I409-D409</f>
        <v>2434</v>
      </c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ht="12.75" customHeight="1" r="410">
      <c r="A410" s="471">
        <v>23720</v>
      </c>
      <c r="B410" s="472" t="s">
        <v>4194</v>
      </c>
      <c r="C410" s="472">
        <v>2013</v>
      </c>
      <c r="D410" s="473">
        <v>41368</v>
      </c>
      <c r="E410" s="472" t="s">
        <v>4195</v>
      </c>
      <c r="F410" s="472" t="s">
        <v>953</v>
      </c>
      <c r="G410" s="472" t="s">
        <v>860</v>
      </c>
      <c r="H410" s="472" t="s">
        <v>25</v>
      </c>
      <c r="I410" s="473">
        <v>44138</v>
      </c>
      <c r="J410" s="472">
        <v>11</v>
      </c>
      <c r="K410" s="483" t="s">
        <v>319</v>
      </c>
      <c r="L410" s="472" t="s">
        <v>1418</v>
      </c>
      <c r="M410" s="389">
        <f>I410-D410</f>
        <v>2770</v>
      </c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ht="12.75" customHeight="1" r="411">
      <c r="A411" s="475">
        <v>23820</v>
      </c>
      <c r="B411" s="173" t="s">
        <v>4196</v>
      </c>
      <c r="C411" s="173">
        <v>2014</v>
      </c>
      <c r="D411" s="476">
        <v>41852</v>
      </c>
      <c r="E411" s="173" t="s">
        <v>4197</v>
      </c>
      <c r="F411" s="173" t="s">
        <v>3927</v>
      </c>
      <c r="G411" s="173" t="s">
        <v>850</v>
      </c>
      <c r="H411" s="173" t="s">
        <v>3804</v>
      </c>
      <c r="I411" s="476">
        <v>44138</v>
      </c>
      <c r="J411" s="173">
        <v>11</v>
      </c>
      <c r="K411" s="483" t="s">
        <v>313</v>
      </c>
      <c r="L411" s="173" t="s">
        <v>1447</v>
      </c>
      <c r="M411" s="393">
        <f>I411-D411</f>
        <v>2286</v>
      </c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ht="12.75" customHeight="1" r="412">
      <c r="A412" s="471">
        <v>23920</v>
      </c>
      <c r="B412" s="472" t="s">
        <v>4198</v>
      </c>
      <c r="C412" s="472">
        <v>2014</v>
      </c>
      <c r="D412" s="473">
        <v>42002</v>
      </c>
      <c r="E412" s="472" t="s">
        <v>4199</v>
      </c>
      <c r="F412" s="472" t="s">
        <v>430</v>
      </c>
      <c r="G412" s="472" t="s">
        <v>860</v>
      </c>
      <c r="H412" s="472" t="s">
        <v>25</v>
      </c>
      <c r="I412" s="473">
        <v>44140</v>
      </c>
      <c r="J412" s="472">
        <v>11</v>
      </c>
      <c r="K412" s="483" t="s">
        <v>289</v>
      </c>
      <c r="L412" s="472" t="s">
        <v>1423</v>
      </c>
      <c r="M412" s="389">
        <f>I412-D412</f>
        <v>2138</v>
      </c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ht="12.75" customHeight="1" r="413">
      <c r="A413" s="475">
        <v>24020</v>
      </c>
      <c r="B413" s="173" t="s">
        <v>4200</v>
      </c>
      <c r="C413" s="173">
        <v>2020</v>
      </c>
      <c r="D413" s="476">
        <v>44023</v>
      </c>
      <c r="E413" s="173" t="s">
        <v>4201</v>
      </c>
      <c r="F413" s="484" t="s">
        <v>2336</v>
      </c>
      <c r="G413" s="173" t="s">
        <v>871</v>
      </c>
      <c r="H413" s="173" t="s">
        <v>2111</v>
      </c>
      <c r="I413" s="476">
        <v>44140</v>
      </c>
      <c r="J413" s="173">
        <v>11</v>
      </c>
      <c r="K413" s="483" t="s">
        <v>319</v>
      </c>
      <c r="L413" s="173" t="s">
        <v>1891</v>
      </c>
      <c r="M413" s="393">
        <f>I413-D413</f>
        <v>117</v>
      </c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ht="12.75" customHeight="1" r="414">
      <c r="A414" s="471">
        <v>24120</v>
      </c>
      <c r="B414" s="472" t="s">
        <v>4202</v>
      </c>
      <c r="C414" s="472">
        <v>2020</v>
      </c>
      <c r="D414" s="473">
        <v>44023</v>
      </c>
      <c r="E414" s="472" t="s">
        <v>4203</v>
      </c>
      <c r="F414" s="485" t="s">
        <v>2139</v>
      </c>
      <c r="G414" s="472" t="s">
        <v>871</v>
      </c>
      <c r="H414" s="472" t="s">
        <v>2111</v>
      </c>
      <c r="I414" s="473">
        <v>44140</v>
      </c>
      <c r="J414" s="472">
        <v>11</v>
      </c>
      <c r="K414" s="483" t="s">
        <v>319</v>
      </c>
      <c r="L414" s="472" t="s">
        <v>1891</v>
      </c>
      <c r="M414" s="389">
        <f>I414-D414</f>
        <v>117</v>
      </c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ht="12.75" customHeight="1" r="415">
      <c r="A415" s="475">
        <v>24220</v>
      </c>
      <c r="B415" s="173" t="s">
        <v>4204</v>
      </c>
      <c r="C415" s="173">
        <v>2020</v>
      </c>
      <c r="D415" s="476">
        <v>44014</v>
      </c>
      <c r="E415" s="173" t="s">
        <v>4205</v>
      </c>
      <c r="F415" s="484" t="s">
        <v>4206</v>
      </c>
      <c r="G415" s="173" t="s">
        <v>871</v>
      </c>
      <c r="H415" s="173" t="s">
        <v>920</v>
      </c>
      <c r="I415" s="476">
        <v>44140</v>
      </c>
      <c r="J415" s="173">
        <v>11</v>
      </c>
      <c r="K415" s="477" t="s">
        <v>1398</v>
      </c>
      <c r="L415" s="173" t="s">
        <v>1891</v>
      </c>
      <c r="M415" s="393">
        <f>I415-D415</f>
        <v>126</v>
      </c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ht="12.75" customHeight="1" r="416">
      <c r="A416" s="471">
        <v>24320</v>
      </c>
      <c r="B416" s="472" t="s">
        <v>4207</v>
      </c>
      <c r="C416" s="472">
        <v>2020</v>
      </c>
      <c r="D416" s="473">
        <v>43453</v>
      </c>
      <c r="E416" s="472" t="s">
        <v>4208</v>
      </c>
      <c r="F416" s="472" t="s">
        <v>1430</v>
      </c>
      <c r="G416" s="472" t="s">
        <v>860</v>
      </c>
      <c r="H416" s="472" t="s">
        <v>71</v>
      </c>
      <c r="I416" s="473">
        <v>44140</v>
      </c>
      <c r="J416" s="472">
        <v>11</v>
      </c>
      <c r="K416" s="483" t="s">
        <v>313</v>
      </c>
      <c r="L416" s="472" t="s">
        <v>1423</v>
      </c>
      <c r="M416" s="389">
        <f>I416-D416</f>
        <v>687</v>
      </c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ht="12.75" customHeight="1" r="417">
      <c r="A417" s="475">
        <v>24420</v>
      </c>
      <c r="B417" s="173" t="s">
        <v>4209</v>
      </c>
      <c r="C417" s="173">
        <v>2018</v>
      </c>
      <c r="D417" s="476">
        <v>43376</v>
      </c>
      <c r="E417" s="173" t="s">
        <v>4210</v>
      </c>
      <c r="F417" s="173" t="s">
        <v>4211</v>
      </c>
      <c r="G417" s="173" t="s">
        <v>860</v>
      </c>
      <c r="H417" s="173" t="s">
        <v>137</v>
      </c>
      <c r="I417" s="476">
        <v>44140</v>
      </c>
      <c r="J417" s="173">
        <v>11</v>
      </c>
      <c r="K417" s="483" t="s">
        <v>313</v>
      </c>
      <c r="L417" s="173" t="s">
        <v>1423</v>
      </c>
      <c r="M417" s="393">
        <f>I417-D417</f>
        <v>764</v>
      </c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ht="12.75" customHeight="1" r="418">
      <c r="A418" s="471">
        <v>24520</v>
      </c>
      <c r="B418" s="472" t="s">
        <v>4212</v>
      </c>
      <c r="C418" s="472">
        <v>2012</v>
      </c>
      <c r="D418" s="473">
        <v>41262</v>
      </c>
      <c r="E418" s="472" t="s">
        <v>4213</v>
      </c>
      <c r="F418" s="472" t="s">
        <v>4214</v>
      </c>
      <c r="G418" s="472" t="s">
        <v>850</v>
      </c>
      <c r="H418" s="472" t="s">
        <v>870</v>
      </c>
      <c r="I418" s="473">
        <v>44140</v>
      </c>
      <c r="J418" s="472">
        <v>11</v>
      </c>
      <c r="K418" s="477" t="s">
        <v>1398</v>
      </c>
      <c r="L418" s="472" t="s">
        <v>1418</v>
      </c>
      <c r="M418" s="389">
        <f>I418-D418</f>
        <v>2878</v>
      </c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ht="12.75" customHeight="1" r="419">
      <c r="A419" s="475">
        <v>24620</v>
      </c>
      <c r="B419" s="173" t="s">
        <v>4215</v>
      </c>
      <c r="C419" s="173">
        <v>2019</v>
      </c>
      <c r="D419" s="476">
        <v>43741</v>
      </c>
      <c r="E419" s="173" t="s">
        <v>4216</v>
      </c>
      <c r="F419" s="484" t="s">
        <v>2336</v>
      </c>
      <c r="G419" s="173" t="s">
        <v>871</v>
      </c>
      <c r="H419" s="173" t="s">
        <v>2399</v>
      </c>
      <c r="I419" s="476">
        <v>44144</v>
      </c>
      <c r="J419" s="173">
        <v>11</v>
      </c>
      <c r="K419" s="477" t="s">
        <v>1398</v>
      </c>
      <c r="L419" s="173" t="s">
        <v>1891</v>
      </c>
      <c r="M419" s="393">
        <f>I419-D419</f>
        <v>403</v>
      </c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ht="12.75" customHeight="1" r="420">
      <c r="A420" s="471">
        <v>24720</v>
      </c>
      <c r="B420" s="472" t="s">
        <v>4217</v>
      </c>
      <c r="C420" s="472">
        <v>2020</v>
      </c>
      <c r="D420" s="473">
        <v>43987</v>
      </c>
      <c r="E420" s="472" t="s">
        <v>4218</v>
      </c>
      <c r="F420" s="485" t="s">
        <v>4219</v>
      </c>
      <c r="G420" s="472" t="s">
        <v>871</v>
      </c>
      <c r="H420" s="472" t="s">
        <v>4220</v>
      </c>
      <c r="I420" s="473">
        <v>44144</v>
      </c>
      <c r="J420" s="472">
        <v>11</v>
      </c>
      <c r="K420" s="483" t="s">
        <v>319</v>
      </c>
      <c r="L420" s="472" t="s">
        <v>1891</v>
      </c>
      <c r="M420" s="389">
        <f>I420-D420</f>
        <v>157</v>
      </c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ht="12.75" customHeight="1" r="421">
      <c r="A421" s="475">
        <v>24820</v>
      </c>
      <c r="B421" s="173" t="s">
        <v>4221</v>
      </c>
      <c r="C421" s="173">
        <v>2020</v>
      </c>
      <c r="D421" s="476">
        <v>43962</v>
      </c>
      <c r="E421" s="173" t="s">
        <v>4222</v>
      </c>
      <c r="F421" s="484" t="s">
        <v>2243</v>
      </c>
      <c r="G421" s="173" t="s">
        <v>865</v>
      </c>
      <c r="H421" s="173" t="s">
        <v>4220</v>
      </c>
      <c r="I421" s="476">
        <v>44144</v>
      </c>
      <c r="J421" s="173">
        <v>11</v>
      </c>
      <c r="K421" s="477" t="s">
        <v>1398</v>
      </c>
      <c r="L421" s="173" t="s">
        <v>1891</v>
      </c>
      <c r="M421" s="393">
        <f>I421-D421</f>
        <v>182</v>
      </c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ht="12.75" customHeight="1" r="422">
      <c r="A422" s="471">
        <v>24920</v>
      </c>
      <c r="B422" s="472" t="s">
        <v>4223</v>
      </c>
      <c r="C422" s="472">
        <v>2020</v>
      </c>
      <c r="D422" s="473">
        <v>43973</v>
      </c>
      <c r="E422" s="472" t="s">
        <v>4224</v>
      </c>
      <c r="F422" s="485" t="s">
        <v>4225</v>
      </c>
      <c r="G422" s="472" t="s">
        <v>865</v>
      </c>
      <c r="H422" s="472" t="s">
        <v>4122</v>
      </c>
      <c r="I422" s="473">
        <v>44144</v>
      </c>
      <c r="J422" s="472">
        <v>11</v>
      </c>
      <c r="K422" s="477" t="s">
        <v>1398</v>
      </c>
      <c r="L422" s="472" t="s">
        <v>1891</v>
      </c>
      <c r="M422" s="389">
        <f>I422-D422</f>
        <v>171</v>
      </c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ht="12.75" customHeight="1" r="423">
      <c r="A423" s="475">
        <v>25020</v>
      </c>
      <c r="B423" s="173" t="s">
        <v>4226</v>
      </c>
      <c r="C423" s="173">
        <v>2012</v>
      </c>
      <c r="D423" s="476">
        <v>41246</v>
      </c>
      <c r="E423" s="173" t="s">
        <v>4227</v>
      </c>
      <c r="F423" s="173" t="s">
        <v>1005</v>
      </c>
      <c r="G423" s="173" t="s">
        <v>860</v>
      </c>
      <c r="H423" s="173" t="s">
        <v>345</v>
      </c>
      <c r="I423" s="476">
        <v>44144</v>
      </c>
      <c r="J423" s="173">
        <v>11</v>
      </c>
      <c r="K423" s="483" t="s">
        <v>319</v>
      </c>
      <c r="L423" s="173" t="s">
        <v>1418</v>
      </c>
      <c r="M423" s="393">
        <f>I423-D423</f>
        <v>2898</v>
      </c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ht="12.75" customHeight="1" r="424">
      <c r="A424" s="471">
        <v>25120</v>
      </c>
      <c r="B424" s="472" t="s">
        <v>4228</v>
      </c>
      <c r="C424" s="472">
        <v>2020</v>
      </c>
      <c r="D424" s="473">
        <v>43959</v>
      </c>
      <c r="E424" s="472" t="s">
        <v>4229</v>
      </c>
      <c r="F424" s="485" t="s">
        <v>2243</v>
      </c>
      <c r="G424" s="472" t="s">
        <v>865</v>
      </c>
      <c r="H424" s="472" t="s">
        <v>4220</v>
      </c>
      <c r="I424" s="473">
        <v>44146</v>
      </c>
      <c r="J424" s="472">
        <v>11</v>
      </c>
      <c r="K424" s="477" t="s">
        <v>1398</v>
      </c>
      <c r="L424" s="472" t="s">
        <v>1891</v>
      </c>
      <c r="M424" s="389">
        <f>I424-D424</f>
        <v>187</v>
      </c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</row>
    <row ht="12.75" customHeight="1" r="425">
      <c r="A425" s="475">
        <v>25220</v>
      </c>
      <c r="B425" s="173" t="s">
        <v>4230</v>
      </c>
      <c r="C425" s="173">
        <v>2018</v>
      </c>
      <c r="D425" s="476">
        <v>43237</v>
      </c>
      <c r="E425" s="173" t="s">
        <v>4231</v>
      </c>
      <c r="F425" s="173" t="s">
        <v>4232</v>
      </c>
      <c r="G425" s="173" t="s">
        <v>860</v>
      </c>
      <c r="H425" s="173" t="s">
        <v>44</v>
      </c>
      <c r="I425" s="476">
        <v>44146</v>
      </c>
      <c r="J425" s="173">
        <v>11</v>
      </c>
      <c r="K425" s="483" t="s">
        <v>319</v>
      </c>
      <c r="L425" s="173" t="s">
        <v>1423</v>
      </c>
      <c r="M425" s="393">
        <f>I425-D425</f>
        <v>909</v>
      </c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</row>
    <row ht="12.75" customHeight="1" r="426">
      <c r="A426" s="471">
        <v>25320</v>
      </c>
      <c r="B426" s="472" t="s">
        <v>4233</v>
      </c>
      <c r="C426" s="472">
        <v>2017</v>
      </c>
      <c r="D426" s="473">
        <v>43052</v>
      </c>
      <c r="E426" s="472" t="s">
        <v>4234</v>
      </c>
      <c r="F426" s="472" t="s">
        <v>1183</v>
      </c>
      <c r="G426" s="472" t="s">
        <v>860</v>
      </c>
      <c r="H426" s="472" t="s">
        <v>969</v>
      </c>
      <c r="I426" s="473">
        <v>44146</v>
      </c>
      <c r="J426" s="472">
        <v>11</v>
      </c>
      <c r="K426" s="477" t="s">
        <v>1398</v>
      </c>
      <c r="L426" s="472" t="s">
        <v>1423</v>
      </c>
      <c r="M426" s="389">
        <f>I426-D426</f>
        <v>1094</v>
      </c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</row>
    <row ht="12.75" customHeight="1" r="427">
      <c r="A427" s="475">
        <v>25420</v>
      </c>
      <c r="B427" s="173" t="s">
        <v>4235</v>
      </c>
      <c r="C427" s="173">
        <v>2017</v>
      </c>
      <c r="D427" s="476">
        <v>43049</v>
      </c>
      <c r="E427" s="173" t="s">
        <v>4236</v>
      </c>
      <c r="F427" s="173" t="s">
        <v>1183</v>
      </c>
      <c r="G427" s="173" t="s">
        <v>860</v>
      </c>
      <c r="H427" s="173" t="s">
        <v>969</v>
      </c>
      <c r="I427" s="476">
        <v>44146</v>
      </c>
      <c r="J427" s="173">
        <v>11</v>
      </c>
      <c r="K427" s="477" t="s">
        <v>1398</v>
      </c>
      <c r="L427" s="173" t="s">
        <v>1423</v>
      </c>
      <c r="M427" s="393">
        <f>I427-D427</f>
        <v>1097</v>
      </c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</row>
    <row ht="12.75" customHeight="1" r="428">
      <c r="A428" s="471">
        <v>25520</v>
      </c>
      <c r="B428" s="472" t="s">
        <v>4237</v>
      </c>
      <c r="C428" s="472">
        <v>2015</v>
      </c>
      <c r="D428" s="473">
        <v>42221</v>
      </c>
      <c r="E428" s="472" t="s">
        <v>4238</v>
      </c>
      <c r="F428" s="472" t="s">
        <v>4239</v>
      </c>
      <c r="G428" s="472" t="s">
        <v>860</v>
      </c>
      <c r="H428" s="472" t="s">
        <v>65</v>
      </c>
      <c r="I428" s="473">
        <v>44146</v>
      </c>
      <c r="J428" s="472">
        <v>11</v>
      </c>
      <c r="K428" s="489" t="s">
        <v>301</v>
      </c>
      <c r="L428" s="472" t="s">
        <v>1423</v>
      </c>
      <c r="M428" s="389">
        <f>I428-D428</f>
        <v>1925</v>
      </c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</row>
    <row ht="12.75" customHeight="1" r="429">
      <c r="A429" s="475">
        <v>25620</v>
      </c>
      <c r="B429" s="173" t="s">
        <v>4240</v>
      </c>
      <c r="C429" s="173">
        <v>2018</v>
      </c>
      <c r="D429" s="476">
        <v>43138</v>
      </c>
      <c r="E429" s="173" t="s">
        <v>4241</v>
      </c>
      <c r="F429" s="173" t="s">
        <v>4242</v>
      </c>
      <c r="G429" s="173" t="s">
        <v>860</v>
      </c>
      <c r="H429" s="173" t="s">
        <v>4243</v>
      </c>
      <c r="I429" s="476">
        <v>44146</v>
      </c>
      <c r="J429" s="173">
        <v>11</v>
      </c>
      <c r="K429" s="483" t="s">
        <v>313</v>
      </c>
      <c r="L429" s="173" t="s">
        <v>1423</v>
      </c>
      <c r="M429" s="393">
        <f>I429-D429</f>
        <v>1008</v>
      </c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</row>
    <row ht="12.75" customHeight="1" r="430">
      <c r="A430" s="471">
        <v>25720</v>
      </c>
      <c r="B430" s="472" t="s">
        <v>4244</v>
      </c>
      <c r="C430" s="472">
        <v>2020</v>
      </c>
      <c r="D430" s="473">
        <v>43993</v>
      </c>
      <c r="E430" s="472" t="s">
        <v>4245</v>
      </c>
      <c r="F430" s="485" t="s">
        <v>2243</v>
      </c>
      <c r="G430" s="472" t="s">
        <v>871</v>
      </c>
      <c r="H430" s="472" t="s">
        <v>1177</v>
      </c>
      <c r="I430" s="473">
        <v>44146</v>
      </c>
      <c r="J430" s="472">
        <v>11</v>
      </c>
      <c r="K430" s="483" t="s">
        <v>319</v>
      </c>
      <c r="L430" s="472" t="s">
        <v>1891</v>
      </c>
      <c r="M430" s="389">
        <f>I430-D430</f>
        <v>153</v>
      </c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</row>
    <row ht="12.75" customHeight="1" r="431">
      <c r="A431" s="475">
        <v>25820</v>
      </c>
      <c r="B431" s="173" t="s">
        <v>4246</v>
      </c>
      <c r="C431" s="173">
        <v>2013</v>
      </c>
      <c r="D431" s="476">
        <v>43131</v>
      </c>
      <c r="E431" s="173" t="s">
        <v>4247</v>
      </c>
      <c r="F431" s="173" t="s">
        <v>4248</v>
      </c>
      <c r="G431" s="173" t="s">
        <v>860</v>
      </c>
      <c r="H431" s="173" t="s">
        <v>2873</v>
      </c>
      <c r="I431" s="476">
        <v>44146</v>
      </c>
      <c r="J431" s="173">
        <v>11</v>
      </c>
      <c r="K431" s="483" t="s">
        <v>313</v>
      </c>
      <c r="L431" s="173" t="s">
        <v>1418</v>
      </c>
      <c r="M431" s="393">
        <f>I431-D431</f>
        <v>1015</v>
      </c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</row>
    <row ht="12.75" customHeight="1" r="432">
      <c r="A432" s="471">
        <v>25920</v>
      </c>
      <c r="B432" s="472" t="s">
        <v>4249</v>
      </c>
      <c r="C432" s="472">
        <v>2013</v>
      </c>
      <c r="D432" s="473">
        <v>41291</v>
      </c>
      <c r="E432" s="472" t="s">
        <v>4250</v>
      </c>
      <c r="F432" s="472" t="s">
        <v>208</v>
      </c>
      <c r="G432" s="472" t="s">
        <v>860</v>
      </c>
      <c r="H432" s="472" t="s">
        <v>132</v>
      </c>
      <c r="I432" s="473">
        <v>44148</v>
      </c>
      <c r="J432" s="472">
        <v>11</v>
      </c>
      <c r="K432" s="483" t="s">
        <v>319</v>
      </c>
      <c r="L432" s="472" t="s">
        <v>1423</v>
      </c>
      <c r="M432" s="389">
        <f>I432-D432</f>
        <v>2857</v>
      </c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</row>
    <row ht="12.75" customHeight="1" r="433">
      <c r="A433" s="475">
        <v>26020</v>
      </c>
      <c r="B433" s="173" t="s">
        <v>4251</v>
      </c>
      <c r="C433" s="173">
        <v>2015</v>
      </c>
      <c r="D433" s="476">
        <v>42339</v>
      </c>
      <c r="E433" s="173" t="s">
        <v>4252</v>
      </c>
      <c r="F433" s="173" t="s">
        <v>1767</v>
      </c>
      <c r="G433" s="173" t="s">
        <v>860</v>
      </c>
      <c r="H433" s="173" t="s">
        <v>100</v>
      </c>
      <c r="I433" s="476">
        <v>44148</v>
      </c>
      <c r="J433" s="173">
        <v>11</v>
      </c>
      <c r="K433" s="483" t="s">
        <v>313</v>
      </c>
      <c r="L433" s="173" t="s">
        <v>1423</v>
      </c>
      <c r="M433" s="393">
        <f>I433-D433</f>
        <v>1809</v>
      </c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</row>
    <row ht="12.75" customHeight="1" r="434">
      <c r="A434" s="471">
        <v>26120</v>
      </c>
      <c r="B434" s="472" t="s">
        <v>4253</v>
      </c>
      <c r="C434" s="472">
        <v>2018</v>
      </c>
      <c r="D434" s="473">
        <v>43236</v>
      </c>
      <c r="E434" s="472" t="s">
        <v>4254</v>
      </c>
      <c r="F434" s="472" t="s">
        <v>4001</v>
      </c>
      <c r="G434" s="472" t="s">
        <v>860</v>
      </c>
      <c r="H434" s="472" t="s">
        <v>3541</v>
      </c>
      <c r="I434" s="473">
        <v>44148</v>
      </c>
      <c r="J434" s="472">
        <v>11</v>
      </c>
      <c r="K434" s="483" t="s">
        <v>319</v>
      </c>
      <c r="L434" s="472" t="s">
        <v>1418</v>
      </c>
      <c r="M434" s="389">
        <f>I434-D434</f>
        <v>912</v>
      </c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</row>
    <row ht="12.75" customHeight="1" r="435">
      <c r="A435" s="475">
        <v>26220</v>
      </c>
      <c r="B435" s="173" t="s">
        <v>4255</v>
      </c>
      <c r="C435" s="173">
        <v>2018</v>
      </c>
      <c r="D435" s="476">
        <v>43431</v>
      </c>
      <c r="E435" s="173" t="s">
        <v>4256</v>
      </c>
      <c r="F435" s="173" t="s">
        <v>242</v>
      </c>
      <c r="G435" s="173" t="s">
        <v>860</v>
      </c>
      <c r="H435" s="173" t="s">
        <v>181</v>
      </c>
      <c r="I435" s="476">
        <v>44151</v>
      </c>
      <c r="J435" s="173">
        <v>11</v>
      </c>
      <c r="K435" s="483" t="s">
        <v>313</v>
      </c>
      <c r="L435" s="173" t="s">
        <v>1418</v>
      </c>
      <c r="M435" s="393">
        <f>I435-D435</f>
        <v>720</v>
      </c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</row>
    <row ht="12.75" customHeight="1" r="436">
      <c r="A436" s="471">
        <v>26320</v>
      </c>
      <c r="B436" s="472" t="s">
        <v>4257</v>
      </c>
      <c r="C436" s="472">
        <v>2017</v>
      </c>
      <c r="D436" s="473">
        <v>42895</v>
      </c>
      <c r="E436" s="472" t="s">
        <v>4258</v>
      </c>
      <c r="F436" s="472" t="s">
        <v>370</v>
      </c>
      <c r="G436" s="472" t="s">
        <v>860</v>
      </c>
      <c r="H436" s="472" t="s">
        <v>1522</v>
      </c>
      <c r="I436" s="473">
        <v>44151</v>
      </c>
      <c r="J436" s="472">
        <v>11</v>
      </c>
      <c r="K436" s="483" t="s">
        <v>319</v>
      </c>
      <c r="L436" s="472" t="s">
        <v>1423</v>
      </c>
      <c r="M436" s="389">
        <f>I436-D436</f>
        <v>1256</v>
      </c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</row>
    <row ht="12.75" customHeight="1" r="437">
      <c r="A437" s="475">
        <v>26420</v>
      </c>
      <c r="B437" s="173" t="s">
        <v>4259</v>
      </c>
      <c r="C437" s="173">
        <v>2017</v>
      </c>
      <c r="D437" s="476">
        <v>42895</v>
      </c>
      <c r="E437" s="173" t="s">
        <v>4260</v>
      </c>
      <c r="F437" s="173" t="s">
        <v>370</v>
      </c>
      <c r="G437" s="173" t="s">
        <v>860</v>
      </c>
      <c r="H437" s="173" t="s">
        <v>1522</v>
      </c>
      <c r="I437" s="476">
        <v>44151</v>
      </c>
      <c r="J437" s="173">
        <v>11</v>
      </c>
      <c r="K437" s="483" t="s">
        <v>319</v>
      </c>
      <c r="L437" s="173" t="s">
        <v>1423</v>
      </c>
      <c r="M437" s="393">
        <f>I437-D437</f>
        <v>1256</v>
      </c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</row>
    <row ht="12.75" customHeight="1" r="438">
      <c r="A438" s="471">
        <v>26520</v>
      </c>
      <c r="B438" s="472" t="s">
        <v>4261</v>
      </c>
      <c r="C438" s="472">
        <v>2017</v>
      </c>
      <c r="D438" s="473">
        <v>42895</v>
      </c>
      <c r="E438" s="472" t="s">
        <v>4262</v>
      </c>
      <c r="F438" s="472" t="s">
        <v>370</v>
      </c>
      <c r="G438" s="472" t="s">
        <v>860</v>
      </c>
      <c r="H438" s="472" t="s">
        <v>1522</v>
      </c>
      <c r="I438" s="473">
        <v>44151</v>
      </c>
      <c r="J438" s="472">
        <v>11</v>
      </c>
      <c r="K438" s="483" t="s">
        <v>319</v>
      </c>
      <c r="L438" s="472" t="s">
        <v>1423</v>
      </c>
      <c r="M438" s="389">
        <f>I438-D438</f>
        <v>1256</v>
      </c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</row>
    <row ht="12.75" customHeight="1" r="439">
      <c r="A439" s="475">
        <v>26620</v>
      </c>
      <c r="B439" s="173" t="s">
        <v>4263</v>
      </c>
      <c r="C439" s="173">
        <v>2012</v>
      </c>
      <c r="D439" s="476">
        <v>43272</v>
      </c>
      <c r="E439" s="173" t="s">
        <v>4264</v>
      </c>
      <c r="F439" s="173" t="s">
        <v>885</v>
      </c>
      <c r="G439" s="173" t="s">
        <v>850</v>
      </c>
      <c r="H439" s="173" t="s">
        <v>137</v>
      </c>
      <c r="I439" s="476">
        <v>44151</v>
      </c>
      <c r="J439" s="173">
        <v>11</v>
      </c>
      <c r="K439" s="490" t="s">
        <v>289</v>
      </c>
      <c r="L439" s="173" t="s">
        <v>1423</v>
      </c>
      <c r="M439" s="393">
        <f>I439-D439</f>
        <v>879</v>
      </c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</row>
    <row ht="12.75" customHeight="1" r="440">
      <c r="A440" s="471">
        <v>26720</v>
      </c>
      <c r="B440" s="472" t="s">
        <v>4265</v>
      </c>
      <c r="C440" s="472">
        <v>2019</v>
      </c>
      <c r="D440" s="473">
        <v>43795</v>
      </c>
      <c r="E440" s="472" t="s">
        <v>4266</v>
      </c>
      <c r="F440" s="485" t="s">
        <v>4267</v>
      </c>
      <c r="G440" s="472" t="s">
        <v>865</v>
      </c>
      <c r="H440" s="472" t="s">
        <v>2314</v>
      </c>
      <c r="I440" s="473">
        <v>44172</v>
      </c>
      <c r="J440" s="472">
        <v>12</v>
      </c>
      <c r="K440" s="483" t="s">
        <v>319</v>
      </c>
      <c r="L440" s="472" t="s">
        <v>1891</v>
      </c>
      <c r="M440" s="389">
        <f>I440-D440</f>
        <v>377</v>
      </c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</row>
    <row ht="12.75" customHeight="1" r="441">
      <c r="A441" s="475">
        <v>26820</v>
      </c>
      <c r="B441" s="173" t="s">
        <v>4268</v>
      </c>
      <c r="C441" s="173">
        <v>2013</v>
      </c>
      <c r="D441" s="476">
        <v>41400</v>
      </c>
      <c r="E441" s="173" t="s">
        <v>4269</v>
      </c>
      <c r="F441" s="173" t="s">
        <v>1129</v>
      </c>
      <c r="G441" s="173" t="s">
        <v>860</v>
      </c>
      <c r="H441" s="173" t="s">
        <v>60</v>
      </c>
      <c r="I441" s="476">
        <v>44172</v>
      </c>
      <c r="J441" s="173">
        <v>12</v>
      </c>
      <c r="K441" s="483" t="s">
        <v>313</v>
      </c>
      <c r="L441" s="173" t="s">
        <v>1423</v>
      </c>
      <c r="M441" s="393">
        <f>I441-D441</f>
        <v>2772</v>
      </c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</row>
    <row ht="12.75" customHeight="1" r="442">
      <c r="A442" s="471">
        <v>26920</v>
      </c>
      <c r="B442" s="472" t="s">
        <v>4270</v>
      </c>
      <c r="C442" s="472">
        <v>2012</v>
      </c>
      <c r="D442" s="473">
        <v>41269</v>
      </c>
      <c r="E442" s="472" t="s">
        <v>4271</v>
      </c>
      <c r="F442" s="472" t="s">
        <v>4272</v>
      </c>
      <c r="G442" s="472" t="s">
        <v>860</v>
      </c>
      <c r="H442" s="472" t="s">
        <v>870</v>
      </c>
      <c r="I442" s="473">
        <v>44172</v>
      </c>
      <c r="J442" s="472">
        <v>12</v>
      </c>
      <c r="K442" s="483" t="s">
        <v>319</v>
      </c>
      <c r="L442" s="472" t="s">
        <v>1418</v>
      </c>
      <c r="M442" s="389">
        <f>I442-D442</f>
        <v>2903</v>
      </c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</row>
    <row ht="15" customHeight="1" r="443">
      <c r="A443" s="475">
        <v>27020</v>
      </c>
      <c r="B443" s="173" t="s">
        <v>4273</v>
      </c>
      <c r="C443" s="173">
        <v>2020</v>
      </c>
      <c r="D443" s="476">
        <v>44018</v>
      </c>
      <c r="E443" s="173" t="s">
        <v>4274</v>
      </c>
      <c r="F443" s="173" t="s">
        <v>2336</v>
      </c>
      <c r="G443" s="173" t="s">
        <v>4275</v>
      </c>
      <c r="H443" s="173" t="s">
        <v>2140</v>
      </c>
      <c r="I443" s="476">
        <v>44172</v>
      </c>
      <c r="J443" s="173">
        <v>12</v>
      </c>
      <c r="K443" s="483" t="s">
        <v>319</v>
      </c>
      <c r="L443" s="173" t="s">
        <v>1891</v>
      </c>
      <c r="M443" s="393">
        <f>I443-D443</f>
        <v>154</v>
      </c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</row>
    <row ht="12.75" customHeight="1" r="444">
      <c r="A444" s="471">
        <v>27120</v>
      </c>
      <c r="B444" s="472" t="s">
        <v>4276</v>
      </c>
      <c r="C444" s="472">
        <v>2013</v>
      </c>
      <c r="D444" s="473">
        <v>41632</v>
      </c>
      <c r="E444" s="472" t="s">
        <v>4277</v>
      </c>
      <c r="F444" s="472" t="s">
        <v>885</v>
      </c>
      <c r="G444" s="472" t="s">
        <v>850</v>
      </c>
      <c r="H444" s="472" t="s">
        <v>44</v>
      </c>
      <c r="I444" s="473">
        <v>44172</v>
      </c>
      <c r="J444" s="472">
        <v>12</v>
      </c>
      <c r="K444" s="483" t="s">
        <v>319</v>
      </c>
      <c r="L444" s="472" t="s">
        <v>1423</v>
      </c>
      <c r="M444" s="389">
        <f>I444-D444</f>
        <v>2540</v>
      </c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</row>
    <row ht="12.75" customHeight="1" r="445">
      <c r="A445" s="475">
        <v>27220</v>
      </c>
      <c r="B445" s="173" t="s">
        <v>4278</v>
      </c>
      <c r="C445" s="173">
        <v>2020</v>
      </c>
      <c r="D445" s="476">
        <v>44013</v>
      </c>
      <c r="E445" s="173" t="s">
        <v>4279</v>
      </c>
      <c r="F445" s="173" t="s">
        <v>2360</v>
      </c>
      <c r="G445" s="173" t="s">
        <v>871</v>
      </c>
      <c r="H445" s="173" t="s">
        <v>4280</v>
      </c>
      <c r="I445" s="476">
        <v>44172</v>
      </c>
      <c r="J445" s="173">
        <v>12</v>
      </c>
      <c r="K445" s="477" t="s">
        <v>1398</v>
      </c>
      <c r="L445" s="173" t="s">
        <v>1891</v>
      </c>
      <c r="M445" s="393">
        <f>I445-D445</f>
        <v>159</v>
      </c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</row>
    <row ht="12.75" customHeight="1" r="446">
      <c r="A446" s="471">
        <v>27320</v>
      </c>
      <c r="B446" s="472" t="s">
        <v>4281</v>
      </c>
      <c r="C446" s="472">
        <v>2014</v>
      </c>
      <c r="D446" s="473">
        <v>41737</v>
      </c>
      <c r="E446" s="472" t="s">
        <v>4282</v>
      </c>
      <c r="F446" s="472" t="s">
        <v>2594</v>
      </c>
      <c r="G446" s="472" t="s">
        <v>860</v>
      </c>
      <c r="H446" s="472" t="s">
        <v>71</v>
      </c>
      <c r="I446" s="473">
        <v>44172</v>
      </c>
      <c r="J446" s="472">
        <v>12</v>
      </c>
      <c r="K446" s="483" t="s">
        <v>319</v>
      </c>
      <c r="L446" s="472" t="s">
        <v>1418</v>
      </c>
      <c r="M446" s="389">
        <f>I446-D446</f>
        <v>2435</v>
      </c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</row>
    <row ht="15" customHeight="1" r="447">
      <c r="A447" s="475">
        <v>27420</v>
      </c>
      <c r="B447" s="173" t="s">
        <v>4283</v>
      </c>
      <c r="C447" s="173">
        <v>2011</v>
      </c>
      <c r="D447" s="476">
        <v>40560</v>
      </c>
      <c r="E447" s="173" t="s">
        <v>4284</v>
      </c>
      <c r="F447" s="173" t="s">
        <v>4285</v>
      </c>
      <c r="G447" s="173" t="s">
        <v>860</v>
      </c>
      <c r="H447" s="173" t="s">
        <v>4286</v>
      </c>
      <c r="I447" s="476">
        <v>44172</v>
      </c>
      <c r="J447" s="173">
        <v>12</v>
      </c>
      <c r="K447" s="483" t="s">
        <v>313</v>
      </c>
      <c r="L447" s="173" t="s">
        <v>1418</v>
      </c>
      <c r="M447" s="393">
        <f>I447-D447</f>
        <v>3612</v>
      </c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</row>
    <row ht="12.75" customHeight="1" r="448">
      <c r="A448" s="471">
        <v>27520</v>
      </c>
      <c r="B448" s="472" t="s">
        <v>4287</v>
      </c>
      <c r="C448" s="472">
        <v>2019</v>
      </c>
      <c r="D448" s="473">
        <v>43670</v>
      </c>
      <c r="E448" s="472" t="s">
        <v>4288</v>
      </c>
      <c r="F448" s="472" t="s">
        <v>4289</v>
      </c>
      <c r="G448" s="472" t="s">
        <v>871</v>
      </c>
      <c r="H448" s="472" t="s">
        <v>4019</v>
      </c>
      <c r="I448" s="473">
        <v>44172</v>
      </c>
      <c r="J448" s="472">
        <v>12</v>
      </c>
      <c r="K448" s="477" t="s">
        <v>1398</v>
      </c>
      <c r="L448" s="472" t="s">
        <v>1891</v>
      </c>
      <c r="M448" s="389">
        <f>I448-D448</f>
        <v>502</v>
      </c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</row>
    <row ht="12.75" customHeight="1" r="449">
      <c r="A449" s="475">
        <v>27620</v>
      </c>
      <c r="B449" s="173" t="s">
        <v>4290</v>
      </c>
      <c r="C449" s="173">
        <v>2015</v>
      </c>
      <c r="D449" s="476">
        <v>42118</v>
      </c>
      <c r="E449" s="173" t="s">
        <v>4291</v>
      </c>
      <c r="F449" s="173" t="s">
        <v>430</v>
      </c>
      <c r="G449" s="173" t="s">
        <v>860</v>
      </c>
      <c r="H449" s="173" t="s">
        <v>121</v>
      </c>
      <c r="I449" s="476">
        <v>44172</v>
      </c>
      <c r="J449" s="173">
        <v>12</v>
      </c>
      <c r="K449" s="489" t="s">
        <v>301</v>
      </c>
      <c r="L449" s="173" t="s">
        <v>1423</v>
      </c>
      <c r="M449" s="393">
        <f>I449-D449</f>
        <v>2054</v>
      </c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</row>
    <row ht="12.75" customHeight="1" r="450">
      <c r="A450" s="471">
        <v>27720</v>
      </c>
      <c r="B450" s="472" t="s">
        <v>4292</v>
      </c>
      <c r="C450" s="472">
        <v>2016</v>
      </c>
      <c r="D450" s="473">
        <v>42580</v>
      </c>
      <c r="E450" s="472" t="s">
        <v>4293</v>
      </c>
      <c r="F450" s="472" t="s">
        <v>4294</v>
      </c>
      <c r="G450" s="472" t="s">
        <v>860</v>
      </c>
      <c r="H450" s="472" t="s">
        <v>4295</v>
      </c>
      <c r="I450" s="473">
        <v>44172</v>
      </c>
      <c r="J450" s="472">
        <v>12</v>
      </c>
      <c r="K450" s="483" t="s">
        <v>319</v>
      </c>
      <c r="L450" s="472" t="s">
        <v>1418</v>
      </c>
      <c r="M450" s="389">
        <f>I450-D450</f>
        <v>1592</v>
      </c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</row>
    <row ht="12.75" customHeight="1" r="451">
      <c r="A451" s="475">
        <v>27820</v>
      </c>
      <c r="B451" s="173" t="s">
        <v>4296</v>
      </c>
      <c r="C451" s="173">
        <v>2014</v>
      </c>
      <c r="D451" s="476">
        <v>41848</v>
      </c>
      <c r="E451" s="173" t="s">
        <v>4297</v>
      </c>
      <c r="F451" s="173" t="s">
        <v>4298</v>
      </c>
      <c r="G451" s="173" t="s">
        <v>860</v>
      </c>
      <c r="H451" s="173" t="s">
        <v>345</v>
      </c>
      <c r="I451" s="476">
        <v>44172</v>
      </c>
      <c r="J451" s="173">
        <v>12</v>
      </c>
      <c r="K451" s="483" t="s">
        <v>319</v>
      </c>
      <c r="L451" s="173" t="s">
        <v>1423</v>
      </c>
      <c r="M451" s="393">
        <f>I451-D451</f>
        <v>2324</v>
      </c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</row>
    <row ht="12.75" customHeight="1" r="452">
      <c r="A452" s="471">
        <v>27920</v>
      </c>
      <c r="B452" s="472" t="s">
        <v>4299</v>
      </c>
      <c r="C452" s="472">
        <v>2012</v>
      </c>
      <c r="D452" s="473">
        <v>41185</v>
      </c>
      <c r="E452" s="472" t="s">
        <v>4300</v>
      </c>
      <c r="F452" s="472" t="s">
        <v>1599</v>
      </c>
      <c r="G452" s="472" t="s">
        <v>860</v>
      </c>
      <c r="H452" s="472" t="s">
        <v>2572</v>
      </c>
      <c r="I452" s="473">
        <v>44172</v>
      </c>
      <c r="J452" s="472">
        <v>12</v>
      </c>
      <c r="K452" s="483" t="s">
        <v>319</v>
      </c>
      <c r="L452" s="472" t="s">
        <v>1423</v>
      </c>
      <c r="M452" s="389">
        <f>I452-D452</f>
        <v>2987</v>
      </c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</row>
    <row ht="12.75" customHeight="1" r="453">
      <c r="A453" s="475">
        <v>28020</v>
      </c>
      <c r="B453" s="173" t="s">
        <v>4301</v>
      </c>
      <c r="C453" s="173">
        <v>2012</v>
      </c>
      <c r="D453" s="476">
        <v>41128</v>
      </c>
      <c r="E453" s="173" t="s">
        <v>4302</v>
      </c>
      <c r="F453" s="173" t="s">
        <v>3177</v>
      </c>
      <c r="G453" s="173" t="s">
        <v>860</v>
      </c>
      <c r="H453" s="173" t="s">
        <v>71</v>
      </c>
      <c r="I453" s="476">
        <v>44172</v>
      </c>
      <c r="J453" s="173">
        <v>12</v>
      </c>
      <c r="K453" s="483" t="s">
        <v>319</v>
      </c>
      <c r="L453" s="173" t="s">
        <v>1418</v>
      </c>
      <c r="M453" s="393">
        <f>I453-D453</f>
        <v>3044</v>
      </c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</row>
    <row ht="12.75" customHeight="1" r="454">
      <c r="A454" s="471">
        <v>28120</v>
      </c>
      <c r="B454" s="472" t="s">
        <v>4303</v>
      </c>
      <c r="C454" s="472">
        <v>2013</v>
      </c>
      <c r="D454" s="473">
        <v>41631</v>
      </c>
      <c r="E454" s="472" t="s">
        <v>4304</v>
      </c>
      <c r="F454" s="472" t="s">
        <v>4305</v>
      </c>
      <c r="G454" s="472" t="s">
        <v>860</v>
      </c>
      <c r="H454" s="472" t="s">
        <v>71</v>
      </c>
      <c r="I454" s="473">
        <v>44172</v>
      </c>
      <c r="J454" s="472">
        <v>12</v>
      </c>
      <c r="K454" s="483" t="s">
        <v>319</v>
      </c>
      <c r="L454" s="472" t="s">
        <v>1418</v>
      </c>
      <c r="M454" s="389">
        <f>I454-D454</f>
        <v>2541</v>
      </c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</row>
    <row ht="12.75" customHeight="1" r="455">
      <c r="A455" s="475">
        <v>28220</v>
      </c>
      <c r="B455" s="173" t="s">
        <v>4306</v>
      </c>
      <c r="C455" s="173">
        <v>2011</v>
      </c>
      <c r="D455" s="476">
        <v>40743</v>
      </c>
      <c r="E455" s="173" t="s">
        <v>4307</v>
      </c>
      <c r="F455" s="173" t="s">
        <v>4308</v>
      </c>
      <c r="G455" s="173" t="s">
        <v>860</v>
      </c>
      <c r="H455" s="173" t="s">
        <v>4309</v>
      </c>
      <c r="I455" s="476">
        <v>44172</v>
      </c>
      <c r="J455" s="173">
        <v>12</v>
      </c>
      <c r="K455" s="483" t="s">
        <v>313</v>
      </c>
      <c r="L455" s="173" t="s">
        <v>1423</v>
      </c>
      <c r="M455" s="393">
        <f>I455-D455</f>
        <v>3429</v>
      </c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</row>
    <row ht="12.75" customHeight="1" r="456">
      <c r="A456" s="471">
        <v>28320</v>
      </c>
      <c r="B456" s="472" t="s">
        <v>4310</v>
      </c>
      <c r="C456" s="472">
        <v>2017</v>
      </c>
      <c r="D456" s="473">
        <v>43096</v>
      </c>
      <c r="E456" s="472" t="s">
        <v>4311</v>
      </c>
      <c r="F456" s="472" t="s">
        <v>4312</v>
      </c>
      <c r="G456" s="472" t="s">
        <v>860</v>
      </c>
      <c r="H456" s="472" t="s">
        <v>55</v>
      </c>
      <c r="I456" s="473">
        <v>44172</v>
      </c>
      <c r="J456" s="472">
        <v>12</v>
      </c>
      <c r="K456" s="483" t="s">
        <v>319</v>
      </c>
      <c r="L456" s="472" t="s">
        <v>1423</v>
      </c>
      <c r="M456" s="389">
        <f>I456-D456</f>
        <v>1076</v>
      </c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</row>
    <row ht="12.75" customHeight="1" r="457">
      <c r="A457" s="475">
        <v>28420</v>
      </c>
      <c r="B457" s="173" t="s">
        <v>4313</v>
      </c>
      <c r="C457" s="173">
        <v>2020</v>
      </c>
      <c r="D457" s="476">
        <v>44011</v>
      </c>
      <c r="E457" s="173" t="s">
        <v>4314</v>
      </c>
      <c r="F457" s="484" t="s">
        <v>2139</v>
      </c>
      <c r="G457" s="173" t="s">
        <v>871</v>
      </c>
      <c r="H457" s="173" t="s">
        <v>1173</v>
      </c>
      <c r="I457" s="476">
        <v>44172</v>
      </c>
      <c r="J457" s="173">
        <v>12</v>
      </c>
      <c r="K457" s="483" t="s">
        <v>319</v>
      </c>
      <c r="L457" s="173" t="s">
        <v>1891</v>
      </c>
      <c r="M457" s="393">
        <f>I457-D457</f>
        <v>161</v>
      </c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</row>
    <row ht="12.75" customHeight="1" r="458">
      <c r="A458" s="471">
        <v>28520</v>
      </c>
      <c r="B458" s="472" t="s">
        <v>4315</v>
      </c>
      <c r="C458" s="472">
        <v>2018</v>
      </c>
      <c r="D458" s="473">
        <v>43461</v>
      </c>
      <c r="E458" s="472" t="s">
        <v>4316</v>
      </c>
      <c r="F458" s="472" t="s">
        <v>154</v>
      </c>
      <c r="G458" s="472" t="s">
        <v>860</v>
      </c>
      <c r="H458" s="472" t="s">
        <v>4317</v>
      </c>
      <c r="I458" s="473">
        <v>44172</v>
      </c>
      <c r="J458" s="472">
        <v>12</v>
      </c>
      <c r="K458" s="483" t="s">
        <v>319</v>
      </c>
      <c r="L458" s="472" t="s">
        <v>1418</v>
      </c>
      <c r="M458" s="389">
        <f>I458-D458</f>
        <v>711</v>
      </c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</row>
    <row ht="12.75" customHeight="1" r="459">
      <c r="A459" s="475">
        <v>28620</v>
      </c>
      <c r="B459" s="173" t="s">
        <v>4318</v>
      </c>
      <c r="C459" s="173">
        <v>2019</v>
      </c>
      <c r="D459" s="476">
        <v>43543</v>
      </c>
      <c r="E459" s="173" t="s">
        <v>4319</v>
      </c>
      <c r="F459" s="173" t="s">
        <v>4320</v>
      </c>
      <c r="G459" s="173" t="s">
        <v>860</v>
      </c>
      <c r="H459" s="173" t="s">
        <v>71</v>
      </c>
      <c r="I459" s="476">
        <v>44172</v>
      </c>
      <c r="J459" s="173">
        <v>12</v>
      </c>
      <c r="K459" s="483" t="s">
        <v>313</v>
      </c>
      <c r="L459" s="173" t="s">
        <v>1423</v>
      </c>
      <c r="M459" s="393">
        <f>I459-D459</f>
        <v>629</v>
      </c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</row>
    <row ht="12.75" customHeight="1" r="460">
      <c r="A460" s="471">
        <v>28720</v>
      </c>
      <c r="B460" s="472" t="s">
        <v>4321</v>
      </c>
      <c r="C460" s="472">
        <v>2016</v>
      </c>
      <c r="D460" s="473">
        <v>42503</v>
      </c>
      <c r="E460" s="472" t="s">
        <v>4322</v>
      </c>
      <c r="F460" s="472" t="s">
        <v>1361</v>
      </c>
      <c r="G460" s="472" t="s">
        <v>860</v>
      </c>
      <c r="H460" s="472" t="s">
        <v>1252</v>
      </c>
      <c r="I460" s="473">
        <v>44172</v>
      </c>
      <c r="J460" s="472">
        <v>12</v>
      </c>
      <c r="K460" s="483" t="s">
        <v>319</v>
      </c>
      <c r="L460" s="472" t="s">
        <v>1418</v>
      </c>
      <c r="M460" s="389">
        <f>I460-D460</f>
        <v>1669</v>
      </c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</row>
    <row ht="12.75" customHeight="1" r="461">
      <c r="A461" s="475">
        <v>28820</v>
      </c>
      <c r="B461" s="173" t="s">
        <v>4323</v>
      </c>
      <c r="C461" s="173">
        <v>2018</v>
      </c>
      <c r="D461" s="476">
        <v>43331</v>
      </c>
      <c r="E461" s="173" t="s">
        <v>4324</v>
      </c>
      <c r="F461" s="173" t="s">
        <v>4325</v>
      </c>
      <c r="G461" s="173" t="s">
        <v>850</v>
      </c>
      <c r="H461" s="173" t="s">
        <v>870</v>
      </c>
      <c r="I461" s="476">
        <v>44172</v>
      </c>
      <c r="J461" s="173">
        <v>12</v>
      </c>
      <c r="K461" s="483" t="s">
        <v>319</v>
      </c>
      <c r="L461" s="173" t="s">
        <v>1423</v>
      </c>
      <c r="M461" s="393">
        <f>I461-D461</f>
        <v>841</v>
      </c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</row>
    <row ht="12.75" customHeight="1" r="462">
      <c r="A462" s="471">
        <v>28920</v>
      </c>
      <c r="B462" s="472" t="s">
        <v>4326</v>
      </c>
      <c r="C462" s="472">
        <v>2016</v>
      </c>
      <c r="D462" s="473">
        <v>42733</v>
      </c>
      <c r="E462" s="472" t="s">
        <v>4327</v>
      </c>
      <c r="F462" s="472" t="s">
        <v>1540</v>
      </c>
      <c r="G462" s="472" t="s">
        <v>860</v>
      </c>
      <c r="H462" s="472" t="s">
        <v>2462</v>
      </c>
      <c r="I462" s="473">
        <v>44173</v>
      </c>
      <c r="J462" s="472">
        <v>12</v>
      </c>
      <c r="K462" s="483" t="s">
        <v>313</v>
      </c>
      <c r="L462" s="472" t="s">
        <v>1423</v>
      </c>
      <c r="M462" s="389">
        <f>I462-D462</f>
        <v>1440</v>
      </c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</row>
    <row ht="12.75" customHeight="1" r="463">
      <c r="A463" s="475">
        <v>29020</v>
      </c>
      <c r="B463" s="173" t="s">
        <v>4328</v>
      </c>
      <c r="C463" s="173">
        <v>2019</v>
      </c>
      <c r="D463" s="476">
        <v>43790</v>
      </c>
      <c r="E463" s="173" t="s">
        <v>4329</v>
      </c>
      <c r="F463" s="484" t="s">
        <v>2336</v>
      </c>
      <c r="G463" s="173" t="s">
        <v>865</v>
      </c>
      <c r="H463" s="173" t="s">
        <v>2951</v>
      </c>
      <c r="I463" s="476">
        <v>44173</v>
      </c>
      <c r="J463" s="173">
        <v>12</v>
      </c>
      <c r="K463" s="483" t="s">
        <v>319</v>
      </c>
      <c r="L463" s="173" t="s">
        <v>1891</v>
      </c>
      <c r="M463" s="393">
        <f>I463-D463</f>
        <v>383</v>
      </c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</row>
    <row ht="12.75" customHeight="1" r="464">
      <c r="A464" s="471">
        <v>29120</v>
      </c>
      <c r="B464" s="472" t="s">
        <v>4330</v>
      </c>
      <c r="C464" s="472">
        <v>2016</v>
      </c>
      <c r="D464" s="473">
        <v>42418</v>
      </c>
      <c r="E464" s="472" t="s">
        <v>4331</v>
      </c>
      <c r="F464" s="472" t="s">
        <v>1361</v>
      </c>
      <c r="G464" s="472" t="s">
        <v>860</v>
      </c>
      <c r="H464" s="472" t="s">
        <v>25</v>
      </c>
      <c r="I464" s="473">
        <v>44174</v>
      </c>
      <c r="J464" s="472">
        <v>12</v>
      </c>
      <c r="K464" s="483" t="s">
        <v>319</v>
      </c>
      <c r="L464" s="472" t="s">
        <v>1418</v>
      </c>
      <c r="M464" s="389">
        <f>I464-D464</f>
        <v>1756</v>
      </c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</row>
    <row ht="12.75" customHeight="1" r="465">
      <c r="A465" s="475">
        <v>29220</v>
      </c>
      <c r="B465" s="173" t="s">
        <v>4332</v>
      </c>
      <c r="C465" s="173">
        <v>2018</v>
      </c>
      <c r="D465" s="476">
        <v>43241</v>
      </c>
      <c r="E465" s="173" t="s">
        <v>4333</v>
      </c>
      <c r="F465" s="173" t="s">
        <v>1126</v>
      </c>
      <c r="G465" s="173" t="s">
        <v>860</v>
      </c>
      <c r="H465" s="173" t="s">
        <v>132</v>
      </c>
      <c r="I465" s="476">
        <v>44175</v>
      </c>
      <c r="J465" s="173">
        <v>12</v>
      </c>
      <c r="K465" s="483" t="s">
        <v>319</v>
      </c>
      <c r="L465" s="173" t="s">
        <v>1418</v>
      </c>
      <c r="M465" s="393">
        <f>I465-D465</f>
        <v>934</v>
      </c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</row>
    <row ht="12.75" customHeight="1" r="466">
      <c r="A466" s="471">
        <v>29320</v>
      </c>
      <c r="B466" s="472" t="s">
        <v>4334</v>
      </c>
      <c r="C466" s="472">
        <v>2014</v>
      </c>
      <c r="D466" s="473">
        <v>41729</v>
      </c>
      <c r="E466" s="472" t="s">
        <v>4335</v>
      </c>
      <c r="F466" s="472" t="s">
        <v>3540</v>
      </c>
      <c r="G466" s="472" t="s">
        <v>844</v>
      </c>
      <c r="H466" s="472" t="s">
        <v>3541</v>
      </c>
      <c r="I466" s="473">
        <v>44176</v>
      </c>
      <c r="J466" s="472">
        <v>12</v>
      </c>
      <c r="K466" s="490" t="s">
        <v>289</v>
      </c>
      <c r="L466" s="472" t="s">
        <v>1423</v>
      </c>
      <c r="M466" s="389">
        <f>I466-D466</f>
        <v>2447</v>
      </c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</row>
    <row ht="12.75" customHeight="1" r="467">
      <c r="A467" s="475">
        <v>29420</v>
      </c>
      <c r="B467" s="173" t="s">
        <v>4336</v>
      </c>
      <c r="C467" s="173">
        <v>2015</v>
      </c>
      <c r="D467" s="476">
        <v>42153</v>
      </c>
      <c r="E467" s="173" t="s">
        <v>4337</v>
      </c>
      <c r="F467" s="173" t="s">
        <v>3540</v>
      </c>
      <c r="G467" s="173" t="s">
        <v>844</v>
      </c>
      <c r="H467" s="173" t="s">
        <v>3541</v>
      </c>
      <c r="I467" s="476">
        <v>44176</v>
      </c>
      <c r="J467" s="173">
        <v>12</v>
      </c>
      <c r="K467" s="490" t="s">
        <v>289</v>
      </c>
      <c r="L467" s="173" t="s">
        <v>1423</v>
      </c>
      <c r="M467" s="393">
        <f>I467-D467</f>
        <v>2023</v>
      </c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</row>
    <row ht="12.75" customHeight="1" r="468">
      <c r="A468" s="471">
        <v>29520</v>
      </c>
      <c r="B468" s="472" t="s">
        <v>4338</v>
      </c>
      <c r="C468" s="472">
        <v>2015</v>
      </c>
      <c r="D468" s="473">
        <v>42297</v>
      </c>
      <c r="E468" s="472" t="s">
        <v>4339</v>
      </c>
      <c r="F468" s="472" t="s">
        <v>4340</v>
      </c>
      <c r="G468" s="472" t="s">
        <v>844</v>
      </c>
      <c r="H468" s="472" t="s">
        <v>3541</v>
      </c>
      <c r="I468" s="473">
        <v>44176</v>
      </c>
      <c r="J468" s="472">
        <v>12</v>
      </c>
      <c r="K468" s="490" t="s">
        <v>289</v>
      </c>
      <c r="L468" s="472" t="s">
        <v>1423</v>
      </c>
      <c r="M468" s="389">
        <f>I468-D468</f>
        <v>1879</v>
      </c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</row>
    <row ht="12.75" customHeight="1" r="469">
      <c r="A469" s="475">
        <v>29620</v>
      </c>
      <c r="B469" s="173" t="s">
        <v>4341</v>
      </c>
      <c r="C469" s="173">
        <v>2010</v>
      </c>
      <c r="D469" s="476">
        <v>40506</v>
      </c>
      <c r="E469" s="173" t="s">
        <v>4342</v>
      </c>
      <c r="F469" s="173" t="s">
        <v>3540</v>
      </c>
      <c r="G469" s="173" t="s">
        <v>844</v>
      </c>
      <c r="H469" s="173" t="s">
        <v>3541</v>
      </c>
      <c r="I469" s="476">
        <v>44176</v>
      </c>
      <c r="J469" s="173">
        <v>12</v>
      </c>
      <c r="K469" s="490" t="s">
        <v>289</v>
      </c>
      <c r="L469" s="173" t="s">
        <v>1423</v>
      </c>
      <c r="M469" s="393">
        <f>I469-D469</f>
        <v>3670</v>
      </c>
      <c r="N469" s="466"/>
      <c r="O469" s="466"/>
      <c r="P469" s="466"/>
      <c r="Q469" s="466"/>
      <c r="R469" s="466"/>
      <c r="S469" s="466"/>
      <c r="T469" s="466"/>
      <c r="U469" s="466"/>
      <c r="V469" s="466"/>
      <c r="W469" s="466"/>
      <c r="X469" s="466"/>
      <c r="Y469" s="466"/>
      <c r="Z469" s="466"/>
    </row>
    <row ht="12.75" customHeight="1" r="470">
      <c r="A470" s="471">
        <v>29720</v>
      </c>
      <c r="B470" s="472" t="s">
        <v>4343</v>
      </c>
      <c r="C470" s="472">
        <v>2020</v>
      </c>
      <c r="D470" s="473">
        <v>44090</v>
      </c>
      <c r="E470" s="472" t="s">
        <v>4344</v>
      </c>
      <c r="F470" s="485" t="s">
        <v>2419</v>
      </c>
      <c r="G470" s="472" t="s">
        <v>871</v>
      </c>
      <c r="H470" s="472" t="s">
        <v>1299</v>
      </c>
      <c r="I470" s="473">
        <v>44176</v>
      </c>
      <c r="J470" s="472">
        <v>12</v>
      </c>
      <c r="K470" s="483" t="s">
        <v>319</v>
      </c>
      <c r="L470" s="472" t="s">
        <v>1891</v>
      </c>
      <c r="M470" s="389">
        <f>I470-D470</f>
        <v>86</v>
      </c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</row>
    <row ht="12.75" customHeight="1" r="471">
      <c r="A471" s="475">
        <v>29820</v>
      </c>
      <c r="B471" s="173" t="s">
        <v>4345</v>
      </c>
      <c r="C471" s="173">
        <v>2011</v>
      </c>
      <c r="D471" s="476">
        <v>44089</v>
      </c>
      <c r="E471" s="173" t="s">
        <v>4346</v>
      </c>
      <c r="F471" s="173" t="s">
        <v>4347</v>
      </c>
      <c r="G471" s="173" t="s">
        <v>850</v>
      </c>
      <c r="H471" s="173" t="s">
        <v>870</v>
      </c>
      <c r="I471" s="476">
        <v>44180</v>
      </c>
      <c r="J471" s="173">
        <v>12</v>
      </c>
      <c r="K471" s="483" t="s">
        <v>319</v>
      </c>
      <c r="L471" s="173" t="s">
        <v>1423</v>
      </c>
      <c r="M471" s="393">
        <f>I471-D471</f>
        <v>91</v>
      </c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</row>
    <row ht="12.75" customHeight="1" r="472">
      <c r="A472" s="471">
        <v>29920</v>
      </c>
      <c r="B472" s="472" t="s">
        <v>4348</v>
      </c>
      <c r="C472" s="472">
        <v>2020</v>
      </c>
      <c r="D472" s="473">
        <v>43973</v>
      </c>
      <c r="E472" s="472" t="s">
        <v>4349</v>
      </c>
      <c r="F472" s="485" t="s">
        <v>4350</v>
      </c>
      <c r="G472" s="472" t="s">
        <v>865</v>
      </c>
      <c r="H472" s="472" t="s">
        <v>2399</v>
      </c>
      <c r="I472" s="473">
        <v>44180</v>
      </c>
      <c r="J472" s="472">
        <v>12</v>
      </c>
      <c r="K472" s="477" t="s">
        <v>1398</v>
      </c>
      <c r="L472" s="472" t="s">
        <v>1891</v>
      </c>
      <c r="M472" s="389">
        <f>I472-D472</f>
        <v>207</v>
      </c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</row>
    <row ht="12.75" customHeight="1" r="473">
      <c r="A473" s="475">
        <v>30020</v>
      </c>
      <c r="B473" s="173" t="s">
        <v>4351</v>
      </c>
      <c r="C473" s="173">
        <v>2020</v>
      </c>
      <c r="D473" s="476">
        <v>43984</v>
      </c>
      <c r="E473" s="173" t="s">
        <v>4352</v>
      </c>
      <c r="F473" s="484" t="s">
        <v>4353</v>
      </c>
      <c r="G473" s="173" t="s">
        <v>865</v>
      </c>
      <c r="H473" s="173" t="s">
        <v>2399</v>
      </c>
      <c r="I473" s="476">
        <v>44180</v>
      </c>
      <c r="J473" s="173">
        <v>12</v>
      </c>
      <c r="K473" s="477" t="s">
        <v>1398</v>
      </c>
      <c r="L473" s="173" t="s">
        <v>1891</v>
      </c>
      <c r="M473" s="393">
        <f>I473-D473</f>
        <v>196</v>
      </c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</row>
    <row ht="12.75" customHeight="1" r="474">
      <c r="A474" s="471">
        <v>30120</v>
      </c>
      <c r="B474" s="472" t="s">
        <v>4354</v>
      </c>
      <c r="C474" s="472">
        <v>2020</v>
      </c>
      <c r="D474" s="473">
        <v>43984</v>
      </c>
      <c r="E474" s="472" t="s">
        <v>4355</v>
      </c>
      <c r="F474" s="485" t="s">
        <v>4350</v>
      </c>
      <c r="G474" s="472" t="s">
        <v>865</v>
      </c>
      <c r="H474" s="472" t="s">
        <v>2399</v>
      </c>
      <c r="I474" s="473">
        <v>44180</v>
      </c>
      <c r="J474" s="472">
        <v>12</v>
      </c>
      <c r="K474" s="477" t="s">
        <v>1398</v>
      </c>
      <c r="L474" s="472" t="s">
        <v>1891</v>
      </c>
      <c r="M474" s="389">
        <f>I474-D474</f>
        <v>196</v>
      </c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</row>
    <row ht="12.75" customHeight="1" r="475">
      <c r="A475" s="475">
        <v>30220</v>
      </c>
      <c r="B475" s="173" t="s">
        <v>4356</v>
      </c>
      <c r="C475" s="173">
        <v>2020</v>
      </c>
      <c r="D475" s="476">
        <v>44055</v>
      </c>
      <c r="E475" s="173" t="s">
        <v>4357</v>
      </c>
      <c r="F475" s="484" t="s">
        <v>2336</v>
      </c>
      <c r="G475" s="173" t="s">
        <v>871</v>
      </c>
      <c r="H475" s="173" t="s">
        <v>1299</v>
      </c>
      <c r="I475" s="476">
        <v>44180</v>
      </c>
      <c r="J475" s="173">
        <v>12</v>
      </c>
      <c r="K475" s="483" t="s">
        <v>319</v>
      </c>
      <c r="L475" s="173" t="s">
        <v>1891</v>
      </c>
      <c r="M475" s="393">
        <f>I475-D475</f>
        <v>125</v>
      </c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</row>
    <row ht="12.75" customHeight="1" r="476">
      <c r="A476" s="471">
        <v>30320</v>
      </c>
      <c r="B476" s="472" t="s">
        <v>4358</v>
      </c>
      <c r="C476" s="472">
        <v>2020</v>
      </c>
      <c r="D476" s="473">
        <v>44096</v>
      </c>
      <c r="E476" s="472" t="s">
        <v>4359</v>
      </c>
      <c r="F476" s="485" t="s">
        <v>2336</v>
      </c>
      <c r="G476" s="472" t="s">
        <v>865</v>
      </c>
      <c r="H476" s="472" t="s">
        <v>3023</v>
      </c>
      <c r="I476" s="473">
        <v>44180</v>
      </c>
      <c r="J476" s="472">
        <v>12</v>
      </c>
      <c r="K476" s="483" t="s">
        <v>319</v>
      </c>
      <c r="L476" s="472" t="s">
        <v>1891</v>
      </c>
      <c r="M476" s="389">
        <f>I476-D476</f>
        <v>84</v>
      </c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</row>
    <row ht="12.75" customHeight="1" r="477">
      <c r="A477" s="475">
        <v>30420</v>
      </c>
      <c r="B477" s="173" t="s">
        <v>4360</v>
      </c>
      <c r="C477" s="173">
        <v>2015</v>
      </c>
      <c r="D477" s="476">
        <v>42103</v>
      </c>
      <c r="E477" s="173" t="s">
        <v>4361</v>
      </c>
      <c r="F477" s="173" t="s">
        <v>2004</v>
      </c>
      <c r="G477" s="173" t="s">
        <v>860</v>
      </c>
      <c r="H477" s="173" t="s">
        <v>18</v>
      </c>
      <c r="I477" s="476">
        <v>44180</v>
      </c>
      <c r="J477" s="173">
        <v>12</v>
      </c>
      <c r="K477" s="483" t="s">
        <v>319</v>
      </c>
      <c r="L477" s="173" t="s">
        <v>1423</v>
      </c>
      <c r="M477" s="393">
        <f>I477-D477</f>
        <v>2077</v>
      </c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</row>
    <row ht="12.75" customHeight="1" r="478">
      <c r="A478" s="471">
        <v>30520</v>
      </c>
      <c r="B478" s="472" t="s">
        <v>4362</v>
      </c>
      <c r="C478" s="472">
        <v>2018</v>
      </c>
      <c r="D478" s="473">
        <v>43252</v>
      </c>
      <c r="E478" s="472" t="s">
        <v>4363</v>
      </c>
      <c r="F478" s="472" t="s">
        <v>4364</v>
      </c>
      <c r="G478" s="472" t="s">
        <v>860</v>
      </c>
      <c r="H478" s="472" t="s">
        <v>4365</v>
      </c>
      <c r="I478" s="473">
        <v>44182</v>
      </c>
      <c r="J478" s="472">
        <v>12</v>
      </c>
      <c r="K478" s="483" t="s">
        <v>319</v>
      </c>
      <c r="L478" s="472" t="s">
        <v>1418</v>
      </c>
      <c r="M478" s="389">
        <f>I478-D478</f>
        <v>930</v>
      </c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</row>
    <row ht="12.75" customHeight="1" r="479">
      <c r="A479" s="475">
        <v>30620</v>
      </c>
      <c r="B479" s="173" t="s">
        <v>4366</v>
      </c>
      <c r="C479" s="173">
        <v>2020</v>
      </c>
      <c r="D479" s="476">
        <v>43850</v>
      </c>
      <c r="E479" s="173" t="s">
        <v>4367</v>
      </c>
      <c r="F479" s="484" t="s">
        <v>2674</v>
      </c>
      <c r="G479" s="173" t="s">
        <v>871</v>
      </c>
      <c r="H479" s="173" t="s">
        <v>4368</v>
      </c>
      <c r="I479" s="476">
        <v>44183</v>
      </c>
      <c r="J479" s="173">
        <v>12</v>
      </c>
      <c r="K479" s="477" t="s">
        <v>1398</v>
      </c>
      <c r="L479" s="173" t="s">
        <v>1891</v>
      </c>
      <c r="M479" s="393">
        <f>I479-D479</f>
        <v>333</v>
      </c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</row>
    <row ht="12.75" customHeight="1" r="480">
      <c r="A480" s="471">
        <v>30720</v>
      </c>
      <c r="B480" s="472" t="s">
        <v>4369</v>
      </c>
      <c r="C480" s="472">
        <v>2020</v>
      </c>
      <c r="D480" s="473">
        <v>44014</v>
      </c>
      <c r="E480" s="472" t="s">
        <v>4370</v>
      </c>
      <c r="F480" s="485" t="s">
        <v>4371</v>
      </c>
      <c r="G480" s="472" t="s">
        <v>871</v>
      </c>
      <c r="H480" s="472" t="s">
        <v>920</v>
      </c>
      <c r="I480" s="473">
        <v>44183</v>
      </c>
      <c r="J480" s="472">
        <v>12</v>
      </c>
      <c r="K480" s="477" t="s">
        <v>1398</v>
      </c>
      <c r="L480" s="472" t="s">
        <v>1891</v>
      </c>
      <c r="M480" s="389">
        <f>I480-D480</f>
        <v>169</v>
      </c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</row>
    <row ht="12.75" customHeight="1" r="481">
      <c r="A481" s="475">
        <v>30820</v>
      </c>
      <c r="B481" s="173" t="s">
        <v>4372</v>
      </c>
      <c r="C481" s="173">
        <v>2020</v>
      </c>
      <c r="D481" s="476">
        <v>44000</v>
      </c>
      <c r="E481" s="173" t="s">
        <v>4373</v>
      </c>
      <c r="F481" s="484" t="s">
        <v>2243</v>
      </c>
      <c r="G481" s="173" t="s">
        <v>871</v>
      </c>
      <c r="H481" s="173" t="s">
        <v>1230</v>
      </c>
      <c r="I481" s="476">
        <v>44183</v>
      </c>
      <c r="J481" s="173">
        <v>12</v>
      </c>
      <c r="K481" s="483" t="s">
        <v>319</v>
      </c>
      <c r="L481" s="173" t="s">
        <v>1891</v>
      </c>
      <c r="M481" s="393">
        <f>I481-D481</f>
        <v>183</v>
      </c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</row>
    <row ht="12.75" customHeight="1" r="482">
      <c r="A482" s="471">
        <v>30920</v>
      </c>
      <c r="B482" s="472" t="s">
        <v>4374</v>
      </c>
      <c r="C482" s="472">
        <v>2020</v>
      </c>
      <c r="D482" s="473">
        <v>43882</v>
      </c>
      <c r="E482" s="472" t="s">
        <v>4375</v>
      </c>
      <c r="F482" s="485" t="s">
        <v>2298</v>
      </c>
      <c r="G482" s="472" t="s">
        <v>865</v>
      </c>
      <c r="H482" s="472" t="s">
        <v>2399</v>
      </c>
      <c r="I482" s="473">
        <v>44183</v>
      </c>
      <c r="J482" s="472">
        <v>12</v>
      </c>
      <c r="K482" s="483" t="s">
        <v>319</v>
      </c>
      <c r="L482" s="472" t="s">
        <v>1891</v>
      </c>
      <c r="M482" s="389">
        <f>I482-D482</f>
        <v>301</v>
      </c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</row>
    <row ht="12.75" customHeight="1" r="483">
      <c r="A483" s="475">
        <v>31020</v>
      </c>
      <c r="B483" s="173" t="s">
        <v>4376</v>
      </c>
      <c r="C483" s="173">
        <v>2011</v>
      </c>
      <c r="D483" s="476">
        <v>40840</v>
      </c>
      <c r="E483" s="173" t="s">
        <v>4377</v>
      </c>
      <c r="F483" s="173" t="s">
        <v>4378</v>
      </c>
      <c r="G483" s="173" t="s">
        <v>850</v>
      </c>
      <c r="H483" s="173" t="s">
        <v>870</v>
      </c>
      <c r="I483" s="476">
        <v>44183</v>
      </c>
      <c r="J483" s="173">
        <v>12</v>
      </c>
      <c r="K483" s="483" t="s">
        <v>313</v>
      </c>
      <c r="L483" s="173" t="s">
        <v>1423</v>
      </c>
      <c r="M483" s="393">
        <f>I483-D483</f>
        <v>3343</v>
      </c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</row>
    <row ht="12.75" customHeight="1" r="484">
      <c r="A484" s="471">
        <v>31120</v>
      </c>
      <c r="B484" s="472" t="s">
        <v>4379</v>
      </c>
      <c r="C484" s="472">
        <v>2012</v>
      </c>
      <c r="D484" s="473">
        <v>44123</v>
      </c>
      <c r="E484" s="472" t="s">
        <v>4380</v>
      </c>
      <c r="F484" s="472" t="s">
        <v>4381</v>
      </c>
      <c r="G484" s="472" t="s">
        <v>850</v>
      </c>
      <c r="H484" s="472" t="s">
        <v>870</v>
      </c>
      <c r="I484" s="473">
        <v>44183</v>
      </c>
      <c r="J484" s="472">
        <v>12</v>
      </c>
      <c r="K484" s="477" t="s">
        <v>1398</v>
      </c>
      <c r="L484" s="472" t="s">
        <v>1423</v>
      </c>
      <c r="M484" s="389">
        <f>I484-D484</f>
        <v>60</v>
      </c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</row>
    <row ht="12.75" customHeight="1" r="485">
      <c r="A485" s="475">
        <v>31220</v>
      </c>
      <c r="B485" s="173" t="s">
        <v>4382</v>
      </c>
      <c r="C485" s="173">
        <v>2013</v>
      </c>
      <c r="D485" s="476">
        <v>41361</v>
      </c>
      <c r="E485" s="173" t="s">
        <v>4383</v>
      </c>
      <c r="F485" s="173" t="s">
        <v>4384</v>
      </c>
      <c r="G485" s="173" t="s">
        <v>850</v>
      </c>
      <c r="H485" s="173" t="s">
        <v>870</v>
      </c>
      <c r="I485" s="476">
        <v>44183</v>
      </c>
      <c r="J485" s="173">
        <v>12</v>
      </c>
      <c r="K485" s="483" t="s">
        <v>319</v>
      </c>
      <c r="L485" s="173" t="s">
        <v>1423</v>
      </c>
      <c r="M485" s="393">
        <f>I485-D485</f>
        <v>2822</v>
      </c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</row>
    <row ht="12.75" customHeight="1" r="486">
      <c r="A486" s="471">
        <v>31320</v>
      </c>
      <c r="B486" s="472" t="s">
        <v>4385</v>
      </c>
      <c r="C486" s="472">
        <v>2013</v>
      </c>
      <c r="D486" s="473">
        <v>41564</v>
      </c>
      <c r="E486" s="472" t="s">
        <v>4386</v>
      </c>
      <c r="F486" s="472" t="s">
        <v>4387</v>
      </c>
      <c r="G486" s="472" t="s">
        <v>850</v>
      </c>
      <c r="H486" s="472" t="s">
        <v>870</v>
      </c>
      <c r="I486" s="473">
        <v>44186</v>
      </c>
      <c r="J486" s="472">
        <v>12</v>
      </c>
      <c r="K486" s="483" t="s">
        <v>319</v>
      </c>
      <c r="L486" s="472" t="s">
        <v>1423</v>
      </c>
      <c r="M486" s="389">
        <f>I486-D486</f>
        <v>2622</v>
      </c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</row>
    <row ht="12.75" customHeight="1" r="487">
      <c r="A487" s="475">
        <v>31420</v>
      </c>
      <c r="B487" s="173" t="s">
        <v>4388</v>
      </c>
      <c r="C487" s="173">
        <v>2013</v>
      </c>
      <c r="D487" s="476">
        <v>41361</v>
      </c>
      <c r="E487" s="173" t="s">
        <v>4389</v>
      </c>
      <c r="F487" s="173" t="s">
        <v>3873</v>
      </c>
      <c r="G487" s="173" t="s">
        <v>850</v>
      </c>
      <c r="H487" s="173" t="s">
        <v>870</v>
      </c>
      <c r="I487" s="476">
        <v>44186</v>
      </c>
      <c r="J487" s="173">
        <v>12</v>
      </c>
      <c r="K487" s="483" t="s">
        <v>313</v>
      </c>
      <c r="L487" s="173" t="s">
        <v>1418</v>
      </c>
      <c r="M487" s="393">
        <f>I487-D487</f>
        <v>2825</v>
      </c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</row>
    <row ht="12.75" customHeight="1" r="488">
      <c r="A488" s="471">
        <v>31520</v>
      </c>
      <c r="B488" s="472" t="s">
        <v>4390</v>
      </c>
      <c r="C488" s="472">
        <v>2010</v>
      </c>
      <c r="D488" s="473">
        <v>40228</v>
      </c>
      <c r="E488" s="472" t="s">
        <v>4391</v>
      </c>
      <c r="F488" s="472" t="s">
        <v>1005</v>
      </c>
      <c r="G488" s="472" t="s">
        <v>850</v>
      </c>
      <c r="H488" s="472" t="s">
        <v>363</v>
      </c>
      <c r="I488" s="473">
        <v>44186</v>
      </c>
      <c r="J488" s="472">
        <v>12</v>
      </c>
      <c r="K488" s="483" t="s">
        <v>319</v>
      </c>
      <c r="L488" s="472" t="s">
        <v>1423</v>
      </c>
      <c r="M488" s="389">
        <f>I488-D488</f>
        <v>3958</v>
      </c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</row>
    <row ht="12.75" customHeight="1" r="489">
      <c r="A489" s="475">
        <v>31620</v>
      </c>
      <c r="B489" s="173" t="s">
        <v>4392</v>
      </c>
      <c r="C489" s="173">
        <v>2013</v>
      </c>
      <c r="D489" s="476">
        <v>41411</v>
      </c>
      <c r="E489" s="173" t="s">
        <v>4393</v>
      </c>
      <c r="F489" s="173" t="s">
        <v>1143</v>
      </c>
      <c r="G489" s="173" t="s">
        <v>860</v>
      </c>
      <c r="H489" s="173" t="s">
        <v>3795</v>
      </c>
      <c r="I489" s="476">
        <v>44187</v>
      </c>
      <c r="J489" s="173">
        <v>12</v>
      </c>
      <c r="K489" s="483" t="s">
        <v>313</v>
      </c>
      <c r="L489" s="173" t="s">
        <v>1423</v>
      </c>
      <c r="M489" s="393">
        <f>I489-D489</f>
        <v>2776</v>
      </c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</row>
    <row ht="12.75" customHeight="1" r="490">
      <c r="A490" s="471">
        <v>31720</v>
      </c>
      <c r="B490" s="472" t="s">
        <v>4394</v>
      </c>
      <c r="C490" s="472">
        <v>2014</v>
      </c>
      <c r="D490" s="473">
        <v>41985</v>
      </c>
      <c r="E490" s="472" t="s">
        <v>4395</v>
      </c>
      <c r="F490" s="472" t="s">
        <v>2872</v>
      </c>
      <c r="G490" s="472" t="s">
        <v>860</v>
      </c>
      <c r="H490" s="472" t="s">
        <v>71</v>
      </c>
      <c r="I490" s="473">
        <v>44187</v>
      </c>
      <c r="J490" s="472">
        <v>12</v>
      </c>
      <c r="K490" s="483" t="s">
        <v>319</v>
      </c>
      <c r="L490" s="472" t="s">
        <v>1423</v>
      </c>
      <c r="M490" s="389">
        <f>I490-D490</f>
        <v>2202</v>
      </c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</row>
    <row ht="12.75" customHeight="1" r="491">
      <c r="A491" s="475">
        <v>31820</v>
      </c>
      <c r="B491" s="173" t="s">
        <v>4396</v>
      </c>
      <c r="C491" s="173">
        <v>2013</v>
      </c>
      <c r="D491" s="476">
        <v>41605</v>
      </c>
      <c r="E491" s="173" t="s">
        <v>4397</v>
      </c>
      <c r="F491" s="173" t="s">
        <v>1164</v>
      </c>
      <c r="G491" s="173" t="s">
        <v>850</v>
      </c>
      <c r="H491" s="173" t="s">
        <v>965</v>
      </c>
      <c r="I491" s="476">
        <v>44187</v>
      </c>
      <c r="J491" s="173">
        <v>12</v>
      </c>
      <c r="K491" s="483" t="s">
        <v>319</v>
      </c>
      <c r="L491" s="173" t="s">
        <v>1423</v>
      </c>
      <c r="M491" s="393">
        <f>I491-D491</f>
        <v>2582</v>
      </c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</row>
    <row ht="12.75" customHeight="1" r="492">
      <c r="A492" s="471">
        <v>31920</v>
      </c>
      <c r="B492" s="472" t="s">
        <v>4398</v>
      </c>
      <c r="C492" s="472">
        <v>2019</v>
      </c>
      <c r="D492" s="473">
        <v>43780</v>
      </c>
      <c r="E492" s="472" t="s">
        <v>4399</v>
      </c>
      <c r="F492" s="472" t="s">
        <v>4400</v>
      </c>
      <c r="G492" s="472" t="s">
        <v>865</v>
      </c>
      <c r="H492" s="472" t="s">
        <v>4401</v>
      </c>
      <c r="I492" s="473">
        <v>44187</v>
      </c>
      <c r="J492" s="472">
        <v>12</v>
      </c>
      <c r="K492" s="477" t="s">
        <v>1398</v>
      </c>
      <c r="L492" s="472" t="s">
        <v>1891</v>
      </c>
      <c r="M492" s="389">
        <f>I492-D492</f>
        <v>407</v>
      </c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</row>
    <row ht="12.75" customHeight="1" r="493">
      <c r="A493" s="475">
        <v>32020</v>
      </c>
      <c r="B493" s="173" t="s">
        <v>4402</v>
      </c>
      <c r="C493" s="173">
        <v>2014</v>
      </c>
      <c r="D493" s="476">
        <v>41737</v>
      </c>
      <c r="E493" s="173" t="s">
        <v>4403</v>
      </c>
      <c r="F493" s="173" t="s">
        <v>1129</v>
      </c>
      <c r="G493" s="173" t="s">
        <v>860</v>
      </c>
      <c r="H493" s="173" t="s">
        <v>60</v>
      </c>
      <c r="I493" s="476">
        <v>44187</v>
      </c>
      <c r="J493" s="173">
        <v>12</v>
      </c>
      <c r="K493" s="483" t="s">
        <v>313</v>
      </c>
      <c r="L493" s="173" t="s">
        <v>1423</v>
      </c>
      <c r="M493" s="393">
        <f>I493-D493</f>
        <v>2450</v>
      </c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</row>
    <row ht="12.75" customHeight="1" r="494">
      <c r="A494" s="471">
        <v>32120</v>
      </c>
      <c r="B494" s="472" t="s">
        <v>4404</v>
      </c>
      <c r="C494" s="472">
        <v>2020</v>
      </c>
      <c r="D494" s="473">
        <v>44014</v>
      </c>
      <c r="E494" s="472" t="s">
        <v>4405</v>
      </c>
      <c r="F494" s="485" t="s">
        <v>2619</v>
      </c>
      <c r="G494" s="472" t="s">
        <v>871</v>
      </c>
      <c r="H494" s="472" t="s">
        <v>4406</v>
      </c>
      <c r="I494" s="473">
        <v>44187</v>
      </c>
      <c r="J494" s="472">
        <v>12</v>
      </c>
      <c r="K494" s="477" t="s">
        <v>1398</v>
      </c>
      <c r="L494" s="472" t="s">
        <v>1891</v>
      </c>
      <c r="M494" s="389">
        <f>I494-D494</f>
        <v>173</v>
      </c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</row>
    <row ht="12.75" customHeight="1" r="495">
      <c r="A495" s="475">
        <v>32220</v>
      </c>
      <c r="B495" s="173" t="s">
        <v>4407</v>
      </c>
      <c r="C495" s="173">
        <v>2019</v>
      </c>
      <c r="D495" s="476">
        <v>43691</v>
      </c>
      <c r="E495" s="173" t="s">
        <v>4408</v>
      </c>
      <c r="F495" s="484" t="s">
        <v>2336</v>
      </c>
      <c r="G495" s="173" t="s">
        <v>871</v>
      </c>
      <c r="H495" s="173" t="s">
        <v>1230</v>
      </c>
      <c r="I495" s="476">
        <v>44188</v>
      </c>
      <c r="J495" s="173">
        <v>12</v>
      </c>
      <c r="K495" s="483" t="s">
        <v>319</v>
      </c>
      <c r="L495" s="173" t="s">
        <v>1891</v>
      </c>
      <c r="M495" s="393">
        <f>I495-D495</f>
        <v>497</v>
      </c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</row>
    <row ht="12.75" customHeight="1" r="496">
      <c r="A496" s="140"/>
      <c r="B496" s="141"/>
      <c r="C496" s="141"/>
      <c r="D496" s="470"/>
      <c r="E496" s="141"/>
      <c r="F496" s="141"/>
      <c r="G496" s="141"/>
      <c r="H496" s="141"/>
      <c r="I496" s="470"/>
      <c r="J496" s="141"/>
      <c r="K496" s="141"/>
      <c r="L496" s="141"/>
      <c r="M496" s="143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</row>
    <row ht="12.75" customHeight="1" hidden="1" r="497">
      <c r="A497" s="140"/>
      <c r="B497" s="141"/>
      <c r="C497" s="141"/>
      <c r="D497" s="470"/>
      <c r="E497" s="141"/>
      <c r="F497" s="141"/>
      <c r="G497" s="141"/>
      <c r="H497" s="141"/>
      <c r="I497" s="470"/>
      <c r="J497" s="141"/>
      <c r="K497" s="141"/>
      <c r="L497" s="141"/>
      <c r="M497" s="143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</row>
    <row ht="12.75" customHeight="1" hidden="1" r="498">
      <c r="A498" s="140"/>
      <c r="B498" s="141"/>
      <c r="C498" s="141"/>
      <c r="D498" s="470"/>
      <c r="E498" s="141"/>
      <c r="F498" s="141"/>
      <c r="G498" s="141"/>
      <c r="H498" s="141"/>
      <c r="I498" s="470"/>
      <c r="J498" s="141"/>
      <c r="K498" s="141"/>
      <c r="L498" s="141"/>
      <c r="M498" s="143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</row>
    <row ht="12.75" customHeight="1" hidden="1" r="499">
      <c r="A499" s="140"/>
      <c r="B499" s="141"/>
      <c r="C499" s="141"/>
      <c r="D499" s="470"/>
      <c r="E499" s="141"/>
      <c r="F499" s="141"/>
      <c r="G499" s="141"/>
      <c r="H499" s="141"/>
      <c r="I499" s="470"/>
      <c r="J499" s="141"/>
      <c r="K499" s="141"/>
      <c r="L499" s="141"/>
      <c r="M499" s="143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</row>
    <row ht="12.75" customHeight="1" hidden="1" r="500">
      <c r="A500" s="140"/>
      <c r="B500" s="141"/>
      <c r="C500" s="141"/>
      <c r="D500" s="470"/>
      <c r="E500" s="141"/>
      <c r="F500" s="141"/>
      <c r="G500" s="141"/>
      <c r="H500" s="141"/>
      <c r="I500" s="470"/>
      <c r="J500" s="141"/>
      <c r="K500" s="141"/>
      <c r="L500" s="141"/>
      <c r="M500" s="143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</row>
    <row ht="12.75" customHeight="1" hidden="1" r="501">
      <c r="A501" s="140"/>
      <c r="B501" s="141"/>
      <c r="C501" s="141"/>
      <c r="D501" s="470"/>
      <c r="E501" s="141"/>
      <c r="F501" s="141"/>
      <c r="G501" s="141"/>
      <c r="H501" s="141"/>
      <c r="I501" s="470"/>
      <c r="J501" s="141"/>
      <c r="K501" s="141"/>
      <c r="L501" s="141"/>
      <c r="M501" s="143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</row>
    <row ht="12.75" customHeight="1" hidden="1" r="502">
      <c r="A502" s="140"/>
      <c r="B502" s="141"/>
      <c r="C502" s="141"/>
      <c r="D502" s="470"/>
      <c r="E502" s="141"/>
      <c r="F502" s="141"/>
      <c r="G502" s="141"/>
      <c r="H502" s="141"/>
      <c r="I502" s="470"/>
      <c r="J502" s="141"/>
      <c r="K502" s="141"/>
      <c r="L502" s="141"/>
      <c r="M502" s="143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</row>
    <row ht="12.75" customHeight="1" hidden="1" r="503">
      <c r="A503" s="140"/>
      <c r="B503" s="141"/>
      <c r="C503" s="141"/>
      <c r="D503" s="470"/>
      <c r="E503" s="141"/>
      <c r="F503" s="141"/>
      <c r="G503" s="141"/>
      <c r="H503" s="141"/>
      <c r="I503" s="470"/>
      <c r="J503" s="141"/>
      <c r="K503" s="141"/>
      <c r="L503" s="141"/>
      <c r="M503" s="143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</row>
    <row ht="12.75" customHeight="1" hidden="1" r="504">
      <c r="A504" s="140"/>
      <c r="B504" s="141"/>
      <c r="C504" s="141"/>
      <c r="D504" s="470"/>
      <c r="E504" s="141"/>
      <c r="F504" s="141"/>
      <c r="G504" s="141"/>
      <c r="H504" s="141"/>
      <c r="I504" s="470"/>
      <c r="J504" s="141"/>
      <c r="K504" s="141"/>
      <c r="L504" s="141"/>
      <c r="M504" s="143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</row>
    <row ht="12.75" customHeight="1" hidden="1" r="505">
      <c r="A505" s="140"/>
      <c r="B505" s="141"/>
      <c r="C505" s="141"/>
      <c r="D505" s="470"/>
      <c r="E505" s="141"/>
      <c r="F505" s="141"/>
      <c r="G505" s="141"/>
      <c r="H505" s="141"/>
      <c r="I505" s="470"/>
      <c r="J505" s="141"/>
      <c r="K505" s="141"/>
      <c r="L505" s="141"/>
      <c r="M505" s="143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</row>
    <row ht="12.75" customHeight="1" hidden="1" r="506">
      <c r="A506" s="140"/>
      <c r="B506" s="141"/>
      <c r="C506" s="141"/>
      <c r="D506" s="470"/>
      <c r="E506" s="141"/>
      <c r="F506" s="141"/>
      <c r="G506" s="141"/>
      <c r="H506" s="141"/>
      <c r="I506" s="470"/>
      <c r="J506" s="141"/>
      <c r="K506" s="141"/>
      <c r="L506" s="141"/>
      <c r="M506" s="143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</row>
    <row ht="12.75" customHeight="1" hidden="1" r="507">
      <c r="A507" s="140"/>
      <c r="B507" s="141"/>
      <c r="C507" s="141"/>
      <c r="D507" s="470"/>
      <c r="E507" s="141"/>
      <c r="F507" s="141"/>
      <c r="G507" s="141"/>
      <c r="H507" s="141"/>
      <c r="I507" s="470"/>
      <c r="J507" s="141"/>
      <c r="K507" s="141"/>
      <c r="L507" s="141"/>
      <c r="M507" s="143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</row>
    <row ht="12.75" customHeight="1" hidden="1" r="508">
      <c r="A508" s="140"/>
      <c r="B508" s="141"/>
      <c r="C508" s="141"/>
      <c r="D508" s="470"/>
      <c r="E508" s="141"/>
      <c r="F508" s="141"/>
      <c r="G508" s="141"/>
      <c r="H508" s="141"/>
      <c r="I508" s="470"/>
      <c r="J508" s="141"/>
      <c r="K508" s="141"/>
      <c r="L508" s="141"/>
      <c r="M508" s="143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</row>
    <row ht="12.75" customHeight="1" hidden="1" r="509">
      <c r="A509" s="140"/>
      <c r="B509" s="141"/>
      <c r="C509" s="141"/>
      <c r="D509" s="470"/>
      <c r="E509" s="141"/>
      <c r="F509" s="141"/>
      <c r="G509" s="141"/>
      <c r="H509" s="141"/>
      <c r="I509" s="470"/>
      <c r="J509" s="141"/>
      <c r="K509" s="141"/>
      <c r="L509" s="141"/>
      <c r="M509" s="143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</row>
    <row ht="12.75" customHeight="1" hidden="1" r="510">
      <c r="A510" s="140"/>
      <c r="B510" s="141"/>
      <c r="C510" s="141"/>
      <c r="D510" s="470"/>
      <c r="E510" s="141"/>
      <c r="F510" s="141"/>
      <c r="G510" s="141"/>
      <c r="H510" s="141"/>
      <c r="I510" s="470"/>
      <c r="J510" s="141"/>
      <c r="K510" s="141"/>
      <c r="L510" s="141"/>
      <c r="M510" s="143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</row>
    <row ht="12.75" customHeight="1" hidden="1" r="511">
      <c r="A511" s="140"/>
      <c r="B511" s="141"/>
      <c r="C511" s="141"/>
      <c r="D511" s="470"/>
      <c r="E511" s="141"/>
      <c r="F511" s="141"/>
      <c r="G511" s="141"/>
      <c r="H511" s="141"/>
      <c r="I511" s="470"/>
      <c r="J511" s="141"/>
      <c r="K511" s="141"/>
      <c r="L511" s="141"/>
      <c r="M511" s="143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</row>
    <row ht="12.75" customHeight="1" hidden="1" r="512">
      <c r="A512" s="140"/>
      <c r="B512" s="141"/>
      <c r="C512" s="141"/>
      <c r="D512" s="470"/>
      <c r="E512" s="141"/>
      <c r="F512" s="141"/>
      <c r="G512" s="141"/>
      <c r="H512" s="141"/>
      <c r="I512" s="470"/>
      <c r="J512" s="141"/>
      <c r="K512" s="141"/>
      <c r="L512" s="141"/>
      <c r="M512" s="143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</row>
    <row ht="12.75" customHeight="1" hidden="1" r="513">
      <c r="A513" s="140"/>
      <c r="B513" s="141"/>
      <c r="C513" s="141"/>
      <c r="D513" s="470"/>
      <c r="E513" s="141"/>
      <c r="F513" s="141"/>
      <c r="G513" s="141"/>
      <c r="H513" s="141"/>
      <c r="I513" s="470"/>
      <c r="J513" s="141"/>
      <c r="K513" s="141"/>
      <c r="L513" s="141"/>
      <c r="M513" s="143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</row>
    <row ht="12.75" customHeight="1" hidden="1" r="514">
      <c r="A514" s="140"/>
      <c r="B514" s="141"/>
      <c r="C514" s="141"/>
      <c r="D514" s="470"/>
      <c r="E514" s="141"/>
      <c r="F514" s="141"/>
      <c r="G514" s="141"/>
      <c r="H514" s="141"/>
      <c r="I514" s="470"/>
      <c r="J514" s="141"/>
      <c r="K514" s="141"/>
      <c r="L514" s="141"/>
      <c r="M514" s="143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</row>
    <row ht="12.75" customHeight="1" hidden="1" r="515">
      <c r="A515" s="140"/>
      <c r="B515" s="141"/>
      <c r="C515" s="141"/>
      <c r="D515" s="470"/>
      <c r="E515" s="141"/>
      <c r="F515" s="141"/>
      <c r="G515" s="141"/>
      <c r="H515" s="141"/>
      <c r="I515" s="470"/>
      <c r="J515" s="141"/>
      <c r="K515" s="141"/>
      <c r="L515" s="141"/>
      <c r="M515" s="143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</row>
    <row ht="12.75" customHeight="1" hidden="1" r="516">
      <c r="A516" s="140"/>
      <c r="B516" s="141"/>
      <c r="C516" s="141"/>
      <c r="D516" s="470"/>
      <c r="E516" s="141"/>
      <c r="F516" s="141"/>
      <c r="G516" s="141"/>
      <c r="H516" s="141"/>
      <c r="I516" s="470"/>
      <c r="J516" s="141"/>
      <c r="K516" s="141"/>
      <c r="L516" s="141"/>
      <c r="M516" s="143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</row>
    <row ht="12.75" customHeight="1" hidden="1" r="517">
      <c r="A517" s="140"/>
      <c r="B517" s="141"/>
      <c r="C517" s="141"/>
      <c r="D517" s="470"/>
      <c r="E517" s="141"/>
      <c r="F517" s="141"/>
      <c r="G517" s="141"/>
      <c r="H517" s="141"/>
      <c r="I517" s="470"/>
      <c r="J517" s="141"/>
      <c r="K517" s="141"/>
      <c r="L517" s="141"/>
      <c r="M517" s="143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</row>
    <row ht="12.75" customHeight="1" hidden="1" r="518">
      <c r="A518" s="140"/>
      <c r="B518" s="141"/>
      <c r="C518" s="141"/>
      <c r="D518" s="470"/>
      <c r="E518" s="141"/>
      <c r="F518" s="141"/>
      <c r="G518" s="141"/>
      <c r="H518" s="141"/>
      <c r="I518" s="470"/>
      <c r="J518" s="141"/>
      <c r="K518" s="141"/>
      <c r="L518" s="141"/>
      <c r="M518" s="143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</row>
    <row ht="12.75" customHeight="1" hidden="1" r="519">
      <c r="A519" s="140"/>
      <c r="B519" s="141"/>
      <c r="C519" s="141"/>
      <c r="D519" s="470"/>
      <c r="E519" s="141"/>
      <c r="F519" s="141"/>
      <c r="G519" s="141"/>
      <c r="H519" s="141"/>
      <c r="I519" s="470"/>
      <c r="J519" s="141"/>
      <c r="K519" s="141"/>
      <c r="L519" s="141"/>
      <c r="M519" s="143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</row>
    <row ht="12.75" customHeight="1" hidden="1" r="520">
      <c r="A520" s="140"/>
      <c r="B520" s="141"/>
      <c r="C520" s="141"/>
      <c r="D520" s="470"/>
      <c r="E520" s="141"/>
      <c r="F520" s="141"/>
      <c r="G520" s="141"/>
      <c r="H520" s="141"/>
      <c r="I520" s="470"/>
      <c r="J520" s="141"/>
      <c r="K520" s="141"/>
      <c r="L520" s="141"/>
      <c r="M520" s="143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</row>
    <row ht="12.75" customHeight="1" hidden="1" r="521">
      <c r="A521" s="140"/>
      <c r="B521" s="141"/>
      <c r="C521" s="141"/>
      <c r="D521" s="470"/>
      <c r="E521" s="141"/>
      <c r="F521" s="141"/>
      <c r="G521" s="141"/>
      <c r="H521" s="141"/>
      <c r="I521" s="470"/>
      <c r="J521" s="141"/>
      <c r="K521" s="141"/>
      <c r="L521" s="141"/>
      <c r="M521" s="143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</row>
    <row ht="12.75" customHeight="1" hidden="1" r="522">
      <c r="A522" s="140"/>
      <c r="B522" s="141"/>
      <c r="C522" s="141"/>
      <c r="D522" s="470"/>
      <c r="E522" s="141"/>
      <c r="F522" s="141"/>
      <c r="G522" s="141"/>
      <c r="H522" s="141"/>
      <c r="I522" s="470"/>
      <c r="J522" s="141"/>
      <c r="K522" s="141"/>
      <c r="L522" s="141"/>
      <c r="M522" s="143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</row>
    <row ht="12.75" customHeight="1" hidden="1" r="523">
      <c r="A523" s="140"/>
      <c r="B523" s="141"/>
      <c r="C523" s="141"/>
      <c r="D523" s="470"/>
      <c r="E523" s="141"/>
      <c r="F523" s="141"/>
      <c r="G523" s="141"/>
      <c r="H523" s="141"/>
      <c r="I523" s="470"/>
      <c r="J523" s="141"/>
      <c r="K523" s="141"/>
      <c r="L523" s="141"/>
      <c r="M523" s="143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</row>
    <row ht="12.75" customHeight="1" hidden="1" r="524">
      <c r="A524" s="140"/>
      <c r="B524" s="141"/>
      <c r="C524" s="141"/>
      <c r="D524" s="470"/>
      <c r="E524" s="141"/>
      <c r="F524" s="141"/>
      <c r="G524" s="141"/>
      <c r="H524" s="141"/>
      <c r="I524" s="470"/>
      <c r="J524" s="141"/>
      <c r="K524" s="141"/>
      <c r="L524" s="141"/>
      <c r="M524" s="143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</row>
    <row ht="12.75" customHeight="1" hidden="1" r="525">
      <c r="A525" s="140"/>
      <c r="B525" s="141"/>
      <c r="C525" s="141"/>
      <c r="D525" s="470"/>
      <c r="E525" s="141"/>
      <c r="F525" s="141"/>
      <c r="G525" s="141"/>
      <c r="H525" s="141"/>
      <c r="I525" s="470"/>
      <c r="J525" s="141"/>
      <c r="K525" s="141"/>
      <c r="L525" s="141"/>
      <c r="M525" s="143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</row>
    <row ht="12.75" customHeight="1" hidden="1" r="526">
      <c r="A526" s="140"/>
      <c r="B526" s="141"/>
      <c r="C526" s="141"/>
      <c r="D526" s="470"/>
      <c r="E526" s="141"/>
      <c r="F526" s="141"/>
      <c r="G526" s="141"/>
      <c r="H526" s="141"/>
      <c r="I526" s="470"/>
      <c r="J526" s="141"/>
      <c r="K526" s="141"/>
      <c r="L526" s="141"/>
      <c r="M526" s="143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</row>
    <row ht="12.75" customHeight="1" hidden="1" r="527">
      <c r="A527" s="140"/>
      <c r="B527" s="141"/>
      <c r="C527" s="141"/>
      <c r="D527" s="470"/>
      <c r="E527" s="141"/>
      <c r="F527" s="141"/>
      <c r="G527" s="141"/>
      <c r="H527" s="141"/>
      <c r="I527" s="470"/>
      <c r="J527" s="141"/>
      <c r="K527" s="141"/>
      <c r="L527" s="141"/>
      <c r="M527" s="143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</row>
    <row ht="12.75" customHeight="1" hidden="1" r="528">
      <c r="A528" s="140"/>
      <c r="B528" s="141"/>
      <c r="C528" s="141"/>
      <c r="D528" s="470"/>
      <c r="E528" s="141"/>
      <c r="F528" s="141"/>
      <c r="G528" s="141"/>
      <c r="H528" s="141"/>
      <c r="I528" s="470"/>
      <c r="J528" s="141"/>
      <c r="K528" s="141"/>
      <c r="L528" s="141"/>
      <c r="M528" s="143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</row>
    <row ht="12.75" customHeight="1" hidden="1" r="529">
      <c r="A529" s="140"/>
      <c r="B529" s="141"/>
      <c r="C529" s="141"/>
      <c r="D529" s="470"/>
      <c r="E529" s="141"/>
      <c r="F529" s="141"/>
      <c r="G529" s="141"/>
      <c r="H529" s="141"/>
      <c r="I529" s="470"/>
      <c r="J529" s="141"/>
      <c r="K529" s="141"/>
      <c r="L529" s="141"/>
      <c r="M529" s="143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</row>
    <row ht="12.75" customHeight="1" hidden="1" r="530">
      <c r="A530" s="140"/>
      <c r="B530" s="141"/>
      <c r="C530" s="141"/>
      <c r="D530" s="470"/>
      <c r="E530" s="141"/>
      <c r="F530" s="141"/>
      <c r="G530" s="141"/>
      <c r="H530" s="141"/>
      <c r="I530" s="470"/>
      <c r="J530" s="141"/>
      <c r="K530" s="141"/>
      <c r="L530" s="141"/>
      <c r="M530" s="143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</row>
    <row ht="12.75" customHeight="1" hidden="1" r="531">
      <c r="A531" s="140"/>
      <c r="B531" s="141"/>
      <c r="C531" s="141"/>
      <c r="D531" s="470"/>
      <c r="E531" s="141"/>
      <c r="F531" s="141"/>
      <c r="G531" s="141"/>
      <c r="H531" s="141"/>
      <c r="I531" s="470"/>
      <c r="J531" s="141"/>
      <c r="K531" s="141"/>
      <c r="L531" s="141"/>
      <c r="M531" s="143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</row>
    <row ht="12.75" customHeight="1" hidden="1" r="532">
      <c r="A532" s="140"/>
      <c r="B532" s="141"/>
      <c r="C532" s="141"/>
      <c r="D532" s="470"/>
      <c r="E532" s="141"/>
      <c r="F532" s="141"/>
      <c r="G532" s="141"/>
      <c r="H532" s="141"/>
      <c r="I532" s="470"/>
      <c r="J532" s="141"/>
      <c r="K532" s="141"/>
      <c r="L532" s="141"/>
      <c r="M532" s="143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</row>
    <row ht="12.75" customHeight="1" hidden="1" r="533">
      <c r="A533" s="140"/>
      <c r="B533" s="141"/>
      <c r="C533" s="141"/>
      <c r="D533" s="470"/>
      <c r="E533" s="141"/>
      <c r="F533" s="141"/>
      <c r="G533" s="141"/>
      <c r="H533" s="141"/>
      <c r="I533" s="470"/>
      <c r="J533" s="141"/>
      <c r="K533" s="141"/>
      <c r="L533" s="141"/>
      <c r="M533" s="143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</row>
    <row ht="12.75" customHeight="1" hidden="1" r="534">
      <c r="A534" s="140"/>
      <c r="B534" s="141"/>
      <c r="C534" s="141"/>
      <c r="D534" s="470"/>
      <c r="E534" s="141"/>
      <c r="F534" s="141"/>
      <c r="G534" s="141"/>
      <c r="H534" s="141"/>
      <c r="I534" s="470"/>
      <c r="J534" s="141"/>
      <c r="K534" s="141"/>
      <c r="L534" s="141"/>
      <c r="M534" s="143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</row>
    <row ht="12.75" customHeight="1" hidden="1" r="535">
      <c r="A535" s="140"/>
      <c r="B535" s="141"/>
      <c r="C535" s="141"/>
      <c r="D535" s="470"/>
      <c r="E535" s="141"/>
      <c r="F535" s="141"/>
      <c r="G535" s="141"/>
      <c r="H535" s="141"/>
      <c r="I535" s="470"/>
      <c r="J535" s="141"/>
      <c r="K535" s="141"/>
      <c r="L535" s="141"/>
      <c r="M535" s="143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</row>
    <row ht="12.75" customHeight="1" hidden="1" r="536">
      <c r="A536" s="140"/>
      <c r="B536" s="141"/>
      <c r="C536" s="141"/>
      <c r="D536" s="470"/>
      <c r="E536" s="141"/>
      <c r="F536" s="141"/>
      <c r="G536" s="141"/>
      <c r="H536" s="141"/>
      <c r="I536" s="470"/>
      <c r="J536" s="141"/>
      <c r="K536" s="141"/>
      <c r="L536" s="141"/>
      <c r="M536" s="143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</row>
    <row ht="12.75" customHeight="1" hidden="1" r="537">
      <c r="A537" s="140"/>
      <c r="B537" s="141"/>
      <c r="C537" s="141"/>
      <c r="D537" s="470"/>
      <c r="E537" s="141"/>
      <c r="F537" s="141"/>
      <c r="G537" s="141"/>
      <c r="H537" s="141"/>
      <c r="I537" s="470"/>
      <c r="J537" s="141"/>
      <c r="K537" s="141"/>
      <c r="L537" s="141"/>
      <c r="M537" s="143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</row>
    <row ht="12.75" customHeight="1" hidden="1" r="538">
      <c r="A538" s="140"/>
      <c r="B538" s="141"/>
      <c r="C538" s="141"/>
      <c r="D538" s="470"/>
      <c r="E538" s="141"/>
      <c r="F538" s="141"/>
      <c r="G538" s="141"/>
      <c r="H538" s="141"/>
      <c r="I538" s="470"/>
      <c r="J538" s="141"/>
      <c r="K538" s="141"/>
      <c r="L538" s="141"/>
      <c r="M538" s="143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</row>
    <row ht="12.75" customHeight="1" hidden="1" r="539">
      <c r="A539" s="140"/>
      <c r="B539" s="141"/>
      <c r="C539" s="141"/>
      <c r="D539" s="470"/>
      <c r="E539" s="141"/>
      <c r="F539" s="141"/>
      <c r="G539" s="141"/>
      <c r="H539" s="141"/>
      <c r="I539" s="470"/>
      <c r="J539" s="141"/>
      <c r="K539" s="141"/>
      <c r="L539" s="141"/>
      <c r="M539" s="143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</row>
    <row ht="12.75" customHeight="1" hidden="1" r="540">
      <c r="A540" s="140"/>
      <c r="B540" s="141"/>
      <c r="C540" s="141"/>
      <c r="D540" s="470"/>
      <c r="E540" s="141"/>
      <c r="F540" s="141"/>
      <c r="G540" s="141"/>
      <c r="H540" s="141"/>
      <c r="I540" s="470"/>
      <c r="J540" s="141"/>
      <c r="K540" s="141"/>
      <c r="L540" s="141"/>
      <c r="M540" s="143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</row>
    <row ht="12.75" customHeight="1" hidden="1" r="541">
      <c r="A541" s="140"/>
      <c r="B541" s="141"/>
      <c r="C541" s="141"/>
      <c r="D541" s="470"/>
      <c r="E541" s="141"/>
      <c r="F541" s="141"/>
      <c r="G541" s="141"/>
      <c r="H541" s="141"/>
      <c r="I541" s="470"/>
      <c r="J541" s="141"/>
      <c r="K541" s="141"/>
      <c r="L541" s="141"/>
      <c r="M541" s="143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</row>
    <row ht="12.75" customHeight="1" hidden="1" r="542">
      <c r="A542" s="140"/>
      <c r="B542" s="141"/>
      <c r="C542" s="141"/>
      <c r="D542" s="470"/>
      <c r="E542" s="141"/>
      <c r="F542" s="141"/>
      <c r="G542" s="141"/>
      <c r="H542" s="141"/>
      <c r="I542" s="470"/>
      <c r="J542" s="141"/>
      <c r="K542" s="141"/>
      <c r="L542" s="141"/>
      <c r="M542" s="143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</row>
    <row ht="12.75" customHeight="1" hidden="1" r="543">
      <c r="A543" s="140"/>
      <c r="B543" s="141"/>
      <c r="C543" s="141"/>
      <c r="D543" s="470"/>
      <c r="E543" s="141"/>
      <c r="F543" s="141"/>
      <c r="G543" s="141"/>
      <c r="H543" s="141"/>
      <c r="I543" s="470"/>
      <c r="J543" s="141"/>
      <c r="K543" s="141"/>
      <c r="L543" s="141"/>
      <c r="M543" s="143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</row>
    <row ht="12.75" customHeight="1" hidden="1" r="544">
      <c r="A544" s="140"/>
      <c r="B544" s="141"/>
      <c r="C544" s="141"/>
      <c r="D544" s="470"/>
      <c r="E544" s="141"/>
      <c r="F544" s="141"/>
      <c r="G544" s="141"/>
      <c r="H544" s="141"/>
      <c r="I544" s="470"/>
      <c r="J544" s="141"/>
      <c r="K544" s="141"/>
      <c r="L544" s="141"/>
      <c r="M544" s="143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</row>
    <row ht="12.75" customHeight="1" hidden="1" r="545">
      <c r="A545" s="140"/>
      <c r="B545" s="141"/>
      <c r="C545" s="141"/>
      <c r="D545" s="470"/>
      <c r="E545" s="141"/>
      <c r="F545" s="141"/>
      <c r="G545" s="141"/>
      <c r="H545" s="141"/>
      <c r="I545" s="470"/>
      <c r="J545" s="141"/>
      <c r="K545" s="141"/>
      <c r="L545" s="141"/>
      <c r="M545" s="143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</row>
    <row ht="12.75" customHeight="1" hidden="1" r="546">
      <c r="A546" s="140"/>
      <c r="B546" s="141"/>
      <c r="C546" s="141"/>
      <c r="D546" s="470"/>
      <c r="E546" s="141"/>
      <c r="F546" s="141"/>
      <c r="G546" s="141"/>
      <c r="H546" s="141"/>
      <c r="I546" s="470"/>
      <c r="J546" s="141"/>
      <c r="K546" s="141"/>
      <c r="L546" s="141"/>
      <c r="M546" s="143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</row>
    <row ht="12.75" customHeight="1" hidden="1" r="547">
      <c r="A547" s="140"/>
      <c r="B547" s="141"/>
      <c r="C547" s="141"/>
      <c r="D547" s="470"/>
      <c r="E547" s="141"/>
      <c r="F547" s="141"/>
      <c r="G547" s="141"/>
      <c r="H547" s="141"/>
      <c r="I547" s="470"/>
      <c r="J547" s="141"/>
      <c r="K547" s="141"/>
      <c r="L547" s="141"/>
      <c r="M547" s="143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</row>
    <row ht="12.75" customHeight="1" hidden="1" r="548">
      <c r="A548" s="140"/>
      <c r="B548" s="141"/>
      <c r="C548" s="141"/>
      <c r="D548" s="470"/>
      <c r="E548" s="141"/>
      <c r="F548" s="141"/>
      <c r="G548" s="141"/>
      <c r="H548" s="141"/>
      <c r="I548" s="470"/>
      <c r="J548" s="141"/>
      <c r="K548" s="141"/>
      <c r="L548" s="141"/>
      <c r="M548" s="143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</row>
    <row ht="12.75" customHeight="1" hidden="1" r="549">
      <c r="A549" s="140"/>
      <c r="B549" s="141"/>
      <c r="C549" s="141"/>
      <c r="D549" s="470"/>
      <c r="E549" s="141"/>
      <c r="F549" s="141"/>
      <c r="G549" s="141"/>
      <c r="H549" s="141"/>
      <c r="I549" s="470"/>
      <c r="J549" s="141"/>
      <c r="K549" s="141"/>
      <c r="L549" s="141"/>
      <c r="M549" s="143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</row>
    <row ht="12.75" customHeight="1" hidden="1" r="550">
      <c r="A550" s="140"/>
      <c r="B550" s="141"/>
      <c r="C550" s="141"/>
      <c r="D550" s="470"/>
      <c r="E550" s="141"/>
      <c r="F550" s="141"/>
      <c r="G550" s="141"/>
      <c r="H550" s="141"/>
      <c r="I550" s="470"/>
      <c r="J550" s="141"/>
      <c r="K550" s="141"/>
      <c r="L550" s="141"/>
      <c r="M550" s="143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</row>
    <row ht="12.75" customHeight="1" hidden="1" r="551">
      <c r="A551" s="140"/>
      <c r="B551" s="141"/>
      <c r="C551" s="141"/>
      <c r="D551" s="470"/>
      <c r="E551" s="141"/>
      <c r="F551" s="141"/>
      <c r="G551" s="141"/>
      <c r="H551" s="141"/>
      <c r="I551" s="470"/>
      <c r="J551" s="141"/>
      <c r="K551" s="141"/>
      <c r="L551" s="141"/>
      <c r="M551" s="143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</row>
    <row ht="12.75" customHeight="1" hidden="1" r="552">
      <c r="A552" s="140"/>
      <c r="B552" s="141"/>
      <c r="C552" s="141"/>
      <c r="D552" s="470"/>
      <c r="E552" s="141"/>
      <c r="F552" s="141"/>
      <c r="G552" s="141"/>
      <c r="H552" s="141"/>
      <c r="I552" s="470"/>
      <c r="J552" s="141"/>
      <c r="K552" s="141"/>
      <c r="L552" s="141"/>
      <c r="M552" s="143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</row>
    <row ht="12.75" customHeight="1" hidden="1" r="553">
      <c r="A553" s="140"/>
      <c r="B553" s="141"/>
      <c r="C553" s="141"/>
      <c r="D553" s="470"/>
      <c r="E553" s="141"/>
      <c r="F553" s="141"/>
      <c r="G553" s="141"/>
      <c r="H553" s="141"/>
      <c r="I553" s="470"/>
      <c r="J553" s="141"/>
      <c r="K553" s="141"/>
      <c r="L553" s="141"/>
      <c r="M553" s="143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</row>
    <row ht="12.75" customHeight="1" hidden="1" r="554">
      <c r="A554" s="140"/>
      <c r="B554" s="141"/>
      <c r="C554" s="141"/>
      <c r="D554" s="470"/>
      <c r="E554" s="141"/>
      <c r="F554" s="141"/>
      <c r="G554" s="141"/>
      <c r="H554" s="141"/>
      <c r="I554" s="470"/>
      <c r="J554" s="141"/>
      <c r="K554" s="141"/>
      <c r="L554" s="141"/>
      <c r="M554" s="143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</row>
    <row ht="12.75" customHeight="1" hidden="1" r="555">
      <c r="A555" s="140"/>
      <c r="B555" s="141"/>
      <c r="C555" s="141"/>
      <c r="D555" s="470"/>
      <c r="E555" s="141"/>
      <c r="F555" s="141"/>
      <c r="G555" s="141"/>
      <c r="H555" s="141"/>
      <c r="I555" s="470"/>
      <c r="J555" s="141"/>
      <c r="K555" s="141"/>
      <c r="L555" s="141"/>
      <c r="M555" s="143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</row>
    <row ht="12.75" customHeight="1" hidden="1" r="556">
      <c r="A556" s="140"/>
      <c r="B556" s="141"/>
      <c r="C556" s="141"/>
      <c r="D556" s="470"/>
      <c r="E556" s="141"/>
      <c r="F556" s="141"/>
      <c r="G556" s="141"/>
      <c r="H556" s="141"/>
      <c r="I556" s="470"/>
      <c r="J556" s="141"/>
      <c r="K556" s="141"/>
      <c r="L556" s="141"/>
      <c r="M556" s="143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</row>
    <row ht="12.75" customHeight="1" hidden="1" r="557">
      <c r="A557" s="140"/>
      <c r="B557" s="141"/>
      <c r="C557" s="141"/>
      <c r="D557" s="470"/>
      <c r="E557" s="141"/>
      <c r="F557" s="141"/>
      <c r="G557" s="141"/>
      <c r="H557" s="141"/>
      <c r="I557" s="470"/>
      <c r="J557" s="141"/>
      <c r="K557" s="141"/>
      <c r="L557" s="141"/>
      <c r="M557" s="143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</row>
    <row ht="12.75" customHeight="1" hidden="1" r="558">
      <c r="A558" s="140"/>
      <c r="B558" s="141"/>
      <c r="C558" s="141"/>
      <c r="D558" s="470"/>
      <c r="E558" s="141"/>
      <c r="F558" s="141"/>
      <c r="G558" s="141"/>
      <c r="H558" s="141"/>
      <c r="I558" s="470"/>
      <c r="J558" s="141"/>
      <c r="K558" s="141"/>
      <c r="L558" s="141"/>
      <c r="M558" s="143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</row>
    <row ht="12.75" customHeight="1" hidden="1" r="559">
      <c r="A559" s="140"/>
      <c r="B559" s="141"/>
      <c r="C559" s="141"/>
      <c r="D559" s="470"/>
      <c r="E559" s="141"/>
      <c r="F559" s="141"/>
      <c r="G559" s="141"/>
      <c r="H559" s="141"/>
      <c r="I559" s="470"/>
      <c r="J559" s="141"/>
      <c r="K559" s="141"/>
      <c r="L559" s="141"/>
      <c r="M559" s="143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</row>
    <row ht="12.75" customHeight="1" hidden="1" r="560">
      <c r="A560" s="140"/>
      <c r="B560" s="141"/>
      <c r="C560" s="141"/>
      <c r="D560" s="470"/>
      <c r="E560" s="141"/>
      <c r="F560" s="141"/>
      <c r="G560" s="141"/>
      <c r="H560" s="141"/>
      <c r="I560" s="470"/>
      <c r="J560" s="141"/>
      <c r="K560" s="141"/>
      <c r="L560" s="141"/>
      <c r="M560" s="143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</row>
    <row ht="12.75" customHeight="1" hidden="1" r="561">
      <c r="A561" s="140"/>
      <c r="B561" s="141"/>
      <c r="C561" s="141"/>
      <c r="D561" s="470"/>
      <c r="E561" s="141"/>
      <c r="F561" s="141"/>
      <c r="G561" s="141"/>
      <c r="H561" s="141"/>
      <c r="I561" s="470"/>
      <c r="J561" s="141"/>
      <c r="K561" s="141"/>
      <c r="L561" s="141"/>
      <c r="M561" s="143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</row>
    <row ht="12.75" customHeight="1" hidden="1" r="562">
      <c r="A562" s="140"/>
      <c r="B562" s="141"/>
      <c r="C562" s="141"/>
      <c r="D562" s="470"/>
      <c r="E562" s="141"/>
      <c r="F562" s="141"/>
      <c r="G562" s="141"/>
      <c r="H562" s="141"/>
      <c r="I562" s="470"/>
      <c r="J562" s="141"/>
      <c r="K562" s="141"/>
      <c r="L562" s="141"/>
      <c r="M562" s="143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</row>
    <row ht="12.75" customHeight="1" hidden="1" r="563">
      <c r="A563" s="140"/>
      <c r="B563" s="141"/>
      <c r="C563" s="141"/>
      <c r="D563" s="470"/>
      <c r="E563" s="141"/>
      <c r="F563" s="141"/>
      <c r="G563" s="141"/>
      <c r="H563" s="141"/>
      <c r="I563" s="470"/>
      <c r="J563" s="141"/>
      <c r="K563" s="141"/>
      <c r="L563" s="141"/>
      <c r="M563" s="143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</row>
    <row ht="12.75" customHeight="1" hidden="1" r="564">
      <c r="A564" s="140"/>
      <c r="B564" s="141"/>
      <c r="C564" s="141"/>
      <c r="D564" s="470"/>
      <c r="E564" s="141"/>
      <c r="F564" s="141"/>
      <c r="G564" s="141"/>
      <c r="H564" s="141"/>
      <c r="I564" s="470"/>
      <c r="J564" s="141"/>
      <c r="K564" s="141"/>
      <c r="L564" s="141"/>
      <c r="M564" s="143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</row>
    <row ht="12.75" customHeight="1" hidden="1" r="565">
      <c r="A565" s="140"/>
      <c r="B565" s="141"/>
      <c r="C565" s="141"/>
      <c r="D565" s="470"/>
      <c r="E565" s="141"/>
      <c r="F565" s="141"/>
      <c r="G565" s="141"/>
      <c r="H565" s="141"/>
      <c r="I565" s="470"/>
      <c r="J565" s="141"/>
      <c r="K565" s="141"/>
      <c r="L565" s="141"/>
      <c r="M565" s="143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</row>
    <row ht="12.75" customHeight="1" hidden="1" r="566">
      <c r="A566" s="140"/>
      <c r="B566" s="141"/>
      <c r="C566" s="141"/>
      <c r="D566" s="470"/>
      <c r="E566" s="141"/>
      <c r="F566" s="141"/>
      <c r="G566" s="141"/>
      <c r="H566" s="141"/>
      <c r="I566" s="470"/>
      <c r="J566" s="141"/>
      <c r="K566" s="141"/>
      <c r="L566" s="141"/>
      <c r="M566" s="143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</row>
    <row ht="12.75" customHeight="1" hidden="1" r="567">
      <c r="A567" s="140"/>
      <c r="B567" s="141"/>
      <c r="C567" s="141"/>
      <c r="D567" s="470"/>
      <c r="E567" s="141"/>
      <c r="F567" s="141"/>
      <c r="G567" s="141"/>
      <c r="H567" s="141"/>
      <c r="I567" s="470"/>
      <c r="J567" s="141"/>
      <c r="K567" s="141"/>
      <c r="L567" s="141"/>
      <c r="M567" s="143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</row>
    <row ht="12.75" customHeight="1" hidden="1" r="568">
      <c r="A568" s="140"/>
      <c r="B568" s="141"/>
      <c r="C568" s="141"/>
      <c r="D568" s="470"/>
      <c r="E568" s="141"/>
      <c r="F568" s="141"/>
      <c r="G568" s="141"/>
      <c r="H568" s="141"/>
      <c r="I568" s="470"/>
      <c r="J568" s="141"/>
      <c r="K568" s="141"/>
      <c r="L568" s="141"/>
      <c r="M568" s="143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</row>
    <row ht="12.75" customHeight="1" hidden="1" r="569">
      <c r="A569" s="140"/>
      <c r="B569" s="141"/>
      <c r="C569" s="141"/>
      <c r="D569" s="470"/>
      <c r="E569" s="141"/>
      <c r="F569" s="141"/>
      <c r="G569" s="141"/>
      <c r="H569" s="141"/>
      <c r="I569" s="470"/>
      <c r="J569" s="141"/>
      <c r="K569" s="141"/>
      <c r="L569" s="141"/>
      <c r="M569" s="143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</row>
    <row ht="12.75" customHeight="1" hidden="1" r="570">
      <c r="A570" s="140"/>
      <c r="B570" s="141"/>
      <c r="C570" s="141"/>
      <c r="D570" s="470"/>
      <c r="E570" s="141"/>
      <c r="F570" s="141"/>
      <c r="G570" s="141"/>
      <c r="H570" s="141"/>
      <c r="I570" s="470"/>
      <c r="J570" s="141"/>
      <c r="K570" s="141"/>
      <c r="L570" s="141"/>
      <c r="M570" s="143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</row>
    <row ht="12.75" customHeight="1" hidden="1" r="571">
      <c r="A571" s="140"/>
      <c r="B571" s="141"/>
      <c r="C571" s="141"/>
      <c r="D571" s="470"/>
      <c r="E571" s="141"/>
      <c r="F571" s="141"/>
      <c r="G571" s="141"/>
      <c r="H571" s="141"/>
      <c r="I571" s="470"/>
      <c r="J571" s="141"/>
      <c r="K571" s="141"/>
      <c r="L571" s="141"/>
      <c r="M571" s="143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</row>
    <row ht="12.75" customHeight="1" hidden="1" r="572">
      <c r="A572" s="140"/>
      <c r="B572" s="141"/>
      <c r="C572" s="141"/>
      <c r="D572" s="470"/>
      <c r="E572" s="141"/>
      <c r="F572" s="141"/>
      <c r="G572" s="141"/>
      <c r="H572" s="141"/>
      <c r="I572" s="470"/>
      <c r="J572" s="141"/>
      <c r="K572" s="141"/>
      <c r="L572" s="141"/>
      <c r="M572" s="143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</row>
    <row ht="12.75" customHeight="1" hidden="1" r="573">
      <c r="A573" s="140"/>
      <c r="B573" s="141"/>
      <c r="C573" s="141"/>
      <c r="D573" s="470"/>
      <c r="E573" s="141"/>
      <c r="F573" s="141"/>
      <c r="G573" s="141"/>
      <c r="H573" s="141"/>
      <c r="I573" s="470"/>
      <c r="J573" s="141"/>
      <c r="K573" s="141"/>
      <c r="L573" s="141"/>
      <c r="M573" s="143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</row>
    <row ht="12.75" customHeight="1" hidden="1" r="574">
      <c r="A574" s="140"/>
      <c r="B574" s="141"/>
      <c r="C574" s="141"/>
      <c r="D574" s="470"/>
      <c r="E574" s="141"/>
      <c r="F574" s="141"/>
      <c r="G574" s="141"/>
      <c r="H574" s="141"/>
      <c r="I574" s="470"/>
      <c r="J574" s="141"/>
      <c r="K574" s="141"/>
      <c r="L574" s="141"/>
      <c r="M574" s="143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</row>
    <row ht="12.75" customHeight="1" hidden="1" r="575">
      <c r="A575" s="140"/>
      <c r="B575" s="141"/>
      <c r="C575" s="141"/>
      <c r="D575" s="470"/>
      <c r="E575" s="141"/>
      <c r="F575" s="141"/>
      <c r="G575" s="141"/>
      <c r="H575" s="141"/>
      <c r="I575" s="470"/>
      <c r="J575" s="141"/>
      <c r="K575" s="141"/>
      <c r="L575" s="141"/>
      <c r="M575" s="143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</row>
    <row ht="12.75" customHeight="1" hidden="1" r="576">
      <c r="A576" s="140"/>
      <c r="B576" s="141"/>
      <c r="C576" s="141"/>
      <c r="D576" s="470"/>
      <c r="E576" s="141"/>
      <c r="F576" s="141"/>
      <c r="G576" s="141"/>
      <c r="H576" s="141"/>
      <c r="I576" s="470"/>
      <c r="J576" s="141"/>
      <c r="K576" s="141"/>
      <c r="L576" s="141"/>
      <c r="M576" s="143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</row>
    <row ht="12.75" customHeight="1" hidden="1" r="577">
      <c r="A577" s="140"/>
      <c r="B577" s="141"/>
      <c r="C577" s="141"/>
      <c r="D577" s="470"/>
      <c r="E577" s="141"/>
      <c r="F577" s="141"/>
      <c r="G577" s="141"/>
      <c r="H577" s="141"/>
      <c r="I577" s="470"/>
      <c r="J577" s="141"/>
      <c r="K577" s="141"/>
      <c r="L577" s="141"/>
      <c r="M577" s="143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</row>
    <row ht="12.75" customHeight="1" hidden="1" r="578">
      <c r="A578" s="140"/>
      <c r="B578" s="141"/>
      <c r="C578" s="141"/>
      <c r="D578" s="470"/>
      <c r="E578" s="141"/>
      <c r="F578" s="141"/>
      <c r="G578" s="141"/>
      <c r="H578" s="141"/>
      <c r="I578" s="470"/>
      <c r="J578" s="141"/>
      <c r="K578" s="141"/>
      <c r="L578" s="141"/>
      <c r="M578" s="143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</row>
    <row ht="12.75" customHeight="1" hidden="1" r="579">
      <c r="A579" s="140"/>
      <c r="B579" s="141"/>
      <c r="C579" s="141"/>
      <c r="D579" s="470"/>
      <c r="E579" s="141"/>
      <c r="F579" s="141"/>
      <c r="G579" s="141"/>
      <c r="H579" s="141"/>
      <c r="I579" s="470"/>
      <c r="J579" s="141"/>
      <c r="K579" s="141"/>
      <c r="L579" s="141"/>
      <c r="M579" s="143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</row>
    <row ht="12.75" customHeight="1" hidden="1" r="580">
      <c r="A580" s="140"/>
      <c r="B580" s="141"/>
      <c r="C580" s="141"/>
      <c r="D580" s="470"/>
      <c r="E580" s="141"/>
      <c r="F580" s="141"/>
      <c r="G580" s="141"/>
      <c r="H580" s="141"/>
      <c r="I580" s="470"/>
      <c r="J580" s="141"/>
      <c r="K580" s="141"/>
      <c r="L580" s="141"/>
      <c r="M580" s="143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</row>
    <row ht="12.75" customHeight="1" hidden="1" r="581">
      <c r="A581" s="140"/>
      <c r="B581" s="141"/>
      <c r="C581" s="141"/>
      <c r="D581" s="470"/>
      <c r="E581" s="141"/>
      <c r="F581" s="141"/>
      <c r="G581" s="141"/>
      <c r="H581" s="141"/>
      <c r="I581" s="470"/>
      <c r="J581" s="141"/>
      <c r="K581" s="141"/>
      <c r="L581" s="141"/>
      <c r="M581" s="143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</row>
    <row ht="12.75" customHeight="1" hidden="1" r="582">
      <c r="A582" s="140"/>
      <c r="B582" s="141"/>
      <c r="C582" s="141"/>
      <c r="D582" s="470"/>
      <c r="E582" s="141"/>
      <c r="F582" s="141"/>
      <c r="G582" s="141"/>
      <c r="H582" s="141"/>
      <c r="I582" s="470"/>
      <c r="J582" s="141"/>
      <c r="K582" s="141"/>
      <c r="L582" s="141"/>
      <c r="M582" s="143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</row>
    <row ht="12.75" customHeight="1" hidden="1" r="583">
      <c r="A583" s="140"/>
      <c r="B583" s="141"/>
      <c r="C583" s="141"/>
      <c r="D583" s="470"/>
      <c r="E583" s="141"/>
      <c r="F583" s="141"/>
      <c r="G583" s="141"/>
      <c r="H583" s="141"/>
      <c r="I583" s="470"/>
      <c r="J583" s="141"/>
      <c r="K583" s="141"/>
      <c r="L583" s="141"/>
      <c r="M583" s="143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</row>
    <row ht="12.75" customHeight="1" hidden="1" r="584">
      <c r="A584" s="140"/>
      <c r="B584" s="141"/>
      <c r="C584" s="141"/>
      <c r="D584" s="470"/>
      <c r="E584" s="141"/>
      <c r="F584" s="141"/>
      <c r="G584" s="141"/>
      <c r="H584" s="141"/>
      <c r="I584" s="470"/>
      <c r="J584" s="141"/>
      <c r="K584" s="141"/>
      <c r="L584" s="141"/>
      <c r="M584" s="143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</row>
    <row ht="12.75" customHeight="1" hidden="1" r="585">
      <c r="A585" s="140"/>
      <c r="B585" s="141"/>
      <c r="C585" s="141"/>
      <c r="D585" s="470"/>
      <c r="E585" s="141"/>
      <c r="F585" s="141"/>
      <c r="G585" s="141"/>
      <c r="H585" s="141"/>
      <c r="I585" s="470"/>
      <c r="J585" s="141"/>
      <c r="K585" s="141"/>
      <c r="L585" s="141"/>
      <c r="M585" s="143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</row>
    <row ht="12.75" customHeight="1" hidden="1" r="586">
      <c r="A586" s="140"/>
      <c r="B586" s="141"/>
      <c r="C586" s="141"/>
      <c r="D586" s="470"/>
      <c r="E586" s="141"/>
      <c r="F586" s="141"/>
      <c r="G586" s="141"/>
      <c r="H586" s="141"/>
      <c r="I586" s="470"/>
      <c r="J586" s="141"/>
      <c r="K586" s="141"/>
      <c r="L586" s="141"/>
      <c r="M586" s="143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</row>
    <row ht="12.75" customHeight="1" hidden="1" r="587">
      <c r="A587" s="140"/>
      <c r="B587" s="141"/>
      <c r="C587" s="141"/>
      <c r="D587" s="470"/>
      <c r="E587" s="141"/>
      <c r="F587" s="141"/>
      <c r="G587" s="141"/>
      <c r="H587" s="141"/>
      <c r="I587" s="470"/>
      <c r="J587" s="141"/>
      <c r="K587" s="141"/>
      <c r="L587" s="141"/>
      <c r="M587" s="143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</row>
    <row ht="12.75" customHeight="1" hidden="1" r="588">
      <c r="A588" s="140"/>
      <c r="B588" s="141"/>
      <c r="C588" s="141"/>
      <c r="D588" s="470"/>
      <c r="E588" s="141"/>
      <c r="F588" s="141"/>
      <c r="G588" s="141"/>
      <c r="H588" s="141"/>
      <c r="I588" s="470"/>
      <c r="J588" s="141"/>
      <c r="K588" s="141"/>
      <c r="L588" s="141"/>
      <c r="M588" s="143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</row>
    <row ht="12.75" customHeight="1" hidden="1" r="589">
      <c r="A589" s="140"/>
      <c r="B589" s="141"/>
      <c r="C589" s="141"/>
      <c r="D589" s="470"/>
      <c r="E589" s="141"/>
      <c r="F589" s="141"/>
      <c r="G589" s="141"/>
      <c r="H589" s="141"/>
      <c r="I589" s="470"/>
      <c r="J589" s="141"/>
      <c r="K589" s="141"/>
      <c r="L589" s="141"/>
      <c r="M589" s="143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</row>
    <row ht="12.75" customHeight="1" hidden="1" r="590">
      <c r="A590" s="140"/>
      <c r="B590" s="141"/>
      <c r="C590" s="141"/>
      <c r="D590" s="470"/>
      <c r="E590" s="141"/>
      <c r="F590" s="141"/>
      <c r="G590" s="141"/>
      <c r="H590" s="141"/>
      <c r="I590" s="470"/>
      <c r="J590" s="141"/>
      <c r="K590" s="141"/>
      <c r="L590" s="141"/>
      <c r="M590" s="143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</row>
    <row ht="12.75" customHeight="1" hidden="1" r="591">
      <c r="A591" s="140"/>
      <c r="B591" s="141"/>
      <c r="C591" s="141"/>
      <c r="D591" s="470"/>
      <c r="E591" s="141"/>
      <c r="F591" s="141"/>
      <c r="G591" s="141"/>
      <c r="H591" s="141"/>
      <c r="I591" s="470"/>
      <c r="J591" s="141"/>
      <c r="K591" s="141"/>
      <c r="L591" s="141"/>
      <c r="M591" s="143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</row>
    <row ht="12.75" customHeight="1" hidden="1" r="592">
      <c r="A592" s="140"/>
      <c r="B592" s="141"/>
      <c r="C592" s="141"/>
      <c r="D592" s="470"/>
      <c r="E592" s="141"/>
      <c r="F592" s="141"/>
      <c r="G592" s="141"/>
      <c r="H592" s="141"/>
      <c r="I592" s="470"/>
      <c r="J592" s="141"/>
      <c r="K592" s="141"/>
      <c r="L592" s="141"/>
      <c r="M592" s="143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</row>
    <row ht="12.75" customHeight="1" hidden="1" r="593">
      <c r="A593" s="140"/>
      <c r="B593" s="141"/>
      <c r="C593" s="141"/>
      <c r="D593" s="470"/>
      <c r="E593" s="141"/>
      <c r="F593" s="141"/>
      <c r="G593" s="141"/>
      <c r="H593" s="141"/>
      <c r="I593" s="470"/>
      <c r="J593" s="141"/>
      <c r="K593" s="141"/>
      <c r="L593" s="141"/>
      <c r="M593" s="143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</row>
    <row ht="12.75" customHeight="1" hidden="1" r="594">
      <c r="A594" s="140"/>
      <c r="B594" s="141"/>
      <c r="C594" s="141"/>
      <c r="D594" s="470"/>
      <c r="E594" s="141"/>
      <c r="F594" s="141"/>
      <c r="G594" s="141"/>
      <c r="H594" s="141"/>
      <c r="I594" s="470"/>
      <c r="J594" s="141"/>
      <c r="K594" s="141"/>
      <c r="L594" s="141"/>
      <c r="M594" s="143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</row>
    <row ht="12.75" customHeight="1" hidden="1" r="595">
      <c r="A595" s="140"/>
      <c r="B595" s="141"/>
      <c r="C595" s="141"/>
      <c r="D595" s="470"/>
      <c r="E595" s="141"/>
      <c r="F595" s="141"/>
      <c r="G595" s="141"/>
      <c r="H595" s="141"/>
      <c r="I595" s="470"/>
      <c r="J595" s="141"/>
      <c r="K595" s="141"/>
      <c r="L595" s="141"/>
      <c r="M595" s="143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</row>
    <row ht="12.75" customHeight="1" hidden="1" r="596">
      <c r="A596" s="140"/>
      <c r="B596" s="141"/>
      <c r="C596" s="141"/>
      <c r="D596" s="470"/>
      <c r="E596" s="141"/>
      <c r="F596" s="141"/>
      <c r="G596" s="141"/>
      <c r="H596" s="141"/>
      <c r="I596" s="470"/>
      <c r="J596" s="141"/>
      <c r="K596" s="141"/>
      <c r="L596" s="141"/>
      <c r="M596" s="143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</row>
    <row ht="12.75" customHeight="1" hidden="1" r="597">
      <c r="A597" s="140"/>
      <c r="B597" s="141"/>
      <c r="C597" s="141"/>
      <c r="D597" s="470"/>
      <c r="E597" s="141"/>
      <c r="F597" s="141"/>
      <c r="G597" s="141"/>
      <c r="H597" s="141"/>
      <c r="I597" s="470"/>
      <c r="J597" s="141"/>
      <c r="K597" s="141"/>
      <c r="L597" s="141"/>
      <c r="M597" s="143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</row>
    <row ht="12.75" customHeight="1" hidden="1" r="598">
      <c r="A598" s="140"/>
      <c r="B598" s="141"/>
      <c r="C598" s="141"/>
      <c r="D598" s="470"/>
      <c r="E598" s="141"/>
      <c r="F598" s="141"/>
      <c r="G598" s="141"/>
      <c r="H598" s="141"/>
      <c r="I598" s="470"/>
      <c r="J598" s="141"/>
      <c r="K598" s="141"/>
      <c r="L598" s="141"/>
      <c r="M598" s="143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</row>
    <row ht="12.75" customHeight="1" hidden="1" r="599">
      <c r="A599" s="140"/>
      <c r="B599" s="141"/>
      <c r="C599" s="141"/>
      <c r="D599" s="470"/>
      <c r="E599" s="141"/>
      <c r="F599" s="141"/>
      <c r="G599" s="141"/>
      <c r="H599" s="141"/>
      <c r="I599" s="470"/>
      <c r="J599" s="141"/>
      <c r="K599" s="141"/>
      <c r="L599" s="141"/>
      <c r="M599" s="143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</row>
    <row ht="12.75" customHeight="1" hidden="1" r="600">
      <c r="A600" s="140"/>
      <c r="B600" s="141"/>
      <c r="C600" s="141"/>
      <c r="D600" s="470"/>
      <c r="E600" s="141"/>
      <c r="F600" s="141"/>
      <c r="G600" s="141"/>
      <c r="H600" s="141"/>
      <c r="I600" s="470"/>
      <c r="J600" s="141"/>
      <c r="K600" s="141"/>
      <c r="L600" s="141"/>
      <c r="M600" s="143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</row>
    <row ht="12.75" customHeight="1" hidden="1" r="601">
      <c r="A601" s="140"/>
      <c r="B601" s="141"/>
      <c r="C601" s="141"/>
      <c r="D601" s="470"/>
      <c r="E601" s="141"/>
      <c r="F601" s="141"/>
      <c r="G601" s="141"/>
      <c r="H601" s="141"/>
      <c r="I601" s="470"/>
      <c r="J601" s="141"/>
      <c r="K601" s="141"/>
      <c r="L601" s="141"/>
      <c r="M601" s="143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</row>
    <row ht="12.75" customHeight="1" hidden="1" r="602">
      <c r="A602" s="140"/>
      <c r="B602" s="141"/>
      <c r="C602" s="141"/>
      <c r="D602" s="470"/>
      <c r="E602" s="141"/>
      <c r="F602" s="141"/>
      <c r="G602" s="141"/>
      <c r="H602" s="141"/>
      <c r="I602" s="470"/>
      <c r="J602" s="141"/>
      <c r="K602" s="141"/>
      <c r="L602" s="141"/>
      <c r="M602" s="143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</row>
    <row ht="12.75" customHeight="1" hidden="1" r="603">
      <c r="A603" s="140"/>
      <c r="B603" s="141"/>
      <c r="C603" s="141"/>
      <c r="D603" s="470"/>
      <c r="E603" s="141"/>
      <c r="F603" s="141"/>
      <c r="G603" s="141"/>
      <c r="H603" s="141"/>
      <c r="I603" s="470"/>
      <c r="J603" s="141"/>
      <c r="K603" s="141"/>
      <c r="L603" s="141"/>
      <c r="M603" s="143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</row>
    <row ht="12.75" customHeight="1" hidden="1" r="604">
      <c r="A604" s="140"/>
      <c r="B604" s="141"/>
      <c r="C604" s="141"/>
      <c r="D604" s="470"/>
      <c r="E604" s="141"/>
      <c r="F604" s="141"/>
      <c r="G604" s="141"/>
      <c r="H604" s="141"/>
      <c r="I604" s="470"/>
      <c r="J604" s="141"/>
      <c r="K604" s="141"/>
      <c r="L604" s="141"/>
      <c r="M604" s="143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</row>
    <row ht="12.75" customHeight="1" hidden="1" r="605">
      <c r="A605" s="140"/>
      <c r="B605" s="141"/>
      <c r="C605" s="141"/>
      <c r="D605" s="470"/>
      <c r="E605" s="141"/>
      <c r="F605" s="141"/>
      <c r="G605" s="141"/>
      <c r="H605" s="141"/>
      <c r="I605" s="470"/>
      <c r="J605" s="141"/>
      <c r="K605" s="141"/>
      <c r="L605" s="141"/>
      <c r="M605" s="143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</row>
    <row ht="12.75" customHeight="1" hidden="1" r="606">
      <c r="A606" s="140"/>
      <c r="B606" s="141"/>
      <c r="C606" s="141"/>
      <c r="D606" s="470"/>
      <c r="E606" s="141"/>
      <c r="F606" s="141"/>
      <c r="G606" s="141"/>
      <c r="H606" s="141"/>
      <c r="I606" s="470"/>
      <c r="J606" s="141"/>
      <c r="K606" s="141"/>
      <c r="L606" s="141"/>
      <c r="M606" s="143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</row>
    <row ht="12.75" customHeight="1" hidden="1" r="607">
      <c r="A607" s="140"/>
      <c r="B607" s="141"/>
      <c r="C607" s="141"/>
      <c r="D607" s="470"/>
      <c r="E607" s="141"/>
      <c r="F607" s="141"/>
      <c r="G607" s="141"/>
      <c r="H607" s="141"/>
      <c r="I607" s="470"/>
      <c r="J607" s="141"/>
      <c r="K607" s="141"/>
      <c r="L607" s="141"/>
      <c r="M607" s="143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</row>
    <row ht="12.75" customHeight="1" hidden="1" r="608">
      <c r="A608" s="140"/>
      <c r="B608" s="141"/>
      <c r="C608" s="141"/>
      <c r="D608" s="470"/>
      <c r="E608" s="141"/>
      <c r="F608" s="141"/>
      <c r="G608" s="141"/>
      <c r="H608" s="141"/>
      <c r="I608" s="470"/>
      <c r="J608" s="141"/>
      <c r="K608" s="141"/>
      <c r="L608" s="141"/>
      <c r="M608" s="143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</row>
    <row ht="12.75" customHeight="1" hidden="1" r="609">
      <c r="A609" s="140"/>
      <c r="B609" s="141"/>
      <c r="C609" s="141"/>
      <c r="D609" s="470"/>
      <c r="E609" s="141"/>
      <c r="F609" s="141"/>
      <c r="G609" s="141"/>
      <c r="H609" s="141"/>
      <c r="I609" s="470"/>
      <c r="J609" s="141"/>
      <c r="K609" s="141"/>
      <c r="L609" s="141"/>
      <c r="M609" s="143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</row>
    <row ht="12.75" customHeight="1" hidden="1" r="610">
      <c r="A610" s="140"/>
      <c r="B610" s="141"/>
      <c r="C610" s="141"/>
      <c r="D610" s="470"/>
      <c r="E610" s="141"/>
      <c r="F610" s="141"/>
      <c r="G610" s="141"/>
      <c r="H610" s="141"/>
      <c r="I610" s="470"/>
      <c r="J610" s="141"/>
      <c r="K610" s="141"/>
      <c r="L610" s="141"/>
      <c r="M610" s="143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</row>
    <row ht="12.75" customHeight="1" hidden="1" r="611">
      <c r="A611" s="140"/>
      <c r="B611" s="141"/>
      <c r="C611" s="141"/>
      <c r="D611" s="470"/>
      <c r="E611" s="141"/>
      <c r="F611" s="141"/>
      <c r="G611" s="141"/>
      <c r="H611" s="141"/>
      <c r="I611" s="470"/>
      <c r="J611" s="141"/>
      <c r="K611" s="141"/>
      <c r="L611" s="141"/>
      <c r="M611" s="143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</row>
    <row ht="12.75" customHeight="1" hidden="1" r="612">
      <c r="A612" s="140"/>
      <c r="B612" s="141"/>
      <c r="C612" s="141"/>
      <c r="D612" s="470"/>
      <c r="E612" s="141"/>
      <c r="F612" s="141"/>
      <c r="G612" s="141"/>
      <c r="H612" s="141"/>
      <c r="I612" s="470"/>
      <c r="J612" s="141"/>
      <c r="K612" s="141"/>
      <c r="L612" s="141"/>
      <c r="M612" s="143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</row>
    <row ht="12.75" customHeight="1" hidden="1" r="613">
      <c r="A613" s="140"/>
      <c r="B613" s="141"/>
      <c r="C613" s="141"/>
      <c r="D613" s="470"/>
      <c r="E613" s="141"/>
      <c r="F613" s="141"/>
      <c r="G613" s="141"/>
      <c r="H613" s="141"/>
      <c r="I613" s="470"/>
      <c r="J613" s="141"/>
      <c r="K613" s="141"/>
      <c r="L613" s="141"/>
      <c r="M613" s="143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</row>
    <row ht="12.75" customHeight="1" hidden="1" r="614">
      <c r="A614" s="140"/>
      <c r="B614" s="141"/>
      <c r="C614" s="141"/>
      <c r="D614" s="470"/>
      <c r="E614" s="141"/>
      <c r="F614" s="141"/>
      <c r="G614" s="141"/>
      <c r="H614" s="141"/>
      <c r="I614" s="470"/>
      <c r="J614" s="141"/>
      <c r="K614" s="141"/>
      <c r="L614" s="141"/>
      <c r="M614" s="143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</row>
    <row ht="12.75" customHeight="1" hidden="1" r="615">
      <c r="A615" s="140"/>
      <c r="B615" s="141"/>
      <c r="C615" s="141"/>
      <c r="D615" s="470"/>
      <c r="E615" s="141"/>
      <c r="F615" s="141"/>
      <c r="G615" s="141"/>
      <c r="H615" s="141"/>
      <c r="I615" s="470"/>
      <c r="J615" s="141"/>
      <c r="K615" s="141"/>
      <c r="L615" s="141"/>
      <c r="M615" s="143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</row>
    <row ht="12.75" customHeight="1" hidden="1" r="616">
      <c r="A616" s="140"/>
      <c r="B616" s="141"/>
      <c r="C616" s="141"/>
      <c r="D616" s="470"/>
      <c r="E616" s="141"/>
      <c r="F616" s="141"/>
      <c r="G616" s="141"/>
      <c r="H616" s="141"/>
      <c r="I616" s="470"/>
      <c r="J616" s="141"/>
      <c r="K616" s="141"/>
      <c r="L616" s="141"/>
      <c r="M616" s="143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</row>
    <row ht="12.75" customHeight="1" hidden="1" r="617">
      <c r="A617" s="140"/>
      <c r="B617" s="141"/>
      <c r="C617" s="141"/>
      <c r="D617" s="470"/>
      <c r="E617" s="141"/>
      <c r="F617" s="141"/>
      <c r="G617" s="141"/>
      <c r="H617" s="141"/>
      <c r="I617" s="470"/>
      <c r="J617" s="141"/>
      <c r="K617" s="141"/>
      <c r="L617" s="141"/>
      <c r="M617" s="143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</row>
    <row ht="12.75" customHeight="1" hidden="1" r="618">
      <c r="A618" s="140"/>
      <c r="B618" s="141"/>
      <c r="C618" s="141"/>
      <c r="D618" s="470"/>
      <c r="E618" s="141"/>
      <c r="F618" s="141"/>
      <c r="G618" s="141"/>
      <c r="H618" s="141"/>
      <c r="I618" s="470"/>
      <c r="J618" s="141"/>
      <c r="K618" s="141"/>
      <c r="L618" s="141"/>
      <c r="M618" s="143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</row>
    <row ht="12.75" customHeight="1" hidden="1" r="619">
      <c r="A619" s="140"/>
      <c r="B619" s="141"/>
      <c r="C619" s="141"/>
      <c r="D619" s="470"/>
      <c r="E619" s="141"/>
      <c r="F619" s="141"/>
      <c r="G619" s="141"/>
      <c r="H619" s="141"/>
      <c r="I619" s="470"/>
      <c r="J619" s="141"/>
      <c r="K619" s="141"/>
      <c r="L619" s="141"/>
      <c r="M619" s="143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</row>
    <row ht="12.75" customHeight="1" hidden="1" r="620">
      <c r="A620" s="140"/>
      <c r="B620" s="141"/>
      <c r="C620" s="141"/>
      <c r="D620" s="470"/>
      <c r="E620" s="141"/>
      <c r="F620" s="141"/>
      <c r="G620" s="141"/>
      <c r="H620" s="141"/>
      <c r="I620" s="470"/>
      <c r="J620" s="141"/>
      <c r="K620" s="141"/>
      <c r="L620" s="141"/>
      <c r="M620" s="143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</row>
    <row ht="12.75" customHeight="1" hidden="1" r="621">
      <c r="A621" s="140"/>
      <c r="B621" s="141"/>
      <c r="C621" s="141"/>
      <c r="D621" s="470"/>
      <c r="E621" s="141"/>
      <c r="F621" s="141"/>
      <c r="G621" s="141"/>
      <c r="H621" s="141"/>
      <c r="I621" s="470"/>
      <c r="J621" s="141"/>
      <c r="K621" s="141"/>
      <c r="L621" s="141"/>
      <c r="M621" s="143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</row>
    <row ht="12.75" customHeight="1" hidden="1" r="622">
      <c r="A622" s="140"/>
      <c r="B622" s="141"/>
      <c r="C622" s="141"/>
      <c r="D622" s="470"/>
      <c r="E622" s="141"/>
      <c r="F622" s="141"/>
      <c r="G622" s="141"/>
      <c r="H622" s="141"/>
      <c r="I622" s="470"/>
      <c r="J622" s="141"/>
      <c r="K622" s="141"/>
      <c r="L622" s="141"/>
      <c r="M622" s="143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</row>
    <row ht="12.75" customHeight="1" hidden="1" r="623">
      <c r="A623" s="140"/>
      <c r="B623" s="141"/>
      <c r="C623" s="141"/>
      <c r="D623" s="470"/>
      <c r="E623" s="141"/>
      <c r="F623" s="141"/>
      <c r="G623" s="141"/>
      <c r="H623" s="141"/>
      <c r="I623" s="470"/>
      <c r="J623" s="141"/>
      <c r="K623" s="141"/>
      <c r="L623" s="141"/>
      <c r="M623" s="143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</row>
    <row ht="12.75" customHeight="1" hidden="1" r="624">
      <c r="A624" s="140"/>
      <c r="B624" s="141"/>
      <c r="C624" s="141"/>
      <c r="D624" s="470"/>
      <c r="E624" s="141"/>
      <c r="F624" s="141"/>
      <c r="G624" s="141"/>
      <c r="H624" s="141"/>
      <c r="I624" s="470"/>
      <c r="J624" s="141"/>
      <c r="K624" s="141"/>
      <c r="L624" s="141"/>
      <c r="M624" s="143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</row>
    <row ht="12.75" customHeight="1" hidden="1" r="625">
      <c r="A625" s="140"/>
      <c r="B625" s="141"/>
      <c r="C625" s="141"/>
      <c r="D625" s="470"/>
      <c r="E625" s="141"/>
      <c r="F625" s="141"/>
      <c r="G625" s="141"/>
      <c r="H625" s="141"/>
      <c r="I625" s="470"/>
      <c r="J625" s="141"/>
      <c r="K625" s="141"/>
      <c r="L625" s="141"/>
      <c r="M625" s="143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</row>
    <row ht="12.75" customHeight="1" hidden="1" r="626">
      <c r="A626" s="140"/>
      <c r="B626" s="141"/>
      <c r="C626" s="141"/>
      <c r="D626" s="470"/>
      <c r="E626" s="141"/>
      <c r="F626" s="141"/>
      <c r="G626" s="141"/>
      <c r="H626" s="141"/>
      <c r="I626" s="470"/>
      <c r="J626" s="141"/>
      <c r="K626" s="141"/>
      <c r="L626" s="141"/>
      <c r="M626" s="143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</row>
    <row ht="12.75" customHeight="1" hidden="1" r="627">
      <c r="A627" s="140"/>
      <c r="B627" s="141"/>
      <c r="C627" s="141"/>
      <c r="D627" s="470"/>
      <c r="E627" s="141"/>
      <c r="F627" s="141"/>
      <c r="G627" s="141"/>
      <c r="H627" s="141"/>
      <c r="I627" s="470"/>
      <c r="J627" s="141"/>
      <c r="K627" s="141"/>
      <c r="L627" s="141"/>
      <c r="M627" s="143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</row>
    <row ht="12.75" customHeight="1" hidden="1" r="628">
      <c r="A628" s="140"/>
      <c r="B628" s="141"/>
      <c r="C628" s="141"/>
      <c r="D628" s="470"/>
      <c r="E628" s="141"/>
      <c r="F628" s="141"/>
      <c r="G628" s="141"/>
      <c r="H628" s="141"/>
      <c r="I628" s="470"/>
      <c r="J628" s="141"/>
      <c r="K628" s="141"/>
      <c r="L628" s="141"/>
      <c r="M628" s="143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</row>
    <row ht="12.75" customHeight="1" hidden="1" r="629">
      <c r="A629" s="140"/>
      <c r="B629" s="141"/>
      <c r="C629" s="141"/>
      <c r="D629" s="470"/>
      <c r="E629" s="141"/>
      <c r="F629" s="141"/>
      <c r="G629" s="141"/>
      <c r="H629" s="141"/>
      <c r="I629" s="470"/>
      <c r="J629" s="141"/>
      <c r="K629" s="141"/>
      <c r="L629" s="141"/>
      <c r="M629" s="143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</row>
    <row ht="12.75" customHeight="1" hidden="1" r="630">
      <c r="A630" s="140"/>
      <c r="B630" s="141"/>
      <c r="C630" s="141"/>
      <c r="D630" s="470"/>
      <c r="E630" s="141"/>
      <c r="F630" s="141"/>
      <c r="G630" s="141"/>
      <c r="H630" s="141"/>
      <c r="I630" s="470"/>
      <c r="J630" s="141"/>
      <c r="K630" s="141"/>
      <c r="L630" s="141"/>
      <c r="M630" s="143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</row>
    <row ht="12.75" customHeight="1" hidden="1" r="631">
      <c r="A631" s="140"/>
      <c r="B631" s="141"/>
      <c r="C631" s="141"/>
      <c r="D631" s="470"/>
      <c r="E631" s="141"/>
      <c r="F631" s="141"/>
      <c r="G631" s="141"/>
      <c r="H631" s="141"/>
      <c r="I631" s="470"/>
      <c r="J631" s="141"/>
      <c r="K631" s="141"/>
      <c r="L631" s="141"/>
      <c r="M631" s="143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</row>
    <row ht="12.75" customHeight="1" hidden="1" r="632">
      <c r="A632" s="140"/>
      <c r="B632" s="141"/>
      <c r="C632" s="141"/>
      <c r="D632" s="470"/>
      <c r="E632" s="141"/>
      <c r="F632" s="141"/>
      <c r="G632" s="141"/>
      <c r="H632" s="141"/>
      <c r="I632" s="470"/>
      <c r="J632" s="141"/>
      <c r="K632" s="141"/>
      <c r="L632" s="141"/>
      <c r="M632" s="143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</row>
    <row ht="12.75" customHeight="1" hidden="1" r="633">
      <c r="A633" s="140"/>
      <c r="B633" s="141"/>
      <c r="C633" s="141"/>
      <c r="D633" s="470"/>
      <c r="E633" s="141"/>
      <c r="F633" s="141"/>
      <c r="G633" s="141"/>
      <c r="H633" s="141"/>
      <c r="I633" s="470"/>
      <c r="J633" s="141"/>
      <c r="K633" s="141"/>
      <c r="L633" s="141"/>
      <c r="M633" s="143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</row>
    <row ht="12.75" customHeight="1" hidden="1" r="634">
      <c r="A634" s="140"/>
      <c r="B634" s="141"/>
      <c r="C634" s="141"/>
      <c r="D634" s="470"/>
      <c r="E634" s="141"/>
      <c r="F634" s="141"/>
      <c r="G634" s="141"/>
      <c r="H634" s="141"/>
      <c r="I634" s="470"/>
      <c r="J634" s="141"/>
      <c r="K634" s="141"/>
      <c r="L634" s="141"/>
      <c r="M634" s="143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</row>
    <row ht="12.75" customHeight="1" hidden="1" r="635">
      <c r="A635" s="140"/>
      <c r="B635" s="141"/>
      <c r="C635" s="141"/>
      <c r="D635" s="470"/>
      <c r="E635" s="141"/>
      <c r="F635" s="141"/>
      <c r="G635" s="141"/>
      <c r="H635" s="141"/>
      <c r="I635" s="470"/>
      <c r="J635" s="141"/>
      <c r="K635" s="141"/>
      <c r="L635" s="141"/>
      <c r="M635" s="143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</row>
    <row ht="12.75" customHeight="1" hidden="1" r="636">
      <c r="A636" s="140"/>
      <c r="B636" s="141"/>
      <c r="C636" s="141"/>
      <c r="D636" s="470"/>
      <c r="E636" s="141"/>
      <c r="F636" s="141"/>
      <c r="G636" s="141"/>
      <c r="H636" s="141"/>
      <c r="I636" s="470"/>
      <c r="J636" s="141"/>
      <c r="K636" s="141"/>
      <c r="L636" s="141"/>
      <c r="M636" s="143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</row>
    <row ht="12.75" customHeight="1" hidden="1" r="637">
      <c r="A637" s="140"/>
      <c r="B637" s="141"/>
      <c r="C637" s="141"/>
      <c r="D637" s="470"/>
      <c r="E637" s="141"/>
      <c r="F637" s="141"/>
      <c r="G637" s="141"/>
      <c r="H637" s="141"/>
      <c r="I637" s="470"/>
      <c r="J637" s="141"/>
      <c r="K637" s="141"/>
      <c r="L637" s="141"/>
      <c r="M637" s="143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</row>
    <row ht="12.75" customHeight="1" hidden="1" r="638">
      <c r="A638" s="140"/>
      <c r="B638" s="141"/>
      <c r="C638" s="141"/>
      <c r="D638" s="470"/>
      <c r="E638" s="141"/>
      <c r="F638" s="141"/>
      <c r="G638" s="141"/>
      <c r="H638" s="141"/>
      <c r="I638" s="470"/>
      <c r="J638" s="141"/>
      <c r="K638" s="141"/>
      <c r="L638" s="141"/>
      <c r="M638" s="143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</row>
    <row ht="12.75" customHeight="1" hidden="1" r="639">
      <c r="A639" s="140"/>
      <c r="B639" s="141"/>
      <c r="C639" s="141"/>
      <c r="D639" s="470"/>
      <c r="E639" s="141"/>
      <c r="F639" s="141"/>
      <c r="G639" s="141"/>
      <c r="H639" s="141"/>
      <c r="I639" s="470"/>
      <c r="J639" s="141"/>
      <c r="K639" s="141"/>
      <c r="L639" s="141"/>
      <c r="M639" s="143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</row>
    <row ht="12.75" customHeight="1" hidden="1" r="640">
      <c r="A640" s="140"/>
      <c r="B640" s="141"/>
      <c r="C640" s="141"/>
      <c r="D640" s="470"/>
      <c r="E640" s="141"/>
      <c r="F640" s="141"/>
      <c r="G640" s="141"/>
      <c r="H640" s="141"/>
      <c r="I640" s="470"/>
      <c r="J640" s="141"/>
      <c r="K640" s="141"/>
      <c r="L640" s="141"/>
      <c r="M640" s="143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</row>
    <row ht="12.75" customHeight="1" hidden="1" r="641">
      <c r="A641" s="140"/>
      <c r="B641" s="141"/>
      <c r="C641" s="141"/>
      <c r="D641" s="470"/>
      <c r="E641" s="141"/>
      <c r="F641" s="141"/>
      <c r="G641" s="141"/>
      <c r="H641" s="141"/>
      <c r="I641" s="470"/>
      <c r="J641" s="141"/>
      <c r="K641" s="141"/>
      <c r="L641" s="141"/>
      <c r="M641" s="143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</row>
    <row ht="12.75" customHeight="1" hidden="1" r="642">
      <c r="A642" s="140"/>
      <c r="B642" s="141"/>
      <c r="C642" s="141"/>
      <c r="D642" s="470"/>
      <c r="E642" s="141"/>
      <c r="F642" s="141"/>
      <c r="G642" s="141"/>
      <c r="H642" s="141"/>
      <c r="I642" s="470"/>
      <c r="J642" s="141"/>
      <c r="K642" s="141"/>
      <c r="L642" s="141"/>
      <c r="M642" s="143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</row>
    <row ht="12.75" customHeight="1" hidden="1" r="643">
      <c r="A643" s="140"/>
      <c r="B643" s="141"/>
      <c r="C643" s="141"/>
      <c r="D643" s="470"/>
      <c r="E643" s="141"/>
      <c r="F643" s="141"/>
      <c r="G643" s="141"/>
      <c r="H643" s="141"/>
      <c r="I643" s="470"/>
      <c r="J643" s="141"/>
      <c r="K643" s="141"/>
      <c r="L643" s="141"/>
      <c r="M643" s="143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</row>
    <row ht="12.75" customHeight="1" hidden="1" r="644">
      <c r="A644" s="140"/>
      <c r="B644" s="141"/>
      <c r="C644" s="141"/>
      <c r="D644" s="470"/>
      <c r="E644" s="141"/>
      <c r="F644" s="141"/>
      <c r="G644" s="141"/>
      <c r="H644" s="141"/>
      <c r="I644" s="470"/>
      <c r="J644" s="141"/>
      <c r="K644" s="141"/>
      <c r="L644" s="141"/>
      <c r="M644" s="143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</row>
    <row ht="12.75" customHeight="1" hidden="1" r="645">
      <c r="A645" s="140"/>
      <c r="B645" s="141"/>
      <c r="C645" s="141"/>
      <c r="D645" s="470"/>
      <c r="E645" s="141"/>
      <c r="F645" s="141"/>
      <c r="G645" s="141"/>
      <c r="H645" s="141"/>
      <c r="I645" s="470"/>
      <c r="J645" s="141"/>
      <c r="K645" s="141"/>
      <c r="L645" s="141"/>
      <c r="M645" s="143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</row>
    <row ht="12.75" customHeight="1" hidden="1" r="646">
      <c r="A646" s="140"/>
      <c r="B646" s="141"/>
      <c r="C646" s="141"/>
      <c r="D646" s="470"/>
      <c r="E646" s="141"/>
      <c r="F646" s="141"/>
      <c r="G646" s="141"/>
      <c r="H646" s="141"/>
      <c r="I646" s="470"/>
      <c r="J646" s="141"/>
      <c r="K646" s="141"/>
      <c r="L646" s="141"/>
      <c r="M646" s="143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</row>
    <row ht="12.75" customHeight="1" hidden="1" r="647">
      <c r="A647" s="140"/>
      <c r="B647" s="141"/>
      <c r="C647" s="141"/>
      <c r="D647" s="470"/>
      <c r="E647" s="141"/>
      <c r="F647" s="141"/>
      <c r="G647" s="141"/>
      <c r="H647" s="141"/>
      <c r="I647" s="470"/>
      <c r="J647" s="141"/>
      <c r="K647" s="141"/>
      <c r="L647" s="141"/>
      <c r="M647" s="143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</row>
    <row ht="12.75" customHeight="1" hidden="1" r="648">
      <c r="A648" s="140"/>
      <c r="B648" s="141"/>
      <c r="C648" s="141"/>
      <c r="D648" s="470"/>
      <c r="E648" s="141"/>
      <c r="F648" s="141"/>
      <c r="G648" s="141"/>
      <c r="H648" s="141"/>
      <c r="I648" s="470"/>
      <c r="J648" s="141"/>
      <c r="K648" s="141"/>
      <c r="L648" s="141"/>
      <c r="M648" s="143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</row>
    <row ht="12.75" customHeight="1" hidden="1" r="649">
      <c r="A649" s="140"/>
      <c r="B649" s="141"/>
      <c r="C649" s="141"/>
      <c r="D649" s="470"/>
      <c r="E649" s="141"/>
      <c r="F649" s="141"/>
      <c r="G649" s="141"/>
      <c r="H649" s="141"/>
      <c r="I649" s="470"/>
      <c r="J649" s="141"/>
      <c r="K649" s="141"/>
      <c r="L649" s="141"/>
      <c r="M649" s="143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</row>
    <row ht="12.75" customHeight="1" hidden="1" r="650">
      <c r="A650" s="140"/>
      <c r="B650" s="141"/>
      <c r="C650" s="141"/>
      <c r="D650" s="470"/>
      <c r="E650" s="141"/>
      <c r="F650" s="141"/>
      <c r="G650" s="141"/>
      <c r="H650" s="141"/>
      <c r="I650" s="470"/>
      <c r="J650" s="141"/>
      <c r="K650" s="141"/>
      <c r="L650" s="141"/>
      <c r="M650" s="143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</row>
    <row ht="12.75" customHeight="1" hidden="1" r="651">
      <c r="A651" s="140"/>
      <c r="B651" s="141"/>
      <c r="C651" s="141"/>
      <c r="D651" s="470"/>
      <c r="E651" s="141"/>
      <c r="F651" s="141"/>
      <c r="G651" s="141"/>
      <c r="H651" s="141"/>
      <c r="I651" s="470"/>
      <c r="J651" s="141"/>
      <c r="K651" s="141"/>
      <c r="L651" s="141"/>
      <c r="M651" s="143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</row>
    <row ht="12.75" customHeight="1" hidden="1" r="652">
      <c r="A652" s="140"/>
      <c r="B652" s="141"/>
      <c r="C652" s="141"/>
      <c r="D652" s="470"/>
      <c r="E652" s="141"/>
      <c r="F652" s="141"/>
      <c r="G652" s="141"/>
      <c r="H652" s="141"/>
      <c r="I652" s="470"/>
      <c r="J652" s="141"/>
      <c r="K652" s="141"/>
      <c r="L652" s="141"/>
      <c r="M652" s="143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</row>
    <row ht="12.75" customHeight="1" hidden="1" r="653">
      <c r="A653" s="140"/>
      <c r="B653" s="141"/>
      <c r="C653" s="141"/>
      <c r="D653" s="470"/>
      <c r="E653" s="141"/>
      <c r="F653" s="141"/>
      <c r="G653" s="141"/>
      <c r="H653" s="141"/>
      <c r="I653" s="470"/>
      <c r="J653" s="141"/>
      <c r="K653" s="141"/>
      <c r="L653" s="141"/>
      <c r="M653" s="143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</row>
    <row ht="12.75" customHeight="1" hidden="1" r="654">
      <c r="A654" s="140"/>
      <c r="B654" s="141"/>
      <c r="C654" s="141"/>
      <c r="D654" s="470"/>
      <c r="E654" s="141"/>
      <c r="F654" s="141"/>
      <c r="G654" s="141"/>
      <c r="H654" s="141"/>
      <c r="I654" s="470"/>
      <c r="J654" s="141"/>
      <c r="K654" s="141"/>
      <c r="L654" s="141"/>
      <c r="M654" s="143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</row>
    <row ht="12.75" customHeight="1" hidden="1" r="655">
      <c r="A655" s="140"/>
      <c r="B655" s="141"/>
      <c r="C655" s="141"/>
      <c r="D655" s="470"/>
      <c r="E655" s="141"/>
      <c r="F655" s="141"/>
      <c r="G655" s="141"/>
      <c r="H655" s="141"/>
      <c r="I655" s="470"/>
      <c r="J655" s="141"/>
      <c r="K655" s="141"/>
      <c r="L655" s="141"/>
      <c r="M655" s="143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</row>
    <row ht="12.75" customHeight="1" hidden="1" r="656">
      <c r="A656" s="140"/>
      <c r="B656" s="141"/>
      <c r="C656" s="141"/>
      <c r="D656" s="470"/>
      <c r="E656" s="141"/>
      <c r="F656" s="141"/>
      <c r="G656" s="141"/>
      <c r="H656" s="141"/>
      <c r="I656" s="470"/>
      <c r="J656" s="141"/>
      <c r="K656" s="141"/>
      <c r="L656" s="141"/>
      <c r="M656" s="143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</row>
    <row ht="12.75" customHeight="1" hidden="1" r="657">
      <c r="A657" s="140"/>
      <c r="B657" s="141"/>
      <c r="C657" s="141"/>
      <c r="D657" s="470"/>
      <c r="E657" s="141"/>
      <c r="F657" s="141"/>
      <c r="G657" s="141"/>
      <c r="H657" s="141"/>
      <c r="I657" s="470"/>
      <c r="J657" s="141"/>
      <c r="K657" s="141"/>
      <c r="L657" s="141"/>
      <c r="M657" s="143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</row>
    <row ht="12.75" customHeight="1" hidden="1" r="658">
      <c r="A658" s="140"/>
      <c r="B658" s="141"/>
      <c r="C658" s="141"/>
      <c r="D658" s="470"/>
      <c r="E658" s="141"/>
      <c r="F658" s="141"/>
      <c r="G658" s="141"/>
      <c r="H658" s="141"/>
      <c r="I658" s="470"/>
      <c r="J658" s="141"/>
      <c r="K658" s="141"/>
      <c r="L658" s="141"/>
      <c r="M658" s="143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</row>
    <row ht="12.75" customHeight="1" hidden="1" r="659">
      <c r="A659" s="140"/>
      <c r="B659" s="141"/>
      <c r="C659" s="141"/>
      <c r="D659" s="470"/>
      <c r="E659" s="141"/>
      <c r="F659" s="141"/>
      <c r="G659" s="141"/>
      <c r="H659" s="141"/>
      <c r="I659" s="470"/>
      <c r="J659" s="141"/>
      <c r="K659" s="141"/>
      <c r="L659" s="141"/>
      <c r="M659" s="143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</row>
    <row ht="12.75" customHeight="1" hidden="1" r="660">
      <c r="A660" s="140"/>
      <c r="B660" s="141"/>
      <c r="C660" s="141"/>
      <c r="D660" s="470"/>
      <c r="E660" s="141"/>
      <c r="F660" s="141"/>
      <c r="G660" s="141"/>
      <c r="H660" s="141"/>
      <c r="I660" s="470"/>
      <c r="J660" s="141"/>
      <c r="K660" s="141"/>
      <c r="L660" s="141"/>
      <c r="M660" s="143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</row>
    <row ht="12.75" customHeight="1" hidden="1" r="661">
      <c r="A661" s="140"/>
      <c r="B661" s="141"/>
      <c r="C661" s="141"/>
      <c r="D661" s="470"/>
      <c r="E661" s="141"/>
      <c r="F661" s="141"/>
      <c r="G661" s="141"/>
      <c r="H661" s="141"/>
      <c r="I661" s="470"/>
      <c r="J661" s="141"/>
      <c r="K661" s="141"/>
      <c r="L661" s="141"/>
      <c r="M661" s="143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</row>
    <row ht="12.75" customHeight="1" hidden="1" r="662">
      <c r="A662" s="140"/>
      <c r="B662" s="141"/>
      <c r="C662" s="141"/>
      <c r="D662" s="470"/>
      <c r="E662" s="141"/>
      <c r="F662" s="141"/>
      <c r="G662" s="141"/>
      <c r="H662" s="141"/>
      <c r="I662" s="470"/>
      <c r="J662" s="141"/>
      <c r="K662" s="141"/>
      <c r="L662" s="141"/>
      <c r="M662" s="143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</row>
    <row ht="12.75" customHeight="1" hidden="1" r="663">
      <c r="A663" s="140"/>
      <c r="B663" s="141"/>
      <c r="C663" s="141"/>
      <c r="D663" s="470"/>
      <c r="E663" s="141"/>
      <c r="F663" s="141"/>
      <c r="G663" s="141"/>
      <c r="H663" s="141"/>
      <c r="I663" s="470"/>
      <c r="J663" s="141"/>
      <c r="K663" s="141"/>
      <c r="L663" s="141"/>
      <c r="M663" s="143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</row>
    <row ht="12.75" customHeight="1" hidden="1" r="664">
      <c r="A664" s="140"/>
      <c r="B664" s="141"/>
      <c r="C664" s="141"/>
      <c r="D664" s="470"/>
      <c r="E664" s="141"/>
      <c r="F664" s="141"/>
      <c r="G664" s="141"/>
      <c r="H664" s="141"/>
      <c r="I664" s="470"/>
      <c r="J664" s="141"/>
      <c r="K664" s="141"/>
      <c r="L664" s="141"/>
      <c r="M664" s="143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</row>
    <row ht="12.75" customHeight="1" hidden="1" r="665">
      <c r="A665" s="140"/>
      <c r="B665" s="141"/>
      <c r="C665" s="141"/>
      <c r="D665" s="470"/>
      <c r="E665" s="141"/>
      <c r="F665" s="141"/>
      <c r="G665" s="141"/>
      <c r="H665" s="141"/>
      <c r="I665" s="470"/>
      <c r="J665" s="141"/>
      <c r="K665" s="141"/>
      <c r="L665" s="141"/>
      <c r="M665" s="143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</row>
    <row ht="12.75" customHeight="1" hidden="1" r="666">
      <c r="A666" s="140"/>
      <c r="B666" s="141"/>
      <c r="C666" s="141"/>
      <c r="D666" s="470"/>
      <c r="E666" s="141"/>
      <c r="F666" s="141"/>
      <c r="G666" s="141"/>
      <c r="H666" s="141"/>
      <c r="I666" s="470"/>
      <c r="J666" s="141"/>
      <c r="K666" s="141"/>
      <c r="L666" s="141"/>
      <c r="M666" s="143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</row>
    <row ht="12.75" customHeight="1" hidden="1" r="667">
      <c r="A667" s="140"/>
      <c r="B667" s="141"/>
      <c r="C667" s="141"/>
      <c r="D667" s="470"/>
      <c r="E667" s="141"/>
      <c r="F667" s="141"/>
      <c r="G667" s="141"/>
      <c r="H667" s="141"/>
      <c r="I667" s="470"/>
      <c r="J667" s="141"/>
      <c r="K667" s="141"/>
      <c r="L667" s="141"/>
      <c r="M667" s="143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</row>
    <row ht="12.75" customHeight="1" hidden="1" r="668">
      <c r="A668" s="140"/>
      <c r="B668" s="141"/>
      <c r="C668" s="141"/>
      <c r="D668" s="470"/>
      <c r="E668" s="141"/>
      <c r="F668" s="141"/>
      <c r="G668" s="141"/>
      <c r="H668" s="141"/>
      <c r="I668" s="470"/>
      <c r="J668" s="141"/>
      <c r="K668" s="141"/>
      <c r="L668" s="141"/>
      <c r="M668" s="143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</row>
    <row ht="12.75" customHeight="1" hidden="1" r="669">
      <c r="A669" s="140"/>
      <c r="B669" s="141"/>
      <c r="C669" s="141"/>
      <c r="D669" s="470"/>
      <c r="E669" s="141"/>
      <c r="F669" s="141"/>
      <c r="G669" s="141"/>
      <c r="H669" s="141"/>
      <c r="I669" s="470"/>
      <c r="J669" s="141"/>
      <c r="K669" s="141"/>
      <c r="L669" s="141"/>
      <c r="M669" s="143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</row>
    <row ht="12.75" customHeight="1" hidden="1" r="670">
      <c r="A670" s="140"/>
      <c r="B670" s="141"/>
      <c r="C670" s="141"/>
      <c r="D670" s="470"/>
      <c r="E670" s="141"/>
      <c r="F670" s="141"/>
      <c r="G670" s="141"/>
      <c r="H670" s="141"/>
      <c r="I670" s="470"/>
      <c r="J670" s="141"/>
      <c r="K670" s="141"/>
      <c r="L670" s="141"/>
      <c r="M670" s="143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</row>
    <row ht="12.75" customHeight="1" hidden="1" r="671">
      <c r="A671" s="140"/>
      <c r="B671" s="141"/>
      <c r="C671" s="141"/>
      <c r="D671" s="470"/>
      <c r="E671" s="141"/>
      <c r="F671" s="141"/>
      <c r="G671" s="141"/>
      <c r="H671" s="141"/>
      <c r="I671" s="470"/>
      <c r="J671" s="141"/>
      <c r="K671" s="141"/>
      <c r="L671" s="141"/>
      <c r="M671" s="143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</row>
    <row ht="12.75" customHeight="1" hidden="1" r="672">
      <c r="A672" s="140"/>
      <c r="B672" s="141"/>
      <c r="C672" s="141"/>
      <c r="D672" s="470"/>
      <c r="E672" s="141"/>
      <c r="F672" s="141"/>
      <c r="G672" s="141"/>
      <c r="H672" s="141"/>
      <c r="I672" s="470"/>
      <c r="J672" s="141"/>
      <c r="K672" s="141"/>
      <c r="L672" s="141"/>
      <c r="M672" s="143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</row>
    <row ht="12.75" customHeight="1" hidden="1" r="673">
      <c r="A673" s="140"/>
      <c r="B673" s="141"/>
      <c r="C673" s="141"/>
      <c r="D673" s="470"/>
      <c r="E673" s="141"/>
      <c r="F673" s="141"/>
      <c r="G673" s="141"/>
      <c r="H673" s="141"/>
      <c r="I673" s="470"/>
      <c r="J673" s="141"/>
      <c r="K673" s="141"/>
      <c r="L673" s="141"/>
      <c r="M673" s="143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</row>
    <row ht="12.75" customHeight="1" hidden="1" r="674">
      <c r="A674" s="140"/>
      <c r="B674" s="141"/>
      <c r="C674" s="141"/>
      <c r="D674" s="470"/>
      <c r="E674" s="141"/>
      <c r="F674" s="141"/>
      <c r="G674" s="141"/>
      <c r="H674" s="141"/>
      <c r="I674" s="470"/>
      <c r="J674" s="141"/>
      <c r="K674" s="141"/>
      <c r="L674" s="141"/>
      <c r="M674" s="143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</row>
    <row ht="12.75" customHeight="1" hidden="1" r="675">
      <c r="A675" s="140"/>
      <c r="B675" s="141"/>
      <c r="C675" s="141"/>
      <c r="D675" s="470"/>
      <c r="E675" s="141"/>
      <c r="F675" s="141"/>
      <c r="G675" s="141"/>
      <c r="H675" s="141"/>
      <c r="I675" s="470"/>
      <c r="J675" s="141"/>
      <c r="K675" s="141"/>
      <c r="L675" s="141"/>
      <c r="M675" s="143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</row>
    <row ht="12.75" customHeight="1" hidden="1" r="676">
      <c r="A676" s="140"/>
      <c r="B676" s="141"/>
      <c r="C676" s="141"/>
      <c r="D676" s="470"/>
      <c r="E676" s="141"/>
      <c r="F676" s="141"/>
      <c r="G676" s="141"/>
      <c r="H676" s="141"/>
      <c r="I676" s="470"/>
      <c r="J676" s="141"/>
      <c r="K676" s="141"/>
      <c r="L676" s="141"/>
      <c r="M676" s="143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</row>
    <row ht="12.75" customHeight="1" hidden="1" r="677">
      <c r="A677" s="140"/>
      <c r="B677" s="141"/>
      <c r="C677" s="141"/>
      <c r="D677" s="470"/>
      <c r="E677" s="141"/>
      <c r="F677" s="141"/>
      <c r="G677" s="141"/>
      <c r="H677" s="141"/>
      <c r="I677" s="470"/>
      <c r="J677" s="141"/>
      <c r="K677" s="141"/>
      <c r="L677" s="141"/>
      <c r="M677" s="143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</row>
    <row ht="12.75" customHeight="1" hidden="1" r="678">
      <c r="A678" s="140"/>
      <c r="B678" s="141"/>
      <c r="C678" s="141"/>
      <c r="D678" s="470"/>
      <c r="E678" s="141"/>
      <c r="F678" s="141"/>
      <c r="G678" s="141"/>
      <c r="H678" s="141"/>
      <c r="I678" s="470"/>
      <c r="J678" s="141"/>
      <c r="K678" s="141"/>
      <c r="L678" s="141"/>
      <c r="M678" s="143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</row>
    <row ht="12.75" customHeight="1" hidden="1" r="679">
      <c r="A679" s="140"/>
      <c r="B679" s="141"/>
      <c r="C679" s="141"/>
      <c r="D679" s="470"/>
      <c r="E679" s="141"/>
      <c r="F679" s="141"/>
      <c r="G679" s="141"/>
      <c r="H679" s="141"/>
      <c r="I679" s="470"/>
      <c r="J679" s="141"/>
      <c r="K679" s="141"/>
      <c r="L679" s="141"/>
      <c r="M679" s="143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</row>
    <row ht="12.75" customHeight="1" hidden="1" r="680">
      <c r="A680" s="140"/>
      <c r="B680" s="141"/>
      <c r="C680" s="141"/>
      <c r="D680" s="470"/>
      <c r="E680" s="141"/>
      <c r="F680" s="141"/>
      <c r="G680" s="141"/>
      <c r="H680" s="141"/>
      <c r="I680" s="470"/>
      <c r="J680" s="141"/>
      <c r="K680" s="141"/>
      <c r="L680" s="141"/>
      <c r="M680" s="143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</row>
    <row ht="12.75" customHeight="1" hidden="1" r="681">
      <c r="A681" s="140"/>
      <c r="B681" s="141"/>
      <c r="C681" s="141"/>
      <c r="D681" s="470"/>
      <c r="E681" s="141"/>
      <c r="F681" s="141"/>
      <c r="G681" s="141"/>
      <c r="H681" s="141"/>
      <c r="I681" s="470"/>
      <c r="J681" s="141"/>
      <c r="K681" s="141"/>
      <c r="L681" s="141"/>
      <c r="M681" s="143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</row>
    <row ht="12.75" customHeight="1" hidden="1" r="682">
      <c r="A682" s="140"/>
      <c r="B682" s="141"/>
      <c r="C682" s="141"/>
      <c r="D682" s="470"/>
      <c r="E682" s="141"/>
      <c r="F682" s="141"/>
      <c r="G682" s="141"/>
      <c r="H682" s="141"/>
      <c r="I682" s="470"/>
      <c r="J682" s="141"/>
      <c r="K682" s="141"/>
      <c r="L682" s="141"/>
      <c r="M682" s="143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</row>
    <row ht="12.75" customHeight="1" hidden="1" r="683">
      <c r="A683" s="140"/>
      <c r="B683" s="141"/>
      <c r="C683" s="141"/>
      <c r="D683" s="470"/>
      <c r="E683" s="141"/>
      <c r="F683" s="141"/>
      <c r="G683" s="141"/>
      <c r="H683" s="141"/>
      <c r="I683" s="470"/>
      <c r="J683" s="141"/>
      <c r="K683" s="141"/>
      <c r="L683" s="141"/>
      <c r="M683" s="143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</row>
    <row ht="12.75" customHeight="1" hidden="1" r="684">
      <c r="A684" s="140"/>
      <c r="B684" s="141"/>
      <c r="C684" s="141"/>
      <c r="D684" s="470"/>
      <c r="E684" s="141"/>
      <c r="F684" s="141"/>
      <c r="G684" s="141"/>
      <c r="H684" s="141"/>
      <c r="I684" s="470"/>
      <c r="J684" s="141"/>
      <c r="K684" s="141"/>
      <c r="L684" s="141"/>
      <c r="M684" s="143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</row>
    <row ht="12.75" customHeight="1" hidden="1" r="685">
      <c r="A685" s="140"/>
      <c r="B685" s="141"/>
      <c r="C685" s="141"/>
      <c r="D685" s="470"/>
      <c r="E685" s="141"/>
      <c r="F685" s="141"/>
      <c r="G685" s="141"/>
      <c r="H685" s="141"/>
      <c r="I685" s="470"/>
      <c r="J685" s="141"/>
      <c r="K685" s="141"/>
      <c r="L685" s="141"/>
      <c r="M685" s="143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</row>
    <row ht="12.75" customHeight="1" hidden="1" r="686">
      <c r="A686" s="140"/>
      <c r="B686" s="141"/>
      <c r="C686" s="141"/>
      <c r="D686" s="470"/>
      <c r="E686" s="141"/>
      <c r="F686" s="141"/>
      <c r="G686" s="141"/>
      <c r="H686" s="141"/>
      <c r="I686" s="470"/>
      <c r="J686" s="141"/>
      <c r="K686" s="141"/>
      <c r="L686" s="141"/>
      <c r="M686" s="143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</row>
    <row ht="12.75" customHeight="1" hidden="1" r="687">
      <c r="A687" s="140"/>
      <c r="B687" s="141"/>
      <c r="C687" s="141"/>
      <c r="D687" s="470"/>
      <c r="E687" s="141"/>
      <c r="F687" s="141"/>
      <c r="G687" s="141"/>
      <c r="H687" s="141"/>
      <c r="I687" s="470"/>
      <c r="J687" s="141"/>
      <c r="K687" s="141"/>
      <c r="L687" s="141"/>
      <c r="M687" s="143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</row>
    <row ht="12.75" customHeight="1" hidden="1" r="688">
      <c r="A688" s="140"/>
      <c r="B688" s="141"/>
      <c r="C688" s="141"/>
      <c r="D688" s="470"/>
      <c r="E688" s="141"/>
      <c r="F688" s="141"/>
      <c r="G688" s="141"/>
      <c r="H688" s="141"/>
      <c r="I688" s="470"/>
      <c r="J688" s="141"/>
      <c r="K688" s="141"/>
      <c r="L688" s="141"/>
      <c r="M688" s="143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</row>
    <row ht="12.75" customHeight="1" hidden="1" r="689">
      <c r="A689" s="140"/>
      <c r="B689" s="141"/>
      <c r="C689" s="141"/>
      <c r="D689" s="470"/>
      <c r="E689" s="141"/>
      <c r="F689" s="141"/>
      <c r="G689" s="141"/>
      <c r="H689" s="141"/>
      <c r="I689" s="470"/>
      <c r="J689" s="141"/>
      <c r="K689" s="141"/>
      <c r="L689" s="141"/>
      <c r="M689" s="143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</row>
    <row ht="12.75" customHeight="1" hidden="1" r="690">
      <c r="A690" s="140"/>
      <c r="B690" s="141"/>
      <c r="C690" s="141"/>
      <c r="D690" s="470"/>
      <c r="E690" s="141"/>
      <c r="F690" s="141"/>
      <c r="G690" s="141"/>
      <c r="H690" s="141"/>
      <c r="I690" s="470"/>
      <c r="J690" s="141"/>
      <c r="K690" s="141"/>
      <c r="L690" s="141"/>
      <c r="M690" s="143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</row>
    <row ht="12.75" customHeight="1" hidden="1" r="691">
      <c r="A691" s="140"/>
      <c r="B691" s="141"/>
      <c r="C691" s="141"/>
      <c r="D691" s="470"/>
      <c r="E691" s="141"/>
      <c r="F691" s="141"/>
      <c r="G691" s="141"/>
      <c r="H691" s="141"/>
      <c r="I691" s="470"/>
      <c r="J691" s="141"/>
      <c r="K691" s="141"/>
      <c r="L691" s="141"/>
      <c r="M691" s="143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</row>
    <row ht="12.75" customHeight="1" hidden="1" r="692">
      <c r="A692" s="140"/>
      <c r="B692" s="141"/>
      <c r="C692" s="141"/>
      <c r="D692" s="470"/>
      <c r="E692" s="141"/>
      <c r="F692" s="141"/>
      <c r="G692" s="141"/>
      <c r="H692" s="141"/>
      <c r="I692" s="470"/>
      <c r="J692" s="141"/>
      <c r="K692" s="141"/>
      <c r="L692" s="141"/>
      <c r="M692" s="143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</row>
    <row ht="12.75" customHeight="1" hidden="1" r="693">
      <c r="A693" s="140"/>
      <c r="B693" s="141"/>
      <c r="C693" s="141"/>
      <c r="D693" s="470"/>
      <c r="E693" s="141"/>
      <c r="F693" s="141"/>
      <c r="G693" s="141"/>
      <c r="H693" s="141"/>
      <c r="I693" s="470"/>
      <c r="J693" s="141"/>
      <c r="K693" s="141"/>
      <c r="L693" s="141"/>
      <c r="M693" s="143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</row>
    <row ht="12.75" customHeight="1" hidden="1" r="694">
      <c r="A694" s="140"/>
      <c r="B694" s="141"/>
      <c r="C694" s="141"/>
      <c r="D694" s="470"/>
      <c r="E694" s="141"/>
      <c r="F694" s="141"/>
      <c r="G694" s="141"/>
      <c r="H694" s="141"/>
      <c r="I694" s="470"/>
      <c r="J694" s="141"/>
      <c r="K694" s="141"/>
      <c r="L694" s="141"/>
      <c r="M694" s="143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</row>
    <row ht="12.75" customHeight="1" hidden="1" r="695">
      <c r="A695" s="140"/>
      <c r="B695" s="141"/>
      <c r="C695" s="141"/>
      <c r="D695" s="470"/>
      <c r="E695" s="141"/>
      <c r="F695" s="141"/>
      <c r="G695" s="141"/>
      <c r="H695" s="141"/>
      <c r="I695" s="470"/>
      <c r="J695" s="141"/>
      <c r="K695" s="141"/>
      <c r="L695" s="141"/>
      <c r="M695" s="143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</row>
    <row ht="12.75" customHeight="1" r="696">
      <c r="A696" s="144"/>
      <c r="B696" s="145"/>
      <c r="C696" s="145"/>
      <c r="D696" s="469"/>
      <c r="E696" s="147"/>
      <c r="F696" s="148"/>
      <c r="G696" s="147"/>
      <c r="H696" s="148"/>
      <c r="I696" s="469"/>
      <c r="J696" s="147"/>
      <c r="K696" s="147"/>
      <c r="L696" s="147"/>
      <c r="M696" s="149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</row>
    <row ht="12.75" customHeight="1" r="697">
      <c r="A697" s="144"/>
      <c r="B697" s="145"/>
      <c r="C697" s="145"/>
      <c r="D697" s="469"/>
      <c r="E697" s="147"/>
      <c r="F697" s="148"/>
      <c r="G697" s="147"/>
      <c r="H697" s="148"/>
      <c r="I697" s="469"/>
      <c r="J697" s="147"/>
      <c r="K697" s="147"/>
      <c r="L697" s="147"/>
      <c r="M697" s="149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</row>
    <row ht="12.75" customHeight="1" r="698">
      <c r="A698" s="144"/>
      <c r="B698" s="145"/>
      <c r="C698" s="145"/>
      <c r="D698" s="469"/>
      <c r="E698" s="147"/>
      <c r="F698" s="148"/>
      <c r="G698" s="147"/>
      <c r="H698" s="148"/>
      <c r="I698" s="469"/>
      <c r="J698" s="147"/>
      <c r="K698" s="147"/>
      <c r="L698" s="147"/>
      <c r="M698" s="149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</row>
    <row ht="12.75" customHeight="1" r="699">
      <c r="A699" s="144"/>
      <c r="B699" s="145"/>
      <c r="C699" s="145"/>
      <c r="D699" s="469"/>
      <c r="E699" s="147"/>
      <c r="F699" s="148"/>
      <c r="G699" s="147"/>
      <c r="H699" s="148"/>
      <c r="I699" s="469"/>
      <c r="J699" s="147"/>
      <c r="K699" s="147"/>
      <c r="L699" s="147"/>
      <c r="M699" s="149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</row>
    <row ht="12.75" customHeight="1" r="700">
      <c r="A700" s="144"/>
      <c r="B700" s="145"/>
      <c r="C700" s="145"/>
      <c r="D700" s="469"/>
      <c r="E700" s="147"/>
      <c r="F700" s="148"/>
      <c r="G700" s="147"/>
      <c r="H700" s="148"/>
      <c r="I700" s="469"/>
      <c r="J700" s="147"/>
      <c r="K700" s="147"/>
      <c r="L700" s="147"/>
      <c r="M700" s="149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</row>
    <row ht="12.75" customHeight="1" r="701">
      <c r="A701" s="144"/>
      <c r="B701" s="145"/>
      <c r="C701" s="145"/>
      <c r="D701" s="469"/>
      <c r="E701" s="147"/>
      <c r="F701" s="148"/>
      <c r="G701" s="147"/>
      <c r="H701" s="148"/>
      <c r="I701" s="469"/>
      <c r="J701" s="147"/>
      <c r="K701" s="147"/>
      <c r="L701" s="147"/>
      <c r="M701" s="149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</row>
    <row ht="12.75" customHeight="1" r="702">
      <c r="A702" s="144"/>
      <c r="B702" s="145"/>
      <c r="C702" s="145"/>
      <c r="D702" s="469"/>
      <c r="E702" s="147"/>
      <c r="F702" s="148"/>
      <c r="G702" s="147"/>
      <c r="H702" s="148"/>
      <c r="I702" s="469"/>
      <c r="J702" s="147"/>
      <c r="K702" s="147"/>
      <c r="L702" s="147"/>
      <c r="M702" s="149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</row>
    <row ht="12.75" customHeight="1" r="703">
      <c r="A703" s="144"/>
      <c r="B703" s="145"/>
      <c r="C703" s="145"/>
      <c r="D703" s="469"/>
      <c r="E703" s="147"/>
      <c r="F703" s="148"/>
      <c r="G703" s="147"/>
      <c r="H703" s="148"/>
      <c r="I703" s="469"/>
      <c r="J703" s="147"/>
      <c r="K703" s="147"/>
      <c r="L703" s="147"/>
      <c r="M703" s="149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</row>
    <row ht="12.75" customHeight="1" r="704">
      <c r="A704" s="144"/>
      <c r="B704" s="145"/>
      <c r="C704" s="145"/>
      <c r="D704" s="469"/>
      <c r="E704" s="147"/>
      <c r="F704" s="148"/>
      <c r="G704" s="147"/>
      <c r="H704" s="148"/>
      <c r="I704" s="469"/>
      <c r="J704" s="147"/>
      <c r="K704" s="147"/>
      <c r="L704" s="147"/>
      <c r="M704" s="149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</row>
    <row ht="12.75" customHeight="1" r="705">
      <c r="A705" s="144"/>
      <c r="B705" s="145"/>
      <c r="C705" s="145"/>
      <c r="D705" s="469"/>
      <c r="E705" s="147"/>
      <c r="F705" s="148"/>
      <c r="G705" s="147"/>
      <c r="H705" s="148"/>
      <c r="I705" s="469"/>
      <c r="J705" s="147"/>
      <c r="K705" s="147"/>
      <c r="L705" s="147"/>
      <c r="M705" s="149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</row>
    <row ht="12.75" customHeight="1" r="706">
      <c r="A706" s="144"/>
      <c r="B706" s="145"/>
      <c r="C706" s="145"/>
      <c r="D706" s="469"/>
      <c r="E706" s="147"/>
      <c r="F706" s="148"/>
      <c r="G706" s="147"/>
      <c r="H706" s="148"/>
      <c r="I706" s="469"/>
      <c r="J706" s="147"/>
      <c r="K706" s="147"/>
      <c r="L706" s="147"/>
      <c r="M706" s="149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</row>
    <row ht="12.75" customHeight="1" r="707">
      <c r="A707" s="144"/>
      <c r="B707" s="145"/>
      <c r="C707" s="145"/>
      <c r="D707" s="469"/>
      <c r="E707" s="147"/>
      <c r="F707" s="148"/>
      <c r="G707" s="147"/>
      <c r="H707" s="148"/>
      <c r="I707" s="469"/>
      <c r="J707" s="147"/>
      <c r="K707" s="147"/>
      <c r="L707" s="147"/>
      <c r="M707" s="149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</row>
    <row ht="12.75" customHeight="1" r="708">
      <c r="A708" s="144"/>
      <c r="B708" s="145"/>
      <c r="C708" s="145"/>
      <c r="D708" s="469"/>
      <c r="E708" s="147"/>
      <c r="F708" s="148"/>
      <c r="G708" s="147"/>
      <c r="H708" s="148"/>
      <c r="I708" s="469"/>
      <c r="J708" s="147"/>
      <c r="K708" s="147"/>
      <c r="L708" s="147"/>
      <c r="M708" s="149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</row>
    <row ht="12.75" customHeight="1" r="709">
      <c r="A709" s="144"/>
      <c r="B709" s="145"/>
      <c r="C709" s="145"/>
      <c r="D709" s="469"/>
      <c r="E709" s="147"/>
      <c r="F709" s="148"/>
      <c r="G709" s="147"/>
      <c r="H709" s="148"/>
      <c r="I709" s="469"/>
      <c r="J709" s="147"/>
      <c r="K709" s="147"/>
      <c r="L709" s="147"/>
      <c r="M709" s="149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</row>
    <row ht="12.75" customHeight="1" r="710">
      <c r="A710" s="144"/>
      <c r="B710" s="145"/>
      <c r="C710" s="145"/>
      <c r="D710" s="469"/>
      <c r="E710" s="147"/>
      <c r="F710" s="148"/>
      <c r="G710" s="147"/>
      <c r="H710" s="148"/>
      <c r="I710" s="469"/>
      <c r="J710" s="147"/>
      <c r="K710" s="147"/>
      <c r="L710" s="147"/>
      <c r="M710" s="149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</row>
    <row ht="12.75" customHeight="1" r="711">
      <c r="A711" s="144"/>
      <c r="B711" s="145"/>
      <c r="C711" s="145"/>
      <c r="D711" s="469"/>
      <c r="E711" s="147"/>
      <c r="F711" s="148"/>
      <c r="G711" s="147"/>
      <c r="H711" s="148"/>
      <c r="I711" s="469"/>
      <c r="J711" s="147"/>
      <c r="K711" s="147"/>
      <c r="L711" s="147"/>
      <c r="M711" s="149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</row>
    <row ht="12.75" customHeight="1" r="712">
      <c r="A712" s="144"/>
      <c r="B712" s="145"/>
      <c r="C712" s="145"/>
      <c r="D712" s="469"/>
      <c r="E712" s="147"/>
      <c r="F712" s="148"/>
      <c r="G712" s="147"/>
      <c r="H712" s="148"/>
      <c r="I712" s="469"/>
      <c r="J712" s="147"/>
      <c r="K712" s="147"/>
      <c r="L712" s="147"/>
      <c r="M712" s="149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</row>
    <row ht="12.75" customHeight="1" r="713">
      <c r="A713" s="144"/>
      <c r="B713" s="145"/>
      <c r="C713" s="145"/>
      <c r="D713" s="469"/>
      <c r="E713" s="147"/>
      <c r="F713" s="148"/>
      <c r="G713" s="147"/>
      <c r="H713" s="148"/>
      <c r="I713" s="469"/>
      <c r="J713" s="147"/>
      <c r="K713" s="147"/>
      <c r="L713" s="147"/>
      <c r="M713" s="149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</row>
    <row ht="12.75" customHeight="1" r="714">
      <c r="A714" s="144"/>
      <c r="B714" s="145"/>
      <c r="C714" s="145"/>
      <c r="D714" s="469"/>
      <c r="E714" s="147"/>
      <c r="F714" s="148"/>
      <c r="G714" s="147"/>
      <c r="H714" s="148"/>
      <c r="I714" s="469"/>
      <c r="J714" s="147"/>
      <c r="K714" s="147"/>
      <c r="L714" s="147"/>
      <c r="M714" s="149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</row>
    <row ht="12.75" customHeight="1" r="715">
      <c r="A715" s="144"/>
      <c r="B715" s="145"/>
      <c r="C715" s="145"/>
      <c r="D715" s="469"/>
      <c r="E715" s="147"/>
      <c r="F715" s="148"/>
      <c r="G715" s="147"/>
      <c r="H715" s="148"/>
      <c r="I715" s="469"/>
      <c r="J715" s="147"/>
      <c r="K715" s="147"/>
      <c r="L715" s="147"/>
      <c r="M715" s="149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</row>
    <row ht="12.75" customHeight="1" r="716">
      <c r="A716" s="144"/>
      <c r="B716" s="145"/>
      <c r="C716" s="145"/>
      <c r="D716" s="469"/>
      <c r="E716" s="147"/>
      <c r="F716" s="148"/>
      <c r="G716" s="147"/>
      <c r="H716" s="148"/>
      <c r="I716" s="469"/>
      <c r="J716" s="147"/>
      <c r="K716" s="147"/>
      <c r="L716" s="147"/>
      <c r="M716" s="149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</row>
    <row ht="12.75" customHeight="1" r="717">
      <c r="A717" s="144"/>
      <c r="B717" s="145"/>
      <c r="C717" s="145"/>
      <c r="D717" s="469"/>
      <c r="E717" s="147"/>
      <c r="F717" s="148"/>
      <c r="G717" s="147"/>
      <c r="H717" s="148"/>
      <c r="I717" s="469"/>
      <c r="J717" s="147"/>
      <c r="K717" s="147"/>
      <c r="L717" s="147"/>
      <c r="M717" s="149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</row>
    <row ht="12.75" customHeight="1" r="718">
      <c r="A718" s="144"/>
      <c r="B718" s="145"/>
      <c r="C718" s="145"/>
      <c r="D718" s="469"/>
      <c r="E718" s="147"/>
      <c r="F718" s="148"/>
      <c r="G718" s="147"/>
      <c r="H718" s="148"/>
      <c r="I718" s="469"/>
      <c r="J718" s="147"/>
      <c r="K718" s="147"/>
      <c r="L718" s="147"/>
      <c r="M718" s="149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</row>
    <row ht="12.75" customHeight="1" r="719">
      <c r="A719" s="144"/>
      <c r="B719" s="145"/>
      <c r="C719" s="145"/>
      <c r="D719" s="469"/>
      <c r="E719" s="147"/>
      <c r="F719" s="148"/>
      <c r="G719" s="147"/>
      <c r="H719" s="148"/>
      <c r="I719" s="469"/>
      <c r="J719" s="147"/>
      <c r="K719" s="147"/>
      <c r="L719" s="147"/>
      <c r="M719" s="149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</row>
    <row ht="12.75" customHeight="1" r="720">
      <c r="A720" s="144"/>
      <c r="B720" s="145"/>
      <c r="C720" s="145"/>
      <c r="D720" s="469"/>
      <c r="E720" s="147"/>
      <c r="F720" s="148"/>
      <c r="G720" s="147"/>
      <c r="H720" s="148"/>
      <c r="I720" s="469"/>
      <c r="J720" s="147"/>
      <c r="K720" s="147"/>
      <c r="L720" s="147"/>
      <c r="M720" s="149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</row>
    <row ht="12.75" customHeight="1" r="721">
      <c r="A721" s="144"/>
      <c r="B721" s="145"/>
      <c r="C721" s="145"/>
      <c r="D721" s="469"/>
      <c r="E721" s="147"/>
      <c r="F721" s="148"/>
      <c r="G721" s="147"/>
      <c r="H721" s="148"/>
      <c r="I721" s="469"/>
      <c r="J721" s="147"/>
      <c r="K721" s="147"/>
      <c r="L721" s="147"/>
      <c r="M721" s="149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</row>
    <row ht="12.75" customHeight="1" r="722">
      <c r="A722" s="144"/>
      <c r="B722" s="145"/>
      <c r="C722" s="145"/>
      <c r="D722" s="469"/>
      <c r="E722" s="147"/>
      <c r="F722" s="148"/>
      <c r="G722" s="147"/>
      <c r="H722" s="148"/>
      <c r="I722" s="469"/>
      <c r="J722" s="147"/>
      <c r="K722" s="147"/>
      <c r="L722" s="147"/>
      <c r="M722" s="149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</row>
    <row ht="12.75" customHeight="1" r="723">
      <c r="A723" s="144"/>
      <c r="B723" s="145"/>
      <c r="C723" s="145"/>
      <c r="D723" s="469"/>
      <c r="E723" s="147"/>
      <c r="F723" s="148"/>
      <c r="G723" s="147"/>
      <c r="H723" s="148"/>
      <c r="I723" s="469"/>
      <c r="J723" s="147"/>
      <c r="K723" s="147"/>
      <c r="L723" s="147"/>
      <c r="M723" s="149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</row>
    <row ht="12.75" customHeight="1" r="724">
      <c r="A724" s="144"/>
      <c r="B724" s="145"/>
      <c r="C724" s="145"/>
      <c r="D724" s="469"/>
      <c r="E724" s="147"/>
      <c r="F724" s="148"/>
      <c r="G724" s="147"/>
      <c r="H724" s="148"/>
      <c r="I724" s="469"/>
      <c r="J724" s="147"/>
      <c r="K724" s="147"/>
      <c r="L724" s="147"/>
      <c r="M724" s="149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</row>
    <row ht="12.75" customHeight="1" r="725">
      <c r="A725" s="144"/>
      <c r="B725" s="145"/>
      <c r="C725" s="145"/>
      <c r="D725" s="469"/>
      <c r="E725" s="147"/>
      <c r="F725" s="148"/>
      <c r="G725" s="147"/>
      <c r="H725" s="148"/>
      <c r="I725" s="469"/>
      <c r="J725" s="147"/>
      <c r="K725" s="147"/>
      <c r="L725" s="147"/>
      <c r="M725" s="149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</row>
    <row ht="12.75" customHeight="1" r="726">
      <c r="A726" s="144"/>
      <c r="B726" s="145"/>
      <c r="C726" s="145"/>
      <c r="D726" s="469"/>
      <c r="E726" s="147"/>
      <c r="F726" s="148"/>
      <c r="G726" s="147"/>
      <c r="H726" s="148"/>
      <c r="I726" s="469"/>
      <c r="J726" s="147"/>
      <c r="K726" s="147"/>
      <c r="L726" s="147"/>
      <c r="M726" s="149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</row>
    <row ht="12.75" customHeight="1" r="727">
      <c r="A727" s="144"/>
      <c r="B727" s="145"/>
      <c r="C727" s="145"/>
      <c r="D727" s="469"/>
      <c r="E727" s="147"/>
      <c r="F727" s="148"/>
      <c r="G727" s="147"/>
      <c r="H727" s="148"/>
      <c r="I727" s="469"/>
      <c r="J727" s="147"/>
      <c r="K727" s="147"/>
      <c r="L727" s="147"/>
      <c r="M727" s="149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</row>
    <row ht="12.75" customHeight="1" r="728">
      <c r="A728" s="144"/>
      <c r="B728" s="145"/>
      <c r="C728" s="145"/>
      <c r="D728" s="469"/>
      <c r="E728" s="147"/>
      <c r="F728" s="148"/>
      <c r="G728" s="147"/>
      <c r="H728" s="148"/>
      <c r="I728" s="469"/>
      <c r="J728" s="147"/>
      <c r="K728" s="147"/>
      <c r="L728" s="147"/>
      <c r="M728" s="149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</row>
    <row ht="12.75" customHeight="1" r="729">
      <c r="A729" s="144"/>
      <c r="B729" s="145"/>
      <c r="C729" s="145"/>
      <c r="D729" s="469"/>
      <c r="E729" s="147"/>
      <c r="F729" s="148"/>
      <c r="G729" s="147"/>
      <c r="H729" s="148"/>
      <c r="I729" s="469"/>
      <c r="J729" s="147"/>
      <c r="K729" s="147"/>
      <c r="L729" s="147"/>
      <c r="M729" s="149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</row>
    <row ht="12.75" customHeight="1" r="730">
      <c r="A730" s="144"/>
      <c r="B730" s="145"/>
      <c r="C730" s="145"/>
      <c r="D730" s="469"/>
      <c r="E730" s="147"/>
      <c r="F730" s="148"/>
      <c r="G730" s="147"/>
      <c r="H730" s="148"/>
      <c r="I730" s="469"/>
      <c r="J730" s="147"/>
      <c r="K730" s="147"/>
      <c r="L730" s="147"/>
      <c r="M730" s="149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</row>
    <row ht="12.75" customHeight="1" r="731">
      <c r="A731" s="144"/>
      <c r="B731" s="145"/>
      <c r="C731" s="145"/>
      <c r="D731" s="469"/>
      <c r="E731" s="147"/>
      <c r="F731" s="148"/>
      <c r="G731" s="147"/>
      <c r="H731" s="148"/>
      <c r="I731" s="469"/>
      <c r="J731" s="147"/>
      <c r="K731" s="147"/>
      <c r="L731" s="147"/>
      <c r="M731" s="149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</row>
    <row ht="12.75" customHeight="1" r="732">
      <c r="A732" s="144"/>
      <c r="B732" s="145"/>
      <c r="C732" s="145"/>
      <c r="D732" s="469"/>
      <c r="E732" s="147"/>
      <c r="F732" s="148"/>
      <c r="G732" s="147"/>
      <c r="H732" s="148"/>
      <c r="I732" s="469"/>
      <c r="J732" s="147"/>
      <c r="K732" s="147"/>
      <c r="L732" s="147"/>
      <c r="M732" s="149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</row>
    <row ht="12.75" customHeight="1" r="733">
      <c r="A733" s="144"/>
      <c r="B733" s="145"/>
      <c r="C733" s="145"/>
      <c r="D733" s="469"/>
      <c r="E733" s="147"/>
      <c r="F733" s="148"/>
      <c r="G733" s="147"/>
      <c r="H733" s="148"/>
      <c r="I733" s="469"/>
      <c r="J733" s="147"/>
      <c r="K733" s="147"/>
      <c r="L733" s="147"/>
      <c r="M733" s="149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</row>
    <row ht="12.75" customHeight="1" r="734">
      <c r="A734" s="144"/>
      <c r="B734" s="145"/>
      <c r="C734" s="145"/>
      <c r="D734" s="469"/>
      <c r="E734" s="147"/>
      <c r="F734" s="148"/>
      <c r="G734" s="147"/>
      <c r="H734" s="148"/>
      <c r="I734" s="469"/>
      <c r="J734" s="147"/>
      <c r="K734" s="147"/>
      <c r="L734" s="147"/>
      <c r="M734" s="149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</row>
    <row ht="12.75" customHeight="1" r="735">
      <c r="A735" s="144"/>
      <c r="B735" s="145"/>
      <c r="C735" s="145"/>
      <c r="D735" s="469"/>
      <c r="E735" s="147"/>
      <c r="F735" s="148"/>
      <c r="G735" s="147"/>
      <c r="H735" s="148"/>
      <c r="I735" s="469"/>
      <c r="J735" s="147"/>
      <c r="K735" s="147"/>
      <c r="L735" s="147"/>
      <c r="M735" s="149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</row>
    <row ht="12.75" customHeight="1" r="736">
      <c r="A736" s="144"/>
      <c r="B736" s="145"/>
      <c r="C736" s="145"/>
      <c r="D736" s="469"/>
      <c r="E736" s="147"/>
      <c r="F736" s="148"/>
      <c r="G736" s="147"/>
      <c r="H736" s="148"/>
      <c r="I736" s="469"/>
      <c r="J736" s="147"/>
      <c r="K736" s="147"/>
      <c r="L736" s="147"/>
      <c r="M736" s="149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</row>
    <row ht="12.75" customHeight="1" r="737">
      <c r="A737" s="144"/>
      <c r="B737" s="145"/>
      <c r="C737" s="145"/>
      <c r="D737" s="469"/>
      <c r="E737" s="147"/>
      <c r="F737" s="148"/>
      <c r="G737" s="147"/>
      <c r="H737" s="148"/>
      <c r="I737" s="469"/>
      <c r="J737" s="147"/>
      <c r="K737" s="147"/>
      <c r="L737" s="147"/>
      <c r="M737" s="149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</row>
    <row ht="12.75" customHeight="1" r="738">
      <c r="A738" s="144"/>
      <c r="B738" s="145"/>
      <c r="C738" s="145"/>
      <c r="D738" s="469"/>
      <c r="E738" s="147"/>
      <c r="F738" s="148"/>
      <c r="G738" s="147"/>
      <c r="H738" s="148"/>
      <c r="I738" s="469"/>
      <c r="J738" s="147"/>
      <c r="K738" s="147"/>
      <c r="L738" s="147"/>
      <c r="M738" s="149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</row>
    <row ht="12.75" customHeight="1" r="739">
      <c r="A739" s="144"/>
      <c r="B739" s="145"/>
      <c r="C739" s="145"/>
      <c r="D739" s="469"/>
      <c r="E739" s="147"/>
      <c r="F739" s="148"/>
      <c r="G739" s="147"/>
      <c r="H739" s="148"/>
      <c r="I739" s="469"/>
      <c r="J739" s="147"/>
      <c r="K739" s="147"/>
      <c r="L739" s="147"/>
      <c r="M739" s="149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</row>
    <row ht="12.75" customHeight="1" r="740">
      <c r="A740" s="144"/>
      <c r="B740" s="145"/>
      <c r="C740" s="145"/>
      <c r="D740" s="469"/>
      <c r="E740" s="147"/>
      <c r="F740" s="148"/>
      <c r="G740" s="147"/>
      <c r="H740" s="148"/>
      <c r="I740" s="469"/>
      <c r="J740" s="147"/>
      <c r="K740" s="147"/>
      <c r="L740" s="147"/>
      <c r="M740" s="149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</row>
    <row ht="12.75" customHeight="1" r="741">
      <c r="A741" s="144"/>
      <c r="B741" s="145"/>
      <c r="C741" s="145"/>
      <c r="D741" s="469"/>
      <c r="E741" s="147"/>
      <c r="F741" s="148"/>
      <c r="G741" s="147"/>
      <c r="H741" s="148"/>
      <c r="I741" s="469"/>
      <c r="J741" s="147"/>
      <c r="K741" s="147"/>
      <c r="L741" s="147"/>
      <c r="M741" s="149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</row>
    <row ht="12.75" customHeight="1" r="742">
      <c r="A742" s="144"/>
      <c r="B742" s="145"/>
      <c r="C742" s="145"/>
      <c r="D742" s="469"/>
      <c r="E742" s="147"/>
      <c r="F742" s="148"/>
      <c r="G742" s="147"/>
      <c r="H742" s="148"/>
      <c r="I742" s="469"/>
      <c r="J742" s="147"/>
      <c r="K742" s="147"/>
      <c r="L742" s="147"/>
      <c r="M742" s="149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</row>
    <row ht="12.75" customHeight="1" r="743">
      <c r="A743" s="144"/>
      <c r="B743" s="145"/>
      <c r="C743" s="145"/>
      <c r="D743" s="469"/>
      <c r="E743" s="147"/>
      <c r="F743" s="148"/>
      <c r="G743" s="147"/>
      <c r="H743" s="148"/>
      <c r="I743" s="469"/>
      <c r="J743" s="147"/>
      <c r="K743" s="147"/>
      <c r="L743" s="147"/>
      <c r="M743" s="149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</row>
    <row ht="12.75" customHeight="1" r="744">
      <c r="A744" s="144"/>
      <c r="B744" s="145"/>
      <c r="C744" s="145"/>
      <c r="D744" s="469"/>
      <c r="E744" s="147"/>
      <c r="F744" s="148"/>
      <c r="G744" s="147"/>
      <c r="H744" s="148"/>
      <c r="I744" s="469"/>
      <c r="J744" s="147"/>
      <c r="K744" s="147"/>
      <c r="L744" s="147"/>
      <c r="M744" s="149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</row>
    <row ht="12.75" customHeight="1" r="745">
      <c r="A745" s="144"/>
      <c r="B745" s="145"/>
      <c r="C745" s="145"/>
      <c r="D745" s="469"/>
      <c r="E745" s="147"/>
      <c r="F745" s="148"/>
      <c r="G745" s="147"/>
      <c r="H745" s="148"/>
      <c r="I745" s="469"/>
      <c r="J745" s="147"/>
      <c r="K745" s="147"/>
      <c r="L745" s="147"/>
      <c r="M745" s="149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</row>
    <row ht="12.75" customHeight="1" r="746">
      <c r="A746" s="144"/>
      <c r="B746" s="145"/>
      <c r="C746" s="145"/>
      <c r="D746" s="469"/>
      <c r="E746" s="147"/>
      <c r="F746" s="148"/>
      <c r="G746" s="147"/>
      <c r="H746" s="148"/>
      <c r="I746" s="469"/>
      <c r="J746" s="147"/>
      <c r="K746" s="147"/>
      <c r="L746" s="147"/>
      <c r="M746" s="149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</row>
    <row ht="12.75" customHeight="1" r="747">
      <c r="A747" s="144"/>
      <c r="B747" s="145"/>
      <c r="C747" s="145"/>
      <c r="D747" s="469"/>
      <c r="E747" s="147"/>
      <c r="F747" s="148"/>
      <c r="G747" s="147"/>
      <c r="H747" s="148"/>
      <c r="I747" s="469"/>
      <c r="J747" s="147"/>
      <c r="K747" s="147"/>
      <c r="L747" s="147"/>
      <c r="M747" s="149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</row>
    <row ht="12.75" customHeight="1" r="748">
      <c r="A748" s="144"/>
      <c r="B748" s="145"/>
      <c r="C748" s="145"/>
      <c r="D748" s="469"/>
      <c r="E748" s="147"/>
      <c r="F748" s="148"/>
      <c r="G748" s="147"/>
      <c r="H748" s="148"/>
      <c r="I748" s="469"/>
      <c r="J748" s="147"/>
      <c r="K748" s="147"/>
      <c r="L748" s="147"/>
      <c r="M748" s="149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</row>
    <row ht="12.75" customHeight="1" r="749">
      <c r="A749" s="144"/>
      <c r="B749" s="145"/>
      <c r="C749" s="145"/>
      <c r="D749" s="469"/>
      <c r="E749" s="147"/>
      <c r="F749" s="148"/>
      <c r="G749" s="147"/>
      <c r="H749" s="148"/>
      <c r="I749" s="469"/>
      <c r="J749" s="147"/>
      <c r="K749" s="147"/>
      <c r="L749" s="147"/>
      <c r="M749" s="149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</row>
    <row ht="12.75" customHeight="1" r="750">
      <c r="A750" s="144"/>
      <c r="B750" s="145"/>
      <c r="C750" s="145"/>
      <c r="D750" s="469"/>
      <c r="E750" s="147"/>
      <c r="F750" s="148"/>
      <c r="G750" s="147"/>
      <c r="H750" s="148"/>
      <c r="I750" s="469"/>
      <c r="J750" s="147"/>
      <c r="K750" s="147"/>
      <c r="L750" s="147"/>
      <c r="M750" s="149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</row>
    <row ht="12.75" customHeight="1" r="751">
      <c r="A751" s="144"/>
      <c r="B751" s="145"/>
      <c r="C751" s="145"/>
      <c r="D751" s="469"/>
      <c r="E751" s="147"/>
      <c r="F751" s="148"/>
      <c r="G751" s="147"/>
      <c r="H751" s="148"/>
      <c r="I751" s="469"/>
      <c r="J751" s="147"/>
      <c r="K751" s="147"/>
      <c r="L751" s="147"/>
      <c r="M751" s="149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</row>
    <row ht="12.75" customHeight="1" r="752">
      <c r="A752" s="144"/>
      <c r="B752" s="145"/>
      <c r="C752" s="145"/>
      <c r="D752" s="469"/>
      <c r="E752" s="147"/>
      <c r="F752" s="148"/>
      <c r="G752" s="147"/>
      <c r="H752" s="148"/>
      <c r="I752" s="469"/>
      <c r="J752" s="147"/>
      <c r="K752" s="147"/>
      <c r="L752" s="147"/>
      <c r="M752" s="149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</row>
    <row ht="12.75" customHeight="1" r="753">
      <c r="A753" s="144"/>
      <c r="B753" s="145"/>
      <c r="C753" s="145"/>
      <c r="D753" s="469"/>
      <c r="E753" s="147"/>
      <c r="F753" s="148"/>
      <c r="G753" s="147"/>
      <c r="H753" s="148"/>
      <c r="I753" s="469"/>
      <c r="J753" s="147"/>
      <c r="K753" s="147"/>
      <c r="L753" s="147"/>
      <c r="M753" s="149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</row>
    <row ht="12.75" customHeight="1" r="754">
      <c r="A754" s="144"/>
      <c r="B754" s="145"/>
      <c r="C754" s="145"/>
      <c r="D754" s="469"/>
      <c r="E754" s="147"/>
      <c r="F754" s="148"/>
      <c r="G754" s="147"/>
      <c r="H754" s="148"/>
      <c r="I754" s="469"/>
      <c r="J754" s="147"/>
      <c r="K754" s="147"/>
      <c r="L754" s="147"/>
      <c r="M754" s="149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</row>
    <row ht="12.75" customHeight="1" r="755">
      <c r="A755" s="144"/>
      <c r="B755" s="145"/>
      <c r="C755" s="145"/>
      <c r="D755" s="469"/>
      <c r="E755" s="147"/>
      <c r="F755" s="148"/>
      <c r="G755" s="147"/>
      <c r="H755" s="148"/>
      <c r="I755" s="469"/>
      <c r="J755" s="147"/>
      <c r="K755" s="147"/>
      <c r="L755" s="147"/>
      <c r="M755" s="149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</row>
    <row ht="12.75" customHeight="1" r="756">
      <c r="A756" s="144"/>
      <c r="B756" s="145"/>
      <c r="C756" s="145"/>
      <c r="D756" s="469"/>
      <c r="E756" s="147"/>
      <c r="F756" s="148"/>
      <c r="G756" s="147"/>
      <c r="H756" s="148"/>
      <c r="I756" s="469"/>
      <c r="J756" s="147"/>
      <c r="K756" s="147"/>
      <c r="L756" s="147"/>
      <c r="M756" s="149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</row>
    <row ht="12.75" customHeight="1" r="757">
      <c r="A757" s="144"/>
      <c r="B757" s="145"/>
      <c r="C757" s="145"/>
      <c r="D757" s="469"/>
      <c r="E757" s="147"/>
      <c r="F757" s="148"/>
      <c r="G757" s="147"/>
      <c r="H757" s="148"/>
      <c r="I757" s="469"/>
      <c r="J757" s="147"/>
      <c r="K757" s="147"/>
      <c r="L757" s="147"/>
      <c r="M757" s="149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</row>
    <row ht="12.75" customHeight="1" r="758">
      <c r="A758" s="144"/>
      <c r="B758" s="145"/>
      <c r="C758" s="145"/>
      <c r="D758" s="469"/>
      <c r="E758" s="147"/>
      <c r="F758" s="148"/>
      <c r="G758" s="147"/>
      <c r="H758" s="148"/>
      <c r="I758" s="469"/>
      <c r="J758" s="147"/>
      <c r="K758" s="147"/>
      <c r="L758" s="147"/>
      <c r="M758" s="149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</row>
    <row ht="12.75" customHeight="1" r="759">
      <c r="A759" s="144"/>
      <c r="B759" s="145"/>
      <c r="C759" s="145"/>
      <c r="D759" s="469"/>
      <c r="E759" s="147"/>
      <c r="F759" s="148"/>
      <c r="G759" s="147"/>
      <c r="H759" s="148"/>
      <c r="I759" s="469"/>
      <c r="J759" s="147"/>
      <c r="K759" s="147"/>
      <c r="L759" s="147"/>
      <c r="M759" s="149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</row>
    <row ht="12.75" customHeight="1" r="760">
      <c r="A760" s="144"/>
      <c r="B760" s="145"/>
      <c r="C760" s="145"/>
      <c r="D760" s="469"/>
      <c r="E760" s="147"/>
      <c r="F760" s="148"/>
      <c r="G760" s="147"/>
      <c r="H760" s="148"/>
      <c r="I760" s="469"/>
      <c r="J760" s="147"/>
      <c r="K760" s="147"/>
      <c r="L760" s="147"/>
      <c r="M760" s="149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</row>
    <row ht="12.75" customHeight="1" r="761">
      <c r="A761" s="144"/>
      <c r="B761" s="145"/>
      <c r="C761" s="145"/>
      <c r="D761" s="469"/>
      <c r="E761" s="147"/>
      <c r="F761" s="148"/>
      <c r="G761" s="147"/>
      <c r="H761" s="148"/>
      <c r="I761" s="469"/>
      <c r="J761" s="147"/>
      <c r="K761" s="147"/>
      <c r="L761" s="147"/>
      <c r="M761" s="149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</row>
    <row ht="12.75" customHeight="1" r="762">
      <c r="A762" s="144"/>
      <c r="B762" s="145"/>
      <c r="C762" s="145"/>
      <c r="D762" s="469"/>
      <c r="E762" s="147"/>
      <c r="F762" s="148"/>
      <c r="G762" s="147"/>
      <c r="H762" s="148"/>
      <c r="I762" s="469"/>
      <c r="J762" s="147"/>
      <c r="K762" s="147"/>
      <c r="L762" s="147"/>
      <c r="M762" s="149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</row>
    <row ht="12.75" customHeight="1" r="763">
      <c r="A763" s="144"/>
      <c r="B763" s="145"/>
      <c r="C763" s="145"/>
      <c r="D763" s="469"/>
      <c r="E763" s="147"/>
      <c r="F763" s="148"/>
      <c r="G763" s="147"/>
      <c r="H763" s="148"/>
      <c r="I763" s="469"/>
      <c r="J763" s="147"/>
      <c r="K763" s="147"/>
      <c r="L763" s="147"/>
      <c r="M763" s="149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</row>
    <row ht="12.75" customHeight="1" r="764">
      <c r="A764" s="144"/>
      <c r="B764" s="145"/>
      <c r="C764" s="145"/>
      <c r="D764" s="469"/>
      <c r="E764" s="147"/>
      <c r="F764" s="148"/>
      <c r="G764" s="147"/>
      <c r="H764" s="148"/>
      <c r="I764" s="469"/>
      <c r="J764" s="147"/>
      <c r="K764" s="147"/>
      <c r="L764" s="147"/>
      <c r="M764" s="149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</row>
    <row ht="12.75" customHeight="1" r="765">
      <c r="A765" s="144"/>
      <c r="B765" s="145"/>
      <c r="C765" s="145"/>
      <c r="D765" s="469"/>
      <c r="E765" s="147"/>
      <c r="F765" s="148"/>
      <c r="G765" s="147"/>
      <c r="H765" s="148"/>
      <c r="I765" s="469"/>
      <c r="J765" s="147"/>
      <c r="K765" s="147"/>
      <c r="L765" s="147"/>
      <c r="M765" s="149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</row>
    <row ht="12.75" customHeight="1" r="766">
      <c r="A766" s="144"/>
      <c r="B766" s="145"/>
      <c r="C766" s="145"/>
      <c r="D766" s="469"/>
      <c r="E766" s="147"/>
      <c r="F766" s="148"/>
      <c r="G766" s="147"/>
      <c r="H766" s="148"/>
      <c r="I766" s="469"/>
      <c r="J766" s="147"/>
      <c r="K766" s="147"/>
      <c r="L766" s="147"/>
      <c r="M766" s="149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</row>
    <row ht="12.75" customHeight="1" r="767">
      <c r="A767" s="144"/>
      <c r="B767" s="145"/>
      <c r="C767" s="145"/>
      <c r="D767" s="469"/>
      <c r="E767" s="147"/>
      <c r="F767" s="148"/>
      <c r="G767" s="147"/>
      <c r="H767" s="148"/>
      <c r="I767" s="469"/>
      <c r="J767" s="147"/>
      <c r="K767" s="147"/>
      <c r="L767" s="147"/>
      <c r="M767" s="149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</row>
    <row ht="12.75" customHeight="1" r="768">
      <c r="A768" s="144"/>
      <c r="B768" s="145"/>
      <c r="C768" s="145"/>
      <c r="D768" s="469"/>
      <c r="E768" s="147"/>
      <c r="F768" s="148"/>
      <c r="G768" s="147"/>
      <c r="H768" s="148"/>
      <c r="I768" s="469"/>
      <c r="J768" s="147"/>
      <c r="K768" s="147"/>
      <c r="L768" s="147"/>
      <c r="M768" s="149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</row>
    <row ht="12.75" customHeight="1" r="769">
      <c r="A769" s="144"/>
      <c r="B769" s="145"/>
      <c r="C769" s="145"/>
      <c r="D769" s="469"/>
      <c r="E769" s="147"/>
      <c r="F769" s="148"/>
      <c r="G769" s="147"/>
      <c r="H769" s="148"/>
      <c r="I769" s="469"/>
      <c r="J769" s="147"/>
      <c r="K769" s="147"/>
      <c r="L769" s="147"/>
      <c r="M769" s="149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</row>
    <row ht="12.75" customHeight="1" r="770">
      <c r="A770" s="144"/>
      <c r="B770" s="145"/>
      <c r="C770" s="145"/>
      <c r="D770" s="469"/>
      <c r="E770" s="147"/>
      <c r="F770" s="148"/>
      <c r="G770" s="147"/>
      <c r="H770" s="148"/>
      <c r="I770" s="469"/>
      <c r="J770" s="147"/>
      <c r="K770" s="147"/>
      <c r="L770" s="147"/>
      <c r="M770" s="149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</row>
    <row ht="12.75" customHeight="1" r="771">
      <c r="A771" s="144"/>
      <c r="B771" s="145"/>
      <c r="C771" s="145"/>
      <c r="D771" s="469"/>
      <c r="E771" s="147"/>
      <c r="F771" s="148"/>
      <c r="G771" s="147"/>
      <c r="H771" s="148"/>
      <c r="I771" s="469"/>
      <c r="J771" s="147"/>
      <c r="K771" s="147"/>
      <c r="L771" s="147"/>
      <c r="M771" s="149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</row>
    <row ht="12.75" customHeight="1" r="772">
      <c r="A772" s="144"/>
      <c r="B772" s="145"/>
      <c r="C772" s="145"/>
      <c r="D772" s="469"/>
      <c r="E772" s="147"/>
      <c r="F772" s="148"/>
      <c r="G772" s="147"/>
      <c r="H772" s="148"/>
      <c r="I772" s="469"/>
      <c r="J772" s="147"/>
      <c r="K772" s="147"/>
      <c r="L772" s="147"/>
      <c r="M772" s="149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</row>
    <row ht="12.75" customHeight="1" r="773">
      <c r="A773" s="144"/>
      <c r="B773" s="145"/>
      <c r="C773" s="145"/>
      <c r="D773" s="469"/>
      <c r="E773" s="147"/>
      <c r="F773" s="148"/>
      <c r="G773" s="147"/>
      <c r="H773" s="148"/>
      <c r="I773" s="469"/>
      <c r="J773" s="147"/>
      <c r="K773" s="147"/>
      <c r="L773" s="147"/>
      <c r="M773" s="149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</row>
    <row ht="12.75" customHeight="1" r="774">
      <c r="A774" s="144"/>
      <c r="B774" s="145"/>
      <c r="C774" s="145"/>
      <c r="D774" s="469"/>
      <c r="E774" s="147"/>
      <c r="F774" s="148"/>
      <c r="G774" s="147"/>
      <c r="H774" s="148"/>
      <c r="I774" s="469"/>
      <c r="J774" s="147"/>
      <c r="K774" s="147"/>
      <c r="L774" s="147"/>
      <c r="M774" s="149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</row>
    <row ht="12.75" customHeight="1" r="775">
      <c r="A775" s="144"/>
      <c r="B775" s="145"/>
      <c r="C775" s="145"/>
      <c r="D775" s="469"/>
      <c r="E775" s="147"/>
      <c r="F775" s="148"/>
      <c r="G775" s="147"/>
      <c r="H775" s="148"/>
      <c r="I775" s="469"/>
      <c r="J775" s="147"/>
      <c r="K775" s="147"/>
      <c r="L775" s="147"/>
      <c r="M775" s="149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</row>
    <row ht="12.75" customHeight="1" r="776">
      <c r="A776" s="144"/>
      <c r="B776" s="145"/>
      <c r="C776" s="145"/>
      <c r="D776" s="469"/>
      <c r="E776" s="147"/>
      <c r="F776" s="148"/>
      <c r="G776" s="147"/>
      <c r="H776" s="148"/>
      <c r="I776" s="469"/>
      <c r="J776" s="147"/>
      <c r="K776" s="147"/>
      <c r="L776" s="147"/>
      <c r="M776" s="149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</row>
    <row ht="12.75" customHeight="1" r="777">
      <c r="A777" s="144"/>
      <c r="B777" s="145"/>
      <c r="C777" s="145"/>
      <c r="D777" s="469"/>
      <c r="E777" s="147"/>
      <c r="F777" s="148"/>
      <c r="G777" s="147"/>
      <c r="H777" s="148"/>
      <c r="I777" s="469"/>
      <c r="J777" s="147"/>
      <c r="K777" s="147"/>
      <c r="L777" s="147"/>
      <c r="M777" s="149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</row>
    <row ht="12.75" customHeight="1" r="778">
      <c r="A778" s="144"/>
      <c r="B778" s="145"/>
      <c r="C778" s="145"/>
      <c r="D778" s="469"/>
      <c r="E778" s="147"/>
      <c r="F778" s="148"/>
      <c r="G778" s="147"/>
      <c r="H778" s="148"/>
      <c r="I778" s="469"/>
      <c r="J778" s="147"/>
      <c r="K778" s="147"/>
      <c r="L778" s="147"/>
      <c r="M778" s="149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</row>
    <row ht="12.75" customHeight="1" r="779">
      <c r="A779" s="144"/>
      <c r="B779" s="145"/>
      <c r="C779" s="145"/>
      <c r="D779" s="469"/>
      <c r="E779" s="147"/>
      <c r="F779" s="148"/>
      <c r="G779" s="147"/>
      <c r="H779" s="148"/>
      <c r="I779" s="469"/>
      <c r="J779" s="147"/>
      <c r="K779" s="147"/>
      <c r="L779" s="147"/>
      <c r="M779" s="149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</row>
    <row ht="12.75" customHeight="1" r="780">
      <c r="A780" s="144"/>
      <c r="B780" s="145"/>
      <c r="C780" s="145"/>
      <c r="D780" s="469"/>
      <c r="E780" s="147"/>
      <c r="F780" s="148"/>
      <c r="G780" s="147"/>
      <c r="H780" s="148"/>
      <c r="I780" s="469"/>
      <c r="J780" s="147"/>
      <c r="K780" s="147"/>
      <c r="L780" s="147"/>
      <c r="M780" s="149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</row>
    <row ht="12.75" customHeight="1" r="781">
      <c r="A781" s="144"/>
      <c r="B781" s="145"/>
      <c r="C781" s="145"/>
      <c r="D781" s="469"/>
      <c r="E781" s="147"/>
      <c r="F781" s="148"/>
      <c r="G781" s="147"/>
      <c r="H781" s="148"/>
      <c r="I781" s="469"/>
      <c r="J781" s="147"/>
      <c r="K781" s="147"/>
      <c r="L781" s="147"/>
      <c r="M781" s="149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</row>
    <row ht="12.75" customHeight="1" r="782">
      <c r="A782" s="144"/>
      <c r="B782" s="145"/>
      <c r="C782" s="145"/>
      <c r="D782" s="469"/>
      <c r="E782" s="147"/>
      <c r="F782" s="148"/>
      <c r="G782" s="147"/>
      <c r="H782" s="148"/>
      <c r="I782" s="469"/>
      <c r="J782" s="147"/>
      <c r="K782" s="147"/>
      <c r="L782" s="147"/>
      <c r="M782" s="149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</row>
    <row ht="12.75" customHeight="1" r="783">
      <c r="A783" s="144"/>
      <c r="B783" s="145"/>
      <c r="C783" s="145"/>
      <c r="D783" s="469"/>
      <c r="E783" s="147"/>
      <c r="F783" s="148"/>
      <c r="G783" s="147"/>
      <c r="H783" s="148"/>
      <c r="I783" s="469"/>
      <c r="J783" s="147"/>
      <c r="K783" s="147"/>
      <c r="L783" s="147"/>
      <c r="M783" s="149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</row>
    <row ht="12.75" customHeight="1" r="784">
      <c r="A784" s="144"/>
      <c r="B784" s="145"/>
      <c r="C784" s="145"/>
      <c r="D784" s="469"/>
      <c r="E784" s="147"/>
      <c r="F784" s="148"/>
      <c r="G784" s="147"/>
      <c r="H784" s="148"/>
      <c r="I784" s="469"/>
      <c r="J784" s="147"/>
      <c r="K784" s="147"/>
      <c r="L784" s="147"/>
      <c r="M784" s="149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</row>
    <row ht="12.75" customHeight="1" r="785">
      <c r="A785" s="144"/>
      <c r="B785" s="145"/>
      <c r="C785" s="145"/>
      <c r="D785" s="469"/>
      <c r="E785" s="147"/>
      <c r="F785" s="148"/>
      <c r="G785" s="147"/>
      <c r="H785" s="148"/>
      <c r="I785" s="469"/>
      <c r="J785" s="147"/>
      <c r="K785" s="147"/>
      <c r="L785" s="147"/>
      <c r="M785" s="149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</row>
    <row ht="12.75" customHeight="1" r="786">
      <c r="A786" s="144"/>
      <c r="B786" s="145"/>
      <c r="C786" s="145"/>
      <c r="D786" s="469"/>
      <c r="E786" s="147"/>
      <c r="F786" s="148"/>
      <c r="G786" s="147"/>
      <c r="H786" s="148"/>
      <c r="I786" s="469"/>
      <c r="J786" s="147"/>
      <c r="K786" s="147"/>
      <c r="L786" s="147"/>
      <c r="M786" s="149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</row>
    <row ht="12.75" customHeight="1" r="787">
      <c r="A787" s="144"/>
      <c r="B787" s="145"/>
      <c r="C787" s="145"/>
      <c r="D787" s="469"/>
      <c r="E787" s="147"/>
      <c r="F787" s="148"/>
      <c r="G787" s="147"/>
      <c r="H787" s="148"/>
      <c r="I787" s="469"/>
      <c r="J787" s="147"/>
      <c r="K787" s="147"/>
      <c r="L787" s="147"/>
      <c r="M787" s="149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</row>
    <row ht="12.75" customHeight="1" r="788">
      <c r="A788" s="144"/>
      <c r="B788" s="145"/>
      <c r="C788" s="145"/>
      <c r="D788" s="469"/>
      <c r="E788" s="147"/>
      <c r="F788" s="148"/>
      <c r="G788" s="147"/>
      <c r="H788" s="148"/>
      <c r="I788" s="469"/>
      <c r="J788" s="147"/>
      <c r="K788" s="147"/>
      <c r="L788" s="147"/>
      <c r="M788" s="149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</row>
    <row ht="12.75" customHeight="1" r="789">
      <c r="A789" s="144"/>
      <c r="B789" s="145"/>
      <c r="C789" s="145"/>
      <c r="D789" s="469"/>
      <c r="E789" s="147"/>
      <c r="F789" s="148"/>
      <c r="G789" s="147"/>
      <c r="H789" s="148"/>
      <c r="I789" s="469"/>
      <c r="J789" s="147"/>
      <c r="K789" s="147"/>
      <c r="L789" s="147"/>
      <c r="M789" s="149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</row>
    <row ht="12.75" customHeight="1" r="790">
      <c r="A790" s="144"/>
      <c r="B790" s="145"/>
      <c r="C790" s="145"/>
      <c r="D790" s="469"/>
      <c r="E790" s="147"/>
      <c r="F790" s="148"/>
      <c r="G790" s="147"/>
      <c r="H790" s="148"/>
      <c r="I790" s="469"/>
      <c r="J790" s="147"/>
      <c r="K790" s="147"/>
      <c r="L790" s="147"/>
      <c r="M790" s="149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</row>
    <row ht="12.75" customHeight="1" r="791">
      <c r="A791" s="144"/>
      <c r="B791" s="145"/>
      <c r="C791" s="145"/>
      <c r="D791" s="469"/>
      <c r="E791" s="147"/>
      <c r="F791" s="148"/>
      <c r="G791" s="147"/>
      <c r="H791" s="148"/>
      <c r="I791" s="469"/>
      <c r="J791" s="147"/>
      <c r="K791" s="147"/>
      <c r="L791" s="147"/>
      <c r="M791" s="149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</row>
    <row ht="12.75" customHeight="1" r="792">
      <c r="A792" s="144"/>
      <c r="B792" s="145"/>
      <c r="C792" s="145"/>
      <c r="D792" s="469"/>
      <c r="E792" s="147"/>
      <c r="F792" s="148"/>
      <c r="G792" s="147"/>
      <c r="H792" s="148"/>
      <c r="I792" s="469"/>
      <c r="J792" s="147"/>
      <c r="K792" s="147"/>
      <c r="L792" s="147"/>
      <c r="M792" s="149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</row>
    <row ht="12.75" customHeight="1" r="793">
      <c r="A793" s="144"/>
      <c r="B793" s="145"/>
      <c r="C793" s="145"/>
      <c r="D793" s="469"/>
      <c r="E793" s="147"/>
      <c r="F793" s="148"/>
      <c r="G793" s="147"/>
      <c r="H793" s="148"/>
      <c r="I793" s="469"/>
      <c r="J793" s="147"/>
      <c r="K793" s="147"/>
      <c r="L793" s="147"/>
      <c r="M793" s="149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</row>
    <row ht="12.75" customHeight="1" r="794">
      <c r="A794" s="144"/>
      <c r="B794" s="145"/>
      <c r="C794" s="145"/>
      <c r="D794" s="469"/>
      <c r="E794" s="147"/>
      <c r="F794" s="148"/>
      <c r="G794" s="147"/>
      <c r="H794" s="148"/>
      <c r="I794" s="469"/>
      <c r="J794" s="147"/>
      <c r="K794" s="147"/>
      <c r="L794" s="147"/>
      <c r="M794" s="149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</row>
    <row ht="12.75" customHeight="1" r="795">
      <c r="A795" s="144"/>
      <c r="B795" s="145"/>
      <c r="C795" s="145"/>
      <c r="D795" s="469"/>
      <c r="E795" s="147"/>
      <c r="F795" s="148"/>
      <c r="G795" s="147"/>
      <c r="H795" s="148"/>
      <c r="I795" s="469"/>
      <c r="J795" s="147"/>
      <c r="K795" s="147"/>
      <c r="L795" s="147"/>
      <c r="M795" s="149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</row>
    <row ht="12.75" customHeight="1" r="796">
      <c r="A796" s="144"/>
      <c r="B796" s="145"/>
      <c r="C796" s="145"/>
      <c r="D796" s="469"/>
      <c r="E796" s="147"/>
      <c r="F796" s="148"/>
      <c r="G796" s="147"/>
      <c r="H796" s="148"/>
      <c r="I796" s="469"/>
      <c r="J796" s="147"/>
      <c r="K796" s="147"/>
      <c r="L796" s="147"/>
      <c r="M796" s="149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</row>
    <row ht="12.75" customHeight="1" r="797">
      <c r="A797" s="144"/>
      <c r="B797" s="145"/>
      <c r="C797" s="145"/>
      <c r="D797" s="469"/>
      <c r="E797" s="147"/>
      <c r="F797" s="148"/>
      <c r="G797" s="147"/>
      <c r="H797" s="148"/>
      <c r="I797" s="469"/>
      <c r="J797" s="147"/>
      <c r="K797" s="147"/>
      <c r="L797" s="147"/>
      <c r="M797" s="149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</row>
    <row ht="12.75" customHeight="1" r="798">
      <c r="A798" s="144"/>
      <c r="B798" s="145"/>
      <c r="C798" s="145"/>
      <c r="D798" s="469"/>
      <c r="E798" s="147"/>
      <c r="F798" s="148"/>
      <c r="G798" s="147"/>
      <c r="H798" s="148"/>
      <c r="I798" s="469"/>
      <c r="J798" s="147"/>
      <c r="K798" s="147"/>
      <c r="L798" s="147"/>
      <c r="M798" s="149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</row>
    <row ht="12.75" customHeight="1" r="799">
      <c r="A799" s="144"/>
      <c r="B799" s="145"/>
      <c r="C799" s="145"/>
      <c r="D799" s="469"/>
      <c r="E799" s="147"/>
      <c r="F799" s="148"/>
      <c r="G799" s="147"/>
      <c r="H799" s="148"/>
      <c r="I799" s="469"/>
      <c r="J799" s="147"/>
      <c r="K799" s="147"/>
      <c r="L799" s="147"/>
      <c r="M799" s="149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</row>
    <row ht="12.75" customHeight="1" r="800">
      <c r="A800" s="144"/>
      <c r="B800" s="145"/>
      <c r="C800" s="145"/>
      <c r="D800" s="469"/>
      <c r="E800" s="147"/>
      <c r="F800" s="148"/>
      <c r="G800" s="147"/>
      <c r="H800" s="148"/>
      <c r="I800" s="469"/>
      <c r="J800" s="147"/>
      <c r="K800" s="147"/>
      <c r="L800" s="147"/>
      <c r="M800" s="149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</row>
    <row ht="12.75" customHeight="1" r="801">
      <c r="A801" s="144"/>
      <c r="B801" s="145"/>
      <c r="C801" s="145"/>
      <c r="D801" s="469"/>
      <c r="E801" s="147"/>
      <c r="F801" s="148"/>
      <c r="G801" s="147"/>
      <c r="H801" s="148"/>
      <c r="I801" s="469"/>
      <c r="J801" s="147"/>
      <c r="K801" s="147"/>
      <c r="L801" s="147"/>
      <c r="M801" s="149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</row>
    <row ht="12.75" customHeight="1" r="802">
      <c r="A802" s="144"/>
      <c r="B802" s="145"/>
      <c r="C802" s="145"/>
      <c r="D802" s="469"/>
      <c r="E802" s="147"/>
      <c r="F802" s="148"/>
      <c r="G802" s="147"/>
      <c r="H802" s="148"/>
      <c r="I802" s="469"/>
      <c r="J802" s="147"/>
      <c r="K802" s="147"/>
      <c r="L802" s="147"/>
      <c r="M802" s="149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</row>
    <row ht="12.75" customHeight="1" r="803">
      <c r="A803" s="144"/>
      <c r="B803" s="145"/>
      <c r="C803" s="145"/>
      <c r="D803" s="469"/>
      <c r="E803" s="147"/>
      <c r="F803" s="148"/>
      <c r="G803" s="147"/>
      <c r="H803" s="148"/>
      <c r="I803" s="469"/>
      <c r="J803" s="147"/>
      <c r="K803" s="147"/>
      <c r="L803" s="147"/>
      <c r="M803" s="149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</row>
    <row ht="12.75" customHeight="1" r="804">
      <c r="A804" s="144"/>
      <c r="B804" s="145"/>
      <c r="C804" s="145"/>
      <c r="D804" s="469"/>
      <c r="E804" s="147"/>
      <c r="F804" s="148"/>
      <c r="G804" s="147"/>
      <c r="H804" s="148"/>
      <c r="I804" s="469"/>
      <c r="J804" s="147"/>
      <c r="K804" s="147"/>
      <c r="L804" s="147"/>
      <c r="M804" s="149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</row>
    <row ht="12.75" customHeight="1" r="805">
      <c r="A805" s="144"/>
      <c r="B805" s="145"/>
      <c r="C805" s="145"/>
      <c r="D805" s="469"/>
      <c r="E805" s="147"/>
      <c r="F805" s="148"/>
      <c r="G805" s="147"/>
      <c r="H805" s="148"/>
      <c r="I805" s="469"/>
      <c r="J805" s="147"/>
      <c r="K805" s="147"/>
      <c r="L805" s="147"/>
      <c r="M805" s="149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</row>
    <row ht="12.75" customHeight="1" r="806">
      <c r="A806" s="144"/>
      <c r="B806" s="145"/>
      <c r="C806" s="145"/>
      <c r="D806" s="469"/>
      <c r="E806" s="147"/>
      <c r="F806" s="148"/>
      <c r="G806" s="147"/>
      <c r="H806" s="148"/>
      <c r="I806" s="469"/>
      <c r="J806" s="147"/>
      <c r="K806" s="147"/>
      <c r="L806" s="147"/>
      <c r="M806" s="149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</row>
    <row ht="12.75" customHeight="1" r="807">
      <c r="A807" s="144"/>
      <c r="B807" s="145"/>
      <c r="C807" s="145"/>
      <c r="D807" s="469"/>
      <c r="E807" s="147"/>
      <c r="F807" s="148"/>
      <c r="G807" s="147"/>
      <c r="H807" s="148"/>
      <c r="I807" s="469"/>
      <c r="J807" s="147"/>
      <c r="K807" s="147"/>
      <c r="L807" s="147"/>
      <c r="M807" s="149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</row>
    <row ht="12.75" customHeight="1" r="808">
      <c r="A808" s="144"/>
      <c r="B808" s="145"/>
      <c r="C808" s="145"/>
      <c r="D808" s="469"/>
      <c r="E808" s="147"/>
      <c r="F808" s="148"/>
      <c r="G808" s="147"/>
      <c r="H808" s="148"/>
      <c r="I808" s="469"/>
      <c r="J808" s="147"/>
      <c r="K808" s="147"/>
      <c r="L808" s="147"/>
      <c r="M808" s="149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</row>
    <row ht="12.75" customHeight="1" r="809">
      <c r="A809" s="144"/>
      <c r="B809" s="145"/>
      <c r="C809" s="145"/>
      <c r="D809" s="469"/>
      <c r="E809" s="147"/>
      <c r="F809" s="148"/>
      <c r="G809" s="147"/>
      <c r="H809" s="148"/>
      <c r="I809" s="469"/>
      <c r="J809" s="147"/>
      <c r="K809" s="147"/>
      <c r="L809" s="147"/>
      <c r="M809" s="149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</row>
    <row ht="12.75" customHeight="1" r="810">
      <c r="A810" s="144"/>
      <c r="B810" s="145"/>
      <c r="C810" s="145"/>
      <c r="D810" s="469"/>
      <c r="E810" s="147"/>
      <c r="F810" s="148"/>
      <c r="G810" s="147"/>
      <c r="H810" s="148"/>
      <c r="I810" s="469"/>
      <c r="J810" s="147"/>
      <c r="K810" s="147"/>
      <c r="L810" s="147"/>
      <c r="M810" s="149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</row>
    <row ht="12.75" customHeight="1" r="811">
      <c r="A811" s="144"/>
      <c r="B811" s="145"/>
      <c r="C811" s="145"/>
      <c r="D811" s="469"/>
      <c r="E811" s="147"/>
      <c r="F811" s="148"/>
      <c r="G811" s="147"/>
      <c r="H811" s="148"/>
      <c r="I811" s="469"/>
      <c r="J811" s="147"/>
      <c r="K811" s="147"/>
      <c r="L811" s="147"/>
      <c r="M811" s="149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</row>
    <row ht="12.75" customHeight="1" r="812">
      <c r="A812" s="144"/>
      <c r="B812" s="145"/>
      <c r="C812" s="145"/>
      <c r="D812" s="469"/>
      <c r="E812" s="147"/>
      <c r="F812" s="148"/>
      <c r="G812" s="147"/>
      <c r="H812" s="148"/>
      <c r="I812" s="469"/>
      <c r="J812" s="147"/>
      <c r="K812" s="147"/>
      <c r="L812" s="147"/>
      <c r="M812" s="149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</row>
    <row ht="12.75" customHeight="1" r="813">
      <c r="A813" s="144"/>
      <c r="B813" s="145"/>
      <c r="C813" s="145"/>
      <c r="D813" s="469"/>
      <c r="E813" s="147"/>
      <c r="F813" s="148"/>
      <c r="G813" s="147"/>
      <c r="H813" s="148"/>
      <c r="I813" s="469"/>
      <c r="J813" s="147"/>
      <c r="K813" s="147"/>
      <c r="L813" s="147"/>
      <c r="M813" s="149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</row>
    <row ht="12.75" customHeight="1" r="814">
      <c r="A814" s="144"/>
      <c r="B814" s="145"/>
      <c r="C814" s="145"/>
      <c r="D814" s="469"/>
      <c r="E814" s="147"/>
      <c r="F814" s="148"/>
      <c r="G814" s="147"/>
      <c r="H814" s="148"/>
      <c r="I814" s="469"/>
      <c r="J814" s="147"/>
      <c r="K814" s="147"/>
      <c r="L814" s="147"/>
      <c r="M814" s="149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</row>
    <row ht="12.75" customHeight="1" r="815">
      <c r="A815" s="144"/>
      <c r="B815" s="145"/>
      <c r="C815" s="145"/>
      <c r="D815" s="469"/>
      <c r="E815" s="147"/>
      <c r="F815" s="148"/>
      <c r="G815" s="147"/>
      <c r="H815" s="148"/>
      <c r="I815" s="469"/>
      <c r="J815" s="147"/>
      <c r="K815" s="147"/>
      <c r="L815" s="147"/>
      <c r="M815" s="149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</row>
    <row ht="12.75" customHeight="1" r="816">
      <c r="A816" s="144"/>
      <c r="B816" s="145"/>
      <c r="C816" s="145"/>
      <c r="D816" s="469"/>
      <c r="E816" s="147"/>
      <c r="F816" s="148"/>
      <c r="G816" s="147"/>
      <c r="H816" s="148"/>
      <c r="I816" s="469"/>
      <c r="J816" s="147"/>
      <c r="K816" s="147"/>
      <c r="L816" s="147"/>
      <c r="M816" s="149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</row>
    <row ht="12.75" customHeight="1" r="817">
      <c r="A817" s="144"/>
      <c r="B817" s="145"/>
      <c r="C817" s="145"/>
      <c r="D817" s="469"/>
      <c r="E817" s="147"/>
      <c r="F817" s="148"/>
      <c r="G817" s="147"/>
      <c r="H817" s="148"/>
      <c r="I817" s="469"/>
      <c r="J817" s="147"/>
      <c r="K817" s="147"/>
      <c r="L817" s="147"/>
      <c r="M817" s="149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</row>
    <row ht="12.75" customHeight="1" r="818">
      <c r="A818" s="144"/>
      <c r="B818" s="145"/>
      <c r="C818" s="145"/>
      <c r="D818" s="469"/>
      <c r="E818" s="147"/>
      <c r="F818" s="148"/>
      <c r="G818" s="147"/>
      <c r="H818" s="148"/>
      <c r="I818" s="469"/>
      <c r="J818" s="147"/>
      <c r="K818" s="147"/>
      <c r="L818" s="147"/>
      <c r="M818" s="149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</row>
    <row ht="12.75" customHeight="1" r="819">
      <c r="A819" s="144"/>
      <c r="B819" s="145"/>
      <c r="C819" s="145"/>
      <c r="D819" s="469"/>
      <c r="E819" s="147"/>
      <c r="F819" s="148"/>
      <c r="G819" s="147"/>
      <c r="H819" s="148"/>
      <c r="I819" s="469"/>
      <c r="J819" s="147"/>
      <c r="K819" s="147"/>
      <c r="L819" s="147"/>
      <c r="M819" s="149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</row>
    <row ht="12.75" customHeight="1" r="820">
      <c r="A820" s="144"/>
      <c r="B820" s="145"/>
      <c r="C820" s="145"/>
      <c r="D820" s="469"/>
      <c r="E820" s="147"/>
      <c r="F820" s="148"/>
      <c r="G820" s="147"/>
      <c r="H820" s="148"/>
      <c r="I820" s="469"/>
      <c r="J820" s="147"/>
      <c r="K820" s="147"/>
      <c r="L820" s="147"/>
      <c r="M820" s="149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</row>
    <row ht="12.75" customHeight="1" r="821">
      <c r="A821" s="144"/>
      <c r="B821" s="145"/>
      <c r="C821" s="145"/>
      <c r="D821" s="469"/>
      <c r="E821" s="147"/>
      <c r="F821" s="148"/>
      <c r="G821" s="147"/>
      <c r="H821" s="148"/>
      <c r="I821" s="469"/>
      <c r="J821" s="147"/>
      <c r="K821" s="147"/>
      <c r="L821" s="147"/>
      <c r="M821" s="149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</row>
    <row ht="12.75" customHeight="1" r="822">
      <c r="A822" s="144"/>
      <c r="B822" s="145"/>
      <c r="C822" s="145"/>
      <c r="D822" s="469"/>
      <c r="E822" s="147"/>
      <c r="F822" s="148"/>
      <c r="G822" s="147"/>
      <c r="H822" s="148"/>
      <c r="I822" s="469"/>
      <c r="J822" s="147"/>
      <c r="K822" s="147"/>
      <c r="L822" s="147"/>
      <c r="M822" s="149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</row>
    <row ht="12.75" customHeight="1" r="823">
      <c r="A823" s="144"/>
      <c r="B823" s="145"/>
      <c r="C823" s="145"/>
      <c r="D823" s="469"/>
      <c r="E823" s="147"/>
      <c r="F823" s="148"/>
      <c r="G823" s="147"/>
      <c r="H823" s="148"/>
      <c r="I823" s="469"/>
      <c r="J823" s="147"/>
      <c r="K823" s="147"/>
      <c r="L823" s="147"/>
      <c r="M823" s="149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</row>
    <row ht="12.75" customHeight="1" r="824">
      <c r="A824" s="144"/>
      <c r="B824" s="145"/>
      <c r="C824" s="145"/>
      <c r="D824" s="469"/>
      <c r="E824" s="147"/>
      <c r="F824" s="148"/>
      <c r="G824" s="147"/>
      <c r="H824" s="148"/>
      <c r="I824" s="469"/>
      <c r="J824" s="147"/>
      <c r="K824" s="147"/>
      <c r="L824" s="147"/>
      <c r="M824" s="149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</row>
    <row ht="12.75" customHeight="1" r="825">
      <c r="A825" s="144"/>
      <c r="B825" s="145"/>
      <c r="C825" s="145"/>
      <c r="D825" s="469"/>
      <c r="E825" s="147"/>
      <c r="F825" s="148"/>
      <c r="G825" s="147"/>
      <c r="H825" s="148"/>
      <c r="I825" s="469"/>
      <c r="J825" s="147"/>
      <c r="K825" s="147"/>
      <c r="L825" s="147"/>
      <c r="M825" s="149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</row>
    <row ht="12.75" customHeight="1" r="826">
      <c r="A826" s="144"/>
      <c r="B826" s="145"/>
      <c r="C826" s="145"/>
      <c r="D826" s="469"/>
      <c r="E826" s="147"/>
      <c r="F826" s="148"/>
      <c r="G826" s="147"/>
      <c r="H826" s="148"/>
      <c r="I826" s="469"/>
      <c r="J826" s="147"/>
      <c r="K826" s="147"/>
      <c r="L826" s="147"/>
      <c r="M826" s="149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</row>
    <row ht="12.75" customHeight="1" r="827">
      <c r="A827" s="144"/>
      <c r="B827" s="145"/>
      <c r="C827" s="145"/>
      <c r="D827" s="469"/>
      <c r="E827" s="147"/>
      <c r="F827" s="148"/>
      <c r="G827" s="147"/>
      <c r="H827" s="148"/>
      <c r="I827" s="469"/>
      <c r="J827" s="147"/>
      <c r="K827" s="147"/>
      <c r="L827" s="147"/>
      <c r="M827" s="149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</row>
    <row ht="12.75" customHeight="1" r="828">
      <c r="A828" s="144"/>
      <c r="B828" s="145"/>
      <c r="C828" s="145"/>
      <c r="D828" s="469"/>
      <c r="E828" s="147"/>
      <c r="F828" s="148"/>
      <c r="G828" s="147"/>
      <c r="H828" s="148"/>
      <c r="I828" s="469"/>
      <c r="J828" s="147"/>
      <c r="K828" s="147"/>
      <c r="L828" s="147"/>
      <c r="M828" s="149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</row>
    <row ht="12.75" customHeight="1" r="829">
      <c r="A829" s="144"/>
      <c r="B829" s="145"/>
      <c r="C829" s="145"/>
      <c r="D829" s="469"/>
      <c r="E829" s="147"/>
      <c r="F829" s="148"/>
      <c r="G829" s="147"/>
      <c r="H829" s="148"/>
      <c r="I829" s="469"/>
      <c r="J829" s="147"/>
      <c r="K829" s="147"/>
      <c r="L829" s="147"/>
      <c r="M829" s="149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</row>
    <row ht="12.75" customHeight="1" r="830">
      <c r="A830" s="144"/>
      <c r="B830" s="145"/>
      <c r="C830" s="145"/>
      <c r="D830" s="469"/>
      <c r="E830" s="147"/>
      <c r="F830" s="148"/>
      <c r="G830" s="147"/>
      <c r="H830" s="148"/>
      <c r="I830" s="469"/>
      <c r="J830" s="147"/>
      <c r="K830" s="147"/>
      <c r="L830" s="147"/>
      <c r="M830" s="149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</row>
    <row ht="12.75" customHeight="1" r="831">
      <c r="A831" s="144"/>
      <c r="B831" s="145"/>
      <c r="C831" s="145"/>
      <c r="D831" s="469"/>
      <c r="E831" s="147"/>
      <c r="F831" s="148"/>
      <c r="G831" s="147"/>
      <c r="H831" s="148"/>
      <c r="I831" s="469"/>
      <c r="J831" s="147"/>
      <c r="K831" s="147"/>
      <c r="L831" s="147"/>
      <c r="M831" s="149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</row>
    <row ht="12.75" customHeight="1" r="832">
      <c r="A832" s="144"/>
      <c r="B832" s="145"/>
      <c r="C832" s="145"/>
      <c r="D832" s="469"/>
      <c r="E832" s="147"/>
      <c r="F832" s="148"/>
      <c r="G832" s="147"/>
      <c r="H832" s="148"/>
      <c r="I832" s="469"/>
      <c r="J832" s="147"/>
      <c r="K832" s="147"/>
      <c r="L832" s="147"/>
      <c r="M832" s="149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</row>
    <row ht="12.75" customHeight="1" r="833">
      <c r="A833" s="144"/>
      <c r="B833" s="145"/>
      <c r="C833" s="145"/>
      <c r="D833" s="469"/>
      <c r="E833" s="147"/>
      <c r="F833" s="148"/>
      <c r="G833" s="147"/>
      <c r="H833" s="148"/>
      <c r="I833" s="469"/>
      <c r="J833" s="147"/>
      <c r="K833" s="147"/>
      <c r="L833" s="147"/>
      <c r="M833" s="149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</row>
    <row ht="12.75" customHeight="1" r="834">
      <c r="A834" s="144"/>
      <c r="B834" s="145"/>
      <c r="C834" s="145"/>
      <c r="D834" s="469"/>
      <c r="E834" s="147"/>
      <c r="F834" s="148"/>
      <c r="G834" s="147"/>
      <c r="H834" s="148"/>
      <c r="I834" s="469"/>
      <c r="J834" s="147"/>
      <c r="K834" s="147"/>
      <c r="L834" s="147"/>
      <c r="M834" s="149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</row>
    <row ht="12.75" customHeight="1" r="835">
      <c r="A835" s="144"/>
      <c r="B835" s="145"/>
      <c r="C835" s="145"/>
      <c r="D835" s="469"/>
      <c r="E835" s="147"/>
      <c r="F835" s="148"/>
      <c r="G835" s="147"/>
      <c r="H835" s="148"/>
      <c r="I835" s="469"/>
      <c r="J835" s="147"/>
      <c r="K835" s="147"/>
      <c r="L835" s="147"/>
      <c r="M835" s="149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</row>
    <row ht="12.75" customHeight="1" r="836">
      <c r="A836" s="144"/>
      <c r="B836" s="145"/>
      <c r="C836" s="145"/>
      <c r="D836" s="469"/>
      <c r="E836" s="147"/>
      <c r="F836" s="148"/>
      <c r="G836" s="147"/>
      <c r="H836" s="148"/>
      <c r="I836" s="469"/>
      <c r="J836" s="147"/>
      <c r="K836" s="147"/>
      <c r="L836" s="147"/>
      <c r="M836" s="149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</row>
    <row ht="12.75" customHeight="1" r="837">
      <c r="A837" s="144"/>
      <c r="B837" s="145"/>
      <c r="C837" s="145"/>
      <c r="D837" s="469"/>
      <c r="E837" s="147"/>
      <c r="F837" s="148"/>
      <c r="G837" s="147"/>
      <c r="H837" s="148"/>
      <c r="I837" s="469"/>
      <c r="J837" s="147"/>
      <c r="K837" s="147"/>
      <c r="L837" s="147"/>
      <c r="M837" s="149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</row>
    <row ht="12.75" customHeight="1" r="838">
      <c r="A838" s="144"/>
      <c r="B838" s="145"/>
      <c r="C838" s="145"/>
      <c r="D838" s="469"/>
      <c r="E838" s="147"/>
      <c r="F838" s="148"/>
      <c r="G838" s="147"/>
      <c r="H838" s="148"/>
      <c r="I838" s="469"/>
      <c r="J838" s="147"/>
      <c r="K838" s="147"/>
      <c r="L838" s="147"/>
      <c r="M838" s="149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</row>
    <row ht="12.75" customHeight="1" r="839">
      <c r="A839" s="144"/>
      <c r="B839" s="145"/>
      <c r="C839" s="145"/>
      <c r="D839" s="469"/>
      <c r="E839" s="147"/>
      <c r="F839" s="148"/>
      <c r="G839" s="147"/>
      <c r="H839" s="148"/>
      <c r="I839" s="469"/>
      <c r="J839" s="147"/>
      <c r="K839" s="147"/>
      <c r="L839" s="147"/>
      <c r="M839" s="149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</row>
    <row ht="12.75" customHeight="1" r="840">
      <c r="A840" s="144"/>
      <c r="B840" s="145"/>
      <c r="C840" s="145"/>
      <c r="D840" s="469"/>
      <c r="E840" s="147"/>
      <c r="F840" s="148"/>
      <c r="G840" s="147"/>
      <c r="H840" s="148"/>
      <c r="I840" s="469"/>
      <c r="J840" s="147"/>
      <c r="K840" s="147"/>
      <c r="L840" s="147"/>
      <c r="M840" s="149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</row>
    <row ht="12.75" customHeight="1" r="841">
      <c r="A841" s="144"/>
      <c r="B841" s="145"/>
      <c r="C841" s="145"/>
      <c r="D841" s="469"/>
      <c r="E841" s="147"/>
      <c r="F841" s="148"/>
      <c r="G841" s="147"/>
      <c r="H841" s="148"/>
      <c r="I841" s="469"/>
      <c r="J841" s="147"/>
      <c r="K841" s="147"/>
      <c r="L841" s="147"/>
      <c r="M841" s="149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</row>
    <row ht="12.75" customHeight="1" r="842">
      <c r="A842" s="144"/>
      <c r="B842" s="145"/>
      <c r="C842" s="145"/>
      <c r="D842" s="469"/>
      <c r="E842" s="147"/>
      <c r="F842" s="148"/>
      <c r="G842" s="147"/>
      <c r="H842" s="148"/>
      <c r="I842" s="469"/>
      <c r="J842" s="147"/>
      <c r="K842" s="147"/>
      <c r="L842" s="147"/>
      <c r="M842" s="149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</row>
    <row ht="12.75" customHeight="1" r="843">
      <c r="A843" s="144"/>
      <c r="B843" s="145"/>
      <c r="C843" s="145"/>
      <c r="D843" s="469"/>
      <c r="E843" s="147"/>
      <c r="F843" s="148"/>
      <c r="G843" s="147"/>
      <c r="H843" s="148"/>
      <c r="I843" s="469"/>
      <c r="J843" s="147"/>
      <c r="K843" s="147"/>
      <c r="L843" s="147"/>
      <c r="M843" s="149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</row>
    <row ht="12.75" customHeight="1" r="844">
      <c r="A844" s="144"/>
      <c r="B844" s="145"/>
      <c r="C844" s="145"/>
      <c r="D844" s="469"/>
      <c r="E844" s="147"/>
      <c r="F844" s="148"/>
      <c r="G844" s="147"/>
      <c r="H844" s="148"/>
      <c r="I844" s="469"/>
      <c r="J844" s="147"/>
      <c r="K844" s="147"/>
      <c r="L844" s="147"/>
      <c r="M844" s="149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</row>
    <row ht="12.75" customHeight="1" r="845">
      <c r="A845" s="144"/>
      <c r="B845" s="145"/>
      <c r="C845" s="145"/>
      <c r="D845" s="469"/>
      <c r="E845" s="147"/>
      <c r="F845" s="148"/>
      <c r="G845" s="147"/>
      <c r="H845" s="148"/>
      <c r="I845" s="469"/>
      <c r="J845" s="147"/>
      <c r="K845" s="147"/>
      <c r="L845" s="147"/>
      <c r="M845" s="149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</row>
    <row ht="12.75" customHeight="1" r="846">
      <c r="A846" s="144"/>
      <c r="B846" s="145"/>
      <c r="C846" s="145"/>
      <c r="D846" s="469"/>
      <c r="E846" s="147"/>
      <c r="F846" s="148"/>
      <c r="G846" s="147"/>
      <c r="H846" s="148"/>
      <c r="I846" s="469"/>
      <c r="J846" s="147"/>
      <c r="K846" s="147"/>
      <c r="L846" s="147"/>
      <c r="M846" s="149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</row>
    <row ht="12.75" customHeight="1" r="847">
      <c r="A847" s="144"/>
      <c r="B847" s="145"/>
      <c r="C847" s="145"/>
      <c r="D847" s="469"/>
      <c r="E847" s="147"/>
      <c r="F847" s="148"/>
      <c r="G847" s="147"/>
      <c r="H847" s="148"/>
      <c r="I847" s="469"/>
      <c r="J847" s="147"/>
      <c r="K847" s="147"/>
      <c r="L847" s="147"/>
      <c r="M847" s="149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</row>
    <row ht="12.75" customHeight="1" r="848">
      <c r="A848" s="144"/>
      <c r="B848" s="145"/>
      <c r="C848" s="145"/>
      <c r="D848" s="469"/>
      <c r="E848" s="147"/>
      <c r="F848" s="148"/>
      <c r="G848" s="147"/>
      <c r="H848" s="148"/>
      <c r="I848" s="469"/>
      <c r="J848" s="147"/>
      <c r="K848" s="147"/>
      <c r="L848" s="147"/>
      <c r="M848" s="149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</row>
    <row ht="12.75" customHeight="1" r="849">
      <c r="A849" s="144"/>
      <c r="B849" s="145"/>
      <c r="C849" s="145"/>
      <c r="D849" s="469"/>
      <c r="E849" s="147"/>
      <c r="F849" s="148"/>
      <c r="G849" s="147"/>
      <c r="H849" s="148"/>
      <c r="I849" s="469"/>
      <c r="J849" s="147"/>
      <c r="K849" s="147"/>
      <c r="L849" s="147"/>
      <c r="M849" s="149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</row>
    <row ht="12.75" customHeight="1" r="850">
      <c r="A850" s="144"/>
      <c r="B850" s="145"/>
      <c r="C850" s="145"/>
      <c r="D850" s="469"/>
      <c r="E850" s="147"/>
      <c r="F850" s="148"/>
      <c r="G850" s="147"/>
      <c r="H850" s="148"/>
      <c r="I850" s="469"/>
      <c r="J850" s="147"/>
      <c r="K850" s="147"/>
      <c r="L850" s="147"/>
      <c r="M850" s="149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</row>
    <row ht="12.75" customHeight="1" r="851">
      <c r="A851" s="144"/>
      <c r="B851" s="145"/>
      <c r="C851" s="145"/>
      <c r="D851" s="469"/>
      <c r="E851" s="147"/>
      <c r="F851" s="148"/>
      <c r="G851" s="147"/>
      <c r="H851" s="148"/>
      <c r="I851" s="469"/>
      <c r="J851" s="147"/>
      <c r="K851" s="147"/>
      <c r="L851" s="147"/>
      <c r="M851" s="149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</row>
    <row ht="12.75" customHeight="1" r="852">
      <c r="A852" s="144"/>
      <c r="B852" s="145"/>
      <c r="C852" s="145"/>
      <c r="D852" s="469"/>
      <c r="E852" s="147"/>
      <c r="F852" s="148"/>
      <c r="G852" s="147"/>
      <c r="H852" s="148"/>
      <c r="I852" s="469"/>
      <c r="J852" s="147"/>
      <c r="K852" s="147"/>
      <c r="L852" s="147"/>
      <c r="M852" s="149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</row>
    <row ht="12.75" customHeight="1" r="853">
      <c r="A853" s="144"/>
      <c r="B853" s="145"/>
      <c r="C853" s="145"/>
      <c r="D853" s="469"/>
      <c r="E853" s="147"/>
      <c r="F853" s="148"/>
      <c r="G853" s="147"/>
      <c r="H853" s="148"/>
      <c r="I853" s="469"/>
      <c r="J853" s="147"/>
      <c r="K853" s="147"/>
      <c r="L853" s="147"/>
      <c r="M853" s="149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</row>
    <row ht="12.75" customHeight="1" r="854">
      <c r="A854" s="144"/>
      <c r="B854" s="145"/>
      <c r="C854" s="145"/>
      <c r="D854" s="469"/>
      <c r="E854" s="147"/>
      <c r="F854" s="148"/>
      <c r="G854" s="147"/>
      <c r="H854" s="148"/>
      <c r="I854" s="469"/>
      <c r="J854" s="147"/>
      <c r="K854" s="147"/>
      <c r="L854" s="147"/>
      <c r="M854" s="149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</row>
    <row ht="12.75" customHeight="1" r="855">
      <c r="A855" s="144"/>
      <c r="B855" s="145"/>
      <c r="C855" s="145"/>
      <c r="D855" s="469"/>
      <c r="E855" s="147"/>
      <c r="F855" s="148"/>
      <c r="G855" s="147"/>
      <c r="H855" s="148"/>
      <c r="I855" s="469"/>
      <c r="J855" s="147"/>
      <c r="K855" s="147"/>
      <c r="L855" s="147"/>
      <c r="M855" s="149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</row>
    <row ht="12.75" customHeight="1" r="856">
      <c r="A856" s="144"/>
      <c r="B856" s="145"/>
      <c r="C856" s="145"/>
      <c r="D856" s="469"/>
      <c r="E856" s="147"/>
      <c r="F856" s="148"/>
      <c r="G856" s="147"/>
      <c r="H856" s="148"/>
      <c r="I856" s="469"/>
      <c r="J856" s="147"/>
      <c r="K856" s="147"/>
      <c r="L856" s="147"/>
      <c r="M856" s="149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</row>
    <row ht="12.75" customHeight="1" r="857">
      <c r="A857" s="144"/>
      <c r="B857" s="145"/>
      <c r="C857" s="145"/>
      <c r="D857" s="469"/>
      <c r="E857" s="147"/>
      <c r="F857" s="148"/>
      <c r="G857" s="147"/>
      <c r="H857" s="148"/>
      <c r="I857" s="469"/>
      <c r="J857" s="147"/>
      <c r="K857" s="147"/>
      <c r="L857" s="147"/>
      <c r="M857" s="149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</row>
    <row ht="12.75" customHeight="1" r="858">
      <c r="A858" s="144"/>
      <c r="B858" s="145"/>
      <c r="C858" s="145"/>
      <c r="D858" s="469"/>
      <c r="E858" s="147"/>
      <c r="F858" s="148"/>
      <c r="G858" s="147"/>
      <c r="H858" s="148"/>
      <c r="I858" s="469"/>
      <c r="J858" s="147"/>
      <c r="K858" s="147"/>
      <c r="L858" s="147"/>
      <c r="M858" s="149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</row>
    <row ht="12.75" customHeight="1" r="859">
      <c r="A859" s="144"/>
      <c r="B859" s="145"/>
      <c r="C859" s="145"/>
      <c r="D859" s="469"/>
      <c r="E859" s="147"/>
      <c r="F859" s="148"/>
      <c r="G859" s="147"/>
      <c r="H859" s="148"/>
      <c r="I859" s="469"/>
      <c r="J859" s="147"/>
      <c r="K859" s="147"/>
      <c r="L859" s="147"/>
      <c r="M859" s="149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</row>
    <row ht="12.75" customHeight="1" r="860">
      <c r="A860" s="144"/>
      <c r="B860" s="145"/>
      <c r="C860" s="145"/>
      <c r="D860" s="469"/>
      <c r="E860" s="147"/>
      <c r="F860" s="148"/>
      <c r="G860" s="147"/>
      <c r="H860" s="148"/>
      <c r="I860" s="469"/>
      <c r="J860" s="147"/>
      <c r="K860" s="147"/>
      <c r="L860" s="147"/>
      <c r="M860" s="149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</row>
    <row ht="12.75" customHeight="1" r="861">
      <c r="A861" s="144"/>
      <c r="B861" s="145"/>
      <c r="C861" s="145"/>
      <c r="D861" s="469"/>
      <c r="E861" s="147"/>
      <c r="F861" s="148"/>
      <c r="G861" s="147"/>
      <c r="H861" s="148"/>
      <c r="I861" s="469"/>
      <c r="J861" s="147"/>
      <c r="K861" s="147"/>
      <c r="L861" s="147"/>
      <c r="M861" s="149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</row>
    <row ht="12.75" customHeight="1" r="862">
      <c r="A862" s="144"/>
      <c r="B862" s="145"/>
      <c r="C862" s="145"/>
      <c r="D862" s="469"/>
      <c r="E862" s="147"/>
      <c r="F862" s="148"/>
      <c r="G862" s="147"/>
      <c r="H862" s="148"/>
      <c r="I862" s="469"/>
      <c r="J862" s="147"/>
      <c r="K862" s="147"/>
      <c r="L862" s="147"/>
      <c r="M862" s="149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</row>
    <row ht="12.75" customHeight="1" r="863">
      <c r="A863" s="144"/>
      <c r="B863" s="145"/>
      <c r="C863" s="145"/>
      <c r="D863" s="469"/>
      <c r="E863" s="147"/>
      <c r="F863" s="148"/>
      <c r="G863" s="147"/>
      <c r="H863" s="148"/>
      <c r="I863" s="469"/>
      <c r="J863" s="147"/>
      <c r="K863" s="147"/>
      <c r="L863" s="147"/>
      <c r="M863" s="149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</row>
    <row ht="12.75" customHeight="1" r="864">
      <c r="A864" s="144"/>
      <c r="B864" s="145"/>
      <c r="C864" s="145"/>
      <c r="D864" s="469"/>
      <c r="E864" s="147"/>
      <c r="F864" s="148"/>
      <c r="G864" s="147"/>
      <c r="H864" s="148"/>
      <c r="I864" s="469"/>
      <c r="J864" s="147"/>
      <c r="K864" s="147"/>
      <c r="L864" s="147"/>
      <c r="M864" s="149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</row>
    <row ht="12.75" customHeight="1" r="865">
      <c r="A865" s="144"/>
      <c r="B865" s="145"/>
      <c r="C865" s="145"/>
      <c r="D865" s="469"/>
      <c r="E865" s="147"/>
      <c r="F865" s="148"/>
      <c r="G865" s="147"/>
      <c r="H865" s="148"/>
      <c r="I865" s="469"/>
      <c r="J865" s="147"/>
      <c r="K865" s="147"/>
      <c r="L865" s="147"/>
      <c r="M865" s="149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</row>
    <row ht="12.75" customHeight="1" r="866">
      <c r="A866" s="144"/>
      <c r="B866" s="145"/>
      <c r="C866" s="145"/>
      <c r="D866" s="469"/>
      <c r="E866" s="147"/>
      <c r="F866" s="148"/>
      <c r="G866" s="147"/>
      <c r="H866" s="148"/>
      <c r="I866" s="469"/>
      <c r="J866" s="147"/>
      <c r="K866" s="147"/>
      <c r="L866" s="147"/>
      <c r="M866" s="149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</row>
    <row ht="12.75" customHeight="1" r="867">
      <c r="A867" s="144"/>
      <c r="B867" s="145"/>
      <c r="C867" s="145"/>
      <c r="D867" s="469"/>
      <c r="E867" s="147"/>
      <c r="F867" s="148"/>
      <c r="G867" s="147"/>
      <c r="H867" s="148"/>
      <c r="I867" s="469"/>
      <c r="J867" s="147"/>
      <c r="K867" s="147"/>
      <c r="L867" s="147"/>
      <c r="M867" s="149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</row>
    <row ht="12.75" customHeight="1" r="868">
      <c r="A868" s="144"/>
      <c r="B868" s="145"/>
      <c r="C868" s="145"/>
      <c r="D868" s="469"/>
      <c r="E868" s="147"/>
      <c r="F868" s="148"/>
      <c r="G868" s="147"/>
      <c r="H868" s="148"/>
      <c r="I868" s="469"/>
      <c r="J868" s="147"/>
      <c r="K868" s="147"/>
      <c r="L868" s="147"/>
      <c r="M868" s="149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</row>
    <row ht="12.75" customHeight="1" r="869">
      <c r="A869" s="144"/>
      <c r="B869" s="145"/>
      <c r="C869" s="145"/>
      <c r="D869" s="469"/>
      <c r="E869" s="147"/>
      <c r="F869" s="148"/>
      <c r="G869" s="147"/>
      <c r="H869" s="148"/>
      <c r="I869" s="469"/>
      <c r="J869" s="147"/>
      <c r="K869" s="147"/>
      <c r="L869" s="147"/>
      <c r="M869" s="149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</row>
    <row ht="12.75" customHeight="1" r="870">
      <c r="A870" s="144"/>
      <c r="B870" s="145"/>
      <c r="C870" s="145"/>
      <c r="D870" s="469"/>
      <c r="E870" s="147"/>
      <c r="F870" s="148"/>
      <c r="G870" s="147"/>
      <c r="H870" s="148"/>
      <c r="I870" s="469"/>
      <c r="J870" s="147"/>
      <c r="K870" s="147"/>
      <c r="L870" s="147"/>
      <c r="M870" s="149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</row>
    <row ht="12.75" customHeight="1" r="871">
      <c r="A871" s="144"/>
      <c r="B871" s="145"/>
      <c r="C871" s="145"/>
      <c r="D871" s="469"/>
      <c r="E871" s="147"/>
      <c r="F871" s="148"/>
      <c r="G871" s="147"/>
      <c r="H871" s="148"/>
      <c r="I871" s="469"/>
      <c r="J871" s="147"/>
      <c r="K871" s="147"/>
      <c r="L871" s="147"/>
      <c r="M871" s="149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</row>
    <row ht="12.75" customHeight="1" r="872">
      <c r="A872" s="144"/>
      <c r="B872" s="145"/>
      <c r="C872" s="145"/>
      <c r="D872" s="469"/>
      <c r="E872" s="147"/>
      <c r="F872" s="148"/>
      <c r="G872" s="147"/>
      <c r="H872" s="148"/>
      <c r="I872" s="469"/>
      <c r="J872" s="147"/>
      <c r="K872" s="147"/>
      <c r="L872" s="147"/>
      <c r="M872" s="149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</row>
    <row ht="12.75" customHeight="1" r="873">
      <c r="A873" s="144"/>
      <c r="B873" s="145"/>
      <c r="C873" s="145"/>
      <c r="D873" s="469"/>
      <c r="E873" s="147"/>
      <c r="F873" s="148"/>
      <c r="G873" s="147"/>
      <c r="H873" s="148"/>
      <c r="I873" s="469"/>
      <c r="J873" s="147"/>
      <c r="K873" s="147"/>
      <c r="L873" s="147"/>
      <c r="M873" s="149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</row>
    <row ht="12.75" customHeight="1" r="874">
      <c r="A874" s="144"/>
      <c r="B874" s="145"/>
      <c r="C874" s="145"/>
      <c r="D874" s="469"/>
      <c r="E874" s="147"/>
      <c r="F874" s="148"/>
      <c r="G874" s="147"/>
      <c r="H874" s="148"/>
      <c r="I874" s="469"/>
      <c r="J874" s="147"/>
      <c r="K874" s="147"/>
      <c r="L874" s="147"/>
      <c r="M874" s="149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</row>
    <row ht="12.75" customHeight="1" r="875">
      <c r="A875" s="144"/>
      <c r="B875" s="145"/>
      <c r="C875" s="145"/>
      <c r="D875" s="469"/>
      <c r="E875" s="147"/>
      <c r="F875" s="148"/>
      <c r="G875" s="147"/>
      <c r="H875" s="148"/>
      <c r="I875" s="469"/>
      <c r="J875" s="147"/>
      <c r="K875" s="147"/>
      <c r="L875" s="147"/>
      <c r="M875" s="149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</row>
    <row ht="12.75" customHeight="1" r="876">
      <c r="A876" s="144"/>
      <c r="B876" s="145"/>
      <c r="C876" s="145"/>
      <c r="D876" s="469"/>
      <c r="E876" s="147"/>
      <c r="F876" s="148"/>
      <c r="G876" s="147"/>
      <c r="H876" s="148"/>
      <c r="I876" s="469"/>
      <c r="J876" s="147"/>
      <c r="K876" s="147"/>
      <c r="L876" s="147"/>
      <c r="M876" s="149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</row>
    <row ht="12.75" customHeight="1" r="877">
      <c r="A877" s="144"/>
      <c r="B877" s="145"/>
      <c r="C877" s="145"/>
      <c r="D877" s="469"/>
      <c r="E877" s="147"/>
      <c r="F877" s="148"/>
      <c r="G877" s="147"/>
      <c r="H877" s="148"/>
      <c r="I877" s="469"/>
      <c r="J877" s="147"/>
      <c r="K877" s="147"/>
      <c r="L877" s="147"/>
      <c r="M877" s="149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</row>
    <row ht="12.75" customHeight="1" r="878">
      <c r="A878" s="144"/>
      <c r="B878" s="145"/>
      <c r="C878" s="145"/>
      <c r="D878" s="469"/>
      <c r="E878" s="147"/>
      <c r="F878" s="148"/>
      <c r="G878" s="147"/>
      <c r="H878" s="148"/>
      <c r="I878" s="469"/>
      <c r="J878" s="147"/>
      <c r="K878" s="147"/>
      <c r="L878" s="147"/>
      <c r="M878" s="149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</row>
    <row ht="12.75" customHeight="1" r="879">
      <c r="A879" s="144"/>
      <c r="B879" s="145"/>
      <c r="C879" s="145"/>
      <c r="D879" s="469"/>
      <c r="E879" s="147"/>
      <c r="F879" s="148"/>
      <c r="G879" s="147"/>
      <c r="H879" s="148"/>
      <c r="I879" s="469"/>
      <c r="J879" s="147"/>
      <c r="K879" s="147"/>
      <c r="L879" s="147"/>
      <c r="M879" s="149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</row>
    <row ht="12.75" customHeight="1" r="880">
      <c r="A880" s="144"/>
      <c r="B880" s="145"/>
      <c r="C880" s="145"/>
      <c r="D880" s="469"/>
      <c r="E880" s="147"/>
      <c r="F880" s="148"/>
      <c r="G880" s="147"/>
      <c r="H880" s="148"/>
      <c r="I880" s="469"/>
      <c r="J880" s="147"/>
      <c r="K880" s="147"/>
      <c r="L880" s="147"/>
      <c r="M880" s="149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</row>
    <row ht="12.75" customHeight="1" r="881">
      <c r="A881" s="144"/>
      <c r="B881" s="145"/>
      <c r="C881" s="145"/>
      <c r="D881" s="469"/>
      <c r="E881" s="147"/>
      <c r="F881" s="148"/>
      <c r="G881" s="147"/>
      <c r="H881" s="148"/>
      <c r="I881" s="469"/>
      <c r="J881" s="147"/>
      <c r="K881" s="147"/>
      <c r="L881" s="147"/>
      <c r="M881" s="149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</row>
    <row ht="12.75" customHeight="1" r="882">
      <c r="A882" s="144"/>
      <c r="B882" s="145"/>
      <c r="C882" s="145"/>
      <c r="D882" s="469"/>
      <c r="E882" s="147"/>
      <c r="F882" s="148"/>
      <c r="G882" s="147"/>
      <c r="H882" s="148"/>
      <c r="I882" s="469"/>
      <c r="J882" s="147"/>
      <c r="K882" s="147"/>
      <c r="L882" s="147"/>
      <c r="M882" s="149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</row>
    <row ht="12.75" customHeight="1" r="883">
      <c r="A883" s="144"/>
      <c r="B883" s="145"/>
      <c r="C883" s="145"/>
      <c r="D883" s="469"/>
      <c r="E883" s="147"/>
      <c r="F883" s="148"/>
      <c r="G883" s="147"/>
      <c r="H883" s="148"/>
      <c r="I883" s="469"/>
      <c r="J883" s="147"/>
      <c r="K883" s="147"/>
      <c r="L883" s="147"/>
      <c r="M883" s="149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</row>
    <row ht="12.75" customHeight="1" r="884">
      <c r="A884" s="144"/>
      <c r="B884" s="145"/>
      <c r="C884" s="145"/>
      <c r="D884" s="469"/>
      <c r="E884" s="147"/>
      <c r="F884" s="148"/>
      <c r="G884" s="147"/>
      <c r="H884" s="148"/>
      <c r="I884" s="469"/>
      <c r="J884" s="147"/>
      <c r="K884" s="147"/>
      <c r="L884" s="147"/>
      <c r="M884" s="149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</row>
    <row ht="12.75" customHeight="1" r="885">
      <c r="A885" s="144"/>
      <c r="B885" s="145"/>
      <c r="C885" s="145"/>
      <c r="D885" s="469"/>
      <c r="E885" s="147"/>
      <c r="F885" s="148"/>
      <c r="G885" s="147"/>
      <c r="H885" s="148"/>
      <c r="I885" s="469"/>
      <c r="J885" s="147"/>
      <c r="K885" s="147"/>
      <c r="L885" s="147"/>
      <c r="M885" s="149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</row>
    <row ht="12.75" customHeight="1" r="886">
      <c r="A886" s="144"/>
      <c r="B886" s="145"/>
      <c r="C886" s="145"/>
      <c r="D886" s="469"/>
      <c r="E886" s="147"/>
      <c r="F886" s="148"/>
      <c r="G886" s="147"/>
      <c r="H886" s="148"/>
      <c r="I886" s="469"/>
      <c r="J886" s="147"/>
      <c r="K886" s="147"/>
      <c r="L886" s="147"/>
      <c r="M886" s="149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</row>
    <row ht="12.75" customHeight="1" r="887">
      <c r="A887" s="144"/>
      <c r="B887" s="145"/>
      <c r="C887" s="145"/>
      <c r="D887" s="469"/>
      <c r="E887" s="147"/>
      <c r="F887" s="148"/>
      <c r="G887" s="147"/>
      <c r="H887" s="148"/>
      <c r="I887" s="469"/>
      <c r="J887" s="147"/>
      <c r="K887" s="147"/>
      <c r="L887" s="147"/>
      <c r="M887" s="149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</row>
    <row ht="12.75" customHeight="1" r="888">
      <c r="A888" s="144"/>
      <c r="B888" s="145"/>
      <c r="C888" s="145"/>
      <c r="D888" s="469"/>
      <c r="E888" s="147"/>
      <c r="F888" s="148"/>
      <c r="G888" s="147"/>
      <c r="H888" s="148"/>
      <c r="I888" s="469"/>
      <c r="J888" s="147"/>
      <c r="K888" s="147"/>
      <c r="L888" s="147"/>
      <c r="M888" s="149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</row>
    <row ht="12.75" customHeight="1" r="889">
      <c r="A889" s="144"/>
      <c r="B889" s="145"/>
      <c r="C889" s="145"/>
      <c r="D889" s="469"/>
      <c r="E889" s="147"/>
      <c r="F889" s="148"/>
      <c r="G889" s="147"/>
      <c r="H889" s="148"/>
      <c r="I889" s="469"/>
      <c r="J889" s="147"/>
      <c r="K889" s="147"/>
      <c r="L889" s="147"/>
      <c r="M889" s="149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</row>
    <row ht="12.75" customHeight="1" r="890">
      <c r="A890" s="144"/>
      <c r="B890" s="145"/>
      <c r="C890" s="145"/>
      <c r="D890" s="469"/>
      <c r="E890" s="147"/>
      <c r="F890" s="148"/>
      <c r="G890" s="147"/>
      <c r="H890" s="148"/>
      <c r="I890" s="469"/>
      <c r="J890" s="147"/>
      <c r="K890" s="147"/>
      <c r="L890" s="147"/>
      <c r="M890" s="149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</row>
    <row ht="12.75" customHeight="1" r="891">
      <c r="A891" s="144"/>
      <c r="B891" s="145"/>
      <c r="C891" s="145"/>
      <c r="D891" s="469"/>
      <c r="E891" s="147"/>
      <c r="F891" s="148"/>
      <c r="G891" s="147"/>
      <c r="H891" s="148"/>
      <c r="I891" s="469"/>
      <c r="J891" s="147"/>
      <c r="K891" s="147"/>
      <c r="L891" s="147"/>
      <c r="M891" s="149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</row>
    <row ht="12.75" customHeight="1" r="892">
      <c r="A892" s="144"/>
      <c r="B892" s="145"/>
      <c r="C892" s="145"/>
      <c r="D892" s="469"/>
      <c r="E892" s="147"/>
      <c r="F892" s="148"/>
      <c r="G892" s="147"/>
      <c r="H892" s="148"/>
      <c r="I892" s="469"/>
      <c r="J892" s="147"/>
      <c r="K892" s="147"/>
      <c r="L892" s="147"/>
      <c r="M892" s="149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</row>
    <row ht="12.75" customHeight="1" r="893">
      <c r="A893" s="144"/>
      <c r="B893" s="145"/>
      <c r="C893" s="145"/>
      <c r="D893" s="469"/>
      <c r="E893" s="147"/>
      <c r="F893" s="148"/>
      <c r="G893" s="147"/>
      <c r="H893" s="148"/>
      <c r="I893" s="469"/>
      <c r="J893" s="147"/>
      <c r="K893" s="147"/>
      <c r="L893" s="147"/>
      <c r="M893" s="149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</row>
    <row ht="12.75" customHeight="1" r="894">
      <c r="A894" s="144"/>
      <c r="B894" s="145"/>
      <c r="C894" s="145"/>
      <c r="D894" s="469"/>
      <c r="E894" s="147"/>
      <c r="F894" s="148"/>
      <c r="G894" s="147"/>
      <c r="H894" s="148"/>
      <c r="I894" s="469"/>
      <c r="J894" s="147"/>
      <c r="K894" s="147"/>
      <c r="L894" s="147"/>
      <c r="M894" s="149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</row>
    <row ht="12.75" customHeight="1" r="895">
      <c r="A895" s="144"/>
      <c r="B895" s="145"/>
      <c r="C895" s="145"/>
      <c r="D895" s="469"/>
      <c r="E895" s="147"/>
      <c r="F895" s="148"/>
      <c r="G895" s="147"/>
      <c r="H895" s="148"/>
      <c r="I895" s="469"/>
      <c r="J895" s="147"/>
      <c r="K895" s="147"/>
      <c r="L895" s="147"/>
      <c r="M895" s="149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</row>
    <row ht="12.75" customHeight="1" r="896">
      <c r="A896" s="144"/>
      <c r="B896" s="145"/>
      <c r="C896" s="145"/>
      <c r="D896" s="469"/>
      <c r="E896" s="147"/>
      <c r="F896" s="148"/>
      <c r="G896" s="147"/>
      <c r="H896" s="148"/>
      <c r="I896" s="469"/>
      <c r="J896" s="147"/>
      <c r="K896" s="147"/>
      <c r="L896" s="147"/>
      <c r="M896" s="149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</row>
    <row ht="12.75" customHeight="1" r="897">
      <c r="A897" s="144"/>
      <c r="B897" s="145"/>
      <c r="C897" s="145"/>
      <c r="D897" s="469"/>
      <c r="E897" s="147"/>
      <c r="F897" s="148"/>
      <c r="G897" s="147"/>
      <c r="H897" s="148"/>
      <c r="I897" s="469"/>
      <c r="J897" s="147"/>
      <c r="K897" s="147"/>
      <c r="L897" s="147"/>
      <c r="M897" s="149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</row>
    <row ht="12.75" customHeight="1" r="898">
      <c r="A898" s="144"/>
      <c r="B898" s="145"/>
      <c r="C898" s="145"/>
      <c r="D898" s="469"/>
      <c r="E898" s="147"/>
      <c r="F898" s="148"/>
      <c r="G898" s="147"/>
      <c r="H898" s="148"/>
      <c r="I898" s="469"/>
      <c r="J898" s="147"/>
      <c r="K898" s="147"/>
      <c r="L898" s="147"/>
      <c r="M898" s="149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</row>
    <row ht="12.75" customHeight="1" r="899">
      <c r="A899" s="144"/>
      <c r="B899" s="145"/>
      <c r="C899" s="145"/>
      <c r="D899" s="469"/>
      <c r="E899" s="147"/>
      <c r="F899" s="148"/>
      <c r="G899" s="147"/>
      <c r="H899" s="148"/>
      <c r="I899" s="469"/>
      <c r="J899" s="147"/>
      <c r="K899" s="147"/>
      <c r="L899" s="147"/>
      <c r="M899" s="149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</row>
    <row ht="12.75" customHeight="1" r="900">
      <c r="A900" s="144"/>
      <c r="B900" s="145"/>
      <c r="C900" s="145"/>
      <c r="D900" s="469"/>
      <c r="E900" s="147"/>
      <c r="F900" s="148"/>
      <c r="G900" s="147"/>
      <c r="H900" s="148"/>
      <c r="I900" s="469"/>
      <c r="J900" s="147"/>
      <c r="K900" s="147"/>
      <c r="L900" s="147"/>
      <c r="M900" s="149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</row>
    <row ht="12.75" customHeight="1" r="901">
      <c r="A901" s="144"/>
      <c r="B901" s="145"/>
      <c r="C901" s="145"/>
      <c r="D901" s="469"/>
      <c r="E901" s="147"/>
      <c r="F901" s="148"/>
      <c r="G901" s="147"/>
      <c r="H901" s="148"/>
      <c r="I901" s="469"/>
      <c r="J901" s="147"/>
      <c r="K901" s="147"/>
      <c r="L901" s="147"/>
      <c r="M901" s="149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</row>
    <row ht="12.75" customHeight="1" r="902">
      <c r="A902" s="144"/>
      <c r="B902" s="145"/>
      <c r="C902" s="145"/>
      <c r="D902" s="469"/>
      <c r="E902" s="147"/>
      <c r="F902" s="148"/>
      <c r="G902" s="147"/>
      <c r="H902" s="148"/>
      <c r="I902" s="469"/>
      <c r="J902" s="147"/>
      <c r="K902" s="147"/>
      <c r="L902" s="147"/>
      <c r="M902" s="149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</row>
    <row ht="12.75" customHeight="1" r="903">
      <c r="A903" s="144"/>
      <c r="B903" s="145"/>
      <c r="C903" s="145"/>
      <c r="D903" s="469"/>
      <c r="E903" s="147"/>
      <c r="F903" s="148"/>
      <c r="G903" s="147"/>
      <c r="H903" s="148"/>
      <c r="I903" s="469"/>
      <c r="J903" s="147"/>
      <c r="K903" s="147"/>
      <c r="L903" s="147"/>
      <c r="M903" s="149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</row>
    <row ht="12.75" customHeight="1" r="904">
      <c r="A904" s="144"/>
      <c r="B904" s="145"/>
      <c r="C904" s="145"/>
      <c r="D904" s="469"/>
      <c r="E904" s="147"/>
      <c r="F904" s="148"/>
      <c r="G904" s="147"/>
      <c r="H904" s="148"/>
      <c r="I904" s="469"/>
      <c r="J904" s="147"/>
      <c r="K904" s="147"/>
      <c r="L904" s="147"/>
      <c r="M904" s="149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</row>
    <row ht="12.75" customHeight="1" r="905">
      <c r="A905" s="144"/>
      <c r="B905" s="145"/>
      <c r="C905" s="145"/>
      <c r="D905" s="469"/>
      <c r="E905" s="147"/>
      <c r="F905" s="148"/>
      <c r="G905" s="147"/>
      <c r="H905" s="148"/>
      <c r="I905" s="469"/>
      <c r="J905" s="147"/>
      <c r="K905" s="147"/>
      <c r="L905" s="147"/>
      <c r="M905" s="149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</row>
    <row ht="12.75" customHeight="1" r="906">
      <c r="A906" s="144"/>
      <c r="B906" s="145"/>
      <c r="C906" s="145"/>
      <c r="D906" s="469"/>
      <c r="E906" s="147"/>
      <c r="F906" s="148"/>
      <c r="G906" s="147"/>
      <c r="H906" s="148"/>
      <c r="I906" s="469"/>
      <c r="J906" s="147"/>
      <c r="K906" s="147"/>
      <c r="L906" s="147"/>
      <c r="M906" s="149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</row>
    <row ht="12.75" customHeight="1" r="907">
      <c r="A907" s="144"/>
      <c r="B907" s="145"/>
      <c r="C907" s="145"/>
      <c r="D907" s="469"/>
      <c r="E907" s="147"/>
      <c r="F907" s="148"/>
      <c r="G907" s="147"/>
      <c r="H907" s="148"/>
      <c r="I907" s="469"/>
      <c r="J907" s="147"/>
      <c r="K907" s="147"/>
      <c r="L907" s="147"/>
      <c r="M907" s="149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</row>
    <row ht="12.75" customHeight="1" r="908">
      <c r="A908" s="144"/>
      <c r="B908" s="145"/>
      <c r="C908" s="145"/>
      <c r="D908" s="469"/>
      <c r="E908" s="147"/>
      <c r="F908" s="148"/>
      <c r="G908" s="147"/>
      <c r="H908" s="148"/>
      <c r="I908" s="469"/>
      <c r="J908" s="147"/>
      <c r="K908" s="147"/>
      <c r="L908" s="147"/>
      <c r="M908" s="149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</row>
    <row ht="12.75" customHeight="1" r="909">
      <c r="A909" s="144"/>
      <c r="B909" s="145"/>
      <c r="C909" s="145"/>
      <c r="D909" s="469"/>
      <c r="E909" s="147"/>
      <c r="F909" s="148"/>
      <c r="G909" s="147"/>
      <c r="H909" s="148"/>
      <c r="I909" s="469"/>
      <c r="J909" s="147"/>
      <c r="K909" s="147"/>
      <c r="L909" s="147"/>
      <c r="M909" s="149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</row>
    <row ht="12.75" customHeight="1" r="910">
      <c r="A910" s="144"/>
      <c r="B910" s="145"/>
      <c r="C910" s="145"/>
      <c r="D910" s="469"/>
      <c r="E910" s="147"/>
      <c r="F910" s="148"/>
      <c r="G910" s="147"/>
      <c r="H910" s="148"/>
      <c r="I910" s="469"/>
      <c r="J910" s="147"/>
      <c r="K910" s="147"/>
      <c r="L910" s="147"/>
      <c r="M910" s="149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</row>
    <row ht="12.75" customHeight="1" r="911">
      <c r="A911" s="144"/>
      <c r="B911" s="145"/>
      <c r="C911" s="145"/>
      <c r="D911" s="469"/>
      <c r="E911" s="147"/>
      <c r="F911" s="148"/>
      <c r="G911" s="147"/>
      <c r="H911" s="148"/>
      <c r="I911" s="469"/>
      <c r="J911" s="147"/>
      <c r="K911" s="147"/>
      <c r="L911" s="147"/>
      <c r="M911" s="149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</row>
    <row ht="12.75" customHeight="1" r="912">
      <c r="A912" s="144"/>
      <c r="B912" s="145"/>
      <c r="C912" s="145"/>
      <c r="D912" s="469"/>
      <c r="E912" s="147"/>
      <c r="F912" s="148"/>
      <c r="G912" s="147"/>
      <c r="H912" s="148"/>
      <c r="I912" s="469"/>
      <c r="J912" s="147"/>
      <c r="K912" s="147"/>
      <c r="L912" s="147"/>
      <c r="M912" s="149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</row>
    <row ht="12.75" customHeight="1" r="913">
      <c r="A913" s="144"/>
      <c r="B913" s="145"/>
      <c r="C913" s="145"/>
      <c r="D913" s="469"/>
      <c r="E913" s="147"/>
      <c r="F913" s="148"/>
      <c r="G913" s="147"/>
      <c r="H913" s="148"/>
      <c r="I913" s="469"/>
      <c r="J913" s="147"/>
      <c r="K913" s="147"/>
      <c r="L913" s="147"/>
      <c r="M913" s="149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</row>
    <row ht="12.75" customHeight="1" r="914">
      <c r="A914" s="144"/>
      <c r="B914" s="145"/>
      <c r="C914" s="145"/>
      <c r="D914" s="469"/>
      <c r="E914" s="147"/>
      <c r="F914" s="148"/>
      <c r="G914" s="147"/>
      <c r="H914" s="148"/>
      <c r="I914" s="469"/>
      <c r="J914" s="147"/>
      <c r="K914" s="147"/>
      <c r="L914" s="147"/>
      <c r="M914" s="149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</row>
    <row ht="12.75" customHeight="1" r="915">
      <c r="A915" s="144"/>
      <c r="B915" s="145"/>
      <c r="C915" s="145"/>
      <c r="D915" s="469"/>
      <c r="E915" s="147"/>
      <c r="F915" s="148"/>
      <c r="G915" s="147"/>
      <c r="H915" s="148"/>
      <c r="I915" s="469"/>
      <c r="J915" s="147"/>
      <c r="K915" s="147"/>
      <c r="L915" s="147"/>
      <c r="M915" s="149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</row>
    <row ht="12.75" customHeight="1" r="916">
      <c r="A916" s="144"/>
      <c r="B916" s="145"/>
      <c r="C916" s="145"/>
      <c r="D916" s="469"/>
      <c r="E916" s="147"/>
      <c r="F916" s="148"/>
      <c r="G916" s="147"/>
      <c r="H916" s="148"/>
      <c r="I916" s="469"/>
      <c r="J916" s="147"/>
      <c r="K916" s="147"/>
      <c r="L916" s="147"/>
      <c r="M916" s="149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</row>
    <row ht="12.75" customHeight="1" r="917">
      <c r="A917" s="144"/>
      <c r="B917" s="145"/>
      <c r="C917" s="145"/>
      <c r="D917" s="469"/>
      <c r="E917" s="147"/>
      <c r="F917" s="148"/>
      <c r="G917" s="147"/>
      <c r="H917" s="148"/>
      <c r="I917" s="469"/>
      <c r="J917" s="147"/>
      <c r="K917" s="147"/>
      <c r="L917" s="147"/>
      <c r="M917" s="149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</row>
    <row ht="12.75" customHeight="1" r="918">
      <c r="A918" s="144"/>
      <c r="B918" s="145"/>
      <c r="C918" s="145"/>
      <c r="D918" s="469"/>
      <c r="E918" s="147"/>
      <c r="F918" s="148"/>
      <c r="G918" s="147"/>
      <c r="H918" s="148"/>
      <c r="I918" s="469"/>
      <c r="J918" s="147"/>
      <c r="K918" s="147"/>
      <c r="L918" s="147"/>
      <c r="M918" s="149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</row>
    <row ht="12.75" customHeight="1" r="919">
      <c r="A919" s="144"/>
      <c r="B919" s="145"/>
      <c r="C919" s="145"/>
      <c r="D919" s="469"/>
      <c r="E919" s="147"/>
      <c r="F919" s="148"/>
      <c r="G919" s="147"/>
      <c r="H919" s="148"/>
      <c r="I919" s="469"/>
      <c r="J919" s="147"/>
      <c r="K919" s="147"/>
      <c r="L919" s="147"/>
      <c r="M919" s="149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</row>
    <row ht="12.75" customHeight="1" r="920">
      <c r="A920" s="144"/>
      <c r="B920" s="145"/>
      <c r="C920" s="145"/>
      <c r="D920" s="469"/>
      <c r="E920" s="147"/>
      <c r="F920" s="148"/>
      <c r="G920" s="147"/>
      <c r="H920" s="148"/>
      <c r="I920" s="469"/>
      <c r="J920" s="147"/>
      <c r="K920" s="147"/>
      <c r="L920" s="147"/>
      <c r="M920" s="149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</row>
    <row ht="12.75" customHeight="1" r="921">
      <c r="A921" s="144"/>
      <c r="B921" s="145"/>
      <c r="C921" s="145"/>
      <c r="D921" s="469"/>
      <c r="E921" s="147"/>
      <c r="F921" s="148"/>
      <c r="G921" s="147"/>
      <c r="H921" s="148"/>
      <c r="I921" s="469"/>
      <c r="J921" s="147"/>
      <c r="K921" s="147"/>
      <c r="L921" s="147"/>
      <c r="M921" s="149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</row>
    <row ht="12.75" customHeight="1" r="922">
      <c r="A922" s="144"/>
      <c r="B922" s="145"/>
      <c r="C922" s="145"/>
      <c r="D922" s="469"/>
      <c r="E922" s="147"/>
      <c r="F922" s="148"/>
      <c r="G922" s="147"/>
      <c r="H922" s="148"/>
      <c r="I922" s="469"/>
      <c r="J922" s="147"/>
      <c r="K922" s="147"/>
      <c r="L922" s="147"/>
      <c r="M922" s="149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</row>
    <row ht="12.75" customHeight="1" r="923">
      <c r="A923" s="144"/>
      <c r="B923" s="145"/>
      <c r="C923" s="145"/>
      <c r="D923" s="469"/>
      <c r="E923" s="147"/>
      <c r="F923" s="148"/>
      <c r="G923" s="147"/>
      <c r="H923" s="148"/>
      <c r="I923" s="469"/>
      <c r="J923" s="147"/>
      <c r="K923" s="147"/>
      <c r="L923" s="147"/>
      <c r="M923" s="149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</row>
    <row ht="12.75" customHeight="1" r="924">
      <c r="A924" s="144"/>
      <c r="B924" s="145"/>
      <c r="C924" s="145"/>
      <c r="D924" s="469"/>
      <c r="E924" s="147"/>
      <c r="F924" s="148"/>
      <c r="G924" s="147"/>
      <c r="H924" s="148"/>
      <c r="I924" s="469"/>
      <c r="J924" s="147"/>
      <c r="K924" s="147"/>
      <c r="L924" s="147"/>
      <c r="M924" s="149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</row>
    <row ht="12.75" customHeight="1" r="925">
      <c r="A925" s="144"/>
      <c r="B925" s="145"/>
      <c r="C925" s="145"/>
      <c r="D925" s="469"/>
      <c r="E925" s="147"/>
      <c r="F925" s="148"/>
      <c r="G925" s="147"/>
      <c r="H925" s="148"/>
      <c r="I925" s="469"/>
      <c r="J925" s="147"/>
      <c r="K925" s="147"/>
      <c r="L925" s="147"/>
      <c r="M925" s="149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</row>
    <row ht="12.75" customHeight="1" r="926">
      <c r="A926" s="144"/>
      <c r="B926" s="145"/>
      <c r="C926" s="145"/>
      <c r="D926" s="469"/>
      <c r="E926" s="147"/>
      <c r="F926" s="148"/>
      <c r="G926" s="147"/>
      <c r="H926" s="148"/>
      <c r="I926" s="469"/>
      <c r="J926" s="147"/>
      <c r="K926" s="147"/>
      <c r="L926" s="147"/>
      <c r="M926" s="149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</row>
    <row ht="12.75" customHeight="1" r="927">
      <c r="A927" s="144"/>
      <c r="B927" s="145"/>
      <c r="C927" s="145"/>
      <c r="D927" s="469"/>
      <c r="E927" s="147"/>
      <c r="F927" s="148"/>
      <c r="G927" s="147"/>
      <c r="H927" s="148"/>
      <c r="I927" s="469"/>
      <c r="J927" s="147"/>
      <c r="K927" s="147"/>
      <c r="L927" s="147"/>
      <c r="M927" s="149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</row>
    <row ht="12.75" customHeight="1" r="928">
      <c r="A928" s="144"/>
      <c r="B928" s="145"/>
      <c r="C928" s="145"/>
      <c r="D928" s="469"/>
      <c r="E928" s="147"/>
      <c r="F928" s="148"/>
      <c r="G928" s="147"/>
      <c r="H928" s="148"/>
      <c r="I928" s="469"/>
      <c r="J928" s="147"/>
      <c r="K928" s="147"/>
      <c r="L928" s="147"/>
      <c r="M928" s="149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</row>
    <row ht="12.75" customHeight="1" r="929">
      <c r="A929" s="144"/>
      <c r="B929" s="145"/>
      <c r="C929" s="145"/>
      <c r="D929" s="469"/>
      <c r="E929" s="147"/>
      <c r="F929" s="148"/>
      <c r="G929" s="147"/>
      <c r="H929" s="148"/>
      <c r="I929" s="469"/>
      <c r="J929" s="147"/>
      <c r="K929" s="147"/>
      <c r="L929" s="147"/>
      <c r="M929" s="149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</row>
    <row ht="12.75" customHeight="1" r="930">
      <c r="A930" s="144"/>
      <c r="B930" s="145"/>
      <c r="C930" s="145"/>
      <c r="D930" s="469"/>
      <c r="E930" s="147"/>
      <c r="F930" s="148"/>
      <c r="G930" s="147"/>
      <c r="H930" s="148"/>
      <c r="I930" s="469"/>
      <c r="J930" s="147"/>
      <c r="K930" s="147"/>
      <c r="L930" s="147"/>
      <c r="M930" s="149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</row>
    <row ht="12.75" customHeight="1" r="931">
      <c r="A931" s="144"/>
      <c r="B931" s="145"/>
      <c r="C931" s="145"/>
      <c r="D931" s="469"/>
      <c r="E931" s="147"/>
      <c r="F931" s="148"/>
      <c r="G931" s="147"/>
      <c r="H931" s="148"/>
      <c r="I931" s="469"/>
      <c r="J931" s="147"/>
      <c r="K931" s="147"/>
      <c r="L931" s="147"/>
      <c r="M931" s="149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</row>
    <row ht="12.75" customHeight="1" r="932">
      <c r="A932" s="144"/>
      <c r="B932" s="145"/>
      <c r="C932" s="145"/>
      <c r="D932" s="469"/>
      <c r="E932" s="147"/>
      <c r="F932" s="148"/>
      <c r="G932" s="147"/>
      <c r="H932" s="148"/>
      <c r="I932" s="469"/>
      <c r="J932" s="147"/>
      <c r="K932" s="147"/>
      <c r="L932" s="147"/>
      <c r="M932" s="149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</row>
    <row ht="12.75" customHeight="1" r="933">
      <c r="A933" s="144"/>
      <c r="B933" s="145"/>
      <c r="C933" s="145"/>
      <c r="D933" s="469"/>
      <c r="E933" s="147"/>
      <c r="F933" s="148"/>
      <c r="G933" s="147"/>
      <c r="H933" s="148"/>
      <c r="I933" s="469"/>
      <c r="J933" s="147"/>
      <c r="K933" s="147"/>
      <c r="L933" s="147"/>
      <c r="M933" s="149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</row>
    <row ht="12.75" customHeight="1" r="934">
      <c r="A934" s="144"/>
      <c r="B934" s="145"/>
      <c r="C934" s="145"/>
      <c r="D934" s="469"/>
      <c r="E934" s="147"/>
      <c r="F934" s="148"/>
      <c r="G934" s="147"/>
      <c r="H934" s="148"/>
      <c r="I934" s="469"/>
      <c r="J934" s="147"/>
      <c r="K934" s="147"/>
      <c r="L934" s="147"/>
      <c r="M934" s="149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</row>
    <row ht="12.75" customHeight="1" r="935">
      <c r="A935" s="144"/>
      <c r="B935" s="145"/>
      <c r="C935" s="145"/>
      <c r="D935" s="469"/>
      <c r="E935" s="147"/>
      <c r="F935" s="148"/>
      <c r="G935" s="147"/>
      <c r="H935" s="148"/>
      <c r="I935" s="469"/>
      <c r="J935" s="147"/>
      <c r="K935" s="147"/>
      <c r="L935" s="147"/>
      <c r="M935" s="149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</row>
    <row ht="12.75" customHeight="1" r="936">
      <c r="A936" s="144"/>
      <c r="B936" s="145"/>
      <c r="C936" s="145"/>
      <c r="D936" s="469"/>
      <c r="E936" s="147"/>
      <c r="F936" s="148"/>
      <c r="G936" s="147"/>
      <c r="H936" s="148"/>
      <c r="I936" s="469"/>
      <c r="J936" s="147"/>
      <c r="K936" s="147"/>
      <c r="L936" s="147"/>
      <c r="M936" s="149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</row>
    <row ht="12.75" customHeight="1" r="937">
      <c r="A937" s="144"/>
      <c r="B937" s="145"/>
      <c r="C937" s="145"/>
      <c r="D937" s="469"/>
      <c r="E937" s="147"/>
      <c r="F937" s="148"/>
      <c r="G937" s="147"/>
      <c r="H937" s="148"/>
      <c r="I937" s="469"/>
      <c r="J937" s="147"/>
      <c r="K937" s="147"/>
      <c r="L937" s="147"/>
      <c r="M937" s="149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</row>
    <row ht="12.75" customHeight="1" r="938">
      <c r="A938" s="144"/>
      <c r="B938" s="145"/>
      <c r="C938" s="145"/>
      <c r="D938" s="469"/>
      <c r="E938" s="147"/>
      <c r="F938" s="148"/>
      <c r="G938" s="147"/>
      <c r="H938" s="148"/>
      <c r="I938" s="469"/>
      <c r="J938" s="147"/>
      <c r="K938" s="147"/>
      <c r="L938" s="147"/>
      <c r="M938" s="149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</row>
    <row ht="12.75" customHeight="1" r="939">
      <c r="A939" s="144"/>
      <c r="B939" s="145"/>
      <c r="C939" s="145"/>
      <c r="D939" s="469"/>
      <c r="E939" s="147"/>
      <c r="F939" s="148"/>
      <c r="G939" s="147"/>
      <c r="H939" s="148"/>
      <c r="I939" s="469"/>
      <c r="J939" s="147"/>
      <c r="K939" s="147"/>
      <c r="L939" s="147"/>
      <c r="M939" s="149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</row>
    <row ht="12.75" customHeight="1" r="940">
      <c r="A940" s="144"/>
      <c r="B940" s="145"/>
      <c r="C940" s="145"/>
      <c r="D940" s="469"/>
      <c r="E940" s="147"/>
      <c r="F940" s="148"/>
      <c r="G940" s="147"/>
      <c r="H940" s="148"/>
      <c r="I940" s="469"/>
      <c r="J940" s="147"/>
      <c r="K940" s="147"/>
      <c r="L940" s="147"/>
      <c r="M940" s="149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</row>
    <row ht="12.75" customHeight="1" r="941">
      <c r="A941" s="144"/>
      <c r="B941" s="145"/>
      <c r="C941" s="145"/>
      <c r="D941" s="469"/>
      <c r="E941" s="147"/>
      <c r="F941" s="148"/>
      <c r="G941" s="147"/>
      <c r="H941" s="148"/>
      <c r="I941" s="469"/>
      <c r="J941" s="147"/>
      <c r="K941" s="147"/>
      <c r="L941" s="147"/>
      <c r="M941" s="149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</row>
    <row ht="12.75" customHeight="1" r="942">
      <c r="A942" s="144"/>
      <c r="B942" s="145"/>
      <c r="C942" s="145"/>
      <c r="D942" s="469"/>
      <c r="E942" s="147"/>
      <c r="F942" s="148"/>
      <c r="G942" s="147"/>
      <c r="H942" s="148"/>
      <c r="I942" s="469"/>
      <c r="J942" s="147"/>
      <c r="K942" s="147"/>
      <c r="L942" s="147"/>
      <c r="M942" s="149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</row>
    <row ht="12.75" customHeight="1" r="943">
      <c r="A943" s="144"/>
      <c r="B943" s="145"/>
      <c r="C943" s="145"/>
      <c r="D943" s="469"/>
      <c r="E943" s="147"/>
      <c r="F943" s="148"/>
      <c r="G943" s="147"/>
      <c r="H943" s="148"/>
      <c r="I943" s="469"/>
      <c r="J943" s="147"/>
      <c r="K943" s="147"/>
      <c r="L943" s="147"/>
      <c r="M943" s="149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</row>
    <row ht="12.75" customHeight="1" r="944">
      <c r="A944" s="144"/>
      <c r="B944" s="145"/>
      <c r="C944" s="145"/>
      <c r="D944" s="469"/>
      <c r="E944" s="147"/>
      <c r="F944" s="148"/>
      <c r="G944" s="147"/>
      <c r="H944" s="148"/>
      <c r="I944" s="469"/>
      <c r="J944" s="147"/>
      <c r="K944" s="147"/>
      <c r="L944" s="147"/>
      <c r="M944" s="149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</row>
    <row ht="12.75" customHeight="1" r="945">
      <c r="A945" s="144"/>
      <c r="B945" s="145"/>
      <c r="C945" s="145"/>
      <c r="D945" s="469"/>
      <c r="E945" s="147"/>
      <c r="F945" s="148"/>
      <c r="G945" s="147"/>
      <c r="H945" s="148"/>
      <c r="I945" s="469"/>
      <c r="J945" s="147"/>
      <c r="K945" s="147"/>
      <c r="L945" s="147"/>
      <c r="M945" s="149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</row>
    <row ht="12.75" customHeight="1" r="946">
      <c r="A946" s="144"/>
      <c r="B946" s="145"/>
      <c r="C946" s="145"/>
      <c r="D946" s="469"/>
      <c r="E946" s="147"/>
      <c r="F946" s="148"/>
      <c r="G946" s="147"/>
      <c r="H946" s="148"/>
      <c r="I946" s="469"/>
      <c r="J946" s="147"/>
      <c r="K946" s="147"/>
      <c r="L946" s="147"/>
      <c r="M946" s="149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</row>
    <row ht="12.75" customHeight="1" r="947">
      <c r="A947" s="144"/>
      <c r="B947" s="145"/>
      <c r="C947" s="145"/>
      <c r="D947" s="469"/>
      <c r="E947" s="147"/>
      <c r="F947" s="148"/>
      <c r="G947" s="147"/>
      <c r="H947" s="148"/>
      <c r="I947" s="469"/>
      <c r="J947" s="147"/>
      <c r="K947" s="147"/>
      <c r="L947" s="147"/>
      <c r="M947" s="149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</row>
    <row ht="12.75" customHeight="1" r="948">
      <c r="A948" s="144"/>
      <c r="B948" s="145"/>
      <c r="C948" s="145"/>
      <c r="D948" s="469"/>
      <c r="E948" s="147"/>
      <c r="F948" s="148"/>
      <c r="G948" s="147"/>
      <c r="H948" s="148"/>
      <c r="I948" s="469"/>
      <c r="J948" s="147"/>
      <c r="K948" s="147"/>
      <c r="L948" s="147"/>
      <c r="M948" s="149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</row>
    <row ht="12.75" customHeight="1" r="949">
      <c r="A949" s="144"/>
      <c r="B949" s="145"/>
      <c r="C949" s="145"/>
      <c r="D949" s="469"/>
      <c r="E949" s="147"/>
      <c r="F949" s="148"/>
      <c r="G949" s="147"/>
      <c r="H949" s="148"/>
      <c r="I949" s="469"/>
      <c r="J949" s="147"/>
      <c r="K949" s="147"/>
      <c r="L949" s="147"/>
      <c r="M949" s="149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</row>
    <row ht="12.75" customHeight="1" r="950">
      <c r="A950" s="144"/>
      <c r="B950" s="145"/>
      <c r="C950" s="145"/>
      <c r="D950" s="469"/>
      <c r="E950" s="147"/>
      <c r="F950" s="148"/>
      <c r="G950" s="147"/>
      <c r="H950" s="148"/>
      <c r="I950" s="469"/>
      <c r="J950" s="147"/>
      <c r="K950" s="147"/>
      <c r="L950" s="147"/>
      <c r="M950" s="149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</row>
    <row ht="12.75" customHeight="1" r="951">
      <c r="A951" s="144"/>
      <c r="B951" s="145"/>
      <c r="C951" s="145"/>
      <c r="D951" s="469"/>
      <c r="E951" s="147"/>
      <c r="F951" s="148"/>
      <c r="G951" s="147"/>
      <c r="H951" s="148"/>
      <c r="I951" s="469"/>
      <c r="J951" s="147"/>
      <c r="K951" s="147"/>
      <c r="L951" s="147"/>
      <c r="M951" s="149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</row>
    <row ht="12.75" customHeight="1" r="952">
      <c r="A952" s="144"/>
      <c r="B952" s="145"/>
      <c r="C952" s="145"/>
      <c r="D952" s="469"/>
      <c r="E952" s="147"/>
      <c r="F952" s="148"/>
      <c r="G952" s="147"/>
      <c r="H952" s="148"/>
      <c r="I952" s="469"/>
      <c r="J952" s="147"/>
      <c r="K952" s="147"/>
      <c r="L952" s="147"/>
      <c r="M952" s="149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</row>
    <row ht="12.75" customHeight="1" r="953">
      <c r="A953" s="144"/>
      <c r="B953" s="145"/>
      <c r="C953" s="145"/>
      <c r="D953" s="469"/>
      <c r="E953" s="147"/>
      <c r="F953" s="148"/>
      <c r="G953" s="147"/>
      <c r="H953" s="148"/>
      <c r="I953" s="469"/>
      <c r="J953" s="147"/>
      <c r="K953" s="147"/>
      <c r="L953" s="147"/>
      <c r="M953" s="149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</row>
    <row ht="12.75" customHeight="1" r="954">
      <c r="A954" s="144"/>
      <c r="B954" s="145"/>
      <c r="C954" s="145"/>
      <c r="D954" s="469"/>
      <c r="E954" s="147"/>
      <c r="F954" s="148"/>
      <c r="G954" s="147"/>
      <c r="H954" s="148"/>
      <c r="I954" s="469"/>
      <c r="J954" s="147"/>
      <c r="K954" s="147"/>
      <c r="L954" s="147"/>
      <c r="M954" s="149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</row>
    <row ht="12.75" customHeight="1" r="955">
      <c r="A955" s="144"/>
      <c r="B955" s="145"/>
      <c r="C955" s="145"/>
      <c r="D955" s="469"/>
      <c r="E955" s="147"/>
      <c r="F955" s="148"/>
      <c r="G955" s="147"/>
      <c r="H955" s="148"/>
      <c r="I955" s="469"/>
      <c r="J955" s="147"/>
      <c r="K955" s="147"/>
      <c r="L955" s="147"/>
      <c r="M955" s="149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</row>
    <row ht="12.75" customHeight="1" r="956">
      <c r="A956" s="144"/>
      <c r="B956" s="145"/>
      <c r="C956" s="145"/>
      <c r="D956" s="469"/>
      <c r="E956" s="147"/>
      <c r="F956" s="148"/>
      <c r="G956" s="147"/>
      <c r="H956" s="148"/>
      <c r="I956" s="469"/>
      <c r="J956" s="147"/>
      <c r="K956" s="147"/>
      <c r="L956" s="147"/>
      <c r="M956" s="149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</row>
    <row ht="12.75" customHeight="1" r="957">
      <c r="A957" s="144"/>
      <c r="B957" s="145"/>
      <c r="C957" s="145"/>
      <c r="D957" s="469"/>
      <c r="E957" s="147"/>
      <c r="F957" s="148"/>
      <c r="G957" s="147"/>
      <c r="H957" s="148"/>
      <c r="I957" s="469"/>
      <c r="J957" s="147"/>
      <c r="K957" s="147"/>
      <c r="L957" s="147"/>
      <c r="M957" s="149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</row>
    <row ht="12.75" customHeight="1" r="958">
      <c r="A958" s="144"/>
      <c r="B958" s="145"/>
      <c r="C958" s="145"/>
      <c r="D958" s="469"/>
      <c r="E958" s="147"/>
      <c r="F958" s="148"/>
      <c r="G958" s="147"/>
      <c r="H958" s="148"/>
      <c r="I958" s="469"/>
      <c r="J958" s="147"/>
      <c r="K958" s="147"/>
      <c r="L958" s="147"/>
      <c r="M958" s="149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</row>
    <row ht="12.75" customHeight="1" r="959">
      <c r="A959" s="144"/>
      <c r="B959" s="145"/>
      <c r="C959" s="145"/>
      <c r="D959" s="469"/>
      <c r="E959" s="147"/>
      <c r="F959" s="148"/>
      <c r="G959" s="147"/>
      <c r="H959" s="148"/>
      <c r="I959" s="469"/>
      <c r="J959" s="147"/>
      <c r="K959" s="147"/>
      <c r="L959" s="147"/>
      <c r="M959" s="149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</row>
    <row ht="12.75" customHeight="1" r="960">
      <c r="A960" s="144"/>
      <c r="B960" s="145"/>
      <c r="C960" s="145"/>
      <c r="D960" s="469"/>
      <c r="E960" s="147"/>
      <c r="F960" s="148"/>
      <c r="G960" s="147"/>
      <c r="H960" s="148"/>
      <c r="I960" s="469"/>
      <c r="J960" s="147"/>
      <c r="K960" s="147"/>
      <c r="L960" s="147"/>
      <c r="M960" s="149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</row>
    <row ht="12.75" customHeight="1" r="961">
      <c r="A961" s="144"/>
      <c r="B961" s="145"/>
      <c r="C961" s="145"/>
      <c r="D961" s="469"/>
      <c r="E961" s="147"/>
      <c r="F961" s="148"/>
      <c r="G961" s="147"/>
      <c r="H961" s="148"/>
      <c r="I961" s="469"/>
      <c r="J961" s="147"/>
      <c r="K961" s="147"/>
      <c r="L961" s="147"/>
      <c r="M961" s="149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</row>
    <row ht="12.75" customHeight="1" r="962">
      <c r="A962" s="144"/>
      <c r="B962" s="145"/>
      <c r="C962" s="145"/>
      <c r="D962" s="469"/>
      <c r="E962" s="147"/>
      <c r="F962" s="148"/>
      <c r="G962" s="147"/>
      <c r="H962" s="148"/>
      <c r="I962" s="469"/>
      <c r="J962" s="147"/>
      <c r="K962" s="147"/>
      <c r="L962" s="147"/>
      <c r="M962" s="149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</row>
    <row ht="12.75" customHeight="1" r="963">
      <c r="A963" s="144"/>
      <c r="B963" s="145"/>
      <c r="C963" s="145"/>
      <c r="D963" s="469"/>
      <c r="E963" s="147"/>
      <c r="F963" s="148"/>
      <c r="G963" s="147"/>
      <c r="H963" s="148"/>
      <c r="I963" s="469"/>
      <c r="J963" s="147"/>
      <c r="K963" s="147"/>
      <c r="L963" s="147"/>
      <c r="M963" s="149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</row>
    <row ht="12.75" customHeight="1" r="964">
      <c r="A964" s="144"/>
      <c r="B964" s="145"/>
      <c r="C964" s="145"/>
      <c r="D964" s="469"/>
      <c r="E964" s="147"/>
      <c r="F964" s="148"/>
      <c r="G964" s="147"/>
      <c r="H964" s="148"/>
      <c r="I964" s="469"/>
      <c r="J964" s="147"/>
      <c r="K964" s="147"/>
      <c r="L964" s="147"/>
      <c r="M964" s="149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</row>
    <row ht="12.75" customHeight="1" r="965">
      <c r="A965" s="144"/>
      <c r="B965" s="145"/>
      <c r="C965" s="145"/>
      <c r="D965" s="469"/>
      <c r="E965" s="147"/>
      <c r="F965" s="148"/>
      <c r="G965" s="147"/>
      <c r="H965" s="148"/>
      <c r="I965" s="469"/>
      <c r="J965" s="147"/>
      <c r="K965" s="147"/>
      <c r="L965" s="147"/>
      <c r="M965" s="149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</row>
    <row ht="12.75" customHeight="1" r="966">
      <c r="A966" s="144"/>
      <c r="B966" s="145"/>
      <c r="C966" s="145"/>
      <c r="D966" s="469"/>
      <c r="E966" s="147"/>
      <c r="F966" s="148"/>
      <c r="G966" s="147"/>
      <c r="H966" s="148"/>
      <c r="I966" s="469"/>
      <c r="J966" s="147"/>
      <c r="K966" s="147"/>
      <c r="L966" s="147"/>
      <c r="M966" s="149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</row>
    <row ht="12.75" customHeight="1" r="967">
      <c r="A967" s="144"/>
      <c r="B967" s="145"/>
      <c r="C967" s="145"/>
      <c r="D967" s="469"/>
      <c r="E967" s="147"/>
      <c r="F967" s="148"/>
      <c r="G967" s="147"/>
      <c r="H967" s="148"/>
      <c r="I967" s="469"/>
      <c r="J967" s="147"/>
      <c r="K967" s="147"/>
      <c r="L967" s="147"/>
      <c r="M967" s="149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</row>
    <row ht="12.75" customHeight="1" r="968">
      <c r="A968" s="144"/>
      <c r="B968" s="145"/>
      <c r="C968" s="145"/>
      <c r="D968" s="469"/>
      <c r="E968" s="147"/>
      <c r="F968" s="148"/>
      <c r="G968" s="147"/>
      <c r="H968" s="148"/>
      <c r="I968" s="469"/>
      <c r="J968" s="147"/>
      <c r="K968" s="147"/>
      <c r="L968" s="147"/>
      <c r="M968" s="149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</row>
    <row ht="12.75" customHeight="1" r="969">
      <c r="A969" s="144"/>
      <c r="B969" s="145"/>
      <c r="C969" s="145"/>
      <c r="D969" s="469"/>
      <c r="E969" s="147"/>
      <c r="F969" s="148"/>
      <c r="G969" s="147"/>
      <c r="H969" s="148"/>
      <c r="I969" s="469"/>
      <c r="J969" s="147"/>
      <c r="K969" s="147"/>
      <c r="L969" s="147"/>
      <c r="M969" s="149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</row>
    <row ht="12.75" customHeight="1" r="970">
      <c r="A970" s="144"/>
      <c r="B970" s="145"/>
      <c r="C970" s="145"/>
      <c r="D970" s="469"/>
      <c r="E970" s="147"/>
      <c r="F970" s="148"/>
      <c r="G970" s="147"/>
      <c r="H970" s="148"/>
      <c r="I970" s="469"/>
      <c r="J970" s="147"/>
      <c r="K970" s="147"/>
      <c r="L970" s="147"/>
      <c r="M970" s="149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</row>
    <row ht="12.75" customHeight="1" r="971">
      <c r="A971" s="144"/>
      <c r="B971" s="145"/>
      <c r="C971" s="145"/>
      <c r="D971" s="469"/>
      <c r="E971" s="147"/>
      <c r="F971" s="148"/>
      <c r="G971" s="147"/>
      <c r="H971" s="148"/>
      <c r="I971" s="469"/>
      <c r="J971" s="147"/>
      <c r="K971" s="147"/>
      <c r="L971" s="147"/>
      <c r="M971" s="149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</row>
    <row ht="12.75" customHeight="1" r="972">
      <c r="A972" s="144"/>
      <c r="B972" s="145"/>
      <c r="C972" s="145"/>
      <c r="D972" s="469"/>
      <c r="E972" s="147"/>
      <c r="F972" s="148"/>
      <c r="G972" s="147"/>
      <c r="H972" s="148"/>
      <c r="I972" s="469"/>
      <c r="J972" s="147"/>
      <c r="K972" s="147"/>
      <c r="L972" s="147"/>
      <c r="M972" s="149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</row>
    <row ht="12.75" customHeight="1" r="973">
      <c r="A973" s="144"/>
      <c r="B973" s="145"/>
      <c r="C973" s="145"/>
      <c r="D973" s="469"/>
      <c r="E973" s="147"/>
      <c r="F973" s="148"/>
      <c r="G973" s="147"/>
      <c r="H973" s="148"/>
      <c r="I973" s="469"/>
      <c r="J973" s="147"/>
      <c r="K973" s="147"/>
      <c r="L973" s="147"/>
      <c r="M973" s="149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</row>
    <row ht="12.75" customHeight="1" r="974">
      <c r="A974" s="144"/>
      <c r="B974" s="145"/>
      <c r="C974" s="145"/>
      <c r="D974" s="469"/>
      <c r="E974" s="147"/>
      <c r="F974" s="148"/>
      <c r="G974" s="147"/>
      <c r="H974" s="148"/>
      <c r="I974" s="469"/>
      <c r="J974" s="147"/>
      <c r="K974" s="147"/>
      <c r="L974" s="147"/>
      <c r="M974" s="149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</row>
    <row ht="12.75" customHeight="1" r="975">
      <c r="A975" s="144"/>
      <c r="B975" s="145"/>
      <c r="C975" s="145"/>
      <c r="D975" s="469"/>
      <c r="E975" s="147"/>
      <c r="F975" s="148"/>
      <c r="G975" s="147"/>
      <c r="H975" s="148"/>
      <c r="I975" s="469"/>
      <c r="J975" s="147"/>
      <c r="K975" s="147"/>
      <c r="L975" s="147"/>
      <c r="M975" s="149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</row>
    <row ht="12.75" customHeight="1" r="976">
      <c r="A976" s="144"/>
      <c r="B976" s="145"/>
      <c r="C976" s="145"/>
      <c r="D976" s="469"/>
      <c r="E976" s="147"/>
      <c r="F976" s="148"/>
      <c r="G976" s="147"/>
      <c r="H976" s="148"/>
      <c r="I976" s="469"/>
      <c r="J976" s="147"/>
      <c r="K976" s="147"/>
      <c r="L976" s="147"/>
      <c r="M976" s="149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</row>
    <row ht="12.75" customHeight="1" r="977">
      <c r="A977" s="144"/>
      <c r="B977" s="145"/>
      <c r="C977" s="145"/>
      <c r="D977" s="469"/>
      <c r="E977" s="147"/>
      <c r="F977" s="148"/>
      <c r="G977" s="147"/>
      <c r="H977" s="148"/>
      <c r="I977" s="469"/>
      <c r="J977" s="147"/>
      <c r="K977" s="147"/>
      <c r="L977" s="147"/>
      <c r="M977" s="149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</row>
    <row ht="12.75" customHeight="1" r="978">
      <c r="A978" s="144"/>
      <c r="B978" s="145"/>
      <c r="C978" s="145"/>
      <c r="D978" s="469"/>
      <c r="E978" s="147"/>
      <c r="F978" s="148"/>
      <c r="G978" s="147"/>
      <c r="H978" s="148"/>
      <c r="I978" s="469"/>
      <c r="J978" s="147"/>
      <c r="K978" s="147"/>
      <c r="L978" s="147"/>
      <c r="M978" s="149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</row>
    <row ht="12.75" customHeight="1" r="979">
      <c r="A979" s="144"/>
      <c r="B979" s="145"/>
      <c r="C979" s="145"/>
      <c r="D979" s="469"/>
      <c r="E979" s="147"/>
      <c r="F979" s="148"/>
      <c r="G979" s="147"/>
      <c r="H979" s="148"/>
      <c r="I979" s="469"/>
      <c r="J979" s="147"/>
      <c r="K979" s="147"/>
      <c r="L979" s="147"/>
      <c r="M979" s="149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</row>
    <row ht="12.75" customHeight="1" r="980">
      <c r="A980" s="144"/>
      <c r="B980" s="145"/>
      <c r="C980" s="145"/>
      <c r="D980" s="469"/>
      <c r="E980" s="147"/>
      <c r="F980" s="148"/>
      <c r="G980" s="147"/>
      <c r="H980" s="148"/>
      <c r="I980" s="469"/>
      <c r="J980" s="147"/>
      <c r="K980" s="147"/>
      <c r="L980" s="147"/>
      <c r="M980" s="149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</row>
    <row ht="12.75" customHeight="1" r="981">
      <c r="A981" s="144"/>
      <c r="B981" s="145"/>
      <c r="C981" s="145"/>
      <c r="D981" s="469"/>
      <c r="E981" s="147"/>
      <c r="F981" s="148"/>
      <c r="G981" s="147"/>
      <c r="H981" s="148"/>
      <c r="I981" s="469"/>
      <c r="J981" s="147"/>
      <c r="K981" s="147"/>
      <c r="L981" s="147"/>
      <c r="M981" s="149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</row>
    <row ht="12.75" customHeight="1" r="982">
      <c r="A982" s="144"/>
      <c r="B982" s="145"/>
      <c r="C982" s="145"/>
      <c r="D982" s="469"/>
      <c r="E982" s="147"/>
      <c r="F982" s="148"/>
      <c r="G982" s="147"/>
      <c r="H982" s="148"/>
      <c r="I982" s="469"/>
      <c r="J982" s="147"/>
      <c r="K982" s="147"/>
      <c r="L982" s="147"/>
      <c r="M982" s="149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</row>
    <row ht="12.75" customHeight="1" r="983">
      <c r="A983" s="144"/>
      <c r="B983" s="145"/>
      <c r="C983" s="145"/>
      <c r="D983" s="469"/>
      <c r="E983" s="147"/>
      <c r="F983" s="148"/>
      <c r="G983" s="147"/>
      <c r="H983" s="148"/>
      <c r="I983" s="469"/>
      <c r="J983" s="147"/>
      <c r="K983" s="147"/>
      <c r="L983" s="147"/>
      <c r="M983" s="149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</row>
    <row ht="12.75" customHeight="1" r="984">
      <c r="A984" s="144"/>
      <c r="B984" s="145"/>
      <c r="C984" s="145"/>
      <c r="D984" s="469"/>
      <c r="E984" s="147"/>
      <c r="F984" s="148"/>
      <c r="G984" s="147"/>
      <c r="H984" s="148"/>
      <c r="I984" s="469"/>
      <c r="J984" s="147"/>
      <c r="K984" s="147"/>
      <c r="L984" s="147"/>
      <c r="M984" s="149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</row>
    <row ht="12.75" customHeight="1" r="985">
      <c r="A985" s="144"/>
      <c r="B985" s="145"/>
      <c r="C985" s="145"/>
      <c r="D985" s="469"/>
      <c r="E985" s="147"/>
      <c r="F985" s="148"/>
      <c r="G985" s="147"/>
      <c r="H985" s="148"/>
      <c r="I985" s="469"/>
      <c r="J985" s="147"/>
      <c r="K985" s="147"/>
      <c r="L985" s="147"/>
      <c r="M985" s="149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</row>
    <row ht="12.75" customHeight="1" r="986">
      <c r="A986" s="144"/>
      <c r="B986" s="145"/>
      <c r="C986" s="145"/>
      <c r="D986" s="469"/>
      <c r="E986" s="147"/>
      <c r="F986" s="148"/>
      <c r="G986" s="147"/>
      <c r="H986" s="148"/>
      <c r="I986" s="469"/>
      <c r="J986" s="147"/>
      <c r="K986" s="147"/>
      <c r="L986" s="147"/>
      <c r="M986" s="149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</row>
    <row ht="12.75" customHeight="1" r="987">
      <c r="A987" s="144"/>
      <c r="B987" s="145"/>
      <c r="C987" s="145"/>
      <c r="D987" s="469"/>
      <c r="E987" s="147"/>
      <c r="F987" s="148"/>
      <c r="G987" s="147"/>
      <c r="H987" s="148"/>
      <c r="I987" s="469"/>
      <c r="J987" s="147"/>
      <c r="K987" s="147"/>
      <c r="L987" s="147"/>
      <c r="M987" s="149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</row>
    <row ht="12.75" customHeight="1" r="988">
      <c r="A988" s="144"/>
      <c r="B988" s="145"/>
      <c r="C988" s="145"/>
      <c r="D988" s="469"/>
      <c r="E988" s="147"/>
      <c r="F988" s="148"/>
      <c r="G988" s="147"/>
      <c r="H988" s="148"/>
      <c r="I988" s="469"/>
      <c r="J988" s="147"/>
      <c r="K988" s="147"/>
      <c r="L988" s="147"/>
      <c r="M988" s="149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</row>
    <row ht="12.75" customHeight="1" r="989">
      <c r="A989" s="144"/>
      <c r="B989" s="145"/>
      <c r="C989" s="145"/>
      <c r="D989" s="469"/>
      <c r="E989" s="147"/>
      <c r="F989" s="148"/>
      <c r="G989" s="147"/>
      <c r="H989" s="148"/>
      <c r="I989" s="469"/>
      <c r="J989" s="147"/>
      <c r="K989" s="147"/>
      <c r="L989" s="147"/>
      <c r="M989" s="149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</row>
    <row ht="12.75" customHeight="1" r="990">
      <c r="A990" s="144"/>
      <c r="B990" s="145"/>
      <c r="C990" s="145"/>
      <c r="D990" s="469"/>
      <c r="E990" s="147"/>
      <c r="F990" s="148"/>
      <c r="G990" s="147"/>
      <c r="H990" s="148"/>
      <c r="I990" s="469"/>
      <c r="J990" s="147"/>
      <c r="K990" s="147"/>
      <c r="L990" s="147"/>
      <c r="M990" s="149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</row>
    <row ht="12.75" customHeight="1" r="991">
      <c r="A991" s="144"/>
      <c r="B991" s="145"/>
      <c r="C991" s="145"/>
      <c r="D991" s="469"/>
      <c r="E991" s="147"/>
      <c r="F991" s="148"/>
      <c r="G991" s="147"/>
      <c r="H991" s="148"/>
      <c r="I991" s="469"/>
      <c r="J991" s="147"/>
      <c r="K991" s="147"/>
      <c r="L991" s="147"/>
      <c r="M991" s="149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</row>
    <row ht="12.75" customHeight="1" r="992">
      <c r="A992" s="144"/>
      <c r="B992" s="145"/>
      <c r="C992" s="145"/>
      <c r="D992" s="469"/>
      <c r="E992" s="147"/>
      <c r="F992" s="148"/>
      <c r="G992" s="147"/>
      <c r="H992" s="148"/>
      <c r="I992" s="469"/>
      <c r="J992" s="147"/>
      <c r="K992" s="147"/>
      <c r="L992" s="147"/>
      <c r="M992" s="149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</row>
    <row ht="12.75" customHeight="1" r="993">
      <c r="A993" s="144"/>
      <c r="B993" s="145"/>
      <c r="C993" s="145"/>
      <c r="D993" s="469"/>
      <c r="E993" s="147"/>
      <c r="F993" s="148"/>
      <c r="G993" s="147"/>
      <c r="H993" s="148"/>
      <c r="I993" s="469"/>
      <c r="J993" s="147"/>
      <c r="K993" s="147"/>
      <c r="L993" s="147"/>
      <c r="M993" s="149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</row>
    <row ht="12.75" customHeight="1" r="994">
      <c r="A994" s="144"/>
      <c r="B994" s="145"/>
      <c r="C994" s="145"/>
      <c r="D994" s="469"/>
      <c r="E994" s="147"/>
      <c r="F994" s="148"/>
      <c r="G994" s="147"/>
      <c r="H994" s="148"/>
      <c r="I994" s="469"/>
      <c r="J994" s="147"/>
      <c r="K994" s="147"/>
      <c r="L994" s="147"/>
      <c r="M994" s="149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</row>
    <row ht="12.75" customHeight="1" r="995">
      <c r="A995" s="144"/>
      <c r="B995" s="145"/>
      <c r="C995" s="145"/>
      <c r="D995" s="469"/>
      <c r="E995" s="147"/>
      <c r="F995" s="148"/>
      <c r="G995" s="147"/>
      <c r="H995" s="148"/>
      <c r="I995" s="469"/>
      <c r="J995" s="147"/>
      <c r="K995" s="147"/>
      <c r="L995" s="147"/>
      <c r="M995" s="149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</row>
    <row ht="12.75" customHeight="1" r="996">
      <c r="A996" s="144"/>
      <c r="B996" s="145"/>
      <c r="C996" s="145"/>
      <c r="D996" s="469"/>
      <c r="E996" s="147"/>
      <c r="F996" s="148"/>
      <c r="G996" s="147"/>
      <c r="H996" s="148"/>
      <c r="I996" s="469"/>
      <c r="J996" s="147"/>
      <c r="K996" s="147"/>
      <c r="L996" s="147"/>
      <c r="M996" s="149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</row>
    <row ht="12.75" customHeight="1" r="997">
      <c r="A997" s="144"/>
      <c r="B997" s="145"/>
      <c r="C997" s="145"/>
      <c r="D997" s="469"/>
      <c r="E997" s="147"/>
      <c r="F997" s="148"/>
      <c r="G997" s="147"/>
      <c r="H997" s="148"/>
      <c r="I997" s="469"/>
      <c r="J997" s="147"/>
      <c r="K997" s="147"/>
      <c r="L997" s="147"/>
      <c r="M997" s="149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</row>
    <row ht="12.75" customHeight="1" r="998">
      <c r="A998" s="144"/>
      <c r="B998" s="145"/>
      <c r="C998" s="145"/>
      <c r="D998" s="469"/>
      <c r="E998" s="147"/>
      <c r="F998" s="148"/>
      <c r="G998" s="147"/>
      <c r="H998" s="148"/>
      <c r="I998" s="469"/>
      <c r="J998" s="147"/>
      <c r="K998" s="147"/>
      <c r="L998" s="147"/>
      <c r="M998" s="149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</row>
    <row ht="12.75" customHeight="1" r="999">
      <c r="A999" s="144"/>
      <c r="B999" s="145"/>
      <c r="C999" s="145"/>
      <c r="D999" s="469"/>
      <c r="E999" s="147"/>
      <c r="F999" s="148"/>
      <c r="G999" s="147"/>
      <c r="H999" s="148"/>
      <c r="I999" s="469"/>
      <c r="J999" s="147"/>
      <c r="K999" s="147"/>
      <c r="L999" s="147"/>
      <c r="M999" s="149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  <c r="Z999" s="141"/>
    </row>
    <row ht="12.75" customHeight="1" r="1000">
      <c r="A1000" s="144"/>
      <c r="B1000" s="145"/>
      <c r="C1000" s="145"/>
      <c r="D1000" s="469"/>
      <c r="E1000" s="147"/>
      <c r="F1000" s="148"/>
      <c r="G1000" s="147"/>
      <c r="H1000" s="148"/>
      <c r="I1000" s="469"/>
      <c r="J1000" s="147"/>
      <c r="K1000" s="147"/>
      <c r="L1000" s="147"/>
      <c r="M1000" s="149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</row>
  </sheetData>
  <autoFilter ref="$A$1:$M$495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xl/worksheets/sheet9.xml><?xml version="1.0" encoding="utf-8"?>
<worksheet xmlns="http://schemas.openxmlformats.org/spreadsheetml/2006/main" xmlns:mc="http://schemas.openxmlformats.org/markup-compatibility/2006" xmlns:mv="urn:schemas-microsoft-com:mac:vml" xmlns:mx="http://schemas.microsoft.com/office/mac/excel/2008/main" xmlns:r="http://schemas.openxmlformats.org/officeDocument/2006/relationships" xmlns:x14="http://schemas.microsoft.com/office/spreadsheetml/2009/9/main" xmlns:x14ac="http://schemas.microsoft.com/office/spreadsheetml/2009/9/ac" xmlns:x15="http://schemas.microsoft.com/office/spreadsheetml/2010/11/main" xmlns:xm="http://schemas.microsoft.com/office/excel/2006/main" mc:Ignorable="x14ac">
  <sheetPr>
    <pageSetUpPr fitToPage="1"/>
  </sheetPr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8" defaultColWidth="14.43" defaultRowHeight="15"/>
  <cols>
    <col min="1" max="1" width="20" customWidth="1"/>
    <col min="2" max="2" width="23.86" customWidth="1"/>
    <col min="3" max="4" width="24.86" customWidth="1"/>
    <col min="5" max="5" width="47.71" customWidth="1"/>
    <col min="6" max="6" width="49.29" customWidth="1"/>
    <col min="7" max="7" width="15.43" customWidth="1"/>
    <col min="8" max="8" width="20.29" customWidth="1"/>
    <col min="9" max="9" width="22.43" customWidth="1"/>
    <col min="10" max="10" width="14.71" customWidth="1"/>
    <col min="11" max="11" width="77.43" customWidth="1"/>
    <col min="12" max="12" width="76.43" customWidth="1"/>
    <col min="13" max="13" width="45.29" customWidth="1"/>
    <col min="14" max="14" width="7.71" customWidth="1"/>
    <col min="15" max="15" width="27.14" customWidth="1"/>
    <col min="16" max="16" width="9.86" customWidth="1"/>
    <col min="17" max="17" width="3.43" customWidth="1"/>
    <col min="18" max="18" width="39.14" customWidth="1"/>
    <col min="19" max="19" width="62.86" customWidth="1"/>
    <col min="20" max="20" width="13.71" customWidth="1"/>
    <col min="21" max="26" width="8.71" customWidth="1"/>
  </cols>
  <sheetData>
    <row ht="12.75" customHeight="1" r="1">
      <c r="A1" s="1" t="s">
        <v>0</v>
      </c>
      <c r="B1" s="2" t="s">
        <v>1</v>
      </c>
      <c r="C1" s="2" t="s">
        <v>2</v>
      </c>
      <c r="D1" s="494" t="s">
        <v>3</v>
      </c>
      <c r="E1" s="4" t="s">
        <v>4</v>
      </c>
      <c r="F1" s="5" t="s">
        <v>5</v>
      </c>
      <c r="G1" s="495" t="s">
        <v>6</v>
      </c>
      <c r="H1" s="5" t="s">
        <v>7</v>
      </c>
      <c r="I1" s="494" t="s">
        <v>8</v>
      </c>
      <c r="J1" s="4" t="s">
        <v>9</v>
      </c>
      <c r="K1" s="496" t="s">
        <v>10</v>
      </c>
      <c r="L1" s="496" t="s">
        <v>11</v>
      </c>
      <c r="M1" s="387" t="s">
        <v>12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ht="12.75" customHeight="1" r="2">
      <c r="A2" s="16">
        <v>119</v>
      </c>
      <c r="B2" s="17" t="s">
        <v>4409</v>
      </c>
      <c r="C2" s="17">
        <v>2009</v>
      </c>
      <c r="D2" s="392">
        <v>40059</v>
      </c>
      <c r="E2" s="19" t="s">
        <v>4410</v>
      </c>
      <c r="F2" s="20" t="s">
        <v>1313</v>
      </c>
      <c r="G2" s="19" t="s">
        <v>17</v>
      </c>
      <c r="H2" s="20" t="s">
        <v>2746</v>
      </c>
      <c r="I2" s="392">
        <v>43468</v>
      </c>
      <c r="J2" s="19">
        <v>1</v>
      </c>
      <c r="K2" s="97" t="s">
        <v>295</v>
      </c>
      <c r="L2" s="20" t="s">
        <v>376</v>
      </c>
      <c r="M2" s="393">
        <f>I2-D2</f>
        <v>3409</v>
      </c>
      <c r="N2" s="7"/>
      <c r="O2" s="390" t="s">
        <v>4411</v>
      </c>
      <c r="P2" s="391"/>
      <c r="Q2" s="7"/>
      <c r="R2" s="7"/>
      <c r="S2" s="7"/>
      <c r="T2" s="7"/>
      <c r="U2" s="7"/>
      <c r="V2" s="7"/>
      <c r="W2" s="7"/>
      <c r="X2" s="7"/>
      <c r="Y2" s="7"/>
      <c r="Z2" s="7"/>
    </row>
    <row ht="12.75" customHeight="1" r="3">
      <c r="A3" s="8">
        <v>219</v>
      </c>
      <c r="B3" s="9" t="s">
        <v>4412</v>
      </c>
      <c r="C3" s="9">
        <v>2012</v>
      </c>
      <c r="D3" s="388">
        <v>41066</v>
      </c>
      <c r="E3" s="12" t="s">
        <v>4413</v>
      </c>
      <c r="F3" s="11" t="s">
        <v>968</v>
      </c>
      <c r="G3" s="12" t="s">
        <v>17</v>
      </c>
      <c r="H3" s="11" t="s">
        <v>55</v>
      </c>
      <c r="I3" s="388">
        <v>43469</v>
      </c>
      <c r="J3" s="12">
        <v>1</v>
      </c>
      <c r="K3" s="87" t="s">
        <v>278</v>
      </c>
      <c r="L3" s="11" t="s">
        <v>371</v>
      </c>
      <c r="M3" s="389">
        <f>I3-D3</f>
        <v>2403</v>
      </c>
      <c r="N3" s="7"/>
      <c r="O3" s="394" t="s">
        <v>26</v>
      </c>
      <c r="P3" s="394">
        <f>COUNTIF($G$2:$G$476,"PT")</f>
        <v>1</v>
      </c>
      <c r="Q3" s="7"/>
      <c r="R3" s="7"/>
      <c r="S3" s="7"/>
      <c r="T3" s="7"/>
      <c r="U3" s="7"/>
      <c r="V3" s="7"/>
      <c r="W3" s="7"/>
      <c r="X3" s="7"/>
      <c r="Y3" s="7"/>
      <c r="Z3" s="7"/>
    </row>
    <row ht="12.75" customHeight="1" r="4">
      <c r="A4" s="16">
        <v>319</v>
      </c>
      <c r="B4" s="17" t="s">
        <v>4414</v>
      </c>
      <c r="C4" s="17">
        <v>2015</v>
      </c>
      <c r="D4" s="392">
        <v>42074</v>
      </c>
      <c r="E4" s="19" t="s">
        <v>4415</v>
      </c>
      <c r="F4" s="20" t="s">
        <v>968</v>
      </c>
      <c r="G4" s="19" t="s">
        <v>17</v>
      </c>
      <c r="H4" s="20" t="s">
        <v>3169</v>
      </c>
      <c r="I4" s="392">
        <v>43469</v>
      </c>
      <c r="J4" s="19">
        <v>1</v>
      </c>
      <c r="K4" s="87" t="s">
        <v>278</v>
      </c>
      <c r="L4" s="20" t="s">
        <v>371</v>
      </c>
      <c r="M4" s="393">
        <f>I4-D4</f>
        <v>1395</v>
      </c>
      <c r="N4" s="22"/>
      <c r="O4" s="23" t="s">
        <v>30</v>
      </c>
      <c r="P4" s="23">
        <f>COUNTIF($G$2:$G$476,"PTN")</f>
        <v>3</v>
      </c>
      <c r="Q4" s="22"/>
      <c r="R4" s="22"/>
      <c r="S4" s="22"/>
      <c r="T4" s="22"/>
      <c r="U4" s="22"/>
      <c r="V4" s="22"/>
      <c r="W4" s="22"/>
      <c r="X4" s="22"/>
      <c r="Y4" s="22"/>
      <c r="Z4" s="22"/>
    </row>
    <row ht="12.75" customHeight="1" r="5">
      <c r="A5" s="8">
        <v>419</v>
      </c>
      <c r="B5" s="9" t="s">
        <v>4416</v>
      </c>
      <c r="C5" s="9">
        <v>2015</v>
      </c>
      <c r="D5" s="388">
        <v>42184</v>
      </c>
      <c r="E5" s="12" t="s">
        <v>4417</v>
      </c>
      <c r="F5" s="11" t="s">
        <v>1183</v>
      </c>
      <c r="G5" s="12" t="s">
        <v>17</v>
      </c>
      <c r="H5" s="11" t="s">
        <v>2462</v>
      </c>
      <c r="I5" s="388">
        <v>43469</v>
      </c>
      <c r="J5" s="12">
        <v>1</v>
      </c>
      <c r="K5" s="103" t="s">
        <v>308</v>
      </c>
      <c r="L5" s="11" t="s">
        <v>371</v>
      </c>
      <c r="M5" s="389">
        <f>I5-D5</f>
        <v>1285</v>
      </c>
      <c r="N5" s="22"/>
      <c r="O5" s="24" t="s">
        <v>35</v>
      </c>
      <c r="P5" s="24">
        <f>COUNTIF($G$2:$G$476,"PTE")</f>
        <v>269</v>
      </c>
      <c r="Q5" s="22"/>
      <c r="R5" s="22"/>
      <c r="S5" s="22"/>
      <c r="T5" s="22"/>
      <c r="U5" s="22"/>
      <c r="V5" s="22"/>
      <c r="W5" s="22"/>
      <c r="X5" s="22"/>
      <c r="Y5" s="22"/>
      <c r="Z5" s="22"/>
    </row>
    <row ht="12.75" customHeight="1" r="6">
      <c r="A6" s="16">
        <v>519</v>
      </c>
      <c r="B6" s="17" t="s">
        <v>4418</v>
      </c>
      <c r="C6" s="17">
        <v>2017</v>
      </c>
      <c r="D6" s="392">
        <v>42845</v>
      </c>
      <c r="E6" s="19" t="s">
        <v>4419</v>
      </c>
      <c r="F6" s="20" t="s">
        <v>1183</v>
      </c>
      <c r="G6" s="19" t="s">
        <v>17</v>
      </c>
      <c r="H6" s="20" t="s">
        <v>2746</v>
      </c>
      <c r="I6" s="392">
        <v>43469</v>
      </c>
      <c r="J6" s="19">
        <v>1</v>
      </c>
      <c r="K6" s="103" t="s">
        <v>308</v>
      </c>
      <c r="L6" s="20" t="s">
        <v>371</v>
      </c>
      <c r="M6" s="393">
        <f>I6-D6</f>
        <v>624</v>
      </c>
      <c r="N6" s="22"/>
      <c r="O6" s="23" t="s">
        <v>40</v>
      </c>
      <c r="P6" s="23">
        <f>COUNTIF($G$2:$G$476,"Pré-Mistura")</f>
        <v>0</v>
      </c>
      <c r="Q6" s="22"/>
      <c r="R6" s="22"/>
      <c r="S6" s="22"/>
      <c r="T6" s="22"/>
      <c r="U6" s="22"/>
      <c r="V6" s="22"/>
      <c r="W6" s="22"/>
      <c r="X6" s="22"/>
      <c r="Y6" s="22"/>
      <c r="Z6" s="22"/>
    </row>
    <row ht="12.75" customHeight="1" r="7">
      <c r="A7" s="8">
        <v>619</v>
      </c>
      <c r="B7" s="9" t="s">
        <v>4420</v>
      </c>
      <c r="C7" s="9">
        <v>2017</v>
      </c>
      <c r="D7" s="388">
        <v>42916</v>
      </c>
      <c r="E7" s="12" t="s">
        <v>4421</v>
      </c>
      <c r="F7" s="11" t="s">
        <v>1183</v>
      </c>
      <c r="G7" s="12" t="s">
        <v>17</v>
      </c>
      <c r="H7" s="11" t="s">
        <v>55</v>
      </c>
      <c r="I7" s="388">
        <v>43469</v>
      </c>
      <c r="J7" s="12">
        <v>1</v>
      </c>
      <c r="K7" s="103" t="s">
        <v>308</v>
      </c>
      <c r="L7" s="11" t="s">
        <v>371</v>
      </c>
      <c r="M7" s="389">
        <f>I7-D7</f>
        <v>553</v>
      </c>
      <c r="N7" s="22"/>
      <c r="O7" s="24" t="s">
        <v>852</v>
      </c>
      <c r="P7" s="24">
        <f>COUNTIF($G$2:$G$476,"PF")</f>
        <v>36</v>
      </c>
      <c r="Q7" s="22"/>
      <c r="R7" s="22"/>
      <c r="S7" s="22"/>
      <c r="T7" s="22"/>
      <c r="U7" s="22"/>
      <c r="V7" s="22"/>
      <c r="W7" s="22"/>
      <c r="X7" s="22"/>
      <c r="Y7" s="22"/>
      <c r="Z7" s="22"/>
    </row>
    <row ht="12.75" customHeight="1" r="8">
      <c r="A8" s="16">
        <v>719</v>
      </c>
      <c r="B8" s="17" t="s">
        <v>4422</v>
      </c>
      <c r="C8" s="17">
        <v>2015</v>
      </c>
      <c r="D8" s="392">
        <v>42226</v>
      </c>
      <c r="E8" s="19" t="s">
        <v>4423</v>
      </c>
      <c r="F8" s="20" t="s">
        <v>4424</v>
      </c>
      <c r="G8" s="19" t="s">
        <v>850</v>
      </c>
      <c r="H8" s="20" t="s">
        <v>3845</v>
      </c>
      <c r="I8" s="392">
        <v>43108</v>
      </c>
      <c r="J8" s="19">
        <v>1</v>
      </c>
      <c r="K8" s="103" t="s">
        <v>308</v>
      </c>
      <c r="L8" s="20" t="s">
        <v>376</v>
      </c>
      <c r="M8" s="393">
        <f>I8-D8</f>
        <v>882</v>
      </c>
      <c r="N8" s="22"/>
      <c r="O8" s="23" t="s">
        <v>844</v>
      </c>
      <c r="P8" s="23">
        <f>COUNTIF($G$2:$G$476,"PFN")</f>
        <v>19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ht="12.75" customHeight="1" r="9">
      <c r="A9" s="8">
        <v>819</v>
      </c>
      <c r="B9" s="9" t="s">
        <v>4425</v>
      </c>
      <c r="C9" s="9">
        <v>2013</v>
      </c>
      <c r="D9" s="388">
        <v>41376</v>
      </c>
      <c r="E9" s="12" t="s">
        <v>4426</v>
      </c>
      <c r="F9" s="11" t="s">
        <v>953</v>
      </c>
      <c r="G9" s="12" t="s">
        <v>17</v>
      </c>
      <c r="H9" s="11" t="s">
        <v>65</v>
      </c>
      <c r="I9" s="388">
        <v>43474</v>
      </c>
      <c r="J9" s="12">
        <v>1</v>
      </c>
      <c r="K9" s="97" t="s">
        <v>295</v>
      </c>
      <c r="L9" s="11" t="s">
        <v>371</v>
      </c>
      <c r="M9" s="389">
        <f>I9-D9</f>
        <v>2098</v>
      </c>
      <c r="N9" s="22"/>
      <c r="O9" s="24" t="s">
        <v>861</v>
      </c>
      <c r="P9" s="24">
        <f>COUNTIF($G$2:$G$476,"PF/PTE")</f>
        <v>104</v>
      </c>
      <c r="Q9" s="22"/>
      <c r="R9" s="22"/>
      <c r="S9" s="22"/>
      <c r="T9" s="22"/>
      <c r="U9" s="22"/>
      <c r="V9" s="22"/>
      <c r="W9" s="22"/>
      <c r="X9" s="22"/>
      <c r="Y9" s="22"/>
      <c r="Z9" s="22"/>
    </row>
    <row ht="12.75" customHeight="1" r="10">
      <c r="A10" s="16">
        <v>919</v>
      </c>
      <c r="B10" s="17" t="s">
        <v>4427</v>
      </c>
      <c r="C10" s="17">
        <v>2017</v>
      </c>
      <c r="D10" s="392">
        <v>42922</v>
      </c>
      <c r="E10" s="19" t="s">
        <v>4428</v>
      </c>
      <c r="F10" s="20" t="s">
        <v>1474</v>
      </c>
      <c r="G10" s="19" t="s">
        <v>17</v>
      </c>
      <c r="H10" s="20" t="s">
        <v>55</v>
      </c>
      <c r="I10" s="392">
        <v>43474</v>
      </c>
      <c r="J10" s="19">
        <v>1</v>
      </c>
      <c r="K10" s="87" t="s">
        <v>278</v>
      </c>
      <c r="L10" s="20" t="s">
        <v>371</v>
      </c>
      <c r="M10" s="393">
        <f>I10-D10</f>
        <v>552</v>
      </c>
      <c r="N10" s="22"/>
      <c r="O10" s="23" t="s">
        <v>865</v>
      </c>
      <c r="P10" s="23">
        <f>COUNTIF($G$2:$G$476,"Bio")</f>
        <v>31</v>
      </c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ht="12.75" customHeight="1" r="11">
      <c r="A11" s="8">
        <v>1019</v>
      </c>
      <c r="B11" s="9" t="s">
        <v>4429</v>
      </c>
      <c r="C11" s="9">
        <v>2016</v>
      </c>
      <c r="D11" s="388">
        <v>42433</v>
      </c>
      <c r="E11" s="12" t="s">
        <v>4430</v>
      </c>
      <c r="F11" s="11" t="s">
        <v>180</v>
      </c>
      <c r="G11" s="12" t="s">
        <v>17</v>
      </c>
      <c r="H11" s="11" t="s">
        <v>25</v>
      </c>
      <c r="I11" s="388">
        <v>43474</v>
      </c>
      <c r="J11" s="12">
        <v>1</v>
      </c>
      <c r="K11" s="103" t="s">
        <v>308</v>
      </c>
      <c r="L11" s="11" t="s">
        <v>371</v>
      </c>
      <c r="M11" s="389">
        <f>I11-D11</f>
        <v>1041</v>
      </c>
      <c r="N11" s="22"/>
      <c r="O11" s="395" t="s">
        <v>871</v>
      </c>
      <c r="P11" s="395">
        <f>COUNTIF($G$2:$G$476,"Bio/Org")</f>
        <v>12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ht="12.75" customHeight="1" r="12">
      <c r="A12" s="16">
        <v>1119</v>
      </c>
      <c r="B12" s="17" t="s">
        <v>4431</v>
      </c>
      <c r="C12" s="17">
        <v>2013</v>
      </c>
      <c r="D12" s="392">
        <v>41603</v>
      </c>
      <c r="E12" s="19" t="s">
        <v>4432</v>
      </c>
      <c r="F12" s="20" t="s">
        <v>154</v>
      </c>
      <c r="G12" s="19" t="s">
        <v>850</v>
      </c>
      <c r="H12" s="20" t="s">
        <v>3286</v>
      </c>
      <c r="I12" s="392">
        <v>43480</v>
      </c>
      <c r="J12" s="19">
        <v>1</v>
      </c>
      <c r="K12" s="97" t="s">
        <v>295</v>
      </c>
      <c r="L12" s="20" t="s">
        <v>376</v>
      </c>
      <c r="M12" s="393">
        <f>I12-D12</f>
        <v>1877</v>
      </c>
      <c r="N12" s="22"/>
      <c r="O12" s="396" t="s">
        <v>45</v>
      </c>
      <c r="P12" s="397">
        <f>SUM(P3:P11)</f>
        <v>475</v>
      </c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ht="12.75" customHeight="1" r="13">
      <c r="A13" s="8">
        <v>1219</v>
      </c>
      <c r="B13" s="9" t="s">
        <v>4433</v>
      </c>
      <c r="C13" s="9">
        <v>2015</v>
      </c>
      <c r="D13" s="388">
        <v>42250</v>
      </c>
      <c r="E13" s="12" t="s">
        <v>4434</v>
      </c>
      <c r="F13" s="11" t="s">
        <v>154</v>
      </c>
      <c r="G13" s="12" t="s">
        <v>850</v>
      </c>
      <c r="H13" s="11" t="s">
        <v>3286</v>
      </c>
      <c r="I13" s="388">
        <v>43480</v>
      </c>
      <c r="J13" s="12">
        <v>1</v>
      </c>
      <c r="K13" s="97" t="s">
        <v>295</v>
      </c>
      <c r="L13" s="11" t="s">
        <v>376</v>
      </c>
      <c r="M13" s="389">
        <f>I13-D13</f>
        <v>1230</v>
      </c>
      <c r="N13" s="36"/>
      <c r="O13" s="22"/>
      <c r="P13" s="22"/>
      <c r="Q13" s="22"/>
      <c r="R13" s="398"/>
      <c r="S13" s="398"/>
      <c r="T13" s="22"/>
      <c r="U13" s="22"/>
      <c r="V13" s="22"/>
      <c r="W13" s="22"/>
      <c r="X13" s="22"/>
      <c r="Y13" s="22"/>
      <c r="Z13" s="22"/>
    </row>
    <row ht="12.75" customHeight="1" r="14">
      <c r="A14" s="16">
        <v>1319</v>
      </c>
      <c r="B14" s="17" t="s">
        <v>4435</v>
      </c>
      <c r="C14" s="17">
        <v>2016</v>
      </c>
      <c r="D14" s="392">
        <v>42577</v>
      </c>
      <c r="E14" s="19" t="s">
        <v>4436</v>
      </c>
      <c r="F14" s="20" t="s">
        <v>916</v>
      </c>
      <c r="G14" s="19" t="s">
        <v>860</v>
      </c>
      <c r="H14" s="20" t="s">
        <v>132</v>
      </c>
      <c r="I14" s="392">
        <v>43482</v>
      </c>
      <c r="J14" s="19">
        <v>1</v>
      </c>
      <c r="K14" s="87" t="s">
        <v>278</v>
      </c>
      <c r="L14" s="20" t="s">
        <v>376</v>
      </c>
      <c r="M14" s="393">
        <f>I14-D14</f>
        <v>905</v>
      </c>
      <c r="N14" s="36"/>
      <c r="O14" s="399" t="s">
        <v>56</v>
      </c>
      <c r="P14" s="28"/>
      <c r="Q14" s="28"/>
      <c r="R14" s="28"/>
      <c r="S14" s="29"/>
      <c r="T14" s="22"/>
      <c r="U14" s="22"/>
      <c r="V14" s="22"/>
      <c r="W14" s="22"/>
      <c r="X14" s="22"/>
      <c r="Y14" s="22"/>
      <c r="Z14" s="22"/>
    </row>
    <row ht="12.75" customHeight="1" r="15">
      <c r="A15" s="8">
        <v>1419</v>
      </c>
      <c r="B15" s="9" t="s">
        <v>4437</v>
      </c>
      <c r="C15" s="9">
        <v>2016</v>
      </c>
      <c r="D15" s="388">
        <v>42593</v>
      </c>
      <c r="E15" s="12" t="s">
        <v>4438</v>
      </c>
      <c r="F15" s="11" t="s">
        <v>1963</v>
      </c>
      <c r="G15" s="12" t="s">
        <v>860</v>
      </c>
      <c r="H15" s="11" t="s">
        <v>132</v>
      </c>
      <c r="I15" s="388">
        <v>43482</v>
      </c>
      <c r="J15" s="12">
        <v>1</v>
      </c>
      <c r="K15" s="87" t="s">
        <v>278</v>
      </c>
      <c r="L15" s="11" t="s">
        <v>371</v>
      </c>
      <c r="M15" s="389">
        <f>I15-D15</f>
        <v>889</v>
      </c>
      <c r="N15" s="22"/>
      <c r="O15" s="30"/>
      <c r="P15" s="31"/>
      <c r="Q15" s="31"/>
      <c r="R15" s="31"/>
      <c r="S15" s="32"/>
      <c r="T15" s="22"/>
      <c r="U15" s="22"/>
      <c r="V15" s="22"/>
      <c r="W15" s="22"/>
      <c r="X15" s="22"/>
      <c r="Y15" s="22"/>
      <c r="Z15" s="22"/>
    </row>
    <row ht="13.5" customHeight="1" r="16">
      <c r="A16" s="16">
        <v>1519</v>
      </c>
      <c r="B16" s="17" t="s">
        <v>4439</v>
      </c>
      <c r="C16" s="17">
        <v>2016</v>
      </c>
      <c r="D16" s="392">
        <v>42531</v>
      </c>
      <c r="E16" s="19" t="s">
        <v>4440</v>
      </c>
      <c r="F16" s="20" t="s">
        <v>4441</v>
      </c>
      <c r="G16" s="19" t="s">
        <v>850</v>
      </c>
      <c r="H16" s="20" t="s">
        <v>870</v>
      </c>
      <c r="I16" s="392">
        <v>43482</v>
      </c>
      <c r="J16" s="19">
        <v>1</v>
      </c>
      <c r="K16" s="87" t="s">
        <v>278</v>
      </c>
      <c r="L16" s="20" t="s">
        <v>371</v>
      </c>
      <c r="M16" s="393">
        <f>I16-D16</f>
        <v>951</v>
      </c>
      <c r="N16" s="22"/>
      <c r="O16" s="400" t="s">
        <v>4442</v>
      </c>
      <c r="P16" s="59"/>
      <c r="Q16" s="59"/>
      <c r="R16" s="59"/>
      <c r="S16" s="60"/>
      <c r="T16" s="22"/>
      <c r="U16" s="22"/>
      <c r="V16" s="22"/>
      <c r="W16" s="22"/>
      <c r="X16" s="22"/>
      <c r="Y16" s="22"/>
      <c r="Z16" s="22"/>
    </row>
    <row ht="15" customHeight="1" r="17">
      <c r="A17" s="8">
        <v>1619</v>
      </c>
      <c r="B17" s="9" t="s">
        <v>4443</v>
      </c>
      <c r="C17" s="9">
        <v>2015</v>
      </c>
      <c r="D17" s="388">
        <v>42031</v>
      </c>
      <c r="E17" s="12" t="s">
        <v>4444</v>
      </c>
      <c r="F17" s="11" t="s">
        <v>1963</v>
      </c>
      <c r="G17" s="12" t="s">
        <v>850</v>
      </c>
      <c r="H17" s="11" t="s">
        <v>104</v>
      </c>
      <c r="I17" s="388">
        <v>43482</v>
      </c>
      <c r="J17" s="12">
        <v>1</v>
      </c>
      <c r="K17" s="103" t="s">
        <v>308</v>
      </c>
      <c r="L17" s="11" t="s">
        <v>371</v>
      </c>
      <c r="M17" s="389">
        <f>I17-D17</f>
        <v>1451</v>
      </c>
      <c r="N17" s="22"/>
      <c r="O17" s="37" t="s">
        <v>4445</v>
      </c>
      <c r="P17" s="34"/>
      <c r="Q17" s="34"/>
      <c r="R17" s="34"/>
      <c r="S17" s="35"/>
      <c r="T17" s="22"/>
      <c r="U17" s="22"/>
      <c r="V17" s="22"/>
      <c r="W17" s="22"/>
      <c r="X17" s="22"/>
      <c r="Y17" s="22"/>
      <c r="Z17" s="22"/>
    </row>
    <row ht="15.75" customHeight="1" r="18">
      <c r="A18" s="16">
        <v>1719</v>
      </c>
      <c r="B18" s="17" t="s">
        <v>4446</v>
      </c>
      <c r="C18" s="17">
        <v>2013</v>
      </c>
      <c r="D18" s="392">
        <v>41414</v>
      </c>
      <c r="E18" s="19" t="s">
        <v>4447</v>
      </c>
      <c r="F18" s="20" t="s">
        <v>154</v>
      </c>
      <c r="G18" s="19" t="s">
        <v>860</v>
      </c>
      <c r="H18" s="20" t="s">
        <v>4448</v>
      </c>
      <c r="I18" s="392">
        <v>43487</v>
      </c>
      <c r="J18" s="19">
        <v>1</v>
      </c>
      <c r="K18" s="87" t="s">
        <v>278</v>
      </c>
      <c r="L18" s="20" t="s">
        <v>376</v>
      </c>
      <c r="M18" s="393">
        <f>I18-D18</f>
        <v>2073</v>
      </c>
      <c r="N18" s="22"/>
      <c r="O18" s="33" t="s">
        <v>4449</v>
      </c>
      <c r="P18" s="34"/>
      <c r="Q18" s="34"/>
      <c r="R18" s="34"/>
      <c r="S18" s="35"/>
      <c r="T18" s="22"/>
      <c r="U18" s="22"/>
      <c r="V18" s="22"/>
      <c r="W18" s="22"/>
      <c r="X18" s="22"/>
      <c r="Y18" s="22"/>
      <c r="Z18" s="22"/>
    </row>
    <row ht="15.75" customHeight="1" r="19">
      <c r="A19" s="8">
        <v>1819</v>
      </c>
      <c r="B19" s="9" t="s">
        <v>4450</v>
      </c>
      <c r="C19" s="9">
        <v>2013</v>
      </c>
      <c r="D19" s="388">
        <v>41339</v>
      </c>
      <c r="E19" s="12" t="s">
        <v>4451</v>
      </c>
      <c r="F19" s="11" t="s">
        <v>1678</v>
      </c>
      <c r="G19" s="12" t="s">
        <v>860</v>
      </c>
      <c r="H19" s="11" t="s">
        <v>3671</v>
      </c>
      <c r="I19" s="388">
        <v>43489</v>
      </c>
      <c r="J19" s="12">
        <v>1</v>
      </c>
      <c r="K19" s="87" t="s">
        <v>278</v>
      </c>
      <c r="L19" s="11" t="s">
        <v>376</v>
      </c>
      <c r="M19" s="389">
        <f>I19-D19</f>
        <v>2150</v>
      </c>
      <c r="N19" s="22"/>
      <c r="O19" s="37" t="s">
        <v>4452</v>
      </c>
      <c r="P19" s="34"/>
      <c r="Q19" s="34"/>
      <c r="R19" s="34"/>
      <c r="S19" s="35"/>
      <c r="T19" s="22"/>
      <c r="U19" s="22"/>
      <c r="V19" s="22"/>
      <c r="W19" s="22"/>
      <c r="X19" s="22"/>
      <c r="Y19" s="22"/>
      <c r="Z19" s="22"/>
    </row>
    <row ht="12.75" customHeight="1" r="20">
      <c r="A20" s="16">
        <v>1919</v>
      </c>
      <c r="B20" s="17" t="s">
        <v>4453</v>
      </c>
      <c r="C20" s="17">
        <v>2012</v>
      </c>
      <c r="D20" s="392">
        <v>41164</v>
      </c>
      <c r="E20" s="19" t="s">
        <v>4454</v>
      </c>
      <c r="F20" s="20" t="s">
        <v>2634</v>
      </c>
      <c r="G20" s="19" t="s">
        <v>860</v>
      </c>
      <c r="H20" s="20" t="s">
        <v>3637</v>
      </c>
      <c r="I20" s="392">
        <v>43489</v>
      </c>
      <c r="J20" s="19">
        <v>1</v>
      </c>
      <c r="K20" s="87" t="s">
        <v>278</v>
      </c>
      <c r="L20" s="20" t="s">
        <v>371</v>
      </c>
      <c r="M20" s="393">
        <f>I20-D20</f>
        <v>2325</v>
      </c>
      <c r="N20" s="22"/>
      <c r="O20" s="33" t="s">
        <v>4455</v>
      </c>
      <c r="P20" s="34"/>
      <c r="Q20" s="34"/>
      <c r="R20" s="34"/>
      <c r="S20" s="35"/>
      <c r="T20" s="22"/>
      <c r="U20" s="22"/>
      <c r="V20" s="22"/>
      <c r="W20" s="22"/>
      <c r="X20" s="22"/>
      <c r="Y20" s="22"/>
      <c r="Z20" s="22"/>
    </row>
    <row ht="12.75" customHeight="1" r="21">
      <c r="A21" s="8">
        <v>2019</v>
      </c>
      <c r="B21" s="9" t="s">
        <v>4456</v>
      </c>
      <c r="C21" s="9">
        <v>2015</v>
      </c>
      <c r="D21" s="388">
        <v>42275</v>
      </c>
      <c r="E21" s="12" t="s">
        <v>4457</v>
      </c>
      <c r="F21" s="11" t="s">
        <v>4458</v>
      </c>
      <c r="G21" s="12" t="s">
        <v>860</v>
      </c>
      <c r="H21" s="11" t="s">
        <v>4459</v>
      </c>
      <c r="I21" s="388">
        <v>43489</v>
      </c>
      <c r="J21" s="12">
        <v>1</v>
      </c>
      <c r="K21" s="87" t="s">
        <v>278</v>
      </c>
      <c r="L21" s="11" t="s">
        <v>376</v>
      </c>
      <c r="M21" s="389">
        <f>I21-D21</f>
        <v>1214</v>
      </c>
      <c r="N21" s="22"/>
      <c r="O21" s="37" t="s">
        <v>4460</v>
      </c>
      <c r="P21" s="34"/>
      <c r="Q21" s="34"/>
      <c r="R21" s="34"/>
      <c r="S21" s="35"/>
      <c r="T21" s="22"/>
      <c r="U21" s="22"/>
      <c r="V21" s="22"/>
      <c r="W21" s="22"/>
      <c r="X21" s="22"/>
      <c r="Y21" s="22"/>
      <c r="Z21" s="22"/>
    </row>
    <row ht="12.75" customHeight="1" r="22">
      <c r="A22" s="16">
        <v>2119</v>
      </c>
      <c r="B22" s="17" t="s">
        <v>4461</v>
      </c>
      <c r="C22" s="17">
        <v>2014</v>
      </c>
      <c r="D22" s="392">
        <v>41662</v>
      </c>
      <c r="E22" s="19" t="s">
        <v>4462</v>
      </c>
      <c r="F22" s="20" t="s">
        <v>4463</v>
      </c>
      <c r="G22" s="19" t="s">
        <v>860</v>
      </c>
      <c r="H22" s="20" t="s">
        <v>137</v>
      </c>
      <c r="I22" s="392">
        <v>43494</v>
      </c>
      <c r="J22" s="19">
        <v>1</v>
      </c>
      <c r="K22" s="87" t="s">
        <v>278</v>
      </c>
      <c r="L22" s="20" t="s">
        <v>365</v>
      </c>
      <c r="M22" s="393">
        <f>I22-D22</f>
        <v>1832</v>
      </c>
      <c r="N22" s="22"/>
      <c r="O22" s="33" t="s">
        <v>4464</v>
      </c>
      <c r="P22" s="34"/>
      <c r="Q22" s="34"/>
      <c r="R22" s="34"/>
      <c r="S22" s="35"/>
      <c r="T22" s="22"/>
      <c r="U22" s="22"/>
      <c r="V22" s="22"/>
      <c r="W22" s="22"/>
      <c r="X22" s="22"/>
      <c r="Y22" s="22"/>
      <c r="Z22" s="22"/>
    </row>
    <row ht="15.75" customHeight="1" r="23">
      <c r="A23" s="8">
        <v>2219</v>
      </c>
      <c r="B23" s="9" t="s">
        <v>4465</v>
      </c>
      <c r="C23" s="9">
        <v>2012</v>
      </c>
      <c r="D23" s="388">
        <v>41176</v>
      </c>
      <c r="E23" s="12" t="s">
        <v>4466</v>
      </c>
      <c r="F23" s="11" t="s">
        <v>2116</v>
      </c>
      <c r="G23" s="12" t="s">
        <v>860</v>
      </c>
      <c r="H23" s="11" t="s">
        <v>870</v>
      </c>
      <c r="I23" s="388">
        <v>43494</v>
      </c>
      <c r="J23" s="12">
        <v>1</v>
      </c>
      <c r="K23" s="87" t="s">
        <v>278</v>
      </c>
      <c r="L23" s="11" t="s">
        <v>371</v>
      </c>
      <c r="M23" s="389">
        <f>I23-D23</f>
        <v>2318</v>
      </c>
      <c r="N23" s="22"/>
      <c r="O23" s="37" t="s">
        <v>4467</v>
      </c>
      <c r="P23" s="34"/>
      <c r="Q23" s="34"/>
      <c r="R23" s="34"/>
      <c r="S23" s="35"/>
      <c r="T23" s="22"/>
      <c r="U23" s="22"/>
      <c r="V23" s="22"/>
      <c r="W23" s="22"/>
      <c r="X23" s="22"/>
      <c r="Y23" s="22"/>
      <c r="Z23" s="22"/>
    </row>
    <row ht="12.75" customHeight="1" r="24">
      <c r="A24" s="16">
        <v>2319</v>
      </c>
      <c r="B24" s="17" t="s">
        <v>4468</v>
      </c>
      <c r="C24" s="17">
        <v>2014</v>
      </c>
      <c r="D24" s="392">
        <v>41648</v>
      </c>
      <c r="E24" s="19" t="s">
        <v>4469</v>
      </c>
      <c r="F24" s="20" t="s">
        <v>451</v>
      </c>
      <c r="G24" s="19" t="s">
        <v>860</v>
      </c>
      <c r="H24" s="20" t="s">
        <v>71</v>
      </c>
      <c r="I24" s="392">
        <v>43494</v>
      </c>
      <c r="J24" s="19">
        <v>1</v>
      </c>
      <c r="K24" s="87" t="s">
        <v>278</v>
      </c>
      <c r="L24" s="20" t="s">
        <v>376</v>
      </c>
      <c r="M24" s="393">
        <f>I24-D24</f>
        <v>1846</v>
      </c>
      <c r="N24" s="22"/>
      <c r="O24" s="401" t="s">
        <v>4470</v>
      </c>
      <c r="P24" s="39"/>
      <c r="Q24" s="39"/>
      <c r="R24" s="39"/>
      <c r="S24" s="40"/>
      <c r="T24" s="22"/>
      <c r="U24" s="22"/>
      <c r="V24" s="22"/>
      <c r="W24" s="22"/>
      <c r="X24" s="22"/>
      <c r="Y24" s="22"/>
      <c r="Z24" s="22"/>
    </row>
    <row ht="12.75" customHeight="1" r="25">
      <c r="A25" s="8">
        <v>2419</v>
      </c>
      <c r="B25" s="9" t="s">
        <v>4471</v>
      </c>
      <c r="C25" s="9">
        <v>2016</v>
      </c>
      <c r="D25" s="388">
        <v>42458</v>
      </c>
      <c r="E25" s="12" t="s">
        <v>4472</v>
      </c>
      <c r="F25" s="11" t="s">
        <v>2116</v>
      </c>
      <c r="G25" s="12" t="s">
        <v>17</v>
      </c>
      <c r="H25" s="11" t="s">
        <v>83</v>
      </c>
      <c r="I25" s="388">
        <v>43494</v>
      </c>
      <c r="J25" s="12">
        <v>1</v>
      </c>
      <c r="K25" s="87" t="s">
        <v>278</v>
      </c>
      <c r="L25" s="11" t="s">
        <v>376</v>
      </c>
      <c r="M25" s="389">
        <f>I25-D25</f>
        <v>1036</v>
      </c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ht="12.75" customHeight="1" r="26">
      <c r="A26" s="16">
        <v>2519</v>
      </c>
      <c r="B26" s="17" t="s">
        <v>4473</v>
      </c>
      <c r="C26" s="17">
        <v>2018</v>
      </c>
      <c r="D26" s="392">
        <v>43276</v>
      </c>
      <c r="E26" s="19" t="s">
        <v>4474</v>
      </c>
      <c r="F26" s="20" t="s">
        <v>1439</v>
      </c>
      <c r="G26" s="19" t="s">
        <v>17</v>
      </c>
      <c r="H26" s="20" t="s">
        <v>137</v>
      </c>
      <c r="I26" s="392">
        <v>43494</v>
      </c>
      <c r="J26" s="19">
        <v>1</v>
      </c>
      <c r="K26" s="87" t="s">
        <v>278</v>
      </c>
      <c r="L26" s="20" t="s">
        <v>376</v>
      </c>
      <c r="M26" s="393">
        <f>I26-D26</f>
        <v>218</v>
      </c>
      <c r="N26" s="22"/>
      <c r="O26" s="399" t="s">
        <v>913</v>
      </c>
      <c r="P26" s="28"/>
      <c r="Q26" s="28"/>
      <c r="R26" s="28"/>
      <c r="S26" s="29"/>
      <c r="T26" s="22"/>
      <c r="U26" s="22"/>
      <c r="V26" s="22"/>
      <c r="W26" s="22"/>
      <c r="X26" s="22"/>
      <c r="Y26" s="22"/>
      <c r="Z26" s="22"/>
    </row>
    <row ht="12.75" customHeight="1" r="27">
      <c r="A27" s="8">
        <v>2619</v>
      </c>
      <c r="B27" s="9" t="s">
        <v>4475</v>
      </c>
      <c r="C27" s="9">
        <v>2014</v>
      </c>
      <c r="D27" s="388">
        <v>41836</v>
      </c>
      <c r="E27" s="12" t="s">
        <v>4476</v>
      </c>
      <c r="F27" s="11" t="s">
        <v>4477</v>
      </c>
      <c r="G27" s="12" t="s">
        <v>17</v>
      </c>
      <c r="H27" s="11" t="s">
        <v>3169</v>
      </c>
      <c r="I27" s="388">
        <v>43494</v>
      </c>
      <c r="J27" s="12">
        <v>1</v>
      </c>
      <c r="K27" s="106" t="s">
        <v>324</v>
      </c>
      <c r="L27" s="11" t="s">
        <v>376</v>
      </c>
      <c r="M27" s="389">
        <f>I27-D27</f>
        <v>1658</v>
      </c>
      <c r="N27" s="22"/>
      <c r="O27" s="50"/>
      <c r="P27" s="51"/>
      <c r="Q27" s="51"/>
      <c r="R27" s="51"/>
      <c r="S27" s="52"/>
      <c r="T27" s="22"/>
      <c r="U27" s="22"/>
      <c r="V27" s="22"/>
      <c r="W27" s="22"/>
      <c r="X27" s="22"/>
      <c r="Y27" s="22"/>
      <c r="Z27" s="22"/>
    </row>
    <row ht="12.75" customHeight="1" r="28">
      <c r="A28" s="16">
        <v>2719</v>
      </c>
      <c r="B28" s="17" t="s">
        <v>4478</v>
      </c>
      <c r="C28" s="17">
        <v>2016</v>
      </c>
      <c r="D28" s="392">
        <v>42465</v>
      </c>
      <c r="E28" s="19" t="s">
        <v>4479</v>
      </c>
      <c r="F28" s="20" t="s">
        <v>4477</v>
      </c>
      <c r="G28" s="19" t="s">
        <v>17</v>
      </c>
      <c r="H28" s="20" t="s">
        <v>50</v>
      </c>
      <c r="I28" s="392">
        <v>43494</v>
      </c>
      <c r="J28" s="19">
        <v>1</v>
      </c>
      <c r="K28" s="106" t="s">
        <v>324</v>
      </c>
      <c r="L28" s="20" t="s">
        <v>376</v>
      </c>
      <c r="M28" s="393">
        <f>I28-D28</f>
        <v>1029</v>
      </c>
      <c r="N28" s="22"/>
      <c r="O28" s="402" t="s">
        <v>105</v>
      </c>
      <c r="P28" s="403" t="s">
        <v>106</v>
      </c>
      <c r="Q28" s="404"/>
      <c r="R28" s="405"/>
      <c r="S28" s="406" t="s">
        <v>107</v>
      </c>
      <c r="T28" s="22"/>
      <c r="U28" s="22"/>
      <c r="V28" s="22"/>
      <c r="W28" s="22"/>
      <c r="X28" s="22"/>
      <c r="Y28" s="22"/>
      <c r="Z28" s="22"/>
    </row>
    <row ht="12.75" customHeight="1" r="29">
      <c r="A29" s="8">
        <v>2819</v>
      </c>
      <c r="B29" s="9" t="s">
        <v>4480</v>
      </c>
      <c r="C29" s="9">
        <v>2017</v>
      </c>
      <c r="D29" s="388">
        <v>42782</v>
      </c>
      <c r="E29" s="12" t="s">
        <v>4481</v>
      </c>
      <c r="F29" s="11" t="s">
        <v>4477</v>
      </c>
      <c r="G29" s="12" t="s">
        <v>17</v>
      </c>
      <c r="H29" s="11" t="s">
        <v>4482</v>
      </c>
      <c r="I29" s="388">
        <v>43494</v>
      </c>
      <c r="J29" s="12">
        <v>1</v>
      </c>
      <c r="K29" s="106" t="s">
        <v>324</v>
      </c>
      <c r="L29" s="11" t="s">
        <v>376</v>
      </c>
      <c r="M29" s="389">
        <f>I29-D29</f>
        <v>712</v>
      </c>
      <c r="N29" s="22"/>
      <c r="O29" s="24">
        <v>2007</v>
      </c>
      <c r="P29" s="303">
        <f>COUNTIF($C$2:$C$503,"2007")</f>
        <v>1</v>
      </c>
      <c r="Q29" s="59"/>
      <c r="R29" s="60"/>
      <c r="S29" s="63">
        <f>(P29/P42)</f>
        <v>0.00210526315789474</v>
      </c>
      <c r="T29" s="22"/>
      <c r="U29" s="22"/>
      <c r="V29" s="22"/>
      <c r="W29" s="22"/>
      <c r="X29" s="22"/>
      <c r="Y29" s="22"/>
      <c r="Z29" s="22"/>
    </row>
    <row ht="13.5" customHeight="1" r="30">
      <c r="A30" s="16">
        <v>2919</v>
      </c>
      <c r="B30" s="17" t="s">
        <v>4483</v>
      </c>
      <c r="C30" s="17">
        <v>2014</v>
      </c>
      <c r="D30" s="392">
        <v>41842</v>
      </c>
      <c r="E30" s="19" t="s">
        <v>4484</v>
      </c>
      <c r="F30" s="20" t="s">
        <v>4477</v>
      </c>
      <c r="G30" s="19" t="s">
        <v>17</v>
      </c>
      <c r="H30" s="20" t="s">
        <v>225</v>
      </c>
      <c r="I30" s="392">
        <v>43494</v>
      </c>
      <c r="J30" s="19">
        <v>1</v>
      </c>
      <c r="K30" s="106" t="s">
        <v>324</v>
      </c>
      <c r="L30" s="20" t="s">
        <v>376</v>
      </c>
      <c r="M30" s="393">
        <f>I30-D30</f>
        <v>1652</v>
      </c>
      <c r="N30" s="22"/>
      <c r="O30" s="23">
        <v>2008</v>
      </c>
      <c r="P30" s="64">
        <f>COUNTIF($C$2:$C$503,"2008")</f>
        <v>1</v>
      </c>
      <c r="Q30" s="34"/>
      <c r="R30" s="35"/>
      <c r="S30" s="61">
        <f>(P30/P42)</f>
        <v>0.00210526315789474</v>
      </c>
      <c r="T30" s="22"/>
      <c r="U30" s="22"/>
      <c r="V30" s="22"/>
      <c r="W30" s="22"/>
      <c r="X30" s="22"/>
      <c r="Y30" s="22"/>
      <c r="Z30" s="22"/>
    </row>
    <row ht="13.5" customHeight="1" r="31">
      <c r="A31" s="8">
        <v>3019</v>
      </c>
      <c r="B31" s="9" t="s">
        <v>4485</v>
      </c>
      <c r="C31" s="9">
        <v>2007</v>
      </c>
      <c r="D31" s="388">
        <v>39392</v>
      </c>
      <c r="E31" s="12" t="s">
        <v>4486</v>
      </c>
      <c r="F31" s="11" t="s">
        <v>1632</v>
      </c>
      <c r="G31" s="12" t="s">
        <v>850</v>
      </c>
      <c r="H31" s="11" t="s">
        <v>866</v>
      </c>
      <c r="I31" s="388">
        <v>43497</v>
      </c>
      <c r="J31" s="12">
        <v>2</v>
      </c>
      <c r="K31" s="103" t="s">
        <v>308</v>
      </c>
      <c r="L31" s="11" t="s">
        <v>376</v>
      </c>
      <c r="M31" s="389">
        <f>I31-D31</f>
        <v>4105</v>
      </c>
      <c r="N31" s="22"/>
      <c r="O31" s="24">
        <v>2009</v>
      </c>
      <c r="P31" s="62">
        <f>COUNTIF($C$2:$C$503,"2009")</f>
        <v>8</v>
      </c>
      <c r="Q31" s="34"/>
      <c r="R31" s="35"/>
      <c r="S31" s="63">
        <f>(P31/P42)</f>
        <v>0.0168421052631579</v>
      </c>
      <c r="T31" s="22"/>
      <c r="U31" s="22"/>
      <c r="V31" s="22"/>
      <c r="W31" s="22"/>
      <c r="X31" s="22"/>
      <c r="Y31" s="22"/>
      <c r="Z31" s="22"/>
    </row>
    <row ht="12.75" customHeight="1" r="32">
      <c r="A32" s="16">
        <v>3119</v>
      </c>
      <c r="B32" s="17" t="s">
        <v>4487</v>
      </c>
      <c r="C32" s="17">
        <v>2016</v>
      </c>
      <c r="D32" s="392">
        <v>42551</v>
      </c>
      <c r="E32" s="19" t="s">
        <v>4488</v>
      </c>
      <c r="F32" s="20" t="s">
        <v>1037</v>
      </c>
      <c r="G32" s="19" t="s">
        <v>850</v>
      </c>
      <c r="H32" s="20" t="s">
        <v>55</v>
      </c>
      <c r="I32" s="392">
        <v>43497</v>
      </c>
      <c r="J32" s="19">
        <v>2</v>
      </c>
      <c r="K32" s="103" t="s">
        <v>308</v>
      </c>
      <c r="L32" s="20" t="s">
        <v>376</v>
      </c>
      <c r="M32" s="393">
        <f>I32-D32</f>
        <v>946</v>
      </c>
      <c r="N32" s="22"/>
      <c r="O32" s="23">
        <v>2010</v>
      </c>
      <c r="P32" s="64">
        <f>COUNTIF($C$2:$C$503,"2010")</f>
        <v>5</v>
      </c>
      <c r="Q32" s="34"/>
      <c r="R32" s="35"/>
      <c r="S32" s="61">
        <f>(P32/P42)</f>
        <v>0.0105263157894737</v>
      </c>
      <c r="T32" s="22"/>
      <c r="U32" s="22"/>
      <c r="V32" s="22"/>
      <c r="W32" s="22"/>
      <c r="X32" s="22"/>
      <c r="Y32" s="22"/>
      <c r="Z32" s="22"/>
    </row>
    <row ht="12.75" customHeight="1" r="33">
      <c r="A33" s="8">
        <v>3219</v>
      </c>
      <c r="B33" s="9" t="s">
        <v>4489</v>
      </c>
      <c r="C33" s="9">
        <v>2013</v>
      </c>
      <c r="D33" s="388">
        <v>41446</v>
      </c>
      <c r="E33" s="12" t="s">
        <v>4490</v>
      </c>
      <c r="F33" s="11" t="s">
        <v>3873</v>
      </c>
      <c r="G33" s="12" t="s">
        <v>860</v>
      </c>
      <c r="H33" s="11" t="s">
        <v>18</v>
      </c>
      <c r="I33" s="388">
        <v>43497</v>
      </c>
      <c r="J33" s="12">
        <v>2</v>
      </c>
      <c r="K33" s="106" t="s">
        <v>324</v>
      </c>
      <c r="L33" s="11" t="s">
        <v>371</v>
      </c>
      <c r="M33" s="389">
        <f>I33-D33</f>
        <v>2051</v>
      </c>
      <c r="N33" s="22"/>
      <c r="O33" s="24">
        <v>2011</v>
      </c>
      <c r="P33" s="62">
        <f>COUNTIF($C$2:$C$503,"2011")</f>
        <v>27</v>
      </c>
      <c r="Q33" s="34"/>
      <c r="R33" s="35"/>
      <c r="S33" s="63">
        <f>(P33/P42)</f>
        <v>0.0568421052631579</v>
      </c>
      <c r="T33" s="22"/>
      <c r="U33" s="22"/>
      <c r="V33" s="22"/>
      <c r="W33" s="22"/>
      <c r="X33" s="22"/>
      <c r="Y33" s="22"/>
      <c r="Z33" s="22"/>
    </row>
    <row ht="12.75" customHeight="1" r="34">
      <c r="A34" s="16">
        <v>3319</v>
      </c>
      <c r="B34" s="17" t="s">
        <v>4491</v>
      </c>
      <c r="C34" s="17">
        <v>2016</v>
      </c>
      <c r="D34" s="392">
        <v>42405</v>
      </c>
      <c r="E34" s="19" t="s">
        <v>4492</v>
      </c>
      <c r="F34" s="20" t="s">
        <v>4493</v>
      </c>
      <c r="G34" s="19" t="s">
        <v>850</v>
      </c>
      <c r="H34" s="20" t="s">
        <v>3845</v>
      </c>
      <c r="I34" s="392">
        <v>43497</v>
      </c>
      <c r="J34" s="19">
        <v>2</v>
      </c>
      <c r="K34" s="103" t="s">
        <v>308</v>
      </c>
      <c r="L34" s="20" t="s">
        <v>371</v>
      </c>
      <c r="M34" s="393">
        <f>I34-D34</f>
        <v>1092</v>
      </c>
      <c r="N34" s="22"/>
      <c r="O34" s="23">
        <v>2012</v>
      </c>
      <c r="P34" s="64">
        <f>COUNTIF($C$2:$C$503,"2012")</f>
        <v>46</v>
      </c>
      <c r="Q34" s="34"/>
      <c r="R34" s="35"/>
      <c r="S34" s="61">
        <f>(P34/P42)</f>
        <v>0.0968421052631579</v>
      </c>
      <c r="T34" s="22"/>
      <c r="U34" s="22"/>
      <c r="V34" s="22"/>
      <c r="W34" s="22"/>
      <c r="X34" s="22"/>
      <c r="Y34" s="22"/>
      <c r="Z34" s="22"/>
    </row>
    <row ht="12.75" customHeight="1" r="35">
      <c r="A35" s="8">
        <v>3419</v>
      </c>
      <c r="B35" s="9" t="s">
        <v>4494</v>
      </c>
      <c r="C35" s="9">
        <v>2017</v>
      </c>
      <c r="D35" s="388">
        <v>43031</v>
      </c>
      <c r="E35" s="12" t="s">
        <v>4495</v>
      </c>
      <c r="F35" s="11" t="s">
        <v>968</v>
      </c>
      <c r="G35" s="12" t="s">
        <v>17</v>
      </c>
      <c r="H35" s="11" t="s">
        <v>1252</v>
      </c>
      <c r="I35" s="388">
        <v>43500</v>
      </c>
      <c r="J35" s="12">
        <v>2</v>
      </c>
      <c r="K35" s="87" t="s">
        <v>278</v>
      </c>
      <c r="L35" s="11" t="s">
        <v>371</v>
      </c>
      <c r="M35" s="389">
        <f>I35-D35</f>
        <v>469</v>
      </c>
      <c r="N35" s="22"/>
      <c r="O35" s="24">
        <v>2013</v>
      </c>
      <c r="P35" s="62">
        <f>COUNTIF($C$2:$C$503,"2013")</f>
        <v>79</v>
      </c>
      <c r="Q35" s="34"/>
      <c r="R35" s="35"/>
      <c r="S35" s="63">
        <f>(P35/P42)</f>
        <v>0.166315789473684</v>
      </c>
      <c r="T35" s="22"/>
      <c r="U35" s="22"/>
      <c r="V35" s="22"/>
      <c r="W35" s="22"/>
      <c r="X35" s="22"/>
      <c r="Y35" s="22"/>
      <c r="Z35" s="22"/>
    </row>
    <row ht="12.75" customHeight="1" r="36">
      <c r="A36" s="16">
        <v>3519</v>
      </c>
      <c r="B36" s="17" t="s">
        <v>4496</v>
      </c>
      <c r="C36" s="17">
        <v>2016</v>
      </c>
      <c r="D36" s="392">
        <v>42594</v>
      </c>
      <c r="E36" s="19" t="s">
        <v>4497</v>
      </c>
      <c r="F36" s="20" t="s">
        <v>885</v>
      </c>
      <c r="G36" s="19" t="s">
        <v>17</v>
      </c>
      <c r="H36" s="20" t="s">
        <v>3671</v>
      </c>
      <c r="I36" s="392">
        <v>43500</v>
      </c>
      <c r="J36" s="19">
        <v>2</v>
      </c>
      <c r="K36" s="87" t="s">
        <v>278</v>
      </c>
      <c r="L36" s="20" t="s">
        <v>371</v>
      </c>
      <c r="M36" s="393">
        <f>I36-D36</f>
        <v>906</v>
      </c>
      <c r="N36" s="22"/>
      <c r="O36" s="23">
        <v>2014</v>
      </c>
      <c r="P36" s="64">
        <f>COUNTIF($C$2:$C$503,"2014")</f>
        <v>53</v>
      </c>
      <c r="Q36" s="34"/>
      <c r="R36" s="35"/>
      <c r="S36" s="61">
        <f>(P36/P42)</f>
        <v>0.111578947368421</v>
      </c>
      <c r="T36" s="22"/>
      <c r="U36" s="22"/>
      <c r="V36" s="22"/>
      <c r="W36" s="22"/>
      <c r="X36" s="22"/>
      <c r="Y36" s="22"/>
      <c r="Z36" s="22"/>
    </row>
    <row ht="12.75" customHeight="1" r="37">
      <c r="A37" s="8">
        <v>3619</v>
      </c>
      <c r="B37" s="9" t="s">
        <v>4498</v>
      </c>
      <c r="C37" s="9">
        <v>2016</v>
      </c>
      <c r="D37" s="388">
        <v>42698</v>
      </c>
      <c r="E37" s="12" t="s">
        <v>4499</v>
      </c>
      <c r="F37" s="11" t="s">
        <v>1678</v>
      </c>
      <c r="G37" s="12" t="s">
        <v>17</v>
      </c>
      <c r="H37" s="11" t="s">
        <v>465</v>
      </c>
      <c r="I37" s="388">
        <v>43500</v>
      </c>
      <c r="J37" s="12">
        <v>2</v>
      </c>
      <c r="K37" s="87" t="s">
        <v>278</v>
      </c>
      <c r="L37" s="11" t="s">
        <v>376</v>
      </c>
      <c r="M37" s="389">
        <f>I37-D37</f>
        <v>802</v>
      </c>
      <c r="N37" s="22"/>
      <c r="O37" s="24">
        <v>2015</v>
      </c>
      <c r="P37" s="62">
        <f>COUNTIF($C$2:$C$503,"2015")</f>
        <v>65</v>
      </c>
      <c r="Q37" s="34"/>
      <c r="R37" s="35"/>
      <c r="S37" s="63">
        <f>(P37/P42)</f>
        <v>0.136842105263158</v>
      </c>
      <c r="T37" s="22"/>
      <c r="U37" s="22"/>
      <c r="V37" s="22"/>
      <c r="W37" s="22"/>
      <c r="X37" s="22"/>
      <c r="Y37" s="22"/>
      <c r="Z37" s="22"/>
    </row>
    <row ht="12.75" customHeight="1" r="38">
      <c r="A38" s="16">
        <v>3719</v>
      </c>
      <c r="B38" s="17" t="s">
        <v>4500</v>
      </c>
      <c r="C38" s="17">
        <v>2015</v>
      </c>
      <c r="D38" s="392">
        <v>42020</v>
      </c>
      <c r="E38" s="19" t="s">
        <v>4501</v>
      </c>
      <c r="F38" s="20" t="s">
        <v>1678</v>
      </c>
      <c r="G38" s="19" t="s">
        <v>17</v>
      </c>
      <c r="H38" s="20" t="s">
        <v>25</v>
      </c>
      <c r="I38" s="392">
        <v>43500</v>
      </c>
      <c r="J38" s="19">
        <v>2</v>
      </c>
      <c r="K38" s="87" t="s">
        <v>278</v>
      </c>
      <c r="L38" s="20" t="s">
        <v>376</v>
      </c>
      <c r="M38" s="393">
        <f>I38-D38</f>
        <v>1480</v>
      </c>
      <c r="N38" s="22"/>
      <c r="O38" s="23">
        <v>2016</v>
      </c>
      <c r="P38" s="64">
        <f>COUNTIF($C$2:$C$503,"2016")</f>
        <v>53</v>
      </c>
      <c r="Q38" s="34"/>
      <c r="R38" s="35"/>
      <c r="S38" s="61">
        <f>(P38/P42)</f>
        <v>0.111578947368421</v>
      </c>
      <c r="T38" s="22"/>
      <c r="U38" s="22"/>
      <c r="V38" s="22"/>
      <c r="W38" s="22"/>
      <c r="X38" s="22"/>
      <c r="Y38" s="22"/>
      <c r="Z38" s="22"/>
    </row>
    <row ht="12.75" customHeight="1" r="39">
      <c r="A39" s="8">
        <v>3819</v>
      </c>
      <c r="B39" s="9" t="s">
        <v>4502</v>
      </c>
      <c r="C39" s="9">
        <v>2014</v>
      </c>
      <c r="D39" s="388">
        <v>41970</v>
      </c>
      <c r="E39" s="12" t="s">
        <v>4503</v>
      </c>
      <c r="F39" s="11" t="s">
        <v>968</v>
      </c>
      <c r="G39" s="12" t="s">
        <v>17</v>
      </c>
      <c r="H39" s="11" t="s">
        <v>3169</v>
      </c>
      <c r="I39" s="388">
        <v>43500</v>
      </c>
      <c r="J39" s="12">
        <v>2</v>
      </c>
      <c r="K39" s="87" t="s">
        <v>278</v>
      </c>
      <c r="L39" s="11" t="s">
        <v>371</v>
      </c>
      <c r="M39" s="389">
        <f>I39-D39</f>
        <v>1530</v>
      </c>
      <c r="N39" s="22"/>
      <c r="O39" s="24">
        <v>2017</v>
      </c>
      <c r="P39" s="62">
        <f>COUNTIF($C$2:$C$503,"2017")</f>
        <v>55</v>
      </c>
      <c r="Q39" s="34"/>
      <c r="R39" s="35"/>
      <c r="S39" s="63">
        <f>(P39/P42)</f>
        <v>0.115789473684211</v>
      </c>
      <c r="T39" s="22"/>
      <c r="U39" s="22"/>
      <c r="V39" s="22"/>
      <c r="W39" s="22"/>
      <c r="X39" s="22"/>
      <c r="Y39" s="22"/>
      <c r="Z39" s="22"/>
    </row>
    <row ht="12.75" customHeight="1" r="40">
      <c r="A40" s="16">
        <v>3919</v>
      </c>
      <c r="B40" s="17" t="s">
        <v>4504</v>
      </c>
      <c r="C40" s="17">
        <v>2017</v>
      </c>
      <c r="D40" s="392">
        <v>43060</v>
      </c>
      <c r="E40" s="19" t="s">
        <v>4505</v>
      </c>
      <c r="F40" s="20" t="s">
        <v>2493</v>
      </c>
      <c r="G40" s="19" t="s">
        <v>865</v>
      </c>
      <c r="H40" s="20" t="s">
        <v>4506</v>
      </c>
      <c r="I40" s="392">
        <v>43502</v>
      </c>
      <c r="J40" s="19">
        <v>2</v>
      </c>
      <c r="K40" s="106" t="s">
        <v>324</v>
      </c>
      <c r="L40" s="20" t="s">
        <v>380</v>
      </c>
      <c r="M40" s="393">
        <f>I40-D40</f>
        <v>442</v>
      </c>
      <c r="N40" s="22"/>
      <c r="O40" s="23">
        <v>2018</v>
      </c>
      <c r="P40" s="64">
        <f>COUNTIF($C$2:$C$503,"2018")</f>
        <v>59</v>
      </c>
      <c r="Q40" s="34"/>
      <c r="R40" s="35"/>
      <c r="S40" s="61">
        <f>(P40/P42)</f>
        <v>0.124210526315789</v>
      </c>
      <c r="T40" s="22"/>
      <c r="U40" s="22"/>
      <c r="V40" s="22"/>
      <c r="W40" s="22"/>
      <c r="X40" s="22"/>
      <c r="Y40" s="22"/>
      <c r="Z40" s="22"/>
    </row>
    <row ht="12.75" customHeight="1" r="41">
      <c r="A41" s="8">
        <v>4019</v>
      </c>
      <c r="B41" s="9" t="s">
        <v>4507</v>
      </c>
      <c r="C41" s="9">
        <v>2015</v>
      </c>
      <c r="D41" s="388">
        <v>42054</v>
      </c>
      <c r="E41" s="12" t="s">
        <v>4508</v>
      </c>
      <c r="F41" s="11" t="s">
        <v>1963</v>
      </c>
      <c r="G41" s="12" t="s">
        <v>850</v>
      </c>
      <c r="H41" s="11" t="s">
        <v>104</v>
      </c>
      <c r="I41" s="388">
        <v>43502</v>
      </c>
      <c r="J41" s="12">
        <v>2</v>
      </c>
      <c r="K41" s="103" t="s">
        <v>308</v>
      </c>
      <c r="L41" s="11" t="s">
        <v>371</v>
      </c>
      <c r="M41" s="389">
        <f>I41-D41</f>
        <v>1448</v>
      </c>
      <c r="N41" s="22"/>
      <c r="O41" s="24">
        <v>2019</v>
      </c>
      <c r="P41" s="62">
        <f>COUNTIF($C$2:$C$503,"2019")</f>
        <v>23</v>
      </c>
      <c r="Q41" s="34"/>
      <c r="R41" s="35"/>
      <c r="S41" s="63">
        <f>(P41/P42)</f>
        <v>0.0484210526315789</v>
      </c>
      <c r="T41" s="22"/>
      <c r="U41" s="22"/>
      <c r="V41" s="22"/>
      <c r="W41" s="22"/>
      <c r="X41" s="22"/>
      <c r="Y41" s="22"/>
      <c r="Z41" s="22"/>
    </row>
    <row ht="12.75" customHeight="1" r="42">
      <c r="A42" s="16">
        <v>4119</v>
      </c>
      <c r="B42" s="17" t="s">
        <v>4509</v>
      </c>
      <c r="C42" s="17">
        <v>2015</v>
      </c>
      <c r="D42" s="392">
        <v>42054</v>
      </c>
      <c r="E42" s="19" t="s">
        <v>4510</v>
      </c>
      <c r="F42" s="20" t="s">
        <v>1963</v>
      </c>
      <c r="G42" s="19" t="s">
        <v>850</v>
      </c>
      <c r="H42" s="20" t="s">
        <v>104</v>
      </c>
      <c r="I42" s="392">
        <v>43502</v>
      </c>
      <c r="J42" s="19">
        <v>2</v>
      </c>
      <c r="K42" s="103" t="s">
        <v>308</v>
      </c>
      <c r="L42" s="20" t="s">
        <v>371</v>
      </c>
      <c r="M42" s="393">
        <f>I42-D42</f>
        <v>1448</v>
      </c>
      <c r="N42" s="22"/>
      <c r="O42" s="407" t="s">
        <v>166</v>
      </c>
      <c r="P42" s="408">
        <f>SUM(P29:R41)</f>
        <v>475</v>
      </c>
      <c r="Q42" s="190"/>
      <c r="R42" s="191"/>
      <c r="S42" s="409">
        <f>SUM(S29:S41)</f>
        <v>1</v>
      </c>
      <c r="T42" s="22"/>
      <c r="U42" s="22"/>
      <c r="V42" s="22"/>
      <c r="W42" s="22"/>
      <c r="X42" s="22"/>
      <c r="Y42" s="22"/>
      <c r="Z42" s="22"/>
    </row>
    <row ht="12.75" customHeight="1" r="43">
      <c r="A43" s="8">
        <v>4219</v>
      </c>
      <c r="B43" s="9" t="s">
        <v>4511</v>
      </c>
      <c r="C43" s="9">
        <v>2018</v>
      </c>
      <c r="D43" s="388">
        <v>43153</v>
      </c>
      <c r="E43" s="12" t="s">
        <v>4512</v>
      </c>
      <c r="F43" s="11" t="s">
        <v>4513</v>
      </c>
      <c r="G43" s="12" t="s">
        <v>865</v>
      </c>
      <c r="H43" s="11" t="s">
        <v>4506</v>
      </c>
      <c r="I43" s="388">
        <v>43502</v>
      </c>
      <c r="J43" s="12">
        <v>2</v>
      </c>
      <c r="K43" s="106" t="s">
        <v>324</v>
      </c>
      <c r="L43" s="11" t="s">
        <v>380</v>
      </c>
      <c r="M43" s="389">
        <f>I43-D43</f>
        <v>349</v>
      </c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ht="12.75" customHeight="1" r="44">
      <c r="A44" s="16">
        <v>4319</v>
      </c>
      <c r="B44" s="17" t="s">
        <v>4514</v>
      </c>
      <c r="C44" s="17">
        <v>2009</v>
      </c>
      <c r="D44" s="392">
        <v>40092</v>
      </c>
      <c r="E44" s="19" t="s">
        <v>4515</v>
      </c>
      <c r="F44" s="20" t="s">
        <v>1005</v>
      </c>
      <c r="G44" s="19" t="s">
        <v>17</v>
      </c>
      <c r="H44" s="20" t="s">
        <v>2746</v>
      </c>
      <c r="I44" s="392">
        <v>43507</v>
      </c>
      <c r="J44" s="19">
        <v>2</v>
      </c>
      <c r="K44" s="97" t="s">
        <v>295</v>
      </c>
      <c r="L44" s="20" t="s">
        <v>376</v>
      </c>
      <c r="M44" s="393">
        <f>I44-D44</f>
        <v>3415</v>
      </c>
      <c r="N44" s="22"/>
      <c r="O44" s="399" t="s">
        <v>973</v>
      </c>
      <c r="P44" s="28"/>
      <c r="Q44" s="28"/>
      <c r="R44" s="28"/>
      <c r="S44" s="29"/>
      <c r="T44" s="22"/>
      <c r="U44" s="22"/>
      <c r="V44" s="22"/>
      <c r="W44" s="22"/>
      <c r="X44" s="22"/>
      <c r="Y44" s="22"/>
      <c r="Z44" s="22"/>
    </row>
    <row ht="12.75" customHeight="1" r="45">
      <c r="A45" s="8">
        <v>4419</v>
      </c>
      <c r="B45" s="9" t="s">
        <v>4516</v>
      </c>
      <c r="C45" s="9">
        <v>2014</v>
      </c>
      <c r="D45" s="388">
        <v>41915</v>
      </c>
      <c r="E45" s="12" t="s">
        <v>4517</v>
      </c>
      <c r="F45" s="11" t="s">
        <v>4518</v>
      </c>
      <c r="G45" s="12" t="s">
        <v>17</v>
      </c>
      <c r="H45" s="11" t="s">
        <v>121</v>
      </c>
      <c r="I45" s="388">
        <v>43508</v>
      </c>
      <c r="J45" s="12">
        <v>2</v>
      </c>
      <c r="K45" s="103" t="s">
        <v>308</v>
      </c>
      <c r="L45" s="11" t="s">
        <v>376</v>
      </c>
      <c r="M45" s="389">
        <f>I45-D45</f>
        <v>1593</v>
      </c>
      <c r="N45" s="22"/>
      <c r="O45" s="50"/>
      <c r="P45" s="51"/>
      <c r="Q45" s="51"/>
      <c r="R45" s="51"/>
      <c r="S45" s="52"/>
      <c r="T45" s="22"/>
      <c r="U45" s="22"/>
      <c r="V45" s="22"/>
      <c r="W45" s="22"/>
      <c r="X45" s="22"/>
      <c r="Y45" s="22"/>
      <c r="Z45" s="22"/>
    </row>
    <row ht="12.75" customHeight="1" r="46">
      <c r="A46" s="16">
        <v>4519</v>
      </c>
      <c r="B46" s="17" t="s">
        <v>4519</v>
      </c>
      <c r="C46" s="17">
        <v>2015</v>
      </c>
      <c r="D46" s="392">
        <v>42093</v>
      </c>
      <c r="E46" s="19" t="s">
        <v>4520</v>
      </c>
      <c r="F46" s="20" t="s">
        <v>4518</v>
      </c>
      <c r="G46" s="19" t="s">
        <v>17</v>
      </c>
      <c r="H46" s="20" t="s">
        <v>137</v>
      </c>
      <c r="I46" s="392">
        <v>43508</v>
      </c>
      <c r="J46" s="19">
        <v>2</v>
      </c>
      <c r="K46" s="103" t="s">
        <v>308</v>
      </c>
      <c r="L46" s="20" t="s">
        <v>376</v>
      </c>
      <c r="M46" s="393">
        <f>I46-D46</f>
        <v>1415</v>
      </c>
      <c r="N46" s="22"/>
      <c r="O46" s="402" t="s">
        <v>9</v>
      </c>
      <c r="P46" s="403" t="s">
        <v>106</v>
      </c>
      <c r="Q46" s="404"/>
      <c r="R46" s="405"/>
      <c r="S46" s="406" t="s">
        <v>107</v>
      </c>
      <c r="T46" s="22"/>
      <c r="U46" s="22"/>
      <c r="V46" s="22"/>
      <c r="W46" s="22"/>
      <c r="X46" s="22"/>
      <c r="Y46" s="22"/>
      <c r="Z46" s="22"/>
    </row>
    <row ht="12.75" customHeight="1" r="47">
      <c r="A47" s="8">
        <v>4619</v>
      </c>
      <c r="B47" s="9" t="s">
        <v>4521</v>
      </c>
      <c r="C47" s="9">
        <v>2018</v>
      </c>
      <c r="D47" s="388">
        <v>43346</v>
      </c>
      <c r="E47" s="12" t="s">
        <v>4522</v>
      </c>
      <c r="F47" s="11" t="s">
        <v>1430</v>
      </c>
      <c r="G47" s="12" t="s">
        <v>17</v>
      </c>
      <c r="H47" s="11" t="s">
        <v>18</v>
      </c>
      <c r="I47" s="388">
        <v>43508</v>
      </c>
      <c r="J47" s="12">
        <v>2</v>
      </c>
      <c r="K47" s="103" t="s">
        <v>308</v>
      </c>
      <c r="L47" s="11" t="s">
        <v>371</v>
      </c>
      <c r="M47" s="389">
        <f>I47-D47</f>
        <v>162</v>
      </c>
      <c r="N47" s="22"/>
      <c r="O47" s="410" t="s">
        <v>188</v>
      </c>
      <c r="P47" s="303">
        <f>COUNTIF($J$2:$J$476,"1")</f>
        <v>29</v>
      </c>
      <c r="Q47" s="59"/>
      <c r="R47" s="60"/>
      <c r="S47" s="411">
        <f>(P47/P59)</f>
        <v>0.0610526315789474</v>
      </c>
      <c r="T47" s="22"/>
      <c r="U47" s="22"/>
      <c r="V47" s="22"/>
      <c r="W47" s="22"/>
      <c r="X47" s="22"/>
      <c r="Y47" s="22"/>
      <c r="Z47" s="22"/>
    </row>
    <row ht="13.5" customHeight="1" r="48">
      <c r="A48" s="16">
        <v>4719</v>
      </c>
      <c r="B48" s="17" t="s">
        <v>4523</v>
      </c>
      <c r="C48" s="17">
        <v>2015</v>
      </c>
      <c r="D48" s="392">
        <v>42223</v>
      </c>
      <c r="E48" s="19" t="s">
        <v>4524</v>
      </c>
      <c r="F48" s="20" t="s">
        <v>961</v>
      </c>
      <c r="G48" s="19" t="s">
        <v>17</v>
      </c>
      <c r="H48" s="20" t="s">
        <v>3671</v>
      </c>
      <c r="I48" s="392">
        <v>43508</v>
      </c>
      <c r="J48" s="19">
        <v>2</v>
      </c>
      <c r="K48" s="103" t="s">
        <v>308</v>
      </c>
      <c r="L48" s="20" t="s">
        <v>371</v>
      </c>
      <c r="M48" s="393">
        <f>I48-D48</f>
        <v>1285</v>
      </c>
      <c r="N48" s="22"/>
      <c r="O48" s="23" t="s">
        <v>193</v>
      </c>
      <c r="P48" s="64">
        <f>COUNTIF($J$2:$J$476,"2")</f>
        <v>53</v>
      </c>
      <c r="Q48" s="34"/>
      <c r="R48" s="35"/>
      <c r="S48" s="61">
        <f>(P48/P59)</f>
        <v>0.111578947368421</v>
      </c>
      <c r="T48" s="22"/>
      <c r="U48" s="22"/>
      <c r="V48" s="22"/>
      <c r="W48" s="22"/>
      <c r="X48" s="22"/>
      <c r="Y48" s="22"/>
      <c r="Z48" s="22"/>
    </row>
    <row ht="12.75" customHeight="1" r="49">
      <c r="A49" s="8">
        <v>4819</v>
      </c>
      <c r="B49" s="9" t="s">
        <v>4525</v>
      </c>
      <c r="C49" s="9">
        <v>2015</v>
      </c>
      <c r="D49" s="388">
        <v>42173</v>
      </c>
      <c r="E49" s="12" t="s">
        <v>4526</v>
      </c>
      <c r="F49" s="11" t="s">
        <v>961</v>
      </c>
      <c r="G49" s="12" t="s">
        <v>17</v>
      </c>
      <c r="H49" s="11" t="s">
        <v>465</v>
      </c>
      <c r="I49" s="388">
        <v>43508</v>
      </c>
      <c r="J49" s="12">
        <v>2</v>
      </c>
      <c r="K49" s="103" t="s">
        <v>308</v>
      </c>
      <c r="L49" s="11" t="s">
        <v>371</v>
      </c>
      <c r="M49" s="389">
        <f>I49-D49</f>
        <v>1335</v>
      </c>
      <c r="N49" s="22"/>
      <c r="O49" s="24" t="s">
        <v>197</v>
      </c>
      <c r="P49" s="62">
        <f>COUNTIF($J$2:$J$476,"3")</f>
        <v>42</v>
      </c>
      <c r="Q49" s="34"/>
      <c r="R49" s="35"/>
      <c r="S49" s="63">
        <f>(P49/P59)</f>
        <v>0.0884210526315789</v>
      </c>
      <c r="T49" s="22"/>
      <c r="U49" s="22"/>
      <c r="V49" s="22"/>
      <c r="W49" s="22"/>
      <c r="X49" s="22"/>
      <c r="Y49" s="22"/>
      <c r="Z49" s="22"/>
    </row>
    <row ht="12.75" customHeight="1" r="50">
      <c r="A50" s="16">
        <v>4919</v>
      </c>
      <c r="B50" s="17" t="s">
        <v>4527</v>
      </c>
      <c r="C50" s="17">
        <v>2013</v>
      </c>
      <c r="D50" s="392">
        <v>41564</v>
      </c>
      <c r="E50" s="19" t="s">
        <v>4528</v>
      </c>
      <c r="F50" s="20" t="s">
        <v>4518</v>
      </c>
      <c r="G50" s="19" t="s">
        <v>17</v>
      </c>
      <c r="H50" s="20" t="s">
        <v>71</v>
      </c>
      <c r="I50" s="392">
        <v>43508</v>
      </c>
      <c r="J50" s="19">
        <v>2</v>
      </c>
      <c r="K50" s="103" t="s">
        <v>308</v>
      </c>
      <c r="L50" s="20" t="s">
        <v>376</v>
      </c>
      <c r="M50" s="393">
        <f>I50-D50</f>
        <v>1944</v>
      </c>
      <c r="N50" s="22"/>
      <c r="O50" s="23" t="s">
        <v>204</v>
      </c>
      <c r="P50" s="64">
        <f>COUNTIF($J$2:$J$476,"4")</f>
        <v>14</v>
      </c>
      <c r="Q50" s="34"/>
      <c r="R50" s="35"/>
      <c r="S50" s="61">
        <f>(P50/P59)</f>
        <v>0.0294736842105263</v>
      </c>
      <c r="T50" s="22"/>
      <c r="U50" s="22"/>
      <c r="V50" s="22"/>
      <c r="W50" s="22"/>
      <c r="X50" s="22"/>
      <c r="Y50" s="22"/>
      <c r="Z50" s="22"/>
    </row>
    <row ht="12.75" customHeight="1" r="51">
      <c r="A51" s="8">
        <v>5019</v>
      </c>
      <c r="B51" s="9" t="s">
        <v>4529</v>
      </c>
      <c r="C51" s="9">
        <v>2015</v>
      </c>
      <c r="D51" s="388">
        <v>42240</v>
      </c>
      <c r="E51" s="12" t="s">
        <v>4530</v>
      </c>
      <c r="F51" s="11" t="s">
        <v>154</v>
      </c>
      <c r="G51" s="12" t="s">
        <v>17</v>
      </c>
      <c r="H51" s="11" t="s">
        <v>294</v>
      </c>
      <c r="I51" s="388">
        <v>43508</v>
      </c>
      <c r="J51" s="12">
        <v>2</v>
      </c>
      <c r="K51" s="87" t="s">
        <v>278</v>
      </c>
      <c r="L51" s="11" t="s">
        <v>376</v>
      </c>
      <c r="M51" s="389">
        <f>I51-D51</f>
        <v>1268</v>
      </c>
      <c r="N51" s="22"/>
      <c r="O51" s="24" t="s">
        <v>211</v>
      </c>
      <c r="P51" s="62">
        <f>COUNTIF($J$2:$J$476,"5")</f>
        <v>63</v>
      </c>
      <c r="Q51" s="34"/>
      <c r="R51" s="35"/>
      <c r="S51" s="63">
        <f>(P51/P59)</f>
        <v>0.132631578947368</v>
      </c>
      <c r="T51" s="22"/>
      <c r="U51" s="22"/>
      <c r="V51" s="22"/>
      <c r="W51" s="22"/>
      <c r="X51" s="22"/>
      <c r="Y51" s="22"/>
      <c r="Z51" s="22"/>
    </row>
    <row ht="12.75" customHeight="1" r="52">
      <c r="A52" s="16">
        <v>5119</v>
      </c>
      <c r="B52" s="17" t="s">
        <v>4531</v>
      </c>
      <c r="C52" s="17">
        <v>2018</v>
      </c>
      <c r="D52" s="392">
        <v>43264</v>
      </c>
      <c r="E52" s="19" t="s">
        <v>4532</v>
      </c>
      <c r="F52" s="20" t="s">
        <v>456</v>
      </c>
      <c r="G52" s="19" t="s">
        <v>17</v>
      </c>
      <c r="H52" s="20" t="s">
        <v>465</v>
      </c>
      <c r="I52" s="392">
        <v>43510</v>
      </c>
      <c r="J52" s="19">
        <v>2</v>
      </c>
      <c r="K52" s="97" t="s">
        <v>295</v>
      </c>
      <c r="L52" s="20" t="s">
        <v>371</v>
      </c>
      <c r="M52" s="393">
        <f>I52-D52</f>
        <v>246</v>
      </c>
      <c r="N52" s="22"/>
      <c r="O52" s="23" t="s">
        <v>216</v>
      </c>
      <c r="P52" s="64">
        <f>COUNTIF($J$2:$J$476,"6")</f>
        <v>19</v>
      </c>
      <c r="Q52" s="34"/>
      <c r="R52" s="35"/>
      <c r="S52" s="61">
        <f>(P52/P59)</f>
        <v>0.04</v>
      </c>
      <c r="T52" s="22"/>
      <c r="U52" s="22"/>
      <c r="V52" s="22"/>
      <c r="W52" s="22"/>
      <c r="X52" s="22"/>
      <c r="Y52" s="22"/>
      <c r="Z52" s="22"/>
    </row>
    <row ht="12.75" customHeight="1" r="53">
      <c r="A53" s="8">
        <v>5219</v>
      </c>
      <c r="B53" s="9" t="s">
        <v>4533</v>
      </c>
      <c r="C53" s="9">
        <v>2015</v>
      </c>
      <c r="D53" s="388">
        <v>42174</v>
      </c>
      <c r="E53" s="12" t="s">
        <v>4534</v>
      </c>
      <c r="F53" s="11" t="s">
        <v>456</v>
      </c>
      <c r="G53" s="12" t="s">
        <v>17</v>
      </c>
      <c r="H53" s="11" t="s">
        <v>71</v>
      </c>
      <c r="I53" s="388">
        <v>43510</v>
      </c>
      <c r="J53" s="12">
        <v>2</v>
      </c>
      <c r="K53" s="97" t="s">
        <v>295</v>
      </c>
      <c r="L53" s="11" t="s">
        <v>371</v>
      </c>
      <c r="M53" s="389">
        <f>I53-D53</f>
        <v>1336</v>
      </c>
      <c r="N53" s="22"/>
      <c r="O53" s="24" t="s">
        <v>221</v>
      </c>
      <c r="P53" s="62">
        <f>COUNTIF($J$2:$J$476,"7")</f>
        <v>42</v>
      </c>
      <c r="Q53" s="34"/>
      <c r="R53" s="35"/>
      <c r="S53" s="63">
        <f>(P53/P59)</f>
        <v>0.0884210526315789</v>
      </c>
      <c r="T53" s="22"/>
      <c r="U53" s="22"/>
      <c r="V53" s="22"/>
      <c r="W53" s="22"/>
      <c r="X53" s="22"/>
      <c r="Y53" s="22"/>
      <c r="Z53" s="22"/>
    </row>
    <row ht="12.75" customHeight="1" r="54">
      <c r="A54" s="16">
        <v>5319</v>
      </c>
      <c r="B54" s="17" t="s">
        <v>4535</v>
      </c>
      <c r="C54" s="17">
        <v>2013</v>
      </c>
      <c r="D54" s="392">
        <v>41522</v>
      </c>
      <c r="E54" s="19" t="s">
        <v>4536</v>
      </c>
      <c r="F54" s="20" t="s">
        <v>456</v>
      </c>
      <c r="G54" s="19" t="s">
        <v>17</v>
      </c>
      <c r="H54" s="20" t="s">
        <v>181</v>
      </c>
      <c r="I54" s="392">
        <v>43510</v>
      </c>
      <c r="J54" s="19">
        <v>2</v>
      </c>
      <c r="K54" s="97" t="s">
        <v>295</v>
      </c>
      <c r="L54" s="20" t="s">
        <v>371</v>
      </c>
      <c r="M54" s="393">
        <f>I54-D54</f>
        <v>1988</v>
      </c>
      <c r="N54" s="36"/>
      <c r="O54" s="23" t="s">
        <v>226</v>
      </c>
      <c r="P54" s="64">
        <f>COUNTIF($J$2:$J$476,"8")</f>
        <v>63</v>
      </c>
      <c r="Q54" s="34"/>
      <c r="R54" s="35"/>
      <c r="S54" s="61">
        <f>(P54/P59)</f>
        <v>0.132631578947368</v>
      </c>
      <c r="T54" s="22"/>
      <c r="U54" s="22"/>
      <c r="V54" s="22"/>
      <c r="W54" s="22"/>
      <c r="X54" s="22"/>
      <c r="Y54" s="22"/>
      <c r="Z54" s="22"/>
    </row>
    <row ht="12.75" customHeight="1" r="55">
      <c r="A55" s="8">
        <v>5419</v>
      </c>
      <c r="B55" s="9" t="s">
        <v>4537</v>
      </c>
      <c r="C55" s="9">
        <v>2013</v>
      </c>
      <c r="D55" s="388">
        <v>41471</v>
      </c>
      <c r="E55" s="12" t="s">
        <v>4538</v>
      </c>
      <c r="F55" s="11" t="s">
        <v>584</v>
      </c>
      <c r="G55" s="12" t="s">
        <v>17</v>
      </c>
      <c r="H55" s="11" t="s">
        <v>1252</v>
      </c>
      <c r="I55" s="388">
        <v>43510</v>
      </c>
      <c r="J55" s="12">
        <v>2</v>
      </c>
      <c r="K55" s="103" t="s">
        <v>308</v>
      </c>
      <c r="L55" s="11" t="s">
        <v>371</v>
      </c>
      <c r="M55" s="389">
        <f>I55-D55</f>
        <v>2039</v>
      </c>
      <c r="N55" s="22"/>
      <c r="O55" s="24" t="s">
        <v>231</v>
      </c>
      <c r="P55" s="62">
        <f>COUNTIF($J$2:$J$476,"9")</f>
        <v>53</v>
      </c>
      <c r="Q55" s="34"/>
      <c r="R55" s="35"/>
      <c r="S55" s="63">
        <f>(P55/P59)</f>
        <v>0.111578947368421</v>
      </c>
      <c r="T55" s="22"/>
      <c r="U55" s="22"/>
      <c r="V55" s="22"/>
      <c r="W55" s="22"/>
      <c r="X55" s="22"/>
      <c r="Y55" s="22"/>
      <c r="Z55" s="22"/>
    </row>
    <row ht="12.75" customHeight="1" r="56">
      <c r="A56" s="16">
        <v>5519</v>
      </c>
      <c r="B56" s="17" t="s">
        <v>4539</v>
      </c>
      <c r="C56" s="17">
        <v>2016</v>
      </c>
      <c r="D56" s="392">
        <v>42383</v>
      </c>
      <c r="E56" s="19" t="s">
        <v>4540</v>
      </c>
      <c r="F56" s="20" t="s">
        <v>1062</v>
      </c>
      <c r="G56" s="19" t="s">
        <v>17</v>
      </c>
      <c r="H56" s="20" t="s">
        <v>137</v>
      </c>
      <c r="I56" s="392">
        <v>43510</v>
      </c>
      <c r="J56" s="19">
        <v>2</v>
      </c>
      <c r="K56" s="97" t="s">
        <v>295</v>
      </c>
      <c r="L56" s="20" t="s">
        <v>371</v>
      </c>
      <c r="M56" s="393">
        <f>I56-D56</f>
        <v>1127</v>
      </c>
      <c r="N56" s="22"/>
      <c r="O56" s="23" t="s">
        <v>237</v>
      </c>
      <c r="P56" s="64">
        <f>COUNTIF($J$2:$J$476,"10")</f>
        <v>23</v>
      </c>
      <c r="Q56" s="34"/>
      <c r="R56" s="35"/>
      <c r="S56" s="61">
        <f>(P56/P59)</f>
        <v>0.0484210526315789</v>
      </c>
      <c r="T56" s="22"/>
      <c r="U56" s="22"/>
      <c r="V56" s="22"/>
      <c r="W56" s="22"/>
      <c r="X56" s="22"/>
      <c r="Y56" s="22"/>
      <c r="Z56" s="22"/>
    </row>
    <row ht="12.75" customHeight="1" r="57">
      <c r="A57" s="8">
        <v>5619</v>
      </c>
      <c r="B57" s="9" t="s">
        <v>4541</v>
      </c>
      <c r="C57" s="9">
        <v>2015</v>
      </c>
      <c r="D57" s="388">
        <v>42199</v>
      </c>
      <c r="E57" s="12" t="s">
        <v>4542</v>
      </c>
      <c r="F57" s="11" t="s">
        <v>1062</v>
      </c>
      <c r="G57" s="12" t="s">
        <v>17</v>
      </c>
      <c r="H57" s="11" t="s">
        <v>132</v>
      </c>
      <c r="I57" s="388">
        <v>43510</v>
      </c>
      <c r="J57" s="12">
        <v>2</v>
      </c>
      <c r="K57" s="97" t="s">
        <v>295</v>
      </c>
      <c r="L57" s="11" t="s">
        <v>371</v>
      </c>
      <c r="M57" s="389">
        <f>I57-D57</f>
        <v>1311</v>
      </c>
      <c r="N57" s="22"/>
      <c r="O57" s="24" t="s">
        <v>243</v>
      </c>
      <c r="P57" s="62">
        <f>COUNTIF($J$2:$J$476,"11")</f>
        <v>38</v>
      </c>
      <c r="Q57" s="34"/>
      <c r="R57" s="35"/>
      <c r="S57" s="63">
        <f>(P57/P59)</f>
        <v>0.08</v>
      </c>
      <c r="T57" s="22"/>
      <c r="U57" s="22"/>
      <c r="V57" s="22"/>
      <c r="W57" s="22"/>
      <c r="X57" s="22"/>
      <c r="Y57" s="22"/>
      <c r="Z57" s="22"/>
    </row>
    <row ht="12.75" customHeight="1" r="58">
      <c r="A58" s="16">
        <v>5719</v>
      </c>
      <c r="B58" s="17" t="s">
        <v>4543</v>
      </c>
      <c r="C58" s="17">
        <v>2015</v>
      </c>
      <c r="D58" s="392">
        <v>42177</v>
      </c>
      <c r="E58" s="19" t="s">
        <v>4544</v>
      </c>
      <c r="F58" s="20" t="s">
        <v>1062</v>
      </c>
      <c r="G58" s="19" t="s">
        <v>17</v>
      </c>
      <c r="H58" s="20" t="s">
        <v>25</v>
      </c>
      <c r="I58" s="392">
        <v>43510</v>
      </c>
      <c r="J58" s="19">
        <v>2</v>
      </c>
      <c r="K58" s="97" t="s">
        <v>295</v>
      </c>
      <c r="L58" s="20" t="s">
        <v>371</v>
      </c>
      <c r="M58" s="393">
        <f>I58-D58</f>
        <v>1333</v>
      </c>
      <c r="N58" s="22"/>
      <c r="O58" s="413" t="s">
        <v>248</v>
      </c>
      <c r="P58" s="64">
        <f>COUNTIF($J$2:$J$476,"12")</f>
        <v>36</v>
      </c>
      <c r="Q58" s="34"/>
      <c r="R58" s="35"/>
      <c r="S58" s="414">
        <f>(P58/P59)</f>
        <v>0.0757894736842105</v>
      </c>
      <c r="T58" s="22"/>
      <c r="U58" s="22"/>
      <c r="V58" s="22"/>
      <c r="W58" s="22"/>
      <c r="X58" s="22"/>
      <c r="Y58" s="22"/>
      <c r="Z58" s="22"/>
    </row>
    <row ht="13.5" customHeight="1" r="59">
      <c r="A59" s="8">
        <v>5819</v>
      </c>
      <c r="B59" s="9" t="s">
        <v>4545</v>
      </c>
      <c r="C59" s="9">
        <v>2015</v>
      </c>
      <c r="D59" s="388">
        <v>42311</v>
      </c>
      <c r="E59" s="12" t="s">
        <v>4546</v>
      </c>
      <c r="F59" s="11" t="s">
        <v>1599</v>
      </c>
      <c r="G59" s="12" t="s">
        <v>17</v>
      </c>
      <c r="H59" s="11" t="s">
        <v>294</v>
      </c>
      <c r="I59" s="388">
        <v>43510</v>
      </c>
      <c r="J59" s="12">
        <v>2</v>
      </c>
      <c r="K59" s="103" t="s">
        <v>308</v>
      </c>
      <c r="L59" s="11" t="s">
        <v>371</v>
      </c>
      <c r="M59" s="389">
        <f>I59-D59</f>
        <v>1199</v>
      </c>
      <c r="N59" s="22"/>
      <c r="O59" s="407" t="s">
        <v>253</v>
      </c>
      <c r="P59" s="408">
        <f>SUM(P47:R58)</f>
        <v>475</v>
      </c>
      <c r="Q59" s="190"/>
      <c r="R59" s="191"/>
      <c r="S59" s="409">
        <f>SUM(S47:S58)</f>
        <v>1</v>
      </c>
      <c r="T59" s="22"/>
      <c r="U59" s="22"/>
      <c r="V59" s="22"/>
      <c r="W59" s="22"/>
      <c r="X59" s="22"/>
      <c r="Y59" s="22"/>
      <c r="Z59" s="22"/>
    </row>
    <row ht="13.5" customHeight="1" r="60">
      <c r="A60" s="16">
        <v>5919</v>
      </c>
      <c r="B60" s="17" t="s">
        <v>4547</v>
      </c>
      <c r="C60" s="17">
        <v>2011</v>
      </c>
      <c r="D60" s="392">
        <v>40837</v>
      </c>
      <c r="E60" s="19" t="s">
        <v>4548</v>
      </c>
      <c r="F60" s="20" t="s">
        <v>3188</v>
      </c>
      <c r="G60" s="19" t="s">
        <v>850</v>
      </c>
      <c r="H60" s="20" t="s">
        <v>3845</v>
      </c>
      <c r="I60" s="392">
        <v>43511</v>
      </c>
      <c r="J60" s="19">
        <v>2</v>
      </c>
      <c r="K60" s="106" t="s">
        <v>324</v>
      </c>
      <c r="L60" s="20" t="s">
        <v>371</v>
      </c>
      <c r="M60" s="393">
        <f>I60-D60</f>
        <v>2674</v>
      </c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ht="12.75" customHeight="1" r="61">
      <c r="A61" s="8">
        <v>6019</v>
      </c>
      <c r="B61" s="9" t="s">
        <v>4549</v>
      </c>
      <c r="C61" s="9">
        <v>2011</v>
      </c>
      <c r="D61" s="388">
        <v>40837</v>
      </c>
      <c r="E61" s="12" t="s">
        <v>4550</v>
      </c>
      <c r="F61" s="11" t="s">
        <v>3188</v>
      </c>
      <c r="G61" s="12" t="s">
        <v>850</v>
      </c>
      <c r="H61" s="11" t="s">
        <v>3845</v>
      </c>
      <c r="I61" s="388">
        <v>43511</v>
      </c>
      <c r="J61" s="12">
        <v>2</v>
      </c>
      <c r="K61" s="106" t="s">
        <v>324</v>
      </c>
      <c r="L61" s="11" t="s">
        <v>371</v>
      </c>
      <c r="M61" s="389">
        <f>I61-D61</f>
        <v>2674</v>
      </c>
      <c r="N61" s="22"/>
      <c r="O61" s="415" t="s">
        <v>262</v>
      </c>
      <c r="P61" s="28"/>
      <c r="Q61" s="28"/>
      <c r="R61" s="28"/>
      <c r="S61" s="28"/>
      <c r="T61" s="29"/>
      <c r="U61" s="22"/>
      <c r="V61" s="22"/>
      <c r="W61" s="22"/>
      <c r="X61" s="22"/>
      <c r="Y61" s="22"/>
      <c r="Z61" s="22"/>
    </row>
    <row ht="12.75" customHeight="1" r="62">
      <c r="A62" s="16">
        <v>6119</v>
      </c>
      <c r="B62" s="17" t="s">
        <v>4551</v>
      </c>
      <c r="C62" s="17">
        <v>2015</v>
      </c>
      <c r="D62" s="392">
        <v>42054</v>
      </c>
      <c r="E62" s="19" t="s">
        <v>4552</v>
      </c>
      <c r="F62" s="20" t="s">
        <v>1963</v>
      </c>
      <c r="G62" s="19" t="s">
        <v>850</v>
      </c>
      <c r="H62" s="20" t="s">
        <v>104</v>
      </c>
      <c r="I62" s="392">
        <v>43511</v>
      </c>
      <c r="J62" s="19">
        <v>2</v>
      </c>
      <c r="K62" s="103" t="s">
        <v>308</v>
      </c>
      <c r="L62" s="20" t="s">
        <v>371</v>
      </c>
      <c r="M62" s="393">
        <f>I62-D62</f>
        <v>1457</v>
      </c>
      <c r="N62" s="22"/>
      <c r="O62" s="50"/>
      <c r="P62" s="51"/>
      <c r="Q62" s="51"/>
      <c r="R62" s="51"/>
      <c r="S62" s="51"/>
      <c r="T62" s="52"/>
      <c r="U62" s="22"/>
      <c r="V62" s="22"/>
      <c r="W62" s="22"/>
      <c r="X62" s="22"/>
      <c r="Y62" s="22"/>
      <c r="Z62" s="22"/>
    </row>
    <row ht="12.75" customHeight="1" r="63">
      <c r="A63" s="8">
        <v>6219</v>
      </c>
      <c r="B63" s="9" t="s">
        <v>4553</v>
      </c>
      <c r="C63" s="9">
        <v>2015</v>
      </c>
      <c r="D63" s="388">
        <v>42054</v>
      </c>
      <c r="E63" s="12" t="s">
        <v>4554</v>
      </c>
      <c r="F63" s="11" t="s">
        <v>1963</v>
      </c>
      <c r="G63" s="12" t="s">
        <v>850</v>
      </c>
      <c r="H63" s="11" t="s">
        <v>104</v>
      </c>
      <c r="I63" s="388">
        <v>43511</v>
      </c>
      <c r="J63" s="12">
        <v>2</v>
      </c>
      <c r="K63" s="103" t="s">
        <v>308</v>
      </c>
      <c r="L63" s="11" t="s">
        <v>371</v>
      </c>
      <c r="M63" s="389">
        <f>I63-D63</f>
        <v>1457</v>
      </c>
      <c r="N63" s="36"/>
      <c r="O63" s="344" t="s">
        <v>270</v>
      </c>
      <c r="P63" s="345"/>
      <c r="Q63" s="345"/>
      <c r="R63" s="346"/>
      <c r="S63" s="416" t="s">
        <v>271</v>
      </c>
      <c r="T63" s="417" t="s">
        <v>107</v>
      </c>
      <c r="U63" s="22"/>
      <c r="V63" s="22"/>
      <c r="W63" s="22"/>
      <c r="X63" s="22"/>
      <c r="Y63" s="22"/>
      <c r="Z63" s="22"/>
    </row>
    <row ht="12.75" customHeight="1" r="64">
      <c r="A64" s="16">
        <v>6319</v>
      </c>
      <c r="B64" s="17" t="s">
        <v>4555</v>
      </c>
      <c r="C64" s="17">
        <v>2018</v>
      </c>
      <c r="D64" s="392">
        <v>43285</v>
      </c>
      <c r="E64" s="19" t="s">
        <v>4556</v>
      </c>
      <c r="F64" s="20" t="s">
        <v>4557</v>
      </c>
      <c r="G64" s="19" t="s">
        <v>865</v>
      </c>
      <c r="H64" s="20" t="s">
        <v>2399</v>
      </c>
      <c r="I64" s="392">
        <v>43511</v>
      </c>
      <c r="J64" s="19">
        <v>2</v>
      </c>
      <c r="K64" s="106" t="s">
        <v>324</v>
      </c>
      <c r="L64" s="20" t="s">
        <v>380</v>
      </c>
      <c r="M64" s="393">
        <f>I64-D64</f>
        <v>226</v>
      </c>
      <c r="N64" s="22"/>
      <c r="O64" s="418" t="s">
        <v>278</v>
      </c>
      <c r="P64" s="419"/>
      <c r="Q64" s="419"/>
      <c r="R64" s="420"/>
      <c r="S64" s="421">
        <f>COUNTIF($K$2:$K$476,"I - Extremamente tóxico")</f>
        <v>109</v>
      </c>
      <c r="T64" s="422">
        <f>(S64/S76)</f>
        <v>0.229473684210526</v>
      </c>
      <c r="U64" s="22"/>
      <c r="V64" s="22"/>
      <c r="W64" s="22"/>
      <c r="X64" s="22"/>
      <c r="Y64" s="22"/>
      <c r="Z64" s="22"/>
    </row>
    <row ht="13.5" customHeight="1" r="65">
      <c r="A65" s="8">
        <v>6419</v>
      </c>
      <c r="B65" s="9" t="s">
        <v>4558</v>
      </c>
      <c r="C65" s="9">
        <v>2016</v>
      </c>
      <c r="D65" s="388">
        <v>42401</v>
      </c>
      <c r="E65" s="12" t="s">
        <v>4559</v>
      </c>
      <c r="F65" s="11" t="s">
        <v>1963</v>
      </c>
      <c r="G65" s="12" t="s">
        <v>860</v>
      </c>
      <c r="H65" s="11" t="s">
        <v>25</v>
      </c>
      <c r="I65" s="388">
        <v>43511</v>
      </c>
      <c r="J65" s="12">
        <v>2</v>
      </c>
      <c r="K65" s="87" t="s">
        <v>278</v>
      </c>
      <c r="L65" s="11" t="s">
        <v>371</v>
      </c>
      <c r="M65" s="389">
        <f>I65-D65</f>
        <v>1110</v>
      </c>
      <c r="N65" s="22"/>
      <c r="O65" s="423" t="s">
        <v>284</v>
      </c>
      <c r="P65" s="340"/>
      <c r="Q65" s="340"/>
      <c r="R65" s="341"/>
      <c r="S65" s="424">
        <f>COUNTIF($K$2:$K$476,"Categoria 1 - Produto Extremamente Tóxico")</f>
        <v>0</v>
      </c>
      <c r="T65" s="425">
        <f>(S65/S76)</f>
        <v>0</v>
      </c>
      <c r="U65" s="22"/>
      <c r="V65" s="22"/>
      <c r="W65" s="22"/>
      <c r="X65" s="22"/>
      <c r="Y65" s="22"/>
      <c r="Z65" s="22"/>
    </row>
    <row ht="13.5" customHeight="1" r="66">
      <c r="A66" s="16">
        <v>6519</v>
      </c>
      <c r="B66" s="17" t="s">
        <v>4560</v>
      </c>
      <c r="C66" s="17">
        <v>2018</v>
      </c>
      <c r="D66" s="392">
        <v>43285</v>
      </c>
      <c r="E66" s="19" t="s">
        <v>4561</v>
      </c>
      <c r="F66" s="20" t="s">
        <v>2360</v>
      </c>
      <c r="G66" s="19" t="s">
        <v>865</v>
      </c>
      <c r="H66" s="20" t="s">
        <v>2399</v>
      </c>
      <c r="I66" s="392">
        <v>43511</v>
      </c>
      <c r="J66" s="19">
        <v>2</v>
      </c>
      <c r="K66" s="106" t="s">
        <v>324</v>
      </c>
      <c r="L66" s="20" t="s">
        <v>380</v>
      </c>
      <c r="M66" s="393">
        <f>I66-D66</f>
        <v>226</v>
      </c>
      <c r="N66" s="22"/>
      <c r="O66" s="423" t="s">
        <v>289</v>
      </c>
      <c r="P66" s="340"/>
      <c r="Q66" s="340"/>
      <c r="R66" s="341"/>
      <c r="S66" s="424">
        <f>COUNTIF($K$2:$K$476,"Categoria 2 - Produto Altamente Tóxico")</f>
        <v>0</v>
      </c>
      <c r="T66" s="425">
        <f>(S66/S76)</f>
        <v>0</v>
      </c>
      <c r="U66" s="22"/>
      <c r="V66" s="22"/>
      <c r="W66" s="22"/>
      <c r="X66" s="22"/>
      <c r="Y66" s="22"/>
      <c r="Z66" s="22"/>
    </row>
    <row ht="12.75" customHeight="1" r="67">
      <c r="A67" s="8">
        <v>6619</v>
      </c>
      <c r="B67" s="9" t="s">
        <v>4562</v>
      </c>
      <c r="C67" s="9">
        <v>2017</v>
      </c>
      <c r="D67" s="388">
        <v>42766</v>
      </c>
      <c r="E67" s="12" t="s">
        <v>4563</v>
      </c>
      <c r="F67" s="11" t="s">
        <v>2493</v>
      </c>
      <c r="G67" s="12" t="s">
        <v>865</v>
      </c>
      <c r="H67" s="11" t="s">
        <v>3637</v>
      </c>
      <c r="I67" s="388">
        <v>43511</v>
      </c>
      <c r="J67" s="12">
        <v>2</v>
      </c>
      <c r="K67" s="103" t="s">
        <v>308</v>
      </c>
      <c r="L67" s="11" t="s">
        <v>380</v>
      </c>
      <c r="M67" s="389">
        <f>I67-D67</f>
        <v>745</v>
      </c>
      <c r="N67" s="22"/>
      <c r="O67" s="426" t="s">
        <v>295</v>
      </c>
      <c r="P67" s="340"/>
      <c r="Q67" s="340"/>
      <c r="R67" s="341"/>
      <c r="S67" s="427">
        <f>COUNTIF($K$2:$K$476,"II - Altamente tóxico")</f>
        <v>47</v>
      </c>
      <c r="T67" s="428">
        <f>(S67/S76)</f>
        <v>0.0989473684210526</v>
      </c>
      <c r="U67" s="22"/>
      <c r="V67" s="22"/>
      <c r="W67" s="22"/>
      <c r="X67" s="22"/>
      <c r="Y67" s="22"/>
      <c r="Z67" s="22"/>
    </row>
    <row ht="12.75" customHeight="1" r="68">
      <c r="A68" s="16">
        <v>6719</v>
      </c>
      <c r="B68" s="17" t="s">
        <v>4564</v>
      </c>
      <c r="C68" s="17">
        <v>2014</v>
      </c>
      <c r="D68" s="392">
        <v>42003</v>
      </c>
      <c r="E68" s="19" t="s">
        <v>4565</v>
      </c>
      <c r="F68" s="20" t="s">
        <v>4566</v>
      </c>
      <c r="G68" s="19" t="s">
        <v>850</v>
      </c>
      <c r="H68" s="20" t="s">
        <v>4459</v>
      </c>
      <c r="I68" s="392">
        <v>43511</v>
      </c>
      <c r="J68" s="19">
        <v>2</v>
      </c>
      <c r="K68" s="87" t="s">
        <v>278</v>
      </c>
      <c r="L68" s="20" t="s">
        <v>371</v>
      </c>
      <c r="M68" s="393">
        <f>I68-D68</f>
        <v>1508</v>
      </c>
      <c r="N68" s="22"/>
      <c r="O68" s="426" t="s">
        <v>301</v>
      </c>
      <c r="P68" s="340"/>
      <c r="Q68" s="340"/>
      <c r="R68" s="341"/>
      <c r="S68" s="427">
        <f>COUNTIF($K$2:$K$476,"Categoria 3 - Produto Moderadamente Tóxico")</f>
        <v>0</v>
      </c>
      <c r="T68" s="428">
        <f>(S68/S76)</f>
        <v>0</v>
      </c>
      <c r="U68" s="22"/>
      <c r="V68" s="22"/>
      <c r="W68" s="22"/>
      <c r="X68" s="22"/>
      <c r="Y68" s="22"/>
      <c r="Z68" s="22"/>
    </row>
    <row ht="12.75" customHeight="1" r="69">
      <c r="A69" s="8">
        <v>6819</v>
      </c>
      <c r="B69" s="9" t="s">
        <v>4567</v>
      </c>
      <c r="C69" s="9">
        <v>2010</v>
      </c>
      <c r="D69" s="388">
        <v>40266</v>
      </c>
      <c r="E69" s="12" t="s">
        <v>4568</v>
      </c>
      <c r="F69" s="11" t="s">
        <v>4569</v>
      </c>
      <c r="G69" s="12" t="s">
        <v>850</v>
      </c>
      <c r="H69" s="11" t="s">
        <v>870</v>
      </c>
      <c r="I69" s="388">
        <v>43511</v>
      </c>
      <c r="J69" s="12">
        <v>2</v>
      </c>
      <c r="K69" s="87" t="s">
        <v>278</v>
      </c>
      <c r="L69" s="11" t="s">
        <v>371</v>
      </c>
      <c r="M69" s="389">
        <f>I69-D69</f>
        <v>3245</v>
      </c>
      <c r="N69" s="22"/>
      <c r="O69" s="429" t="s">
        <v>308</v>
      </c>
      <c r="P69" s="340"/>
      <c r="Q69" s="340"/>
      <c r="R69" s="341"/>
      <c r="S69" s="430">
        <f>COUNTIF($K$2:$K$476,"III - Medianamente tóxico")</f>
        <v>160</v>
      </c>
      <c r="T69" s="431">
        <f>(S69/S76)</f>
        <v>0.336842105263158</v>
      </c>
      <c r="U69" s="22"/>
      <c r="V69" s="22"/>
      <c r="W69" s="22"/>
      <c r="X69" s="22"/>
      <c r="Y69" s="22"/>
      <c r="Z69" s="22"/>
    </row>
    <row ht="12.75" customHeight="1" r="70">
      <c r="A70" s="16">
        <v>6919</v>
      </c>
      <c r="B70" s="17" t="s">
        <v>4570</v>
      </c>
      <c r="C70" s="17">
        <v>2010</v>
      </c>
      <c r="D70" s="392">
        <v>40338</v>
      </c>
      <c r="E70" s="19" t="s">
        <v>4571</v>
      </c>
      <c r="F70" s="20" t="s">
        <v>1137</v>
      </c>
      <c r="G70" s="19" t="s">
        <v>850</v>
      </c>
      <c r="H70" s="20" t="s">
        <v>3845</v>
      </c>
      <c r="I70" s="392">
        <v>43516</v>
      </c>
      <c r="J70" s="19">
        <v>2</v>
      </c>
      <c r="K70" s="103" t="s">
        <v>308</v>
      </c>
      <c r="L70" s="20" t="s">
        <v>371</v>
      </c>
      <c r="M70" s="393">
        <f>I70-D70</f>
        <v>3178</v>
      </c>
      <c r="N70" s="22"/>
      <c r="O70" s="429" t="s">
        <v>313</v>
      </c>
      <c r="P70" s="340"/>
      <c r="Q70" s="340"/>
      <c r="R70" s="341"/>
      <c r="S70" s="430">
        <f>COUNTIF($K$2:$K$476,"Categoria 4 - Produto Pouco Tóxico")</f>
        <v>5</v>
      </c>
      <c r="T70" s="431">
        <f>(S70/S76)</f>
        <v>0.0105263157894737</v>
      </c>
      <c r="U70" s="22"/>
      <c r="V70" s="22"/>
      <c r="W70" s="22"/>
      <c r="X70" s="22"/>
      <c r="Y70" s="22"/>
      <c r="Z70" s="22"/>
    </row>
    <row ht="12.75" customHeight="1" r="71">
      <c r="A71" s="8">
        <v>7019</v>
      </c>
      <c r="B71" s="9" t="s">
        <v>4572</v>
      </c>
      <c r="C71" s="9">
        <v>2017</v>
      </c>
      <c r="D71" s="388">
        <v>42818</v>
      </c>
      <c r="E71" s="12" t="s">
        <v>4573</v>
      </c>
      <c r="F71" s="11" t="s">
        <v>4574</v>
      </c>
      <c r="G71" s="12" t="s">
        <v>850</v>
      </c>
      <c r="H71" s="11" t="s">
        <v>3877</v>
      </c>
      <c r="I71" s="388">
        <v>43516</v>
      </c>
      <c r="J71" s="12">
        <v>2</v>
      </c>
      <c r="K71" s="103" t="s">
        <v>308</v>
      </c>
      <c r="L71" s="11" t="s">
        <v>376</v>
      </c>
      <c r="M71" s="389">
        <f>I71-D71</f>
        <v>698</v>
      </c>
      <c r="N71" s="22"/>
      <c r="O71" s="429" t="s">
        <v>319</v>
      </c>
      <c r="P71" s="340"/>
      <c r="Q71" s="340"/>
      <c r="R71" s="341"/>
      <c r="S71" s="430">
        <f>COUNTIF($K$2:$K$476,"Categoria 5 - Produto Improvável de Causar Dano Agudo")</f>
        <v>12</v>
      </c>
      <c r="T71" s="431">
        <f>(S71/S76)</f>
        <v>0.0252631578947368</v>
      </c>
      <c r="U71" s="22"/>
      <c r="V71" s="22"/>
      <c r="W71" s="22"/>
      <c r="X71" s="22"/>
      <c r="Y71" s="22"/>
      <c r="Z71" s="22"/>
    </row>
    <row ht="12.75" customHeight="1" r="72">
      <c r="A72" s="16">
        <v>7119</v>
      </c>
      <c r="B72" s="17" t="s">
        <v>4575</v>
      </c>
      <c r="C72" s="17">
        <v>2017</v>
      </c>
      <c r="D72" s="392">
        <v>42818</v>
      </c>
      <c r="E72" s="19" t="s">
        <v>4576</v>
      </c>
      <c r="F72" s="20" t="s">
        <v>4574</v>
      </c>
      <c r="G72" s="19" t="s">
        <v>850</v>
      </c>
      <c r="H72" s="20" t="s">
        <v>3877</v>
      </c>
      <c r="I72" s="392">
        <v>43516</v>
      </c>
      <c r="J72" s="19">
        <v>2</v>
      </c>
      <c r="K72" s="103" t="s">
        <v>308</v>
      </c>
      <c r="L72" s="20" t="s">
        <v>376</v>
      </c>
      <c r="M72" s="393">
        <f>I72-D72</f>
        <v>698</v>
      </c>
      <c r="N72" s="22"/>
      <c r="O72" s="432" t="s">
        <v>324</v>
      </c>
      <c r="P72" s="340"/>
      <c r="Q72" s="340"/>
      <c r="R72" s="341"/>
      <c r="S72" s="433">
        <f>COUNTIF($K$2:$K$476,"IV - Pouco tóxico")</f>
        <v>51</v>
      </c>
      <c r="T72" s="434">
        <f>(S72/S76)</f>
        <v>0.107368421052632</v>
      </c>
      <c r="U72" s="22"/>
      <c r="V72" s="22"/>
      <c r="W72" s="22"/>
      <c r="X72" s="22"/>
      <c r="Y72" s="22"/>
      <c r="Z72" s="22"/>
    </row>
    <row ht="12.75" customHeight="1" r="73">
      <c r="A73" s="8">
        <v>7219</v>
      </c>
      <c r="B73" s="9" t="s">
        <v>4577</v>
      </c>
      <c r="C73" s="9">
        <v>2011</v>
      </c>
      <c r="D73" s="388">
        <v>40877</v>
      </c>
      <c r="E73" s="12" t="s">
        <v>4578</v>
      </c>
      <c r="F73" s="11" t="s">
        <v>1446</v>
      </c>
      <c r="G73" s="12" t="s">
        <v>860</v>
      </c>
      <c r="H73" s="11" t="s">
        <v>137</v>
      </c>
      <c r="I73" s="388">
        <v>43516</v>
      </c>
      <c r="J73" s="12">
        <v>2</v>
      </c>
      <c r="K73" s="103" t="s">
        <v>308</v>
      </c>
      <c r="L73" s="11" t="s">
        <v>371</v>
      </c>
      <c r="M73" s="389">
        <f>I73-D73</f>
        <v>2639</v>
      </c>
      <c r="N73" s="22"/>
      <c r="O73" s="432" t="s">
        <v>1398</v>
      </c>
      <c r="P73" s="340"/>
      <c r="Q73" s="340"/>
      <c r="R73" s="341"/>
      <c r="S73" s="433">
        <f>COUNTIF($K$2:$K$476,"Não classificado - Produto não classificado")</f>
        <v>5</v>
      </c>
      <c r="T73" s="434">
        <f>(S73/S76)</f>
        <v>0.0105263157894737</v>
      </c>
      <c r="U73" s="22"/>
      <c r="V73" s="22"/>
      <c r="W73" s="22"/>
      <c r="X73" s="22"/>
      <c r="Y73" s="22"/>
      <c r="Z73" s="22"/>
    </row>
    <row ht="12.75" customHeight="1" r="74">
      <c r="A74" s="16">
        <v>7319</v>
      </c>
      <c r="B74" s="17" t="s">
        <v>4579</v>
      </c>
      <c r="C74" s="17">
        <v>2010</v>
      </c>
      <c r="D74" s="392">
        <v>40186</v>
      </c>
      <c r="E74" s="19" t="s">
        <v>4580</v>
      </c>
      <c r="F74" s="20" t="s">
        <v>4061</v>
      </c>
      <c r="G74" s="19" t="s">
        <v>850</v>
      </c>
      <c r="H74" s="20" t="s">
        <v>870</v>
      </c>
      <c r="I74" s="392">
        <v>43523</v>
      </c>
      <c r="J74" s="19">
        <v>2</v>
      </c>
      <c r="K74" s="103" t="s">
        <v>308</v>
      </c>
      <c r="L74" s="20" t="s">
        <v>371</v>
      </c>
      <c r="M74" s="393">
        <f>I74-D74</f>
        <v>3337</v>
      </c>
      <c r="N74" s="22"/>
      <c r="O74" s="432" t="s">
        <v>1679</v>
      </c>
      <c r="P74" s="340"/>
      <c r="Q74" s="340"/>
      <c r="R74" s="341"/>
      <c r="S74" s="433">
        <f>COUNTIF($K$2:$K$476,"Não determinada devido à natureza do produto (Inimigos naturais)")</f>
        <v>2</v>
      </c>
      <c r="T74" s="434">
        <f>(S74/S76)</f>
        <v>0.00421052631578947</v>
      </c>
      <c r="U74" s="22"/>
      <c r="V74" s="22"/>
      <c r="W74" s="22"/>
      <c r="X74" s="22"/>
      <c r="Y74" s="22"/>
      <c r="Z74" s="22"/>
    </row>
    <row ht="12.75" customHeight="1" r="75">
      <c r="A75" s="8">
        <v>7419</v>
      </c>
      <c r="B75" s="9" t="s">
        <v>4581</v>
      </c>
      <c r="C75" s="9">
        <v>2017</v>
      </c>
      <c r="D75" s="388">
        <v>43035</v>
      </c>
      <c r="E75" s="12" t="s">
        <v>4582</v>
      </c>
      <c r="F75" s="11" t="s">
        <v>2600</v>
      </c>
      <c r="G75" s="12" t="s">
        <v>850</v>
      </c>
      <c r="H75" s="11" t="s">
        <v>77</v>
      </c>
      <c r="I75" s="388">
        <v>43523</v>
      </c>
      <c r="J75" s="12">
        <v>2</v>
      </c>
      <c r="K75" s="87" t="s">
        <v>278</v>
      </c>
      <c r="L75" s="11" t="s">
        <v>380</v>
      </c>
      <c r="M75" s="389">
        <f>I75-D75</f>
        <v>488</v>
      </c>
      <c r="N75" s="22"/>
      <c r="O75" s="435" t="s">
        <v>336</v>
      </c>
      <c r="P75" s="436"/>
      <c r="Q75" s="436"/>
      <c r="R75" s="437"/>
      <c r="S75" s="438">
        <f>COUNTIF($K$2:$K$476,"O perfil toxicológico foi considerado equivalente ao produto técnico de referência")</f>
        <v>84</v>
      </c>
      <c r="T75" s="439">
        <f>(S75/S76)</f>
        <v>0.176842105263158</v>
      </c>
      <c r="U75" s="22"/>
      <c r="V75" s="22"/>
      <c r="W75" s="22"/>
      <c r="X75" s="22"/>
      <c r="Y75" s="22"/>
      <c r="Z75" s="22"/>
    </row>
    <row ht="13.5" customHeight="1" r="76">
      <c r="A76" s="16">
        <v>7519</v>
      </c>
      <c r="B76" s="17" t="s">
        <v>4583</v>
      </c>
      <c r="C76" s="17">
        <v>2017</v>
      </c>
      <c r="D76" s="392">
        <v>43075</v>
      </c>
      <c r="E76" s="19" t="s">
        <v>4584</v>
      </c>
      <c r="F76" s="20" t="s">
        <v>236</v>
      </c>
      <c r="G76" s="19" t="s">
        <v>17</v>
      </c>
      <c r="H76" s="20" t="s">
        <v>225</v>
      </c>
      <c r="I76" s="392">
        <v>43524</v>
      </c>
      <c r="J76" s="19">
        <v>2</v>
      </c>
      <c r="K76" s="97" t="s">
        <v>295</v>
      </c>
      <c r="L76" s="20" t="s">
        <v>376</v>
      </c>
      <c r="M76" s="393">
        <f>I76-D76</f>
        <v>449</v>
      </c>
      <c r="N76" s="22"/>
      <c r="O76" s="310" t="s">
        <v>253</v>
      </c>
      <c r="P76" s="59"/>
      <c r="Q76" s="59"/>
      <c r="R76" s="117"/>
      <c r="S76" s="440">
        <f>SUM(S64:S75)</f>
        <v>475</v>
      </c>
      <c r="T76" s="441">
        <f>(S76/S76)</f>
        <v>1</v>
      </c>
      <c r="U76" s="22"/>
      <c r="V76" s="22"/>
      <c r="W76" s="22"/>
      <c r="X76" s="22"/>
      <c r="Y76" s="22"/>
      <c r="Z76" s="22"/>
    </row>
    <row ht="14.25" customHeight="1" r="77">
      <c r="A77" s="8">
        <v>7619</v>
      </c>
      <c r="B77" s="9" t="s">
        <v>4585</v>
      </c>
      <c r="C77" s="9">
        <v>2015</v>
      </c>
      <c r="D77" s="388">
        <v>42185</v>
      </c>
      <c r="E77" s="12" t="s">
        <v>4586</v>
      </c>
      <c r="F77" s="11" t="s">
        <v>3668</v>
      </c>
      <c r="G77" s="12" t="s">
        <v>17</v>
      </c>
      <c r="H77" s="11" t="s">
        <v>2462</v>
      </c>
      <c r="I77" s="388">
        <v>43524</v>
      </c>
      <c r="J77" s="12">
        <v>2</v>
      </c>
      <c r="K77" s="106" t="s">
        <v>324</v>
      </c>
      <c r="L77" s="11" t="s">
        <v>371</v>
      </c>
      <c r="M77" s="389">
        <f>I77-D77</f>
        <v>1339</v>
      </c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ht="12.75" customHeight="1" r="78">
      <c r="A78" s="16">
        <v>7719</v>
      </c>
      <c r="B78" s="17" t="s">
        <v>4587</v>
      </c>
      <c r="C78" s="17">
        <v>2018</v>
      </c>
      <c r="D78" s="392">
        <v>43410</v>
      </c>
      <c r="E78" s="19" t="s">
        <v>4588</v>
      </c>
      <c r="F78" s="20" t="s">
        <v>456</v>
      </c>
      <c r="G78" s="19" t="s">
        <v>17</v>
      </c>
      <c r="H78" s="20" t="s">
        <v>94</v>
      </c>
      <c r="I78" s="392">
        <v>43524</v>
      </c>
      <c r="J78" s="19">
        <v>2</v>
      </c>
      <c r="K78" s="97" t="s">
        <v>295</v>
      </c>
      <c r="L78" s="20" t="s">
        <v>371</v>
      </c>
      <c r="M78" s="393">
        <f>I78-D78</f>
        <v>114</v>
      </c>
      <c r="N78" s="22"/>
      <c r="O78" s="415" t="s">
        <v>11</v>
      </c>
      <c r="P78" s="28"/>
      <c r="Q78" s="28"/>
      <c r="R78" s="28"/>
      <c r="S78" s="28"/>
      <c r="T78" s="29"/>
      <c r="U78" s="22"/>
      <c r="V78" s="22"/>
      <c r="W78" s="22"/>
      <c r="X78" s="22"/>
      <c r="Y78" s="22"/>
      <c r="Z78" s="22"/>
    </row>
    <row ht="12.75" customHeight="1" r="79">
      <c r="A79" s="8">
        <v>7819</v>
      </c>
      <c r="B79" s="9" t="s">
        <v>4589</v>
      </c>
      <c r="C79" s="9">
        <v>2017</v>
      </c>
      <c r="D79" s="388">
        <v>43055</v>
      </c>
      <c r="E79" s="12" t="s">
        <v>4590</v>
      </c>
      <c r="F79" s="11" t="s">
        <v>236</v>
      </c>
      <c r="G79" s="12" t="s">
        <v>17</v>
      </c>
      <c r="H79" s="11" t="s">
        <v>506</v>
      </c>
      <c r="I79" s="388">
        <v>43524</v>
      </c>
      <c r="J79" s="12">
        <v>2</v>
      </c>
      <c r="K79" s="97" t="s">
        <v>295</v>
      </c>
      <c r="L79" s="11" t="s">
        <v>376</v>
      </c>
      <c r="M79" s="389">
        <f>I79-D79</f>
        <v>469</v>
      </c>
      <c r="N79" s="22"/>
      <c r="O79" s="50"/>
      <c r="P79" s="51"/>
      <c r="Q79" s="51"/>
      <c r="R79" s="51"/>
      <c r="S79" s="51"/>
      <c r="T79" s="52"/>
      <c r="U79" s="22"/>
      <c r="V79" s="22"/>
      <c r="W79" s="22"/>
      <c r="X79" s="22"/>
      <c r="Y79" s="22"/>
      <c r="Z79" s="22"/>
    </row>
    <row ht="12.75" customHeight="1" r="80">
      <c r="A80" s="16">
        <v>7919</v>
      </c>
      <c r="B80" s="17" t="s">
        <v>4591</v>
      </c>
      <c r="C80" s="17">
        <v>2018</v>
      </c>
      <c r="D80" s="392">
        <v>43202</v>
      </c>
      <c r="E80" s="19" t="s">
        <v>4592</v>
      </c>
      <c r="F80" s="20" t="s">
        <v>3188</v>
      </c>
      <c r="G80" s="19" t="s">
        <v>17</v>
      </c>
      <c r="H80" s="20" t="s">
        <v>3671</v>
      </c>
      <c r="I80" s="392">
        <v>43524</v>
      </c>
      <c r="J80" s="19">
        <v>2</v>
      </c>
      <c r="K80" s="103" t="s">
        <v>308</v>
      </c>
      <c r="L80" s="20" t="s">
        <v>376</v>
      </c>
      <c r="M80" s="393">
        <f>I80-D80</f>
        <v>322</v>
      </c>
      <c r="N80" s="22"/>
      <c r="O80" s="344" t="s">
        <v>270</v>
      </c>
      <c r="P80" s="345"/>
      <c r="Q80" s="345"/>
      <c r="R80" s="346"/>
      <c r="S80" s="442" t="s">
        <v>271</v>
      </c>
      <c r="T80" s="443" t="s">
        <v>107</v>
      </c>
      <c r="U80" s="22"/>
      <c r="V80" s="22"/>
      <c r="W80" s="22"/>
      <c r="X80" s="22"/>
      <c r="Y80" s="22"/>
      <c r="Z80" s="22"/>
    </row>
    <row ht="12.75" customHeight="1" r="81">
      <c r="A81" s="8">
        <v>8019</v>
      </c>
      <c r="B81" s="9" t="s">
        <v>4593</v>
      </c>
      <c r="C81" s="9">
        <v>2013</v>
      </c>
      <c r="D81" s="388">
        <v>41332</v>
      </c>
      <c r="E81" s="12" t="s">
        <v>4594</v>
      </c>
      <c r="F81" s="11" t="s">
        <v>451</v>
      </c>
      <c r="G81" s="12" t="s">
        <v>17</v>
      </c>
      <c r="H81" s="11" t="s">
        <v>1252</v>
      </c>
      <c r="I81" s="388">
        <v>43524</v>
      </c>
      <c r="J81" s="12">
        <v>2</v>
      </c>
      <c r="K81" s="97" t="s">
        <v>295</v>
      </c>
      <c r="L81" s="11" t="s">
        <v>376</v>
      </c>
      <c r="M81" s="389">
        <f>I81-D81</f>
        <v>2192</v>
      </c>
      <c r="N81" s="22"/>
      <c r="O81" s="120" t="s">
        <v>365</v>
      </c>
      <c r="P81" s="59"/>
      <c r="Q81" s="59"/>
      <c r="R81" s="60"/>
      <c r="S81" s="11">
        <f>COUNTIF($L$2:$L$476,"I - Produto altamente perigoso ao meio ambiente")</f>
        <v>14</v>
      </c>
      <c r="T81" s="121">
        <f>(S81/S85)</f>
        <v>0.0294736842105263</v>
      </c>
      <c r="U81" s="22"/>
      <c r="V81" s="22"/>
      <c r="W81" s="22"/>
      <c r="X81" s="22"/>
      <c r="Y81" s="22"/>
      <c r="Z81" s="22"/>
    </row>
    <row ht="13.5" customHeight="1" r="82">
      <c r="A82" s="16">
        <v>8119</v>
      </c>
      <c r="B82" s="17" t="s">
        <v>4595</v>
      </c>
      <c r="C82" s="17">
        <v>2013</v>
      </c>
      <c r="D82" s="392">
        <v>41387</v>
      </c>
      <c r="E82" s="19" t="s">
        <v>4596</v>
      </c>
      <c r="F82" s="20" t="s">
        <v>1062</v>
      </c>
      <c r="G82" s="19" t="s">
        <v>17</v>
      </c>
      <c r="H82" s="20" t="s">
        <v>137</v>
      </c>
      <c r="I82" s="392">
        <v>43524</v>
      </c>
      <c r="J82" s="19">
        <v>2</v>
      </c>
      <c r="K82" s="97" t="s">
        <v>295</v>
      </c>
      <c r="L82" s="20" t="s">
        <v>371</v>
      </c>
      <c r="M82" s="393">
        <f>I82-D82</f>
        <v>2137</v>
      </c>
      <c r="N82" s="22"/>
      <c r="O82" s="122" t="s">
        <v>371</v>
      </c>
      <c r="P82" s="34"/>
      <c r="Q82" s="34"/>
      <c r="R82" s="35"/>
      <c r="S82" s="20">
        <f>COUNTIF($L$2:$L$476,"II - Produto muito perigoso ao meio ambiente")</f>
        <v>233</v>
      </c>
      <c r="T82" s="123">
        <f>(S82/S85)</f>
        <v>0.490526315789474</v>
      </c>
      <c r="U82" s="22"/>
      <c r="V82" s="22"/>
      <c r="W82" s="22"/>
      <c r="X82" s="22"/>
      <c r="Y82" s="22"/>
      <c r="Z82" s="22"/>
    </row>
    <row ht="13.5" customHeight="1" r="83">
      <c r="A83" s="8">
        <v>8219</v>
      </c>
      <c r="B83" s="9" t="s">
        <v>4597</v>
      </c>
      <c r="C83" s="9">
        <v>2017</v>
      </c>
      <c r="D83" s="388">
        <v>43090</v>
      </c>
      <c r="E83" s="12" t="s">
        <v>4598</v>
      </c>
      <c r="F83" s="11" t="s">
        <v>1599</v>
      </c>
      <c r="G83" s="12" t="s">
        <v>17</v>
      </c>
      <c r="H83" s="11" t="s">
        <v>187</v>
      </c>
      <c r="I83" s="388">
        <v>43524</v>
      </c>
      <c r="J83" s="12">
        <v>2</v>
      </c>
      <c r="K83" s="103" t="s">
        <v>308</v>
      </c>
      <c r="L83" s="11" t="s">
        <v>371</v>
      </c>
      <c r="M83" s="389">
        <f>I83-D83</f>
        <v>434</v>
      </c>
      <c r="N83" s="22"/>
      <c r="O83" s="124" t="s">
        <v>376</v>
      </c>
      <c r="P83" s="34"/>
      <c r="Q83" s="34"/>
      <c r="R83" s="35"/>
      <c r="S83" s="11">
        <f>COUNTIF($L$2:$L$476,"III - Produto perigoso ao meio ambiente")</f>
        <v>183</v>
      </c>
      <c r="T83" s="121">
        <f>(S83/S85)</f>
        <v>0.385263157894737</v>
      </c>
      <c r="U83" s="22"/>
      <c r="V83" s="22"/>
      <c r="W83" s="22"/>
      <c r="X83" s="22"/>
      <c r="Y83" s="22"/>
      <c r="Z83" s="22"/>
    </row>
    <row ht="12.75" customHeight="1" r="84">
      <c r="A84" s="16">
        <v>8319</v>
      </c>
      <c r="B84" s="17" t="s">
        <v>4599</v>
      </c>
      <c r="C84" s="17">
        <v>2011</v>
      </c>
      <c r="D84" s="392">
        <v>40764</v>
      </c>
      <c r="E84" s="19" t="s">
        <v>4600</v>
      </c>
      <c r="F84" s="20" t="s">
        <v>497</v>
      </c>
      <c r="G84" s="19" t="s">
        <v>860</v>
      </c>
      <c r="H84" s="20" t="s">
        <v>71</v>
      </c>
      <c r="I84" s="392">
        <v>43525</v>
      </c>
      <c r="J84" s="19">
        <v>3</v>
      </c>
      <c r="K84" s="103" t="s">
        <v>308</v>
      </c>
      <c r="L84" s="20" t="s">
        <v>371</v>
      </c>
      <c r="M84" s="393">
        <f>I84-D84</f>
        <v>2761</v>
      </c>
      <c r="N84" s="22"/>
      <c r="O84" s="122" t="s">
        <v>380</v>
      </c>
      <c r="P84" s="34"/>
      <c r="Q84" s="34"/>
      <c r="R84" s="35"/>
      <c r="S84" s="20">
        <f>COUNTIF($L$2:$L$476,"IV - Produto pouco perigoso ao meio ambiente")</f>
        <v>45</v>
      </c>
      <c r="T84" s="123">
        <f>(S84/S85)</f>
        <v>0.0947368421052632</v>
      </c>
      <c r="U84" s="22"/>
      <c r="V84" s="22"/>
      <c r="W84" s="22"/>
      <c r="X84" s="22"/>
      <c r="Y84" s="22"/>
      <c r="Z84" s="22"/>
    </row>
    <row ht="13.5" customHeight="1" r="85">
      <c r="A85" s="8">
        <v>8419</v>
      </c>
      <c r="B85" s="9" t="s">
        <v>4601</v>
      </c>
      <c r="C85" s="9">
        <v>2013</v>
      </c>
      <c r="D85" s="388">
        <v>41355</v>
      </c>
      <c r="E85" s="12" t="s">
        <v>4602</v>
      </c>
      <c r="F85" s="11" t="s">
        <v>4603</v>
      </c>
      <c r="G85" s="12" t="s">
        <v>860</v>
      </c>
      <c r="H85" s="11" t="s">
        <v>851</v>
      </c>
      <c r="I85" s="388">
        <v>43525</v>
      </c>
      <c r="J85" s="12">
        <v>3</v>
      </c>
      <c r="K85" s="97" t="s">
        <v>295</v>
      </c>
      <c r="L85" s="11" t="s">
        <v>371</v>
      </c>
      <c r="M85" s="389">
        <f>I85-D85</f>
        <v>2170</v>
      </c>
      <c r="N85" s="22"/>
      <c r="O85" s="344" t="s">
        <v>253</v>
      </c>
      <c r="P85" s="345"/>
      <c r="Q85" s="345"/>
      <c r="R85" s="346"/>
      <c r="S85" s="440">
        <f>SUM(S81:S84)</f>
        <v>475</v>
      </c>
      <c r="T85" s="441">
        <f>(S85/S85)</f>
        <v>1</v>
      </c>
      <c r="U85" s="22"/>
      <c r="V85" s="22"/>
      <c r="W85" s="22"/>
      <c r="X85" s="22"/>
      <c r="Y85" s="22"/>
      <c r="Z85" s="22"/>
    </row>
    <row ht="13.5" customHeight="1" r="86">
      <c r="A86" s="16">
        <v>8519</v>
      </c>
      <c r="B86" s="17" t="s">
        <v>4604</v>
      </c>
      <c r="C86" s="17">
        <v>2017</v>
      </c>
      <c r="D86" s="392">
        <v>43055</v>
      </c>
      <c r="E86" s="19" t="s">
        <v>4605</v>
      </c>
      <c r="F86" s="20" t="s">
        <v>2139</v>
      </c>
      <c r="G86" s="19" t="s">
        <v>865</v>
      </c>
      <c r="H86" s="20" t="s">
        <v>4506</v>
      </c>
      <c r="I86" s="392">
        <v>43525</v>
      </c>
      <c r="J86" s="19">
        <v>3</v>
      </c>
      <c r="K86" s="106" t="s">
        <v>324</v>
      </c>
      <c r="L86" s="20" t="s">
        <v>380</v>
      </c>
      <c r="M86" s="393">
        <f>I86-D86</f>
        <v>470</v>
      </c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ht="14.25" customHeight="1" r="87">
      <c r="A87" s="8">
        <v>8619</v>
      </c>
      <c r="B87" s="9" t="s">
        <v>4606</v>
      </c>
      <c r="C87" s="9">
        <v>2018</v>
      </c>
      <c r="D87" s="388">
        <v>43399</v>
      </c>
      <c r="E87" s="12" t="s">
        <v>4607</v>
      </c>
      <c r="F87" s="11" t="s">
        <v>2493</v>
      </c>
      <c r="G87" s="12" t="s">
        <v>871</v>
      </c>
      <c r="H87" s="11" t="s">
        <v>3614</v>
      </c>
      <c r="I87" s="388">
        <v>43525</v>
      </c>
      <c r="J87" s="12">
        <v>3</v>
      </c>
      <c r="K87" s="106" t="s">
        <v>324</v>
      </c>
      <c r="L87" s="11" t="s">
        <v>380</v>
      </c>
      <c r="M87" s="389">
        <f>I87-D87</f>
        <v>126</v>
      </c>
      <c r="N87" s="22"/>
      <c r="O87" s="444" t="s">
        <v>393</v>
      </c>
      <c r="P87" s="445"/>
      <c r="Q87" s="445"/>
      <c r="R87" s="446"/>
      <c r="S87" s="22"/>
      <c r="T87" s="22"/>
      <c r="U87" s="22"/>
      <c r="V87" s="22"/>
      <c r="W87" s="22"/>
      <c r="X87" s="22"/>
      <c r="Y87" s="22"/>
      <c r="Z87" s="22"/>
    </row>
    <row ht="14.25" customHeight="1" r="88">
      <c r="A88" s="16">
        <v>8719</v>
      </c>
      <c r="B88" s="17" t="s">
        <v>4608</v>
      </c>
      <c r="C88" s="17">
        <v>2012</v>
      </c>
      <c r="D88" s="392">
        <v>41085</v>
      </c>
      <c r="E88" s="19" t="s">
        <v>4609</v>
      </c>
      <c r="F88" s="20" t="s">
        <v>1671</v>
      </c>
      <c r="G88" s="19" t="s">
        <v>860</v>
      </c>
      <c r="H88" s="20" t="s">
        <v>209</v>
      </c>
      <c r="I88" s="392">
        <v>43532</v>
      </c>
      <c r="J88" s="19">
        <v>3</v>
      </c>
      <c r="K88" s="87" t="s">
        <v>278</v>
      </c>
      <c r="L88" s="20" t="s">
        <v>376</v>
      </c>
      <c r="M88" s="393">
        <f>I88-D88</f>
        <v>2447</v>
      </c>
      <c r="N88" s="22"/>
      <c r="O88" s="447"/>
      <c r="P88" s="448"/>
      <c r="Q88" s="448"/>
      <c r="R88" s="449"/>
      <c r="S88" s="22"/>
      <c r="T88" s="22"/>
      <c r="U88" s="22"/>
      <c r="V88" s="22"/>
      <c r="W88" s="22"/>
      <c r="X88" s="22"/>
      <c r="Y88" s="22"/>
      <c r="Z88" s="22"/>
    </row>
    <row ht="12.75" customHeight="1" r="89">
      <c r="A89" s="8">
        <v>8819</v>
      </c>
      <c r="B89" s="9" t="s">
        <v>4610</v>
      </c>
      <c r="C89" s="9">
        <v>2012</v>
      </c>
      <c r="D89" s="388">
        <v>41124</v>
      </c>
      <c r="E89" s="12" t="s">
        <v>4611</v>
      </c>
      <c r="F89" s="11" t="s">
        <v>497</v>
      </c>
      <c r="G89" s="12" t="s">
        <v>860</v>
      </c>
      <c r="H89" s="11" t="s">
        <v>71</v>
      </c>
      <c r="I89" s="388">
        <v>43532</v>
      </c>
      <c r="J89" s="12">
        <v>3</v>
      </c>
      <c r="K89" s="103" t="s">
        <v>308</v>
      </c>
      <c r="L89" s="11" t="s">
        <v>371</v>
      </c>
      <c r="M89" s="389">
        <f>I89-D89</f>
        <v>2408</v>
      </c>
      <c r="N89" s="22"/>
      <c r="O89" s="450" t="s">
        <v>402</v>
      </c>
      <c r="P89" s="451" t="s">
        <v>403</v>
      </c>
      <c r="Q89" s="452"/>
      <c r="R89" s="453"/>
      <c r="S89" s="22"/>
      <c r="T89" s="22"/>
      <c r="U89" s="22"/>
      <c r="V89" s="22"/>
      <c r="W89" s="22"/>
      <c r="X89" s="22"/>
      <c r="Y89" s="22"/>
      <c r="Z89" s="22"/>
    </row>
    <row ht="12.75" customHeight="1" r="90">
      <c r="A90" s="16">
        <v>8919</v>
      </c>
      <c r="B90" s="17" t="s">
        <v>4612</v>
      </c>
      <c r="C90" s="17">
        <v>2012</v>
      </c>
      <c r="D90" s="392">
        <v>41124</v>
      </c>
      <c r="E90" s="19" t="s">
        <v>4613</v>
      </c>
      <c r="F90" s="20" t="s">
        <v>497</v>
      </c>
      <c r="G90" s="19" t="s">
        <v>860</v>
      </c>
      <c r="H90" s="20" t="s">
        <v>71</v>
      </c>
      <c r="I90" s="392">
        <v>43532</v>
      </c>
      <c r="J90" s="19">
        <v>3</v>
      </c>
      <c r="K90" s="103" t="s">
        <v>308</v>
      </c>
      <c r="L90" s="20" t="s">
        <v>371</v>
      </c>
      <c r="M90" s="393">
        <f>I90-D90</f>
        <v>2408</v>
      </c>
      <c r="N90" s="22"/>
      <c r="O90" s="454" t="s">
        <v>407</v>
      </c>
      <c r="P90" s="455">
        <f>AVERAGEIF(G2:G476,"PT",M2:M476)</f>
        <v>1883</v>
      </c>
      <c r="Q90" s="340"/>
      <c r="R90" s="341"/>
      <c r="S90" s="22"/>
      <c r="T90" s="22"/>
      <c r="U90" s="22"/>
      <c r="V90" s="22"/>
      <c r="W90" s="22"/>
      <c r="X90" s="22"/>
      <c r="Y90" s="22"/>
      <c r="Z90" s="22"/>
    </row>
    <row ht="14.25" customHeight="1" r="91">
      <c r="A91" s="8">
        <v>9019</v>
      </c>
      <c r="B91" s="9" t="s">
        <v>4614</v>
      </c>
      <c r="C91" s="9">
        <v>2013</v>
      </c>
      <c r="D91" s="388">
        <v>41414</v>
      </c>
      <c r="E91" s="12" t="s">
        <v>4615</v>
      </c>
      <c r="F91" s="11" t="s">
        <v>370</v>
      </c>
      <c r="G91" s="12" t="s">
        <v>860</v>
      </c>
      <c r="H91" s="11" t="s">
        <v>4448</v>
      </c>
      <c r="I91" s="388">
        <v>43532</v>
      </c>
      <c r="J91" s="12">
        <v>3</v>
      </c>
      <c r="K91" s="103" t="s">
        <v>308</v>
      </c>
      <c r="L91" s="11" t="s">
        <v>371</v>
      </c>
      <c r="M91" s="389">
        <f>I91-D91</f>
        <v>2118</v>
      </c>
      <c r="N91" s="22"/>
      <c r="O91" s="456" t="s">
        <v>30</v>
      </c>
      <c r="P91" s="457">
        <f>AVERAGEIF(G2:G477,"PTN",M2:M477)</f>
        <v>2605</v>
      </c>
      <c r="Q91" s="340"/>
      <c r="R91" s="341"/>
      <c r="S91" s="22"/>
      <c r="T91" s="22"/>
      <c r="U91" s="22"/>
      <c r="V91" s="22"/>
      <c r="W91" s="22"/>
      <c r="X91" s="22"/>
      <c r="Y91" s="22"/>
      <c r="Z91" s="22"/>
    </row>
    <row ht="13.5" customHeight="1" r="92">
      <c r="A92" s="16">
        <v>9119</v>
      </c>
      <c r="B92" s="17" t="s">
        <v>4616</v>
      </c>
      <c r="C92" s="17">
        <v>2012</v>
      </c>
      <c r="D92" s="392">
        <v>41240</v>
      </c>
      <c r="E92" s="19" t="s">
        <v>4617</v>
      </c>
      <c r="F92" s="20" t="s">
        <v>1678</v>
      </c>
      <c r="G92" s="19" t="s">
        <v>4618</v>
      </c>
      <c r="H92" s="20" t="s">
        <v>225</v>
      </c>
      <c r="I92" s="392">
        <v>43532</v>
      </c>
      <c r="J92" s="19">
        <v>3</v>
      </c>
      <c r="K92" s="87" t="s">
        <v>278</v>
      </c>
      <c r="L92" s="20" t="s">
        <v>376</v>
      </c>
      <c r="M92" s="393">
        <f>I92-D92</f>
        <v>2292</v>
      </c>
      <c r="N92" s="22"/>
      <c r="O92" s="454" t="s">
        <v>17</v>
      </c>
      <c r="P92" s="455">
        <f>AVERAGEIF(G2:G476,"PTE",M2:M476)</f>
        <v>1449.81040892193</v>
      </c>
      <c r="Q92" s="340"/>
      <c r="R92" s="341"/>
      <c r="S92" s="22"/>
      <c r="T92" s="22"/>
      <c r="U92" s="22"/>
      <c r="V92" s="22"/>
      <c r="W92" s="22"/>
      <c r="X92" s="22"/>
      <c r="Y92" s="22"/>
      <c r="Z92" s="22"/>
    </row>
    <row ht="13.5" customHeight="1" r="93">
      <c r="A93" s="8">
        <v>9219</v>
      </c>
      <c r="B93" s="9" t="s">
        <v>4619</v>
      </c>
      <c r="C93" s="9">
        <v>2012</v>
      </c>
      <c r="D93" s="388">
        <v>40977</v>
      </c>
      <c r="E93" s="12" t="s">
        <v>4620</v>
      </c>
      <c r="F93" s="11" t="s">
        <v>1446</v>
      </c>
      <c r="G93" s="12" t="s">
        <v>860</v>
      </c>
      <c r="H93" s="11" t="s">
        <v>18</v>
      </c>
      <c r="I93" s="388">
        <v>43532</v>
      </c>
      <c r="J93" s="12">
        <v>3</v>
      </c>
      <c r="K93" s="97" t="s">
        <v>295</v>
      </c>
      <c r="L93" s="11" t="s">
        <v>371</v>
      </c>
      <c r="M93" s="389">
        <f>I93-D93</f>
        <v>2555</v>
      </c>
      <c r="N93" s="22"/>
      <c r="O93" s="456" t="s">
        <v>40</v>
      </c>
      <c r="P93" s="457" t="e">
        <f>AVERAGEIF(G2:G476,"Pré-Mistura",M2:M476)</f>
        <v>#DIV/0!</v>
      </c>
      <c r="Q93" s="340"/>
      <c r="R93" s="341"/>
      <c r="S93" s="22"/>
      <c r="T93" s="22"/>
      <c r="U93" s="22"/>
      <c r="V93" s="22"/>
      <c r="W93" s="22"/>
      <c r="X93" s="22"/>
      <c r="Y93" s="22"/>
      <c r="Z93" s="22"/>
    </row>
    <row ht="13.5" customHeight="1" r="94">
      <c r="A94" s="16">
        <v>9319</v>
      </c>
      <c r="B94" s="17" t="s">
        <v>4621</v>
      </c>
      <c r="C94" s="17">
        <v>2009</v>
      </c>
      <c r="D94" s="392">
        <v>40156</v>
      </c>
      <c r="E94" s="19" t="s">
        <v>4622</v>
      </c>
      <c r="F94" s="20" t="s">
        <v>4623</v>
      </c>
      <c r="G94" s="19" t="s">
        <v>860</v>
      </c>
      <c r="H94" s="20" t="s">
        <v>4624</v>
      </c>
      <c r="I94" s="392">
        <v>43537</v>
      </c>
      <c r="J94" s="19">
        <v>3</v>
      </c>
      <c r="K94" s="97" t="s">
        <v>295</v>
      </c>
      <c r="L94" s="20" t="s">
        <v>376</v>
      </c>
      <c r="M94" s="393">
        <f>I94-D94</f>
        <v>3381</v>
      </c>
      <c r="N94" s="22"/>
      <c r="O94" s="454" t="s">
        <v>850</v>
      </c>
      <c r="P94" s="455">
        <f>AVERAGEIF(G2:G476,"PF",M2:M476)</f>
        <v>2059.55555555556</v>
      </c>
      <c r="Q94" s="340"/>
      <c r="R94" s="341"/>
      <c r="S94" s="22"/>
      <c r="T94" s="22"/>
      <c r="U94" s="22"/>
      <c r="V94" s="22"/>
      <c r="W94" s="22"/>
      <c r="X94" s="22"/>
      <c r="Y94" s="22"/>
      <c r="Z94" s="22"/>
    </row>
    <row ht="12.75" customHeight="1" r="95">
      <c r="A95" s="8">
        <v>9419</v>
      </c>
      <c r="B95" s="9" t="s">
        <v>4625</v>
      </c>
      <c r="C95" s="9">
        <v>2011</v>
      </c>
      <c r="D95" s="388">
        <v>40634</v>
      </c>
      <c r="E95" s="12" t="s">
        <v>4626</v>
      </c>
      <c r="F95" s="11" t="s">
        <v>1451</v>
      </c>
      <c r="G95" s="12" t="s">
        <v>850</v>
      </c>
      <c r="H95" s="11" t="s">
        <v>870</v>
      </c>
      <c r="I95" s="388">
        <v>43537</v>
      </c>
      <c r="J95" s="12">
        <v>3</v>
      </c>
      <c r="K95" s="87" t="s">
        <v>278</v>
      </c>
      <c r="L95" s="11" t="s">
        <v>371</v>
      </c>
      <c r="M95" s="389">
        <f>I95-D95</f>
        <v>2903</v>
      </c>
      <c r="N95" s="22"/>
      <c r="O95" s="456" t="s">
        <v>844</v>
      </c>
      <c r="P95" s="457">
        <f>AVERAGEIF(G2:G476,"PFN",M2:M476)</f>
        <v>1617</v>
      </c>
      <c r="Q95" s="340"/>
      <c r="R95" s="341"/>
      <c r="S95" s="22"/>
      <c r="T95" s="22"/>
      <c r="U95" s="22"/>
      <c r="V95" s="22"/>
      <c r="W95" s="22"/>
      <c r="X95" s="22"/>
      <c r="Y95" s="22"/>
      <c r="Z95" s="22"/>
    </row>
    <row ht="13.5" customHeight="1" r="96">
      <c r="A96" s="16">
        <v>9519</v>
      </c>
      <c r="B96" s="17" t="s">
        <v>4627</v>
      </c>
      <c r="C96" s="17">
        <v>2013</v>
      </c>
      <c r="D96" s="392">
        <v>41632</v>
      </c>
      <c r="E96" s="19" t="s">
        <v>4628</v>
      </c>
      <c r="F96" s="20" t="s">
        <v>370</v>
      </c>
      <c r="G96" s="19" t="s">
        <v>860</v>
      </c>
      <c r="H96" s="20" t="s">
        <v>1252</v>
      </c>
      <c r="I96" s="392">
        <v>43537</v>
      </c>
      <c r="J96" s="19">
        <v>3</v>
      </c>
      <c r="K96" s="103" t="s">
        <v>308</v>
      </c>
      <c r="L96" s="20" t="s">
        <v>371</v>
      </c>
      <c r="M96" s="393">
        <f>I96-D96</f>
        <v>1905</v>
      </c>
      <c r="N96" s="22"/>
      <c r="O96" s="454" t="s">
        <v>860</v>
      </c>
      <c r="P96" s="455">
        <f>AVERAGEIF(G2:G476,"PF/PTE",M2:M476)</f>
        <v>2015.74038461538</v>
      </c>
      <c r="Q96" s="340"/>
      <c r="R96" s="341"/>
      <c r="S96" s="22"/>
      <c r="T96" s="22"/>
      <c r="U96" s="22"/>
      <c r="V96" s="22"/>
      <c r="W96" s="22"/>
      <c r="X96" s="22"/>
      <c r="Y96" s="22"/>
      <c r="Z96" s="22"/>
    </row>
    <row ht="13.5" customHeight="1" r="97">
      <c r="A97" s="8">
        <v>9619</v>
      </c>
      <c r="B97" s="9" t="s">
        <v>4629</v>
      </c>
      <c r="C97" s="9">
        <v>2017</v>
      </c>
      <c r="D97" s="388">
        <v>42895</v>
      </c>
      <c r="E97" s="12" t="s">
        <v>4630</v>
      </c>
      <c r="F97" s="11" t="s">
        <v>1767</v>
      </c>
      <c r="G97" s="12" t="s">
        <v>860</v>
      </c>
      <c r="H97" s="11" t="s">
        <v>181</v>
      </c>
      <c r="I97" s="388">
        <v>43537</v>
      </c>
      <c r="J97" s="12">
        <v>3</v>
      </c>
      <c r="K97" s="103" t="s">
        <v>308</v>
      </c>
      <c r="L97" s="11" t="s">
        <v>371</v>
      </c>
      <c r="M97" s="389">
        <f>I97-D97</f>
        <v>642</v>
      </c>
      <c r="N97" s="22"/>
      <c r="O97" s="456" t="s">
        <v>865</v>
      </c>
      <c r="P97" s="457">
        <f>AVERAGEIF(G2:G476,"Bio",M2:M476)</f>
        <v>335.741935483871</v>
      </c>
      <c r="Q97" s="340"/>
      <c r="R97" s="341"/>
      <c r="S97" s="22"/>
      <c r="T97" s="22"/>
      <c r="U97" s="22"/>
      <c r="V97" s="22"/>
      <c r="W97" s="22"/>
      <c r="X97" s="22"/>
      <c r="Y97" s="22"/>
      <c r="Z97" s="22"/>
    </row>
    <row ht="13.5" customHeight="1" r="98">
      <c r="A98" s="16">
        <v>9719</v>
      </c>
      <c r="B98" s="17" t="s">
        <v>4631</v>
      </c>
      <c r="C98" s="17">
        <v>2012</v>
      </c>
      <c r="D98" s="392">
        <v>41057</v>
      </c>
      <c r="E98" s="19" t="s">
        <v>4632</v>
      </c>
      <c r="F98" s="20" t="s">
        <v>534</v>
      </c>
      <c r="G98" s="19" t="s">
        <v>860</v>
      </c>
      <c r="H98" s="20" t="s">
        <v>18</v>
      </c>
      <c r="I98" s="392">
        <v>43537</v>
      </c>
      <c r="J98" s="19">
        <v>3</v>
      </c>
      <c r="K98" s="87" t="s">
        <v>278</v>
      </c>
      <c r="L98" s="20" t="s">
        <v>371</v>
      </c>
      <c r="M98" s="393">
        <f>I98-D98</f>
        <v>2480</v>
      </c>
      <c r="N98" s="22"/>
      <c r="O98" s="454" t="s">
        <v>871</v>
      </c>
      <c r="P98" s="455">
        <f>AVERAGEIF(G2:G476,"Bio/Org",M2:M476)</f>
        <v>278.333333333333</v>
      </c>
      <c r="Q98" s="340"/>
      <c r="R98" s="341"/>
      <c r="S98" s="22"/>
      <c r="T98" s="22"/>
      <c r="U98" s="22"/>
      <c r="V98" s="22"/>
      <c r="W98" s="22"/>
      <c r="X98" s="22"/>
      <c r="Y98" s="22"/>
      <c r="Z98" s="22"/>
    </row>
    <row ht="14.25" customHeight="1" r="99">
      <c r="A99" s="8">
        <v>9819</v>
      </c>
      <c r="B99" s="9" t="s">
        <v>4633</v>
      </c>
      <c r="C99" s="9">
        <v>2016</v>
      </c>
      <c r="D99" s="388">
        <v>42612</v>
      </c>
      <c r="E99" s="12" t="s">
        <v>4634</v>
      </c>
      <c r="F99" s="11" t="s">
        <v>584</v>
      </c>
      <c r="G99" s="12" t="s">
        <v>17</v>
      </c>
      <c r="H99" s="11" t="s">
        <v>77</v>
      </c>
      <c r="I99" s="388">
        <v>43538</v>
      </c>
      <c r="J99" s="12">
        <v>3</v>
      </c>
      <c r="K99" s="103" t="s">
        <v>308</v>
      </c>
      <c r="L99" s="11" t="s">
        <v>371</v>
      </c>
      <c r="M99" s="389">
        <f>I99-D99</f>
        <v>926</v>
      </c>
      <c r="N99" s="22"/>
      <c r="O99" s="458" t="s">
        <v>426</v>
      </c>
      <c r="P99" s="459">
        <f>AVERAGE(M2:M494)</f>
        <v>1532.52421052632</v>
      </c>
      <c r="Q99" s="460"/>
      <c r="R99" s="391"/>
      <c r="S99" s="22"/>
      <c r="T99" s="22"/>
      <c r="U99" s="22"/>
      <c r="V99" s="22"/>
      <c r="W99" s="22"/>
      <c r="X99" s="22"/>
      <c r="Y99" s="22"/>
      <c r="Z99" s="22"/>
    </row>
    <row ht="12.75" customHeight="1" r="100">
      <c r="A100" s="16">
        <v>9919</v>
      </c>
      <c r="B100" s="17" t="s">
        <v>4635</v>
      </c>
      <c r="C100" s="17">
        <v>2016</v>
      </c>
      <c r="D100" s="392">
        <v>42733</v>
      </c>
      <c r="E100" s="19" t="s">
        <v>4636</v>
      </c>
      <c r="F100" s="20" t="s">
        <v>4477</v>
      </c>
      <c r="G100" s="19" t="s">
        <v>17</v>
      </c>
      <c r="H100" s="20" t="s">
        <v>866</v>
      </c>
      <c r="I100" s="392">
        <v>43538</v>
      </c>
      <c r="J100" s="19">
        <v>3</v>
      </c>
      <c r="K100" s="106" t="s">
        <v>324</v>
      </c>
      <c r="L100" s="20" t="s">
        <v>376</v>
      </c>
      <c r="M100" s="393">
        <f>I100-D100</f>
        <v>805</v>
      </c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ht="12.75" customHeight="1" r="101">
      <c r="A101" s="8">
        <v>10019</v>
      </c>
      <c r="B101" s="9" t="s">
        <v>4637</v>
      </c>
      <c r="C101" s="9">
        <v>2013</v>
      </c>
      <c r="D101" s="388">
        <v>41386</v>
      </c>
      <c r="E101" s="12" t="s">
        <v>4638</v>
      </c>
      <c r="F101" s="11" t="s">
        <v>242</v>
      </c>
      <c r="G101" s="12" t="s">
        <v>17</v>
      </c>
      <c r="H101" s="11" t="s">
        <v>65</v>
      </c>
      <c r="I101" s="388">
        <v>43538</v>
      </c>
      <c r="J101" s="12">
        <v>3</v>
      </c>
      <c r="K101" s="103" t="s">
        <v>308</v>
      </c>
      <c r="L101" s="11" t="s">
        <v>376</v>
      </c>
      <c r="M101" s="389">
        <f>I101-D101</f>
        <v>2152</v>
      </c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ht="12.75" customHeight="1" r="102">
      <c r="A102" s="16">
        <v>10119</v>
      </c>
      <c r="B102" s="17" t="s">
        <v>4639</v>
      </c>
      <c r="C102" s="17">
        <v>2016</v>
      </c>
      <c r="D102" s="392">
        <v>42600</v>
      </c>
      <c r="E102" s="19" t="s">
        <v>4640</v>
      </c>
      <c r="F102" s="20" t="s">
        <v>4641</v>
      </c>
      <c r="G102" s="19" t="s">
        <v>860</v>
      </c>
      <c r="H102" s="20" t="s">
        <v>137</v>
      </c>
      <c r="I102" s="392">
        <v>43545</v>
      </c>
      <c r="J102" s="19">
        <v>3</v>
      </c>
      <c r="K102" s="87" t="s">
        <v>278</v>
      </c>
      <c r="L102" s="20" t="s">
        <v>365</v>
      </c>
      <c r="M102" s="393">
        <f>I102-D102</f>
        <v>945</v>
      </c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ht="12.75" customHeight="1" r="103">
      <c r="A103" s="8">
        <v>10219</v>
      </c>
      <c r="B103" s="9" t="s">
        <v>4642</v>
      </c>
      <c r="C103" s="9">
        <v>2011</v>
      </c>
      <c r="D103" s="388">
        <v>40766</v>
      </c>
      <c r="E103" s="12" t="s">
        <v>4643</v>
      </c>
      <c r="F103" s="11" t="s">
        <v>1154</v>
      </c>
      <c r="G103" s="12" t="s">
        <v>860</v>
      </c>
      <c r="H103" s="11" t="s">
        <v>3637</v>
      </c>
      <c r="I103" s="388">
        <v>43545</v>
      </c>
      <c r="J103" s="12">
        <v>3</v>
      </c>
      <c r="K103" s="97" t="s">
        <v>295</v>
      </c>
      <c r="L103" s="11" t="s">
        <v>376</v>
      </c>
      <c r="M103" s="389">
        <f>I103-D103</f>
        <v>2779</v>
      </c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ht="12.75" customHeight="1" r="104">
      <c r="A104" s="16">
        <v>10319</v>
      </c>
      <c r="B104" s="17" t="s">
        <v>4644</v>
      </c>
      <c r="C104" s="17">
        <v>2011</v>
      </c>
      <c r="D104" s="392">
        <v>40898</v>
      </c>
      <c r="E104" s="19" t="s">
        <v>4645</v>
      </c>
      <c r="F104" s="20" t="s">
        <v>370</v>
      </c>
      <c r="G104" s="19" t="s">
        <v>860</v>
      </c>
      <c r="H104" s="20" t="s">
        <v>4646</v>
      </c>
      <c r="I104" s="392">
        <v>43545</v>
      </c>
      <c r="J104" s="19">
        <v>3</v>
      </c>
      <c r="K104" s="103" t="s">
        <v>308</v>
      </c>
      <c r="L104" s="20" t="s">
        <v>371</v>
      </c>
      <c r="M104" s="393">
        <f>I104-D104</f>
        <v>2647</v>
      </c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ht="12.75" customHeight="1" r="105">
      <c r="A105" s="8">
        <v>10419</v>
      </c>
      <c r="B105" s="9" t="s">
        <v>4647</v>
      </c>
      <c r="C105" s="9">
        <v>2012</v>
      </c>
      <c r="D105" s="388">
        <v>41166</v>
      </c>
      <c r="E105" s="12" t="s">
        <v>4648</v>
      </c>
      <c r="F105" s="11" t="s">
        <v>916</v>
      </c>
      <c r="G105" s="12" t="s">
        <v>860</v>
      </c>
      <c r="H105" s="11" t="s">
        <v>132</v>
      </c>
      <c r="I105" s="388">
        <v>43546</v>
      </c>
      <c r="J105" s="12">
        <v>3</v>
      </c>
      <c r="K105" s="87" t="s">
        <v>278</v>
      </c>
      <c r="L105" s="11" t="s">
        <v>376</v>
      </c>
      <c r="M105" s="389">
        <f>I105-D105</f>
        <v>2380</v>
      </c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ht="12.75" customHeight="1" r="106">
      <c r="A106" s="16">
        <v>10519</v>
      </c>
      <c r="B106" s="17" t="s">
        <v>4649</v>
      </c>
      <c r="C106" s="17">
        <v>2012</v>
      </c>
      <c r="D106" s="392">
        <v>41156</v>
      </c>
      <c r="E106" s="19" t="s">
        <v>4650</v>
      </c>
      <c r="F106" s="20" t="s">
        <v>916</v>
      </c>
      <c r="G106" s="19" t="s">
        <v>860</v>
      </c>
      <c r="H106" s="20" t="s">
        <v>1289</v>
      </c>
      <c r="I106" s="392">
        <v>43546</v>
      </c>
      <c r="J106" s="19">
        <v>3</v>
      </c>
      <c r="K106" s="103" t="s">
        <v>308</v>
      </c>
      <c r="L106" s="20" t="s">
        <v>376</v>
      </c>
      <c r="M106" s="393">
        <f>I106-D106</f>
        <v>2390</v>
      </c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ht="12.75" customHeight="1" r="107">
      <c r="A107" s="8">
        <v>10619</v>
      </c>
      <c r="B107" s="9" t="s">
        <v>4651</v>
      </c>
      <c r="C107" s="9">
        <v>2015</v>
      </c>
      <c r="D107" s="388">
        <v>42199</v>
      </c>
      <c r="E107" s="12" t="s">
        <v>4652</v>
      </c>
      <c r="F107" s="11" t="s">
        <v>1678</v>
      </c>
      <c r="G107" s="12" t="s">
        <v>860</v>
      </c>
      <c r="H107" s="11" t="s">
        <v>1536</v>
      </c>
      <c r="I107" s="388">
        <v>43546</v>
      </c>
      <c r="J107" s="12">
        <v>3</v>
      </c>
      <c r="K107" s="87" t="s">
        <v>278</v>
      </c>
      <c r="L107" s="11" t="s">
        <v>376</v>
      </c>
      <c r="M107" s="389">
        <f>I107-D107</f>
        <v>1347</v>
      </c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ht="14.25" customHeight="1" r="108">
      <c r="A108" s="16">
        <v>10719</v>
      </c>
      <c r="B108" s="17" t="s">
        <v>4653</v>
      </c>
      <c r="C108" s="17">
        <v>2015</v>
      </c>
      <c r="D108" s="392">
        <v>42184</v>
      </c>
      <c r="E108" s="19" t="s">
        <v>4654</v>
      </c>
      <c r="F108" s="20" t="s">
        <v>1678</v>
      </c>
      <c r="G108" s="19" t="s">
        <v>860</v>
      </c>
      <c r="H108" s="20" t="s">
        <v>1536</v>
      </c>
      <c r="I108" s="392">
        <v>43546</v>
      </c>
      <c r="J108" s="19">
        <v>3</v>
      </c>
      <c r="K108" s="87" t="s">
        <v>278</v>
      </c>
      <c r="L108" s="20" t="s">
        <v>376</v>
      </c>
      <c r="M108" s="393">
        <f>I108-D108</f>
        <v>1362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ht="12.75" customHeight="1" r="109">
      <c r="A109" s="8">
        <v>10819</v>
      </c>
      <c r="B109" s="9" t="s">
        <v>4655</v>
      </c>
      <c r="C109" s="9">
        <v>2015</v>
      </c>
      <c r="D109" s="388">
        <v>42039</v>
      </c>
      <c r="E109" s="12" t="s">
        <v>4656</v>
      </c>
      <c r="F109" s="11" t="s">
        <v>1352</v>
      </c>
      <c r="G109" s="12" t="s">
        <v>17</v>
      </c>
      <c r="H109" s="11" t="s">
        <v>71</v>
      </c>
      <c r="I109" s="388">
        <v>43549</v>
      </c>
      <c r="J109" s="12">
        <v>3</v>
      </c>
      <c r="K109" s="103" t="s">
        <v>308</v>
      </c>
      <c r="L109" s="11" t="s">
        <v>371</v>
      </c>
      <c r="M109" s="389">
        <f>I109-D109</f>
        <v>1510</v>
      </c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ht="12.75" customHeight="1" r="110">
      <c r="A110" s="16">
        <v>10919</v>
      </c>
      <c r="B110" s="17" t="s">
        <v>4657</v>
      </c>
      <c r="C110" s="17">
        <v>2017</v>
      </c>
      <c r="D110" s="392">
        <v>43034</v>
      </c>
      <c r="E110" s="19" t="s">
        <v>4658</v>
      </c>
      <c r="F110" s="20" t="s">
        <v>534</v>
      </c>
      <c r="G110" s="19" t="s">
        <v>17</v>
      </c>
      <c r="H110" s="20" t="s">
        <v>3637</v>
      </c>
      <c r="I110" s="392">
        <v>43552</v>
      </c>
      <c r="J110" s="19">
        <v>3</v>
      </c>
      <c r="K110" s="87" t="s">
        <v>278</v>
      </c>
      <c r="L110" s="20" t="s">
        <v>371</v>
      </c>
      <c r="M110" s="393">
        <f>I110-D110</f>
        <v>518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ht="12.75" customHeight="1" r="111">
      <c r="A111" s="8">
        <v>11019</v>
      </c>
      <c r="B111" s="9" t="s">
        <v>4659</v>
      </c>
      <c r="C111" s="9">
        <v>2016</v>
      </c>
      <c r="D111" s="388">
        <v>42699</v>
      </c>
      <c r="E111" s="12" t="s">
        <v>4660</v>
      </c>
      <c r="F111" s="11" t="s">
        <v>885</v>
      </c>
      <c r="G111" s="12" t="s">
        <v>17</v>
      </c>
      <c r="H111" s="11" t="s">
        <v>137</v>
      </c>
      <c r="I111" s="388">
        <v>43552</v>
      </c>
      <c r="J111" s="12">
        <v>3</v>
      </c>
      <c r="K111" s="87" t="s">
        <v>278</v>
      </c>
      <c r="L111" s="11" t="s">
        <v>371</v>
      </c>
      <c r="M111" s="389">
        <f>I111-D111</f>
        <v>853</v>
      </c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ht="12.75" customHeight="1" r="112">
      <c r="A112" s="16">
        <v>11119</v>
      </c>
      <c r="B112" s="17" t="s">
        <v>4661</v>
      </c>
      <c r="C112" s="17">
        <v>2017</v>
      </c>
      <c r="D112" s="392">
        <v>42835</v>
      </c>
      <c r="E112" s="19" t="s">
        <v>4662</v>
      </c>
      <c r="F112" s="20" t="s">
        <v>885</v>
      </c>
      <c r="G112" s="19" t="s">
        <v>17</v>
      </c>
      <c r="H112" s="20" t="s">
        <v>4482</v>
      </c>
      <c r="I112" s="392">
        <v>43552</v>
      </c>
      <c r="J112" s="19">
        <v>3</v>
      </c>
      <c r="K112" s="87" t="s">
        <v>278</v>
      </c>
      <c r="L112" s="20" t="s">
        <v>371</v>
      </c>
      <c r="M112" s="393">
        <f>I112-D112</f>
        <v>717</v>
      </c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ht="12.75" customHeight="1" r="113">
      <c r="A113" s="8">
        <v>11219</v>
      </c>
      <c r="B113" s="9" t="s">
        <v>4663</v>
      </c>
      <c r="C113" s="9">
        <v>2013</v>
      </c>
      <c r="D113" s="388">
        <v>41570</v>
      </c>
      <c r="E113" s="12" t="s">
        <v>4664</v>
      </c>
      <c r="F113" s="11" t="s">
        <v>144</v>
      </c>
      <c r="G113" s="12" t="s">
        <v>17</v>
      </c>
      <c r="H113" s="11" t="s">
        <v>71</v>
      </c>
      <c r="I113" s="388">
        <v>43552</v>
      </c>
      <c r="J113" s="12">
        <v>3</v>
      </c>
      <c r="K113" s="103" t="s">
        <v>308</v>
      </c>
      <c r="L113" s="11" t="s">
        <v>371</v>
      </c>
      <c r="M113" s="389">
        <f>I113-D113</f>
        <v>1982</v>
      </c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ht="12.75" customHeight="1" r="114">
      <c r="A114" s="16">
        <v>11319</v>
      </c>
      <c r="B114" s="17" t="s">
        <v>4665</v>
      </c>
      <c r="C114" s="17">
        <v>2018</v>
      </c>
      <c r="D114" s="392">
        <v>43437</v>
      </c>
      <c r="E114" s="19" t="s">
        <v>4666</v>
      </c>
      <c r="F114" s="20" t="s">
        <v>4518</v>
      </c>
      <c r="G114" s="19" t="s">
        <v>17</v>
      </c>
      <c r="H114" s="20" t="s">
        <v>137</v>
      </c>
      <c r="I114" s="392">
        <v>43552</v>
      </c>
      <c r="J114" s="19">
        <v>3</v>
      </c>
      <c r="K114" s="103" t="s">
        <v>308</v>
      </c>
      <c r="L114" s="20" t="s">
        <v>376</v>
      </c>
      <c r="M114" s="393">
        <f>I114-D114</f>
        <v>115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ht="12.75" customHeight="1" r="115">
      <c r="A115" s="8">
        <v>11419</v>
      </c>
      <c r="B115" s="9" t="s">
        <v>4667</v>
      </c>
      <c r="C115" s="9">
        <v>2015</v>
      </c>
      <c r="D115" s="388">
        <v>42283</v>
      </c>
      <c r="E115" s="12" t="s">
        <v>4668</v>
      </c>
      <c r="F115" s="11" t="s">
        <v>4518</v>
      </c>
      <c r="G115" s="12" t="s">
        <v>17</v>
      </c>
      <c r="H115" s="11" t="s">
        <v>181</v>
      </c>
      <c r="I115" s="388">
        <v>43552</v>
      </c>
      <c r="J115" s="12">
        <v>3</v>
      </c>
      <c r="K115" s="103" t="s">
        <v>308</v>
      </c>
      <c r="L115" s="11" t="s">
        <v>376</v>
      </c>
      <c r="M115" s="389">
        <f>I115-D115</f>
        <v>1269</v>
      </c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ht="12.75" customHeight="1" r="116">
      <c r="A116" s="16">
        <v>11519</v>
      </c>
      <c r="B116" s="17" t="s">
        <v>4669</v>
      </c>
      <c r="C116" s="17">
        <v>2015</v>
      </c>
      <c r="D116" s="392">
        <v>42031</v>
      </c>
      <c r="E116" s="19" t="s">
        <v>4670</v>
      </c>
      <c r="F116" s="20" t="s">
        <v>4518</v>
      </c>
      <c r="G116" s="19" t="s">
        <v>17</v>
      </c>
      <c r="H116" s="20" t="s">
        <v>25</v>
      </c>
      <c r="I116" s="392">
        <v>43552</v>
      </c>
      <c r="J116" s="19">
        <v>3</v>
      </c>
      <c r="K116" s="103" t="s">
        <v>308</v>
      </c>
      <c r="L116" s="20" t="s">
        <v>376</v>
      </c>
      <c r="M116" s="393">
        <f>I116-D116</f>
        <v>1521</v>
      </c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ht="12.75" customHeight="1" r="117">
      <c r="A117" s="8">
        <v>11619</v>
      </c>
      <c r="B117" s="9" t="s">
        <v>4671</v>
      </c>
      <c r="C117" s="9">
        <v>2015</v>
      </c>
      <c r="D117" s="388">
        <v>42247</v>
      </c>
      <c r="E117" s="12" t="s">
        <v>4672</v>
      </c>
      <c r="F117" s="11" t="s">
        <v>916</v>
      </c>
      <c r="G117" s="12" t="s">
        <v>860</v>
      </c>
      <c r="H117" s="11" t="s">
        <v>25</v>
      </c>
      <c r="I117" s="388">
        <v>43552</v>
      </c>
      <c r="J117" s="12">
        <v>3</v>
      </c>
      <c r="K117" s="87" t="s">
        <v>278</v>
      </c>
      <c r="L117" s="11" t="s">
        <v>376</v>
      </c>
      <c r="M117" s="389">
        <f>I117-D117</f>
        <v>1305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ht="12.75" customHeight="1" r="118">
      <c r="A118" s="16">
        <v>11719</v>
      </c>
      <c r="B118" s="17" t="s">
        <v>4673</v>
      </c>
      <c r="C118" s="17">
        <v>2013</v>
      </c>
      <c r="D118" s="392">
        <v>41519</v>
      </c>
      <c r="E118" s="19" t="s">
        <v>4674</v>
      </c>
      <c r="F118" s="20" t="s">
        <v>2214</v>
      </c>
      <c r="G118" s="19" t="s">
        <v>860</v>
      </c>
      <c r="H118" s="20" t="s">
        <v>1252</v>
      </c>
      <c r="I118" s="392">
        <v>43552</v>
      </c>
      <c r="J118" s="19">
        <v>3</v>
      </c>
      <c r="K118" s="103" t="s">
        <v>308</v>
      </c>
      <c r="L118" s="20" t="s">
        <v>371</v>
      </c>
      <c r="M118" s="393">
        <f>I118-D118</f>
        <v>2033</v>
      </c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ht="12.75" customHeight="1" r="119">
      <c r="A119" s="8">
        <v>11819</v>
      </c>
      <c r="B119" s="9" t="s">
        <v>4675</v>
      </c>
      <c r="C119" s="9">
        <v>2012</v>
      </c>
      <c r="D119" s="388">
        <v>41156</v>
      </c>
      <c r="E119" s="12" t="s">
        <v>4676</v>
      </c>
      <c r="F119" s="11" t="s">
        <v>916</v>
      </c>
      <c r="G119" s="12" t="s">
        <v>860</v>
      </c>
      <c r="H119" s="11" t="s">
        <v>1289</v>
      </c>
      <c r="I119" s="388">
        <v>43552</v>
      </c>
      <c r="J119" s="12">
        <v>3</v>
      </c>
      <c r="K119" s="103" t="s">
        <v>308</v>
      </c>
      <c r="L119" s="11" t="s">
        <v>376</v>
      </c>
      <c r="M119" s="389">
        <f>I119-D119</f>
        <v>2396</v>
      </c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ht="12.75" customHeight="1" r="120">
      <c r="A120" s="16">
        <v>11919</v>
      </c>
      <c r="B120" s="17" t="s">
        <v>4677</v>
      </c>
      <c r="C120" s="17">
        <v>2013</v>
      </c>
      <c r="D120" s="392">
        <v>41521</v>
      </c>
      <c r="E120" s="19" t="s">
        <v>4678</v>
      </c>
      <c r="F120" s="20" t="s">
        <v>1678</v>
      </c>
      <c r="G120" s="19" t="s">
        <v>860</v>
      </c>
      <c r="H120" s="20" t="s">
        <v>71</v>
      </c>
      <c r="I120" s="392">
        <v>43552</v>
      </c>
      <c r="J120" s="19">
        <v>3</v>
      </c>
      <c r="K120" s="87" t="s">
        <v>278</v>
      </c>
      <c r="L120" s="20" t="s">
        <v>376</v>
      </c>
      <c r="M120" s="393">
        <f>I120-D120</f>
        <v>2031</v>
      </c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ht="12.75" customHeight="1" r="121">
      <c r="A121" s="8">
        <v>12019</v>
      </c>
      <c r="B121" s="9" t="s">
        <v>4679</v>
      </c>
      <c r="C121" s="9">
        <v>2011</v>
      </c>
      <c r="D121" s="388">
        <v>40702</v>
      </c>
      <c r="E121" s="12" t="s">
        <v>4680</v>
      </c>
      <c r="F121" s="11" t="s">
        <v>4681</v>
      </c>
      <c r="G121" s="12" t="s">
        <v>850</v>
      </c>
      <c r="H121" s="11" t="s">
        <v>3845</v>
      </c>
      <c r="I121" s="388">
        <v>43552</v>
      </c>
      <c r="J121" s="12">
        <v>3</v>
      </c>
      <c r="K121" s="87" t="s">
        <v>278</v>
      </c>
      <c r="L121" s="11" t="s">
        <v>371</v>
      </c>
      <c r="M121" s="389">
        <f>I121-D121</f>
        <v>2850</v>
      </c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ht="12.75" customHeight="1" r="122">
      <c r="A122" s="16">
        <v>12119</v>
      </c>
      <c r="B122" s="17" t="s">
        <v>4682</v>
      </c>
      <c r="C122" s="17">
        <v>2014</v>
      </c>
      <c r="D122" s="392">
        <v>41943</v>
      </c>
      <c r="E122" s="19" t="s">
        <v>4683</v>
      </c>
      <c r="F122" s="20" t="s">
        <v>236</v>
      </c>
      <c r="G122" s="19" t="s">
        <v>17</v>
      </c>
      <c r="H122" s="20" t="s">
        <v>55</v>
      </c>
      <c r="I122" s="392">
        <v>43553</v>
      </c>
      <c r="J122" s="19">
        <v>3</v>
      </c>
      <c r="K122" s="97" t="s">
        <v>295</v>
      </c>
      <c r="L122" s="20" t="s">
        <v>376</v>
      </c>
      <c r="M122" s="393">
        <f>I122-D122</f>
        <v>1610</v>
      </c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ht="12.75" customHeight="1" r="123">
      <c r="A123" s="8">
        <v>12219</v>
      </c>
      <c r="B123" s="9" t="s">
        <v>4684</v>
      </c>
      <c r="C123" s="9">
        <v>2014</v>
      </c>
      <c r="D123" s="388">
        <v>41925</v>
      </c>
      <c r="E123" s="12" t="s">
        <v>4685</v>
      </c>
      <c r="F123" s="11" t="s">
        <v>1045</v>
      </c>
      <c r="G123" s="12" t="s">
        <v>860</v>
      </c>
      <c r="H123" s="11" t="s">
        <v>25</v>
      </c>
      <c r="I123" s="388">
        <v>43553</v>
      </c>
      <c r="J123" s="12">
        <v>3</v>
      </c>
      <c r="K123" s="87" t="s">
        <v>278</v>
      </c>
      <c r="L123" s="11" t="s">
        <v>371</v>
      </c>
      <c r="M123" s="389">
        <f>I123-D123</f>
        <v>1628</v>
      </c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ht="12.75" customHeight="1" r="124">
      <c r="A124" s="16">
        <v>12319</v>
      </c>
      <c r="B124" s="17" t="s">
        <v>4686</v>
      </c>
      <c r="C124" s="17">
        <v>2012</v>
      </c>
      <c r="D124" s="392">
        <v>41198</v>
      </c>
      <c r="E124" s="19" t="s">
        <v>4687</v>
      </c>
      <c r="F124" s="20" t="s">
        <v>916</v>
      </c>
      <c r="G124" s="19" t="s">
        <v>860</v>
      </c>
      <c r="H124" s="20" t="s">
        <v>132</v>
      </c>
      <c r="I124" s="392">
        <v>43553</v>
      </c>
      <c r="J124" s="19">
        <v>3</v>
      </c>
      <c r="K124" s="87" t="s">
        <v>278</v>
      </c>
      <c r="L124" s="20" t="s">
        <v>371</v>
      </c>
      <c r="M124" s="393">
        <f>I124-D124</f>
        <v>2355</v>
      </c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ht="12.75" customHeight="1" r="125">
      <c r="A125" s="8">
        <v>12419</v>
      </c>
      <c r="B125" s="9" t="s">
        <v>4688</v>
      </c>
      <c r="C125" s="9">
        <v>2016</v>
      </c>
      <c r="D125" s="388">
        <v>42698</v>
      </c>
      <c r="E125" s="12" t="s">
        <v>4689</v>
      </c>
      <c r="F125" s="11" t="s">
        <v>1430</v>
      </c>
      <c r="G125" s="12" t="s">
        <v>860</v>
      </c>
      <c r="H125" s="11" t="s">
        <v>25</v>
      </c>
      <c r="I125" s="388">
        <v>43553</v>
      </c>
      <c r="J125" s="12">
        <v>3</v>
      </c>
      <c r="K125" s="87" t="s">
        <v>278</v>
      </c>
      <c r="L125" s="11" t="s">
        <v>371</v>
      </c>
      <c r="M125" s="389">
        <f>I125-D125</f>
        <v>855</v>
      </c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ht="12.75" customHeight="1" r="126">
      <c r="A126" s="16">
        <v>12519</v>
      </c>
      <c r="B126" s="17" t="s">
        <v>4690</v>
      </c>
      <c r="C126" s="17">
        <v>2013</v>
      </c>
      <c r="D126" s="392">
        <v>41383</v>
      </c>
      <c r="E126" s="19" t="s">
        <v>4691</v>
      </c>
      <c r="F126" s="20" t="s">
        <v>4692</v>
      </c>
      <c r="G126" s="19" t="s">
        <v>850</v>
      </c>
      <c r="H126" s="20" t="s">
        <v>851</v>
      </c>
      <c r="I126" s="392">
        <v>43556</v>
      </c>
      <c r="J126" s="19">
        <v>4</v>
      </c>
      <c r="K126" s="103" t="s">
        <v>308</v>
      </c>
      <c r="L126" s="20" t="s">
        <v>371</v>
      </c>
      <c r="M126" s="393">
        <f>I126-D126</f>
        <v>2173</v>
      </c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ht="12.75" customHeight="1" r="127">
      <c r="A127" s="8">
        <v>12619</v>
      </c>
      <c r="B127" s="9" t="s">
        <v>4693</v>
      </c>
      <c r="C127" s="9">
        <v>2009</v>
      </c>
      <c r="D127" s="388">
        <v>39923</v>
      </c>
      <c r="E127" s="12" t="s">
        <v>4694</v>
      </c>
      <c r="F127" s="11" t="s">
        <v>1439</v>
      </c>
      <c r="G127" s="12" t="s">
        <v>860</v>
      </c>
      <c r="H127" s="11" t="s">
        <v>225</v>
      </c>
      <c r="I127" s="388">
        <v>43559</v>
      </c>
      <c r="J127" s="12">
        <v>4</v>
      </c>
      <c r="K127" s="87" t="s">
        <v>278</v>
      </c>
      <c r="L127" s="11" t="s">
        <v>376</v>
      </c>
      <c r="M127" s="389">
        <f>I127-D127</f>
        <v>3636</v>
      </c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ht="12.75" customHeight="1" r="128">
      <c r="A128" s="16">
        <v>12719</v>
      </c>
      <c r="B128" s="17" t="s">
        <v>4695</v>
      </c>
      <c r="C128" s="17">
        <v>2013</v>
      </c>
      <c r="D128" s="392">
        <v>41634</v>
      </c>
      <c r="E128" s="19" t="s">
        <v>4696</v>
      </c>
      <c r="F128" s="20" t="s">
        <v>4603</v>
      </c>
      <c r="G128" s="19" t="s">
        <v>860</v>
      </c>
      <c r="H128" s="20" t="s">
        <v>851</v>
      </c>
      <c r="I128" s="392">
        <v>43559</v>
      </c>
      <c r="J128" s="19">
        <v>4</v>
      </c>
      <c r="K128" s="103" t="s">
        <v>308</v>
      </c>
      <c r="L128" s="20" t="s">
        <v>371</v>
      </c>
      <c r="M128" s="393">
        <f>I128-D128</f>
        <v>1925</v>
      </c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ht="12.75" customHeight="1" r="129">
      <c r="A129" s="8">
        <v>12819</v>
      </c>
      <c r="B129" s="9" t="s">
        <v>4697</v>
      </c>
      <c r="C129" s="9">
        <v>2017</v>
      </c>
      <c r="D129" s="388">
        <v>43066</v>
      </c>
      <c r="E129" s="12" t="s">
        <v>4698</v>
      </c>
      <c r="F129" s="11" t="s">
        <v>3873</v>
      </c>
      <c r="G129" s="12" t="s">
        <v>860</v>
      </c>
      <c r="H129" s="11" t="s">
        <v>18</v>
      </c>
      <c r="I129" s="388">
        <v>43559</v>
      </c>
      <c r="J129" s="12">
        <v>4</v>
      </c>
      <c r="K129" s="106" t="s">
        <v>324</v>
      </c>
      <c r="L129" s="11" t="s">
        <v>371</v>
      </c>
      <c r="M129" s="389">
        <f>I129-D129</f>
        <v>493</v>
      </c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ht="12.75" customHeight="1" r="130">
      <c r="A130" s="16">
        <v>12919</v>
      </c>
      <c r="B130" s="17" t="s">
        <v>4699</v>
      </c>
      <c r="C130" s="17">
        <v>2018</v>
      </c>
      <c r="D130" s="392">
        <v>43333</v>
      </c>
      <c r="E130" s="19" t="s">
        <v>4700</v>
      </c>
      <c r="F130" s="20" t="s">
        <v>2493</v>
      </c>
      <c r="G130" s="19" t="s">
        <v>865</v>
      </c>
      <c r="H130" s="20" t="s">
        <v>1177</v>
      </c>
      <c r="I130" s="392">
        <v>43563</v>
      </c>
      <c r="J130" s="19">
        <v>4</v>
      </c>
      <c r="K130" s="103" t="s">
        <v>308</v>
      </c>
      <c r="L130" s="20" t="s">
        <v>380</v>
      </c>
      <c r="M130" s="393">
        <f>I130-D130</f>
        <v>230</v>
      </c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ht="12.75" customHeight="1" r="131">
      <c r="A131" s="8">
        <v>13019</v>
      </c>
      <c r="B131" s="9" t="s">
        <v>4701</v>
      </c>
      <c r="C131" s="9">
        <v>2010</v>
      </c>
      <c r="D131" s="388">
        <v>40185</v>
      </c>
      <c r="E131" s="12" t="s">
        <v>4702</v>
      </c>
      <c r="F131" s="11" t="s">
        <v>4703</v>
      </c>
      <c r="G131" s="12" t="s">
        <v>850</v>
      </c>
      <c r="H131" s="11" t="s">
        <v>851</v>
      </c>
      <c r="I131" s="388">
        <v>43563</v>
      </c>
      <c r="J131" s="12">
        <v>4</v>
      </c>
      <c r="K131" s="103" t="s">
        <v>308</v>
      </c>
      <c r="L131" s="11" t="s">
        <v>365</v>
      </c>
      <c r="M131" s="389">
        <f>I131-D131</f>
        <v>3378</v>
      </c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ht="12.75" customHeight="1" r="132">
      <c r="A132" s="16">
        <v>13119</v>
      </c>
      <c r="B132" s="17" t="s">
        <v>4704</v>
      </c>
      <c r="C132" s="17">
        <v>2014</v>
      </c>
      <c r="D132" s="392">
        <v>41912</v>
      </c>
      <c r="E132" s="19" t="s">
        <v>4705</v>
      </c>
      <c r="F132" s="20" t="s">
        <v>144</v>
      </c>
      <c r="G132" s="19" t="s">
        <v>17</v>
      </c>
      <c r="H132" s="20" t="s">
        <v>137</v>
      </c>
      <c r="I132" s="392">
        <v>43565</v>
      </c>
      <c r="J132" s="19">
        <v>4</v>
      </c>
      <c r="K132" s="103" t="s">
        <v>308</v>
      </c>
      <c r="L132" s="20" t="s">
        <v>371</v>
      </c>
      <c r="M132" s="393">
        <f>I132-D132</f>
        <v>1653</v>
      </c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ht="12.75" customHeight="1" r="133">
      <c r="A133" s="8">
        <v>13219</v>
      </c>
      <c r="B133" s="9" t="s">
        <v>4706</v>
      </c>
      <c r="C133" s="9">
        <v>2018</v>
      </c>
      <c r="D133" s="388">
        <v>43333</v>
      </c>
      <c r="E133" s="12" t="s">
        <v>4707</v>
      </c>
      <c r="F133" s="11" t="s">
        <v>4518</v>
      </c>
      <c r="G133" s="12" t="s">
        <v>17</v>
      </c>
      <c r="H133" s="11" t="s">
        <v>137</v>
      </c>
      <c r="I133" s="388">
        <v>43565</v>
      </c>
      <c r="J133" s="12">
        <v>4</v>
      </c>
      <c r="K133" s="103" t="s">
        <v>308</v>
      </c>
      <c r="L133" s="11" t="s">
        <v>376</v>
      </c>
      <c r="M133" s="389">
        <f>I133-D133</f>
        <v>232</v>
      </c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ht="12.75" customHeight="1" r="134">
      <c r="A134" s="16">
        <v>13319</v>
      </c>
      <c r="B134" s="17" t="s">
        <v>4708</v>
      </c>
      <c r="C134" s="17">
        <v>2015</v>
      </c>
      <c r="D134" s="392">
        <v>42090</v>
      </c>
      <c r="E134" s="19" t="s">
        <v>4709</v>
      </c>
      <c r="F134" s="20" t="s">
        <v>88</v>
      </c>
      <c r="G134" s="19" t="s">
        <v>17</v>
      </c>
      <c r="H134" s="20" t="s">
        <v>137</v>
      </c>
      <c r="I134" s="392">
        <v>43565</v>
      </c>
      <c r="J134" s="19">
        <v>4</v>
      </c>
      <c r="K134" s="87" t="s">
        <v>278</v>
      </c>
      <c r="L134" s="20" t="s">
        <v>371</v>
      </c>
      <c r="M134" s="393">
        <f>I134-D134</f>
        <v>1475</v>
      </c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ht="12.75" customHeight="1" r="135">
      <c r="A135" s="8">
        <v>13419</v>
      </c>
      <c r="B135" s="9" t="s">
        <v>4710</v>
      </c>
      <c r="C135" s="9">
        <v>2015</v>
      </c>
      <c r="D135" s="388">
        <v>42334</v>
      </c>
      <c r="E135" s="12" t="s">
        <v>4711</v>
      </c>
      <c r="F135" s="11" t="s">
        <v>542</v>
      </c>
      <c r="G135" s="12" t="s">
        <v>860</v>
      </c>
      <c r="H135" s="11" t="s">
        <v>83</v>
      </c>
      <c r="I135" s="388">
        <v>43573</v>
      </c>
      <c r="J135" s="12">
        <v>4</v>
      </c>
      <c r="K135" s="87" t="s">
        <v>278</v>
      </c>
      <c r="L135" s="11" t="s">
        <v>376</v>
      </c>
      <c r="M135" s="389">
        <f>I135-D135</f>
        <v>1239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ht="12.75" customHeight="1" r="136">
      <c r="A136" s="16">
        <v>13519</v>
      </c>
      <c r="B136" s="17" t="s">
        <v>4712</v>
      </c>
      <c r="C136" s="17">
        <v>2013</v>
      </c>
      <c r="D136" s="392">
        <v>41572</v>
      </c>
      <c r="E136" s="19" t="s">
        <v>4713</v>
      </c>
      <c r="F136" s="20" t="s">
        <v>497</v>
      </c>
      <c r="G136" s="19" t="s">
        <v>860</v>
      </c>
      <c r="H136" s="20" t="s">
        <v>2462</v>
      </c>
      <c r="I136" s="392">
        <v>43573</v>
      </c>
      <c r="J136" s="19">
        <v>4</v>
      </c>
      <c r="K136" s="103" t="s">
        <v>308</v>
      </c>
      <c r="L136" s="20" t="s">
        <v>371</v>
      </c>
      <c r="M136" s="393">
        <f>I136-D136</f>
        <v>2001</v>
      </c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ht="12.75" customHeight="1" r="137">
      <c r="A137" s="8">
        <v>13619</v>
      </c>
      <c r="B137" s="9" t="s">
        <v>4714</v>
      </c>
      <c r="C137" s="9">
        <v>2012</v>
      </c>
      <c r="D137" s="388">
        <v>41163</v>
      </c>
      <c r="E137" s="12" t="s">
        <v>4715</v>
      </c>
      <c r="F137" s="11" t="s">
        <v>916</v>
      </c>
      <c r="G137" s="12" t="s">
        <v>860</v>
      </c>
      <c r="H137" s="11" t="s">
        <v>1289</v>
      </c>
      <c r="I137" s="388">
        <v>43573</v>
      </c>
      <c r="J137" s="12">
        <v>4</v>
      </c>
      <c r="K137" s="103" t="s">
        <v>308</v>
      </c>
      <c r="L137" s="11" t="s">
        <v>376</v>
      </c>
      <c r="M137" s="389">
        <f>I137-D137</f>
        <v>2410</v>
      </c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ht="12.75" customHeight="1" r="138">
      <c r="A138" s="16">
        <v>13719</v>
      </c>
      <c r="B138" s="17" t="s">
        <v>4716</v>
      </c>
      <c r="C138" s="17">
        <v>2013</v>
      </c>
      <c r="D138" s="392">
        <v>41418</v>
      </c>
      <c r="E138" s="19" t="s">
        <v>4717</v>
      </c>
      <c r="F138" s="20" t="s">
        <v>154</v>
      </c>
      <c r="G138" s="19" t="s">
        <v>860</v>
      </c>
      <c r="H138" s="20" t="s">
        <v>2485</v>
      </c>
      <c r="I138" s="392">
        <v>43573</v>
      </c>
      <c r="J138" s="19">
        <v>4</v>
      </c>
      <c r="K138" s="87" t="s">
        <v>278</v>
      </c>
      <c r="L138" s="20" t="s">
        <v>376</v>
      </c>
      <c r="M138" s="393">
        <f>I138-D138</f>
        <v>2155</v>
      </c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ht="12.75" customHeight="1" r="139">
      <c r="A139" s="8">
        <v>13819</v>
      </c>
      <c r="B139" s="9" t="s">
        <v>4718</v>
      </c>
      <c r="C139" s="9">
        <v>2014</v>
      </c>
      <c r="D139" s="388">
        <v>41815</v>
      </c>
      <c r="E139" s="12" t="s">
        <v>1325</v>
      </c>
      <c r="F139" s="11" t="s">
        <v>1474</v>
      </c>
      <c r="G139" s="12" t="s">
        <v>860</v>
      </c>
      <c r="H139" s="11" t="s">
        <v>1252</v>
      </c>
      <c r="I139" s="388">
        <v>43573</v>
      </c>
      <c r="J139" s="12">
        <v>4</v>
      </c>
      <c r="K139" s="87" t="s">
        <v>278</v>
      </c>
      <c r="L139" s="11" t="s">
        <v>371</v>
      </c>
      <c r="M139" s="389">
        <f>I139-D139</f>
        <v>1758</v>
      </c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ht="12.75" customHeight="1" r="140">
      <c r="A140" s="16">
        <v>13919</v>
      </c>
      <c r="B140" s="17" t="s">
        <v>4719</v>
      </c>
      <c r="C140" s="17">
        <v>2011</v>
      </c>
      <c r="D140" s="392">
        <v>40766</v>
      </c>
      <c r="E140" s="19" t="s">
        <v>4720</v>
      </c>
      <c r="F140" s="20" t="s">
        <v>236</v>
      </c>
      <c r="G140" s="19" t="s">
        <v>17</v>
      </c>
      <c r="H140" s="20" t="s">
        <v>209</v>
      </c>
      <c r="I140" s="392">
        <v>43591</v>
      </c>
      <c r="J140" s="19">
        <v>5</v>
      </c>
      <c r="K140" s="97" t="s">
        <v>295</v>
      </c>
      <c r="L140" s="20" t="s">
        <v>376</v>
      </c>
      <c r="M140" s="393">
        <f>I140-D140</f>
        <v>2825</v>
      </c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ht="12.75" customHeight="1" r="141">
      <c r="A141" s="8">
        <v>14019</v>
      </c>
      <c r="B141" s="9" t="s">
        <v>4721</v>
      </c>
      <c r="C141" s="9">
        <v>2017</v>
      </c>
      <c r="D141" s="388">
        <v>43080</v>
      </c>
      <c r="E141" s="12" t="s">
        <v>4722</v>
      </c>
      <c r="F141" s="11" t="s">
        <v>4518</v>
      </c>
      <c r="G141" s="12" t="s">
        <v>17</v>
      </c>
      <c r="H141" s="11" t="s">
        <v>181</v>
      </c>
      <c r="I141" s="388">
        <v>43594</v>
      </c>
      <c r="J141" s="12">
        <v>5</v>
      </c>
      <c r="K141" s="103" t="s">
        <v>308</v>
      </c>
      <c r="L141" s="11" t="s">
        <v>376</v>
      </c>
      <c r="M141" s="389">
        <f>I141-D141</f>
        <v>514</v>
      </c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ht="12.75" customHeight="1" r="142">
      <c r="A142" s="16">
        <v>14119</v>
      </c>
      <c r="B142" s="17" t="s">
        <v>4723</v>
      </c>
      <c r="C142" s="17">
        <v>2016</v>
      </c>
      <c r="D142" s="392">
        <v>42489</v>
      </c>
      <c r="E142" s="19" t="s">
        <v>4724</v>
      </c>
      <c r="F142" s="20" t="s">
        <v>4518</v>
      </c>
      <c r="G142" s="19" t="s">
        <v>17</v>
      </c>
      <c r="H142" s="20" t="s">
        <v>1252</v>
      </c>
      <c r="I142" s="392">
        <v>43591</v>
      </c>
      <c r="J142" s="19">
        <v>5</v>
      </c>
      <c r="K142" s="103" t="s">
        <v>308</v>
      </c>
      <c r="L142" s="20" t="s">
        <v>376</v>
      </c>
      <c r="M142" s="393">
        <f>I142-D142</f>
        <v>1102</v>
      </c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ht="12.75" customHeight="1" r="143">
      <c r="A143" s="8">
        <v>14219</v>
      </c>
      <c r="B143" s="9" t="s">
        <v>4725</v>
      </c>
      <c r="C143" s="9">
        <v>2017</v>
      </c>
      <c r="D143" s="388">
        <v>43097</v>
      </c>
      <c r="E143" s="12" t="s">
        <v>4726</v>
      </c>
      <c r="F143" s="11" t="s">
        <v>564</v>
      </c>
      <c r="G143" s="12" t="s">
        <v>17</v>
      </c>
      <c r="H143" s="11" t="s">
        <v>181</v>
      </c>
      <c r="I143" s="388">
        <v>43591</v>
      </c>
      <c r="J143" s="12">
        <v>5</v>
      </c>
      <c r="K143" s="103" t="s">
        <v>308</v>
      </c>
      <c r="L143" s="11" t="s">
        <v>371</v>
      </c>
      <c r="M143" s="389">
        <f>I143-D143</f>
        <v>494</v>
      </c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ht="12.75" customHeight="1" r="144">
      <c r="A144" s="16">
        <v>14319</v>
      </c>
      <c r="B144" s="17" t="s">
        <v>4727</v>
      </c>
      <c r="C144" s="17">
        <v>2012</v>
      </c>
      <c r="D144" s="392">
        <v>41065</v>
      </c>
      <c r="E144" s="19" t="s">
        <v>4728</v>
      </c>
      <c r="F144" s="20" t="s">
        <v>154</v>
      </c>
      <c r="G144" s="19" t="s">
        <v>17</v>
      </c>
      <c r="H144" s="20" t="s">
        <v>25</v>
      </c>
      <c r="I144" s="392">
        <v>43591</v>
      </c>
      <c r="J144" s="19">
        <v>5</v>
      </c>
      <c r="K144" s="87" t="s">
        <v>278</v>
      </c>
      <c r="L144" s="20" t="s">
        <v>376</v>
      </c>
      <c r="M144" s="393">
        <f>I144-D144</f>
        <v>2526</v>
      </c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ht="12.75" customHeight="1" r="145">
      <c r="A145" s="8">
        <v>14419</v>
      </c>
      <c r="B145" s="9" t="s">
        <v>4729</v>
      </c>
      <c r="C145" s="9">
        <v>2017</v>
      </c>
      <c r="D145" s="388">
        <v>42772</v>
      </c>
      <c r="E145" s="12" t="s">
        <v>4730</v>
      </c>
      <c r="F145" s="11" t="s">
        <v>154</v>
      </c>
      <c r="G145" s="12" t="s">
        <v>17</v>
      </c>
      <c r="H145" s="11" t="s">
        <v>465</v>
      </c>
      <c r="I145" s="388">
        <v>43591</v>
      </c>
      <c r="J145" s="12">
        <v>5</v>
      </c>
      <c r="K145" s="87" t="s">
        <v>278</v>
      </c>
      <c r="L145" s="11" t="s">
        <v>376</v>
      </c>
      <c r="M145" s="389">
        <f>I145-D145</f>
        <v>819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ht="12.75" customHeight="1" r="146">
      <c r="A146" s="16">
        <v>14519</v>
      </c>
      <c r="B146" s="17" t="s">
        <v>4731</v>
      </c>
      <c r="C146" s="17">
        <v>2016</v>
      </c>
      <c r="D146" s="392">
        <v>42724</v>
      </c>
      <c r="E146" s="19" t="s">
        <v>4732</v>
      </c>
      <c r="F146" s="20" t="s">
        <v>154</v>
      </c>
      <c r="G146" s="19" t="s">
        <v>17</v>
      </c>
      <c r="H146" s="20" t="s">
        <v>181</v>
      </c>
      <c r="I146" s="392">
        <v>43591</v>
      </c>
      <c r="J146" s="19">
        <v>5</v>
      </c>
      <c r="K146" s="87" t="s">
        <v>278</v>
      </c>
      <c r="L146" s="20" t="s">
        <v>376</v>
      </c>
      <c r="M146" s="393">
        <f>I146-D146</f>
        <v>867</v>
      </c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ht="12.75" customHeight="1" r="147">
      <c r="A147" s="8">
        <v>14619</v>
      </c>
      <c r="B147" s="9" t="s">
        <v>4733</v>
      </c>
      <c r="C147" s="9">
        <v>2013</v>
      </c>
      <c r="D147" s="388">
        <v>41404</v>
      </c>
      <c r="E147" s="12" t="s">
        <v>4734</v>
      </c>
      <c r="F147" s="11" t="s">
        <v>564</v>
      </c>
      <c r="G147" s="12" t="s">
        <v>17</v>
      </c>
      <c r="H147" s="11" t="s">
        <v>137</v>
      </c>
      <c r="I147" s="388">
        <v>43591</v>
      </c>
      <c r="J147" s="12">
        <v>5</v>
      </c>
      <c r="K147" s="103" t="s">
        <v>308</v>
      </c>
      <c r="L147" s="11" t="s">
        <v>371</v>
      </c>
      <c r="M147" s="389">
        <f>I147-D147</f>
        <v>2187</v>
      </c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ht="12.75" customHeight="1" r="148">
      <c r="A148" s="16">
        <v>14719</v>
      </c>
      <c r="B148" s="17" t="s">
        <v>4735</v>
      </c>
      <c r="C148" s="17">
        <v>2011</v>
      </c>
      <c r="D148" s="392">
        <v>40718</v>
      </c>
      <c r="E148" s="19" t="s">
        <v>4736</v>
      </c>
      <c r="F148" s="20" t="s">
        <v>1446</v>
      </c>
      <c r="G148" s="19" t="s">
        <v>17</v>
      </c>
      <c r="H148" s="20" t="s">
        <v>209</v>
      </c>
      <c r="I148" s="392">
        <v>43591</v>
      </c>
      <c r="J148" s="19">
        <v>5</v>
      </c>
      <c r="K148" s="87" t="s">
        <v>278</v>
      </c>
      <c r="L148" s="20" t="s">
        <v>365</v>
      </c>
      <c r="M148" s="393">
        <f>I148-D148</f>
        <v>2873</v>
      </c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ht="12.75" customHeight="1" r="149">
      <c r="A149" s="8">
        <v>14819</v>
      </c>
      <c r="B149" s="9" t="s">
        <v>4737</v>
      </c>
      <c r="C149" s="9">
        <v>2016</v>
      </c>
      <c r="D149" s="388">
        <v>42500</v>
      </c>
      <c r="E149" s="12" t="s">
        <v>4738</v>
      </c>
      <c r="F149" s="11" t="s">
        <v>968</v>
      </c>
      <c r="G149" s="12" t="s">
        <v>17</v>
      </c>
      <c r="H149" s="11" t="s">
        <v>137</v>
      </c>
      <c r="I149" s="388">
        <v>43591</v>
      </c>
      <c r="J149" s="12">
        <v>5</v>
      </c>
      <c r="K149" s="87" t="s">
        <v>278</v>
      </c>
      <c r="L149" s="11" t="s">
        <v>371</v>
      </c>
      <c r="M149" s="389">
        <f>I149-D149</f>
        <v>1091</v>
      </c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ht="12.75" customHeight="1" r="150">
      <c r="A150" s="16">
        <v>14919</v>
      </c>
      <c r="B150" s="17" t="s">
        <v>4739</v>
      </c>
      <c r="C150" s="17">
        <v>2017</v>
      </c>
      <c r="D150" s="392">
        <v>42991</v>
      </c>
      <c r="E150" s="19" t="s">
        <v>4740</v>
      </c>
      <c r="F150" s="20" t="s">
        <v>968</v>
      </c>
      <c r="G150" s="19" t="s">
        <v>17</v>
      </c>
      <c r="H150" s="20" t="s">
        <v>866</v>
      </c>
      <c r="I150" s="392">
        <v>43591</v>
      </c>
      <c r="J150" s="19">
        <v>5</v>
      </c>
      <c r="K150" s="87" t="s">
        <v>278</v>
      </c>
      <c r="L150" s="20" t="s">
        <v>371</v>
      </c>
      <c r="M150" s="393">
        <f>I150-D150</f>
        <v>600</v>
      </c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ht="12.75" customHeight="1" r="151">
      <c r="A151" s="8">
        <v>15019</v>
      </c>
      <c r="B151" s="9" t="s">
        <v>4741</v>
      </c>
      <c r="C151" s="9">
        <v>2012</v>
      </c>
      <c r="D151" s="388">
        <v>41264</v>
      </c>
      <c r="E151" s="12" t="s">
        <v>4742</v>
      </c>
      <c r="F151" s="11" t="s">
        <v>4743</v>
      </c>
      <c r="G151" s="12" t="s">
        <v>17</v>
      </c>
      <c r="H151" s="11" t="s">
        <v>18</v>
      </c>
      <c r="I151" s="388">
        <v>43591</v>
      </c>
      <c r="J151" s="12">
        <v>5</v>
      </c>
      <c r="K151" s="106" t="s">
        <v>324</v>
      </c>
      <c r="L151" s="11" t="s">
        <v>371</v>
      </c>
      <c r="M151" s="389">
        <f>I151-D151</f>
        <v>2327</v>
      </c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ht="12.75" customHeight="1" r="152">
      <c r="A152" s="16">
        <v>15119</v>
      </c>
      <c r="B152" s="17" t="s">
        <v>4744</v>
      </c>
      <c r="C152" s="17">
        <v>2016</v>
      </c>
      <c r="D152" s="392">
        <v>42461</v>
      </c>
      <c r="E152" s="19" t="s">
        <v>4745</v>
      </c>
      <c r="F152" s="20" t="s">
        <v>4743</v>
      </c>
      <c r="G152" s="19" t="s">
        <v>17</v>
      </c>
      <c r="H152" s="20" t="s">
        <v>25</v>
      </c>
      <c r="I152" s="392">
        <v>43591</v>
      </c>
      <c r="J152" s="19">
        <v>5</v>
      </c>
      <c r="K152" s="106" t="s">
        <v>324</v>
      </c>
      <c r="L152" s="20" t="s">
        <v>371</v>
      </c>
      <c r="M152" s="393">
        <f>I152-D152</f>
        <v>1130</v>
      </c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ht="12.75" customHeight="1" r="153">
      <c r="A153" s="8">
        <v>15219</v>
      </c>
      <c r="B153" s="9" t="s">
        <v>4746</v>
      </c>
      <c r="C153" s="9">
        <v>2014</v>
      </c>
      <c r="D153" s="388">
        <v>41905</v>
      </c>
      <c r="E153" s="12" t="s">
        <v>4747</v>
      </c>
      <c r="F153" s="11" t="s">
        <v>236</v>
      </c>
      <c r="G153" s="12" t="s">
        <v>17</v>
      </c>
      <c r="H153" s="11" t="s">
        <v>3637</v>
      </c>
      <c r="I153" s="388">
        <v>43591</v>
      </c>
      <c r="J153" s="12">
        <v>5</v>
      </c>
      <c r="K153" s="97" t="s">
        <v>295</v>
      </c>
      <c r="L153" s="11" t="s">
        <v>376</v>
      </c>
      <c r="M153" s="389">
        <f>I153-D153</f>
        <v>1686</v>
      </c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ht="12.75" customHeight="1" r="154">
      <c r="A154" s="16">
        <v>15319</v>
      </c>
      <c r="B154" s="17" t="s">
        <v>4748</v>
      </c>
      <c r="C154" s="17">
        <v>2018</v>
      </c>
      <c r="D154" s="392">
        <v>43216</v>
      </c>
      <c r="E154" s="19" t="s">
        <v>4749</v>
      </c>
      <c r="F154" s="20" t="s">
        <v>1653</v>
      </c>
      <c r="G154" s="19" t="s">
        <v>17</v>
      </c>
      <c r="H154" s="20" t="s">
        <v>137</v>
      </c>
      <c r="I154" s="392">
        <v>43591</v>
      </c>
      <c r="J154" s="19">
        <v>5</v>
      </c>
      <c r="K154" s="103" t="s">
        <v>308</v>
      </c>
      <c r="L154" s="20" t="s">
        <v>371</v>
      </c>
      <c r="M154" s="393">
        <f>I154-D154</f>
        <v>375</v>
      </c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ht="12.75" customHeight="1" r="155">
      <c r="A155" s="8">
        <v>15419</v>
      </c>
      <c r="B155" s="9" t="s">
        <v>4750</v>
      </c>
      <c r="C155" s="9">
        <v>2012</v>
      </c>
      <c r="D155" s="388">
        <v>40987</v>
      </c>
      <c r="E155" s="12" t="s">
        <v>4751</v>
      </c>
      <c r="F155" s="11" t="s">
        <v>236</v>
      </c>
      <c r="G155" s="12" t="s">
        <v>17</v>
      </c>
      <c r="H155" s="11" t="s">
        <v>50</v>
      </c>
      <c r="I155" s="388">
        <v>43591</v>
      </c>
      <c r="J155" s="12">
        <v>5</v>
      </c>
      <c r="K155" s="97" t="s">
        <v>295</v>
      </c>
      <c r="L155" s="11" t="s">
        <v>376</v>
      </c>
      <c r="M155" s="389">
        <f>I155-D155</f>
        <v>2604</v>
      </c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ht="12.75" customHeight="1" r="156">
      <c r="A156" s="16">
        <v>15519</v>
      </c>
      <c r="B156" s="17" t="s">
        <v>4752</v>
      </c>
      <c r="C156" s="17">
        <v>2013</v>
      </c>
      <c r="D156" s="392">
        <v>41439</v>
      </c>
      <c r="E156" s="19" t="s">
        <v>4753</v>
      </c>
      <c r="F156" s="20" t="s">
        <v>99</v>
      </c>
      <c r="G156" s="19" t="s">
        <v>17</v>
      </c>
      <c r="H156" s="20" t="s">
        <v>181</v>
      </c>
      <c r="I156" s="392">
        <v>43591</v>
      </c>
      <c r="J156" s="19">
        <v>5</v>
      </c>
      <c r="K156" s="103" t="s">
        <v>308</v>
      </c>
      <c r="L156" s="20" t="s">
        <v>376</v>
      </c>
      <c r="M156" s="393">
        <f>I156-D156</f>
        <v>2152</v>
      </c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ht="12.75" customHeight="1" r="157">
      <c r="A157" s="8">
        <v>15619</v>
      </c>
      <c r="B157" s="9" t="s">
        <v>4754</v>
      </c>
      <c r="C157" s="9">
        <v>2013</v>
      </c>
      <c r="D157" s="388">
        <v>41302</v>
      </c>
      <c r="E157" s="12" t="s">
        <v>4755</v>
      </c>
      <c r="F157" s="11" t="s">
        <v>4756</v>
      </c>
      <c r="G157" s="12" t="s">
        <v>17</v>
      </c>
      <c r="H157" s="11" t="s">
        <v>18</v>
      </c>
      <c r="I157" s="388">
        <v>43591</v>
      </c>
      <c r="J157" s="12">
        <v>5</v>
      </c>
      <c r="K157" s="103" t="s">
        <v>308</v>
      </c>
      <c r="L157" s="11" t="s">
        <v>376</v>
      </c>
      <c r="M157" s="389">
        <f>I157-D157</f>
        <v>2289</v>
      </c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ht="12.75" customHeight="1" r="158">
      <c r="A158" s="16">
        <v>15719</v>
      </c>
      <c r="B158" s="17" t="s">
        <v>4757</v>
      </c>
      <c r="C158" s="17">
        <v>2012</v>
      </c>
      <c r="D158" s="392">
        <v>41269</v>
      </c>
      <c r="E158" s="19" t="s">
        <v>4758</v>
      </c>
      <c r="F158" s="20" t="s">
        <v>2163</v>
      </c>
      <c r="G158" s="19" t="s">
        <v>17</v>
      </c>
      <c r="H158" s="20" t="s">
        <v>25</v>
      </c>
      <c r="I158" s="392">
        <v>43591</v>
      </c>
      <c r="J158" s="19">
        <v>5</v>
      </c>
      <c r="K158" s="103" t="s">
        <v>308</v>
      </c>
      <c r="L158" s="20" t="s">
        <v>371</v>
      </c>
      <c r="M158" s="393">
        <f>I158-D158</f>
        <v>2322</v>
      </c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ht="12.75" customHeight="1" r="159">
      <c r="A159" s="8">
        <v>15819</v>
      </c>
      <c r="B159" s="9" t="s">
        <v>4759</v>
      </c>
      <c r="C159" s="9">
        <v>2015</v>
      </c>
      <c r="D159" s="388">
        <v>42276</v>
      </c>
      <c r="E159" s="12" t="s">
        <v>4760</v>
      </c>
      <c r="F159" s="11" t="s">
        <v>242</v>
      </c>
      <c r="G159" s="12" t="s">
        <v>17</v>
      </c>
      <c r="H159" s="11" t="s">
        <v>44</v>
      </c>
      <c r="I159" s="388">
        <v>43591</v>
      </c>
      <c r="J159" s="12">
        <v>5</v>
      </c>
      <c r="K159" s="103" t="s">
        <v>308</v>
      </c>
      <c r="L159" s="11" t="s">
        <v>376</v>
      </c>
      <c r="M159" s="389">
        <f>I159-D159</f>
        <v>1315</v>
      </c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ht="12.75" customHeight="1" r="160">
      <c r="A160" s="16">
        <v>15919</v>
      </c>
      <c r="B160" s="17" t="s">
        <v>4761</v>
      </c>
      <c r="C160" s="17">
        <v>2013</v>
      </c>
      <c r="D160" s="392">
        <v>41380</v>
      </c>
      <c r="E160" s="19" t="s">
        <v>4762</v>
      </c>
      <c r="F160" s="20" t="s">
        <v>4477</v>
      </c>
      <c r="G160" s="19" t="s">
        <v>17</v>
      </c>
      <c r="H160" s="20" t="s">
        <v>25</v>
      </c>
      <c r="I160" s="392">
        <v>43591</v>
      </c>
      <c r="J160" s="19">
        <v>5</v>
      </c>
      <c r="K160" s="106" t="s">
        <v>324</v>
      </c>
      <c r="L160" s="20" t="s">
        <v>376</v>
      </c>
      <c r="M160" s="393">
        <f>I160-D160</f>
        <v>2211</v>
      </c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ht="12.75" customHeight="1" r="161">
      <c r="A161" s="8">
        <v>16019</v>
      </c>
      <c r="B161" s="9" t="s">
        <v>4763</v>
      </c>
      <c r="C161" s="9">
        <v>2017</v>
      </c>
      <c r="D161" s="388">
        <v>42788</v>
      </c>
      <c r="E161" s="12" t="s">
        <v>4764</v>
      </c>
      <c r="F161" s="11" t="s">
        <v>1632</v>
      </c>
      <c r="G161" s="12" t="s">
        <v>17</v>
      </c>
      <c r="H161" s="11" t="s">
        <v>506</v>
      </c>
      <c r="I161" s="388">
        <v>43591</v>
      </c>
      <c r="J161" s="12">
        <v>5</v>
      </c>
      <c r="K161" s="87" t="s">
        <v>278</v>
      </c>
      <c r="L161" s="11" t="s">
        <v>376</v>
      </c>
      <c r="M161" s="389">
        <f>I161-D161</f>
        <v>803</v>
      </c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ht="12.75" customHeight="1" r="162">
      <c r="A162" s="16">
        <v>16119</v>
      </c>
      <c r="B162" s="17" t="s">
        <v>4765</v>
      </c>
      <c r="C162" s="17">
        <v>2017</v>
      </c>
      <c r="D162" s="392">
        <v>42880</v>
      </c>
      <c r="E162" s="19" t="s">
        <v>4766</v>
      </c>
      <c r="F162" s="20" t="s">
        <v>1632</v>
      </c>
      <c r="G162" s="19" t="s">
        <v>17</v>
      </c>
      <c r="H162" s="20" t="s">
        <v>345</v>
      </c>
      <c r="I162" s="392">
        <v>43594</v>
      </c>
      <c r="J162" s="19">
        <v>5</v>
      </c>
      <c r="K162" s="87" t="s">
        <v>278</v>
      </c>
      <c r="L162" s="20" t="s">
        <v>376</v>
      </c>
      <c r="M162" s="393">
        <f>I162-D162</f>
        <v>714</v>
      </c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ht="12.75" customHeight="1" r="163">
      <c r="A163" s="8">
        <v>16219</v>
      </c>
      <c r="B163" s="9" t="s">
        <v>4767</v>
      </c>
      <c r="C163" s="9">
        <v>2015</v>
      </c>
      <c r="D163" s="388">
        <v>42249</v>
      </c>
      <c r="E163" s="12" t="s">
        <v>4768</v>
      </c>
      <c r="F163" s="11" t="s">
        <v>1081</v>
      </c>
      <c r="G163" s="12" t="s">
        <v>17</v>
      </c>
      <c r="H163" s="11" t="s">
        <v>121</v>
      </c>
      <c r="I163" s="388">
        <v>43594</v>
      </c>
      <c r="J163" s="12">
        <v>5</v>
      </c>
      <c r="K163" s="97" t="s">
        <v>295</v>
      </c>
      <c r="L163" s="11" t="s">
        <v>371</v>
      </c>
      <c r="M163" s="389">
        <f>I163-D163</f>
        <v>1345</v>
      </c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ht="12.75" customHeight="1" r="164">
      <c r="A164" s="16">
        <v>16319</v>
      </c>
      <c r="B164" s="17" t="s">
        <v>4769</v>
      </c>
      <c r="C164" s="17">
        <v>2013</v>
      </c>
      <c r="D164" s="392">
        <v>41439</v>
      </c>
      <c r="E164" s="19" t="s">
        <v>4770</v>
      </c>
      <c r="F164" s="20" t="s">
        <v>953</v>
      </c>
      <c r="G164" s="19" t="s">
        <v>17</v>
      </c>
      <c r="H164" s="20" t="s">
        <v>181</v>
      </c>
      <c r="I164" s="392">
        <v>43594</v>
      </c>
      <c r="J164" s="19">
        <v>5</v>
      </c>
      <c r="K164" s="103" t="s">
        <v>308</v>
      </c>
      <c r="L164" s="20" t="s">
        <v>371</v>
      </c>
      <c r="M164" s="393">
        <f>I164-D164</f>
        <v>2155</v>
      </c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ht="12.75" customHeight="1" r="165">
      <c r="A165" s="8">
        <v>16419</v>
      </c>
      <c r="B165" s="9" t="s">
        <v>4771</v>
      </c>
      <c r="C165" s="9">
        <v>2011</v>
      </c>
      <c r="D165" s="388">
        <v>40661</v>
      </c>
      <c r="E165" s="12" t="s">
        <v>4772</v>
      </c>
      <c r="F165" s="11" t="s">
        <v>564</v>
      </c>
      <c r="G165" s="12" t="s">
        <v>860</v>
      </c>
      <c r="H165" s="11" t="s">
        <v>225</v>
      </c>
      <c r="I165" s="388">
        <v>43595</v>
      </c>
      <c r="J165" s="12">
        <v>5</v>
      </c>
      <c r="K165" s="103" t="s">
        <v>308</v>
      </c>
      <c r="L165" s="11" t="s">
        <v>371</v>
      </c>
      <c r="M165" s="389">
        <f>I165-D165</f>
        <v>2934</v>
      </c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ht="12.75" customHeight="1" r="166">
      <c r="A166" s="16">
        <v>16519</v>
      </c>
      <c r="B166" s="17" t="s">
        <v>4773</v>
      </c>
      <c r="C166" s="17">
        <v>2012</v>
      </c>
      <c r="D166" s="392">
        <v>41156</v>
      </c>
      <c r="E166" s="19" t="s">
        <v>4774</v>
      </c>
      <c r="F166" s="20" t="s">
        <v>916</v>
      </c>
      <c r="G166" s="19" t="s">
        <v>860</v>
      </c>
      <c r="H166" s="20" t="s">
        <v>1289</v>
      </c>
      <c r="I166" s="392">
        <v>43595</v>
      </c>
      <c r="J166" s="19">
        <v>5</v>
      </c>
      <c r="K166" s="103" t="s">
        <v>308</v>
      </c>
      <c r="L166" s="20" t="s">
        <v>376</v>
      </c>
      <c r="M166" s="393">
        <f>I166-D166</f>
        <v>2439</v>
      </c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ht="12.75" customHeight="1" r="167">
      <c r="A167" s="8">
        <v>16619</v>
      </c>
      <c r="B167" s="9" t="s">
        <v>4775</v>
      </c>
      <c r="C167" s="9">
        <v>2014</v>
      </c>
      <c r="D167" s="388">
        <v>41953</v>
      </c>
      <c r="E167" s="12" t="s">
        <v>4776</v>
      </c>
      <c r="F167" s="11" t="s">
        <v>1653</v>
      </c>
      <c r="G167" s="12" t="s">
        <v>17</v>
      </c>
      <c r="H167" s="11" t="s">
        <v>3637</v>
      </c>
      <c r="I167" s="388">
        <v>43599</v>
      </c>
      <c r="J167" s="12">
        <v>5</v>
      </c>
      <c r="K167" s="103" t="s">
        <v>308</v>
      </c>
      <c r="L167" s="11" t="s">
        <v>371</v>
      </c>
      <c r="M167" s="389">
        <f>I167-D167</f>
        <v>1646</v>
      </c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ht="12.75" customHeight="1" r="168">
      <c r="A168" s="16">
        <v>16719</v>
      </c>
      <c r="B168" s="17" t="s">
        <v>4777</v>
      </c>
      <c r="C168" s="17">
        <v>2013</v>
      </c>
      <c r="D168" s="392">
        <v>41572</v>
      </c>
      <c r="E168" s="19" t="s">
        <v>4778</v>
      </c>
      <c r="F168" s="20" t="s">
        <v>869</v>
      </c>
      <c r="G168" s="19" t="s">
        <v>17</v>
      </c>
      <c r="H168" s="20" t="s">
        <v>363</v>
      </c>
      <c r="I168" s="392">
        <v>43599</v>
      </c>
      <c r="J168" s="19">
        <v>5</v>
      </c>
      <c r="K168" s="106" t="s">
        <v>324</v>
      </c>
      <c r="L168" s="20" t="s">
        <v>376</v>
      </c>
      <c r="M168" s="393">
        <f>I168-D168</f>
        <v>2027</v>
      </c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ht="12.75" customHeight="1" r="169">
      <c r="A169" s="8">
        <v>16819</v>
      </c>
      <c r="B169" s="9" t="s">
        <v>4779</v>
      </c>
      <c r="C169" s="9">
        <v>2014</v>
      </c>
      <c r="D169" s="388">
        <v>41983</v>
      </c>
      <c r="E169" s="12" t="s">
        <v>4780</v>
      </c>
      <c r="F169" s="11" t="s">
        <v>869</v>
      </c>
      <c r="G169" s="12" t="s">
        <v>17</v>
      </c>
      <c r="H169" s="11" t="s">
        <v>137</v>
      </c>
      <c r="I169" s="388">
        <v>43599</v>
      </c>
      <c r="J169" s="12">
        <v>5</v>
      </c>
      <c r="K169" s="106" t="s">
        <v>324</v>
      </c>
      <c r="L169" s="11" t="s">
        <v>376</v>
      </c>
      <c r="M169" s="389">
        <f>I169-D169</f>
        <v>1616</v>
      </c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ht="12.75" customHeight="1" r="170">
      <c r="A170" s="16">
        <v>16919</v>
      </c>
      <c r="B170" s="17" t="s">
        <v>4781</v>
      </c>
      <c r="C170" s="17">
        <v>2013</v>
      </c>
      <c r="D170" s="392">
        <v>41513</v>
      </c>
      <c r="E170" s="19" t="s">
        <v>4782</v>
      </c>
      <c r="F170" s="20" t="s">
        <v>1081</v>
      </c>
      <c r="G170" s="19" t="s">
        <v>17</v>
      </c>
      <c r="H170" s="20" t="s">
        <v>4243</v>
      </c>
      <c r="I170" s="392">
        <v>43599</v>
      </c>
      <c r="J170" s="19">
        <v>5</v>
      </c>
      <c r="K170" s="97" t="s">
        <v>295</v>
      </c>
      <c r="L170" s="20" t="s">
        <v>371</v>
      </c>
      <c r="M170" s="393">
        <f>I170-D170</f>
        <v>2086</v>
      </c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ht="12.75" customHeight="1" r="171">
      <c r="A171" s="8">
        <v>17019</v>
      </c>
      <c r="B171" s="9" t="s">
        <v>4783</v>
      </c>
      <c r="C171" s="9">
        <v>2011</v>
      </c>
      <c r="D171" s="388">
        <v>40673</v>
      </c>
      <c r="E171" s="12" t="s">
        <v>4784</v>
      </c>
      <c r="F171" s="11" t="s">
        <v>1221</v>
      </c>
      <c r="G171" s="12" t="s">
        <v>850</v>
      </c>
      <c r="H171" s="11" t="s">
        <v>870</v>
      </c>
      <c r="I171" s="388">
        <v>43608</v>
      </c>
      <c r="J171" s="12">
        <v>5</v>
      </c>
      <c r="K171" s="87" t="s">
        <v>278</v>
      </c>
      <c r="L171" s="11" t="s">
        <v>371</v>
      </c>
      <c r="M171" s="389">
        <f>I171-D171</f>
        <v>2935</v>
      </c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ht="12.75" customHeight="1" r="172">
      <c r="A172" s="16">
        <v>17119</v>
      </c>
      <c r="B172" s="17" t="s">
        <v>4785</v>
      </c>
      <c r="C172" s="17">
        <v>2012</v>
      </c>
      <c r="D172" s="392">
        <v>40996</v>
      </c>
      <c r="E172" s="19" t="s">
        <v>4786</v>
      </c>
      <c r="F172" s="20" t="s">
        <v>968</v>
      </c>
      <c r="G172" s="19" t="s">
        <v>860</v>
      </c>
      <c r="H172" s="20" t="s">
        <v>4787</v>
      </c>
      <c r="I172" s="392">
        <v>43608</v>
      </c>
      <c r="J172" s="19">
        <v>5</v>
      </c>
      <c r="K172" s="87" t="s">
        <v>278</v>
      </c>
      <c r="L172" s="20" t="s">
        <v>371</v>
      </c>
      <c r="M172" s="393">
        <f>I172-D172</f>
        <v>2612</v>
      </c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ht="12.75" customHeight="1" r="173">
      <c r="A173" s="8">
        <v>17219</v>
      </c>
      <c r="B173" s="9" t="s">
        <v>4788</v>
      </c>
      <c r="C173" s="9">
        <v>2014</v>
      </c>
      <c r="D173" s="388">
        <v>41941</v>
      </c>
      <c r="E173" s="12" t="s">
        <v>4789</v>
      </c>
      <c r="F173" s="11" t="s">
        <v>1045</v>
      </c>
      <c r="G173" s="12" t="s">
        <v>860</v>
      </c>
      <c r="H173" s="11" t="s">
        <v>277</v>
      </c>
      <c r="I173" s="388">
        <v>43608</v>
      </c>
      <c r="J173" s="12">
        <v>5</v>
      </c>
      <c r="K173" s="103" t="s">
        <v>308</v>
      </c>
      <c r="L173" s="11" t="s">
        <v>371</v>
      </c>
      <c r="M173" s="389">
        <f>I173-D173</f>
        <v>1667</v>
      </c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ht="12.75" customHeight="1" r="174">
      <c r="A174" s="16">
        <v>17319</v>
      </c>
      <c r="B174" s="17" t="s">
        <v>4790</v>
      </c>
      <c r="C174" s="17">
        <v>2016</v>
      </c>
      <c r="D174" s="392">
        <v>42580</v>
      </c>
      <c r="E174" s="19" t="s">
        <v>4791</v>
      </c>
      <c r="F174" s="20" t="s">
        <v>869</v>
      </c>
      <c r="G174" s="19" t="s">
        <v>17</v>
      </c>
      <c r="H174" s="20" t="s">
        <v>209</v>
      </c>
      <c r="I174" s="392">
        <v>43612</v>
      </c>
      <c r="J174" s="19">
        <v>5</v>
      </c>
      <c r="K174" s="106" t="s">
        <v>324</v>
      </c>
      <c r="L174" s="20" t="s">
        <v>376</v>
      </c>
      <c r="M174" s="393">
        <f>I174-D174</f>
        <v>1032</v>
      </c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ht="12.75" customHeight="1" r="175">
      <c r="A175" s="8">
        <v>17419</v>
      </c>
      <c r="B175" s="9" t="s">
        <v>4792</v>
      </c>
      <c r="C175" s="9">
        <v>2018</v>
      </c>
      <c r="D175" s="388">
        <v>43280</v>
      </c>
      <c r="E175" s="12" t="s">
        <v>4793</v>
      </c>
      <c r="F175" s="11" t="s">
        <v>953</v>
      </c>
      <c r="G175" s="12" t="s">
        <v>17</v>
      </c>
      <c r="H175" s="11" t="s">
        <v>345</v>
      </c>
      <c r="I175" s="388">
        <v>43612</v>
      </c>
      <c r="J175" s="12">
        <v>5</v>
      </c>
      <c r="K175" s="103" t="s">
        <v>308</v>
      </c>
      <c r="L175" s="11" t="s">
        <v>371</v>
      </c>
      <c r="M175" s="389">
        <f>I175-D175</f>
        <v>332</v>
      </c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ht="12.75" customHeight="1" r="176">
      <c r="A176" s="16">
        <v>17519</v>
      </c>
      <c r="B176" s="17" t="s">
        <v>4794</v>
      </c>
      <c r="C176" s="17">
        <v>2011</v>
      </c>
      <c r="D176" s="392">
        <v>40598</v>
      </c>
      <c r="E176" s="19" t="s">
        <v>4795</v>
      </c>
      <c r="F176" s="20" t="s">
        <v>1430</v>
      </c>
      <c r="G176" s="19" t="s">
        <v>17</v>
      </c>
      <c r="H176" s="20" t="s">
        <v>55</v>
      </c>
      <c r="I176" s="392">
        <v>43612</v>
      </c>
      <c r="J176" s="19">
        <v>5</v>
      </c>
      <c r="K176" s="103" t="s">
        <v>308</v>
      </c>
      <c r="L176" s="20" t="s">
        <v>371</v>
      </c>
      <c r="M176" s="393">
        <f>I176-D176</f>
        <v>3014</v>
      </c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ht="12.75" customHeight="1" r="177">
      <c r="A177" s="8">
        <v>17619</v>
      </c>
      <c r="B177" s="9" t="s">
        <v>4796</v>
      </c>
      <c r="C177" s="9">
        <v>2015</v>
      </c>
      <c r="D177" s="388">
        <v>42088</v>
      </c>
      <c r="E177" s="12" t="s">
        <v>4797</v>
      </c>
      <c r="F177" s="11" t="s">
        <v>4518</v>
      </c>
      <c r="G177" s="12" t="s">
        <v>17</v>
      </c>
      <c r="H177" s="11" t="s">
        <v>209</v>
      </c>
      <c r="I177" s="388">
        <v>43612</v>
      </c>
      <c r="J177" s="12">
        <v>5</v>
      </c>
      <c r="K177" s="103" t="s">
        <v>308</v>
      </c>
      <c r="L177" s="11" t="s">
        <v>376</v>
      </c>
      <c r="M177" s="389">
        <f>I177-D177</f>
        <v>1524</v>
      </c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ht="12.75" customHeight="1" r="178">
      <c r="A178" s="16">
        <v>17719</v>
      </c>
      <c r="B178" s="17" t="s">
        <v>4798</v>
      </c>
      <c r="C178" s="17">
        <v>2016</v>
      </c>
      <c r="D178" s="392">
        <v>42551</v>
      </c>
      <c r="E178" s="19" t="s">
        <v>4799</v>
      </c>
      <c r="F178" s="20" t="s">
        <v>456</v>
      </c>
      <c r="G178" s="19" t="s">
        <v>17</v>
      </c>
      <c r="H178" s="20" t="s">
        <v>77</v>
      </c>
      <c r="I178" s="392">
        <v>43612</v>
      </c>
      <c r="J178" s="19">
        <v>5</v>
      </c>
      <c r="K178" s="97" t="s">
        <v>295</v>
      </c>
      <c r="L178" s="20" t="s">
        <v>371</v>
      </c>
      <c r="M178" s="393">
        <f>I178-D178</f>
        <v>1061</v>
      </c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ht="12.75" customHeight="1" r="179">
      <c r="A179" s="8">
        <v>17819</v>
      </c>
      <c r="B179" s="9" t="s">
        <v>4800</v>
      </c>
      <c r="C179" s="9">
        <v>2014</v>
      </c>
      <c r="D179" s="388">
        <v>41983</v>
      </c>
      <c r="E179" s="12" t="s">
        <v>4801</v>
      </c>
      <c r="F179" s="11" t="s">
        <v>1430</v>
      </c>
      <c r="G179" s="12" t="s">
        <v>17</v>
      </c>
      <c r="H179" s="11" t="s">
        <v>137</v>
      </c>
      <c r="I179" s="388">
        <v>43612</v>
      </c>
      <c r="J179" s="12">
        <v>5</v>
      </c>
      <c r="K179" s="103" t="s">
        <v>308</v>
      </c>
      <c r="L179" s="11" t="s">
        <v>371</v>
      </c>
      <c r="M179" s="389">
        <f>I179-D179</f>
        <v>1629</v>
      </c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ht="12.75" customHeight="1" r="180">
      <c r="A180" s="16">
        <v>17919</v>
      </c>
      <c r="B180" s="17" t="s">
        <v>4802</v>
      </c>
      <c r="C180" s="17">
        <v>2018</v>
      </c>
      <c r="D180" s="392">
        <v>43343</v>
      </c>
      <c r="E180" s="19" t="s">
        <v>4803</v>
      </c>
      <c r="F180" s="20" t="s">
        <v>1963</v>
      </c>
      <c r="G180" s="19" t="s">
        <v>17</v>
      </c>
      <c r="H180" s="20" t="s">
        <v>345</v>
      </c>
      <c r="I180" s="392">
        <v>43612</v>
      </c>
      <c r="J180" s="19">
        <v>5</v>
      </c>
      <c r="K180" s="103" t="s">
        <v>308</v>
      </c>
      <c r="L180" s="20" t="s">
        <v>371</v>
      </c>
      <c r="M180" s="393">
        <f>I180-D180</f>
        <v>269</v>
      </c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ht="12.75" customHeight="1" r="181">
      <c r="A181" s="8">
        <v>18019</v>
      </c>
      <c r="B181" s="9" t="s">
        <v>4804</v>
      </c>
      <c r="C181" s="9">
        <v>2013</v>
      </c>
      <c r="D181" s="388">
        <v>41320</v>
      </c>
      <c r="E181" s="12" t="s">
        <v>4805</v>
      </c>
      <c r="F181" s="11" t="s">
        <v>1439</v>
      </c>
      <c r="G181" s="12" t="s">
        <v>17</v>
      </c>
      <c r="H181" s="11" t="s">
        <v>94</v>
      </c>
      <c r="I181" s="388">
        <v>43612</v>
      </c>
      <c r="J181" s="12">
        <v>5</v>
      </c>
      <c r="K181" s="87" t="s">
        <v>278</v>
      </c>
      <c r="L181" s="11" t="s">
        <v>376</v>
      </c>
      <c r="M181" s="389">
        <f>I181-D181</f>
        <v>2292</v>
      </c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ht="12.75" customHeight="1" r="182">
      <c r="A182" s="16">
        <v>18119</v>
      </c>
      <c r="B182" s="17" t="s">
        <v>4806</v>
      </c>
      <c r="C182" s="17">
        <v>2013</v>
      </c>
      <c r="D182" s="392">
        <v>41457</v>
      </c>
      <c r="E182" s="19" t="s">
        <v>4807</v>
      </c>
      <c r="F182" s="20" t="s">
        <v>2561</v>
      </c>
      <c r="G182" s="19" t="s">
        <v>17</v>
      </c>
      <c r="H182" s="20" t="s">
        <v>965</v>
      </c>
      <c r="I182" s="392">
        <v>43612</v>
      </c>
      <c r="J182" s="19">
        <v>5</v>
      </c>
      <c r="K182" s="97" t="s">
        <v>295</v>
      </c>
      <c r="L182" s="20" t="s">
        <v>365</v>
      </c>
      <c r="M182" s="393">
        <f>I182-D182</f>
        <v>2155</v>
      </c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ht="12.75" customHeight="1" r="183">
      <c r="A183" s="8">
        <v>18219</v>
      </c>
      <c r="B183" s="9" t="s">
        <v>4808</v>
      </c>
      <c r="C183" s="9">
        <v>2013</v>
      </c>
      <c r="D183" s="388">
        <v>41286</v>
      </c>
      <c r="E183" s="12" t="s">
        <v>4809</v>
      </c>
      <c r="F183" s="11" t="s">
        <v>1439</v>
      </c>
      <c r="G183" s="12" t="s">
        <v>17</v>
      </c>
      <c r="H183" s="11" t="s">
        <v>137</v>
      </c>
      <c r="I183" s="388">
        <v>43612</v>
      </c>
      <c r="J183" s="12">
        <v>5</v>
      </c>
      <c r="K183" s="87" t="s">
        <v>278</v>
      </c>
      <c r="L183" s="11" t="s">
        <v>376</v>
      </c>
      <c r="M183" s="389">
        <f>I183-D183</f>
        <v>2326</v>
      </c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ht="12.75" customHeight="1" r="184">
      <c r="A184" s="16">
        <v>18319</v>
      </c>
      <c r="B184" s="17" t="s">
        <v>4810</v>
      </c>
      <c r="C184" s="17">
        <v>2018</v>
      </c>
      <c r="D184" s="392">
        <v>43370</v>
      </c>
      <c r="E184" s="19" t="s">
        <v>4811</v>
      </c>
      <c r="F184" s="20" t="s">
        <v>2336</v>
      </c>
      <c r="G184" s="19" t="s">
        <v>865</v>
      </c>
      <c r="H184" s="20" t="s">
        <v>1177</v>
      </c>
      <c r="I184" s="392">
        <v>43614</v>
      </c>
      <c r="J184" s="19">
        <v>5</v>
      </c>
      <c r="K184" s="103" t="s">
        <v>308</v>
      </c>
      <c r="L184" s="20" t="s">
        <v>380</v>
      </c>
      <c r="M184" s="393">
        <f>I184-D184</f>
        <v>244</v>
      </c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ht="15.75" customHeight="1" r="185">
      <c r="A185" s="8">
        <v>18419</v>
      </c>
      <c r="B185" s="9" t="s">
        <v>4812</v>
      </c>
      <c r="C185" s="9">
        <v>2012</v>
      </c>
      <c r="D185" s="388">
        <v>40914</v>
      </c>
      <c r="E185" s="12" t="s">
        <v>4813</v>
      </c>
      <c r="F185" s="11" t="s">
        <v>953</v>
      </c>
      <c r="G185" s="12" t="s">
        <v>17</v>
      </c>
      <c r="H185" s="11" t="s">
        <v>25</v>
      </c>
      <c r="I185" s="388">
        <v>43614</v>
      </c>
      <c r="J185" s="12">
        <v>5</v>
      </c>
      <c r="K185" s="103" t="s">
        <v>308</v>
      </c>
      <c r="L185" s="11" t="s">
        <v>376</v>
      </c>
      <c r="M185" s="389">
        <f>I185-D185</f>
        <v>2700</v>
      </c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ht="12.75" customHeight="1" r="186">
      <c r="A186" s="16">
        <v>18519</v>
      </c>
      <c r="B186" s="17" t="s">
        <v>4814</v>
      </c>
      <c r="C186" s="17">
        <v>2012</v>
      </c>
      <c r="D186" s="392">
        <v>41046</v>
      </c>
      <c r="E186" s="19" t="s">
        <v>4815</v>
      </c>
      <c r="F186" s="20" t="s">
        <v>1439</v>
      </c>
      <c r="G186" s="19" t="s">
        <v>17</v>
      </c>
      <c r="H186" s="20" t="s">
        <v>18</v>
      </c>
      <c r="I186" s="392">
        <v>43614</v>
      </c>
      <c r="J186" s="19">
        <v>5</v>
      </c>
      <c r="K186" s="87" t="s">
        <v>278</v>
      </c>
      <c r="L186" s="20" t="s">
        <v>376</v>
      </c>
      <c r="M186" s="393">
        <f>I186-D186</f>
        <v>2568</v>
      </c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ht="12.75" customHeight="1" r="187">
      <c r="A187" s="8">
        <v>18619</v>
      </c>
      <c r="B187" s="9" t="s">
        <v>4816</v>
      </c>
      <c r="C187" s="9">
        <v>2012</v>
      </c>
      <c r="D187" s="388">
        <v>41190</v>
      </c>
      <c r="E187" s="12" t="s">
        <v>4817</v>
      </c>
      <c r="F187" s="11" t="s">
        <v>1439</v>
      </c>
      <c r="G187" s="12" t="s">
        <v>17</v>
      </c>
      <c r="H187" s="11" t="s">
        <v>1252</v>
      </c>
      <c r="I187" s="388">
        <v>43614</v>
      </c>
      <c r="J187" s="12">
        <v>5</v>
      </c>
      <c r="K187" s="87" t="s">
        <v>278</v>
      </c>
      <c r="L187" s="11" t="s">
        <v>376</v>
      </c>
      <c r="M187" s="389">
        <f>I187-D187</f>
        <v>2424</v>
      </c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ht="12.75" customHeight="1" r="188">
      <c r="A188" s="16">
        <v>18719</v>
      </c>
      <c r="B188" s="17" t="s">
        <v>4818</v>
      </c>
      <c r="C188" s="17">
        <v>2014</v>
      </c>
      <c r="D188" s="392">
        <v>41803</v>
      </c>
      <c r="E188" s="19" t="s">
        <v>4819</v>
      </c>
      <c r="F188" s="20" t="s">
        <v>1439</v>
      </c>
      <c r="G188" s="19" t="s">
        <v>17</v>
      </c>
      <c r="H188" s="20" t="s">
        <v>225</v>
      </c>
      <c r="I188" s="392">
        <v>43614</v>
      </c>
      <c r="J188" s="19">
        <v>5</v>
      </c>
      <c r="K188" s="87" t="s">
        <v>278</v>
      </c>
      <c r="L188" s="20" t="s">
        <v>376</v>
      </c>
      <c r="M188" s="393">
        <f>I188-D188</f>
        <v>1811</v>
      </c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ht="12.75" customHeight="1" r="189">
      <c r="A189" s="8">
        <v>18819</v>
      </c>
      <c r="B189" s="9" t="s">
        <v>4820</v>
      </c>
      <c r="C189" s="9">
        <v>2012</v>
      </c>
      <c r="D189" s="388">
        <v>41190</v>
      </c>
      <c r="E189" s="12" t="s">
        <v>4821</v>
      </c>
      <c r="F189" s="11" t="s">
        <v>1439</v>
      </c>
      <c r="G189" s="12" t="s">
        <v>17</v>
      </c>
      <c r="H189" s="11" t="s">
        <v>345</v>
      </c>
      <c r="I189" s="388">
        <v>43614</v>
      </c>
      <c r="J189" s="12">
        <v>5</v>
      </c>
      <c r="K189" s="87" t="s">
        <v>278</v>
      </c>
      <c r="L189" s="11" t="s">
        <v>376</v>
      </c>
      <c r="M189" s="389">
        <f>I189-D189</f>
        <v>2424</v>
      </c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ht="12.75" customHeight="1" r="190">
      <c r="A190" s="16">
        <v>18919</v>
      </c>
      <c r="B190" s="17" t="s">
        <v>4822</v>
      </c>
      <c r="C190" s="17">
        <v>2012</v>
      </c>
      <c r="D190" s="392">
        <v>41038</v>
      </c>
      <c r="E190" s="19" t="s">
        <v>4823</v>
      </c>
      <c r="F190" s="20" t="s">
        <v>1439</v>
      </c>
      <c r="G190" s="19" t="s">
        <v>17</v>
      </c>
      <c r="H190" s="20" t="s">
        <v>25</v>
      </c>
      <c r="I190" s="392">
        <v>43614</v>
      </c>
      <c r="J190" s="19">
        <v>5</v>
      </c>
      <c r="K190" s="87" t="s">
        <v>278</v>
      </c>
      <c r="L190" s="20" t="s">
        <v>376</v>
      </c>
      <c r="M190" s="393">
        <f>I190-D190</f>
        <v>2576</v>
      </c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ht="12.75" customHeight="1" r="191">
      <c r="A191" s="8">
        <v>19019</v>
      </c>
      <c r="B191" s="9" t="s">
        <v>4824</v>
      </c>
      <c r="C191" s="9">
        <v>2013</v>
      </c>
      <c r="D191" s="388">
        <v>41624</v>
      </c>
      <c r="E191" s="12" t="s">
        <v>4825</v>
      </c>
      <c r="F191" s="11" t="s">
        <v>2043</v>
      </c>
      <c r="G191" s="12" t="s">
        <v>17</v>
      </c>
      <c r="H191" s="11" t="s">
        <v>71</v>
      </c>
      <c r="I191" s="388">
        <v>43614</v>
      </c>
      <c r="J191" s="12">
        <v>5</v>
      </c>
      <c r="K191" s="106" t="s">
        <v>324</v>
      </c>
      <c r="L191" s="11" t="s">
        <v>376</v>
      </c>
      <c r="M191" s="389">
        <f>I191-D191</f>
        <v>1990</v>
      </c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ht="12.75" customHeight="1" r="192">
      <c r="A192" s="16">
        <v>19119</v>
      </c>
      <c r="B192" s="17" t="s">
        <v>4826</v>
      </c>
      <c r="C192" s="17">
        <v>2015</v>
      </c>
      <c r="D192" s="392">
        <v>42305</v>
      </c>
      <c r="E192" s="19" t="s">
        <v>4827</v>
      </c>
      <c r="F192" s="20" t="s">
        <v>3668</v>
      </c>
      <c r="G192" s="19" t="s">
        <v>17</v>
      </c>
      <c r="H192" s="20" t="s">
        <v>1252</v>
      </c>
      <c r="I192" s="392">
        <v>43614</v>
      </c>
      <c r="J192" s="19">
        <v>5</v>
      </c>
      <c r="K192" s="106" t="s">
        <v>324</v>
      </c>
      <c r="L192" s="20" t="s">
        <v>371</v>
      </c>
      <c r="M192" s="393">
        <f>I192-D192</f>
        <v>1309</v>
      </c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ht="12.75" customHeight="1" r="193">
      <c r="A193" s="8">
        <v>19219</v>
      </c>
      <c r="B193" s="9" t="s">
        <v>4828</v>
      </c>
      <c r="C193" s="9">
        <v>2015</v>
      </c>
      <c r="D193" s="388">
        <v>42110</v>
      </c>
      <c r="E193" s="12" t="s">
        <v>4829</v>
      </c>
      <c r="F193" s="11" t="s">
        <v>3668</v>
      </c>
      <c r="G193" s="12" t="s">
        <v>17</v>
      </c>
      <c r="H193" s="11" t="s">
        <v>866</v>
      </c>
      <c r="I193" s="388">
        <v>43614</v>
      </c>
      <c r="J193" s="12">
        <v>5</v>
      </c>
      <c r="K193" s="106" t="s">
        <v>324</v>
      </c>
      <c r="L193" s="11" t="s">
        <v>371</v>
      </c>
      <c r="M193" s="389">
        <f>I193-D193</f>
        <v>1504</v>
      </c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ht="12.75" customHeight="1" r="194">
      <c r="A194" s="16">
        <v>19319</v>
      </c>
      <c r="B194" s="17" t="s">
        <v>4830</v>
      </c>
      <c r="C194" s="17">
        <v>2014</v>
      </c>
      <c r="D194" s="392">
        <v>41974</v>
      </c>
      <c r="E194" s="19" t="s">
        <v>4831</v>
      </c>
      <c r="F194" s="20" t="s">
        <v>3668</v>
      </c>
      <c r="G194" s="19" t="s">
        <v>17</v>
      </c>
      <c r="H194" s="20" t="s">
        <v>77</v>
      </c>
      <c r="I194" s="392">
        <v>43614</v>
      </c>
      <c r="J194" s="19">
        <v>5</v>
      </c>
      <c r="K194" s="106" t="s">
        <v>324</v>
      </c>
      <c r="L194" s="20" t="s">
        <v>371</v>
      </c>
      <c r="M194" s="393">
        <f>I194-D194</f>
        <v>1640</v>
      </c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ht="12.75" customHeight="1" r="195">
      <c r="A195" s="8">
        <v>19419</v>
      </c>
      <c r="B195" s="9" t="s">
        <v>4832</v>
      </c>
      <c r="C195" s="9">
        <v>2014</v>
      </c>
      <c r="D195" s="388">
        <v>41778</v>
      </c>
      <c r="E195" s="12" t="s">
        <v>4833</v>
      </c>
      <c r="F195" s="11" t="s">
        <v>3668</v>
      </c>
      <c r="G195" s="12" t="s">
        <v>17</v>
      </c>
      <c r="H195" s="11" t="s">
        <v>25</v>
      </c>
      <c r="I195" s="388">
        <v>43614</v>
      </c>
      <c r="J195" s="12">
        <v>5</v>
      </c>
      <c r="K195" s="106" t="s">
        <v>324</v>
      </c>
      <c r="L195" s="11" t="s">
        <v>371</v>
      </c>
      <c r="M195" s="389">
        <f>I195-D195</f>
        <v>1836</v>
      </c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ht="12.75" customHeight="1" r="196">
      <c r="A196" s="16">
        <v>19519</v>
      </c>
      <c r="B196" s="17" t="s">
        <v>4834</v>
      </c>
      <c r="C196" s="17">
        <v>2013</v>
      </c>
      <c r="D196" s="392">
        <v>41495</v>
      </c>
      <c r="E196" s="19" t="s">
        <v>4835</v>
      </c>
      <c r="F196" s="20" t="s">
        <v>3668</v>
      </c>
      <c r="G196" s="19" t="s">
        <v>17</v>
      </c>
      <c r="H196" s="20" t="s">
        <v>18</v>
      </c>
      <c r="I196" s="392">
        <v>43614</v>
      </c>
      <c r="J196" s="19">
        <v>5</v>
      </c>
      <c r="K196" s="106" t="s">
        <v>324</v>
      </c>
      <c r="L196" s="20" t="s">
        <v>371</v>
      </c>
      <c r="M196" s="393">
        <f>I196-D196</f>
        <v>2119</v>
      </c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ht="15.75" customHeight="1" r="197">
      <c r="A197" s="8">
        <v>19619</v>
      </c>
      <c r="B197" s="9" t="s">
        <v>4836</v>
      </c>
      <c r="C197" s="9">
        <v>2012</v>
      </c>
      <c r="D197" s="388">
        <v>41222</v>
      </c>
      <c r="E197" s="12" t="s">
        <v>4837</v>
      </c>
      <c r="F197" s="11" t="s">
        <v>1678</v>
      </c>
      <c r="G197" s="12" t="s">
        <v>17</v>
      </c>
      <c r="H197" s="11" t="s">
        <v>132</v>
      </c>
      <c r="I197" s="388">
        <v>43616</v>
      </c>
      <c r="J197" s="12">
        <v>5</v>
      </c>
      <c r="K197" s="87" t="s">
        <v>278</v>
      </c>
      <c r="L197" s="11" t="s">
        <v>376</v>
      </c>
      <c r="M197" s="389">
        <f>I197-D197</f>
        <v>2394</v>
      </c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ht="12.75" customHeight="1" r="198">
      <c r="A198" s="16">
        <v>19719</v>
      </c>
      <c r="B198" s="17" t="s">
        <v>4838</v>
      </c>
      <c r="C198" s="17">
        <v>2016</v>
      </c>
      <c r="D198" s="392">
        <v>42550</v>
      </c>
      <c r="E198" s="19" t="s">
        <v>4839</v>
      </c>
      <c r="F198" s="20" t="s">
        <v>1430</v>
      </c>
      <c r="G198" s="19" t="s">
        <v>17</v>
      </c>
      <c r="H198" s="20" t="s">
        <v>71</v>
      </c>
      <c r="I198" s="392">
        <v>43616</v>
      </c>
      <c r="J198" s="19">
        <v>5</v>
      </c>
      <c r="K198" s="103" t="s">
        <v>308</v>
      </c>
      <c r="L198" s="20" t="s">
        <v>371</v>
      </c>
      <c r="M198" s="393">
        <f>I198-D198</f>
        <v>1066</v>
      </c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ht="15.75" customHeight="1" r="199">
      <c r="A199" s="8">
        <v>19819</v>
      </c>
      <c r="B199" s="9" t="s">
        <v>4840</v>
      </c>
      <c r="C199" s="9">
        <v>2016</v>
      </c>
      <c r="D199" s="388">
        <v>42618</v>
      </c>
      <c r="E199" s="12" t="s">
        <v>4841</v>
      </c>
      <c r="F199" s="11" t="s">
        <v>154</v>
      </c>
      <c r="G199" s="12" t="s">
        <v>17</v>
      </c>
      <c r="H199" s="11" t="s">
        <v>25</v>
      </c>
      <c r="I199" s="388">
        <v>43616</v>
      </c>
      <c r="J199" s="12">
        <v>5</v>
      </c>
      <c r="K199" s="87" t="s">
        <v>278</v>
      </c>
      <c r="L199" s="11" t="s">
        <v>376</v>
      </c>
      <c r="M199" s="389">
        <f>I199-D199</f>
        <v>998</v>
      </c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ht="12.75" customHeight="1" r="200">
      <c r="A200" s="16">
        <v>19919</v>
      </c>
      <c r="B200" s="17" t="s">
        <v>4842</v>
      </c>
      <c r="C200" s="17">
        <v>2016</v>
      </c>
      <c r="D200" s="392">
        <v>42618</v>
      </c>
      <c r="E200" s="19" t="s">
        <v>4843</v>
      </c>
      <c r="F200" s="20" t="s">
        <v>154</v>
      </c>
      <c r="G200" s="19" t="s">
        <v>17</v>
      </c>
      <c r="H200" s="20" t="s">
        <v>137</v>
      </c>
      <c r="I200" s="392">
        <v>43616</v>
      </c>
      <c r="J200" s="19">
        <v>5</v>
      </c>
      <c r="K200" s="87" t="s">
        <v>278</v>
      </c>
      <c r="L200" s="20" t="s">
        <v>376</v>
      </c>
      <c r="M200" s="393">
        <f>I200-D200</f>
        <v>998</v>
      </c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ht="14.25" customHeight="1" r="201">
      <c r="A201" s="8">
        <v>20019</v>
      </c>
      <c r="B201" s="9" t="s">
        <v>4844</v>
      </c>
      <c r="C201" s="9">
        <v>2015</v>
      </c>
      <c r="D201" s="388">
        <v>42312</v>
      </c>
      <c r="E201" s="12" t="s">
        <v>4845</v>
      </c>
      <c r="F201" s="11" t="s">
        <v>4518</v>
      </c>
      <c r="G201" s="12" t="s">
        <v>17</v>
      </c>
      <c r="H201" s="11" t="s">
        <v>345</v>
      </c>
      <c r="I201" s="388">
        <v>43616</v>
      </c>
      <c r="J201" s="12">
        <v>5</v>
      </c>
      <c r="K201" s="103" t="s">
        <v>308</v>
      </c>
      <c r="L201" s="11" t="s">
        <v>376</v>
      </c>
      <c r="M201" s="389">
        <f>I201-D201</f>
        <v>1304</v>
      </c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ht="12.75" customHeight="1" r="202">
      <c r="A202" s="16">
        <v>20119</v>
      </c>
      <c r="B202" s="17" t="s">
        <v>4846</v>
      </c>
      <c r="C202" s="17">
        <v>2009</v>
      </c>
      <c r="D202" s="392">
        <v>40092</v>
      </c>
      <c r="E202" s="19" t="s">
        <v>4847</v>
      </c>
      <c r="F202" s="20" t="s">
        <v>4848</v>
      </c>
      <c r="G202" s="19" t="s">
        <v>17</v>
      </c>
      <c r="H202" s="20" t="s">
        <v>1536</v>
      </c>
      <c r="I202" s="392">
        <v>43616</v>
      </c>
      <c r="J202" s="19">
        <v>5</v>
      </c>
      <c r="K202" s="103" t="s">
        <v>308</v>
      </c>
      <c r="L202" s="20" t="s">
        <v>371</v>
      </c>
      <c r="M202" s="393">
        <f>I202-D202</f>
        <v>3524</v>
      </c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ht="12.75" customHeight="1" r="203">
      <c r="A203" s="8">
        <v>20219</v>
      </c>
      <c r="B203" s="9" t="s">
        <v>4849</v>
      </c>
      <c r="C203" s="9">
        <v>2015</v>
      </c>
      <c r="D203" s="388">
        <v>42262</v>
      </c>
      <c r="E203" s="12" t="s">
        <v>4850</v>
      </c>
      <c r="F203" s="11" t="s">
        <v>4851</v>
      </c>
      <c r="G203" s="12" t="s">
        <v>860</v>
      </c>
      <c r="H203" s="11" t="s">
        <v>3541</v>
      </c>
      <c r="I203" s="388">
        <v>43626</v>
      </c>
      <c r="J203" s="12">
        <v>6</v>
      </c>
      <c r="K203" s="97" t="s">
        <v>295</v>
      </c>
      <c r="L203" s="11" t="s">
        <v>371</v>
      </c>
      <c r="M203" s="389">
        <f>I203-D203</f>
        <v>1364</v>
      </c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ht="12.75" customHeight="1" r="204">
      <c r="A204" s="16">
        <v>20319</v>
      </c>
      <c r="B204" s="17" t="s">
        <v>4852</v>
      </c>
      <c r="C204" s="17">
        <v>2017</v>
      </c>
      <c r="D204" s="392">
        <v>42964</v>
      </c>
      <c r="E204" s="19" t="s">
        <v>4853</v>
      </c>
      <c r="F204" s="20" t="s">
        <v>2139</v>
      </c>
      <c r="G204" s="19" t="s">
        <v>871</v>
      </c>
      <c r="H204" s="20" t="s">
        <v>1093</v>
      </c>
      <c r="I204" s="392">
        <v>43626</v>
      </c>
      <c r="J204" s="19">
        <v>6</v>
      </c>
      <c r="K204" s="106" t="s">
        <v>324</v>
      </c>
      <c r="L204" s="20" t="s">
        <v>380</v>
      </c>
      <c r="M204" s="393">
        <f>I204-D204</f>
        <v>662</v>
      </c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ht="12.75" customHeight="1" r="205">
      <c r="A205" s="8">
        <v>20419</v>
      </c>
      <c r="B205" s="9" t="s">
        <v>4854</v>
      </c>
      <c r="C205" s="9">
        <v>2012</v>
      </c>
      <c r="D205" s="388">
        <v>41124</v>
      </c>
      <c r="E205" s="12" t="s">
        <v>4855</v>
      </c>
      <c r="F205" s="11" t="s">
        <v>370</v>
      </c>
      <c r="G205" s="12" t="s">
        <v>860</v>
      </c>
      <c r="H205" s="11" t="s">
        <v>71</v>
      </c>
      <c r="I205" s="388">
        <v>43626</v>
      </c>
      <c r="J205" s="12">
        <v>6</v>
      </c>
      <c r="K205" s="103" t="s">
        <v>308</v>
      </c>
      <c r="L205" s="11" t="s">
        <v>371</v>
      </c>
      <c r="M205" s="389">
        <f>I205-D205</f>
        <v>2502</v>
      </c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ht="12.75" customHeight="1" r="206">
      <c r="A206" s="16">
        <v>20519</v>
      </c>
      <c r="B206" s="17" t="s">
        <v>4856</v>
      </c>
      <c r="C206" s="17">
        <v>2015</v>
      </c>
      <c r="D206" s="392">
        <v>42268</v>
      </c>
      <c r="E206" s="19" t="s">
        <v>4857</v>
      </c>
      <c r="F206" s="20" t="s">
        <v>564</v>
      </c>
      <c r="G206" s="19" t="s">
        <v>860</v>
      </c>
      <c r="H206" s="20" t="s">
        <v>132</v>
      </c>
      <c r="I206" s="392">
        <v>43626</v>
      </c>
      <c r="J206" s="19">
        <v>6</v>
      </c>
      <c r="K206" s="87" t="s">
        <v>278</v>
      </c>
      <c r="L206" s="20" t="s">
        <v>371</v>
      </c>
      <c r="M206" s="393">
        <f>I206-D206</f>
        <v>1358</v>
      </c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ht="12.75" customHeight="1" r="207">
      <c r="A207" s="8">
        <v>20619</v>
      </c>
      <c r="B207" s="9" t="s">
        <v>4858</v>
      </c>
      <c r="C207" s="9">
        <v>2012</v>
      </c>
      <c r="D207" s="388">
        <v>41124</v>
      </c>
      <c r="E207" s="12" t="s">
        <v>4859</v>
      </c>
      <c r="F207" s="11" t="s">
        <v>370</v>
      </c>
      <c r="G207" s="12" t="s">
        <v>860</v>
      </c>
      <c r="H207" s="11" t="s">
        <v>71</v>
      </c>
      <c r="I207" s="388">
        <v>43626</v>
      </c>
      <c r="J207" s="12">
        <v>6</v>
      </c>
      <c r="K207" s="103" t="s">
        <v>308</v>
      </c>
      <c r="L207" s="11" t="s">
        <v>371</v>
      </c>
      <c r="M207" s="389">
        <f>I207-D207</f>
        <v>2502</v>
      </c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ht="12.75" customHeight="1" r="208">
      <c r="A208" s="16">
        <v>20719</v>
      </c>
      <c r="B208" s="17" t="s">
        <v>4860</v>
      </c>
      <c r="C208" s="17">
        <v>2012</v>
      </c>
      <c r="D208" s="392">
        <v>40910</v>
      </c>
      <c r="E208" s="19" t="s">
        <v>4861</v>
      </c>
      <c r="F208" s="20" t="s">
        <v>3188</v>
      </c>
      <c r="G208" s="19" t="s">
        <v>860</v>
      </c>
      <c r="H208" s="20" t="s">
        <v>886</v>
      </c>
      <c r="I208" s="392">
        <v>43626</v>
      </c>
      <c r="J208" s="19">
        <v>6</v>
      </c>
      <c r="K208" s="103" t="s">
        <v>308</v>
      </c>
      <c r="L208" s="20" t="s">
        <v>371</v>
      </c>
      <c r="M208" s="393">
        <f>I208-D208</f>
        <v>2716</v>
      </c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ht="12.75" customHeight="1" r="209">
      <c r="A209" s="8">
        <v>20819</v>
      </c>
      <c r="B209" s="9" t="s">
        <v>4862</v>
      </c>
      <c r="C209" s="9">
        <v>2014</v>
      </c>
      <c r="D209" s="388">
        <v>41676</v>
      </c>
      <c r="E209" s="12" t="s">
        <v>4863</v>
      </c>
      <c r="F209" s="11" t="s">
        <v>4864</v>
      </c>
      <c r="G209" s="12" t="s">
        <v>850</v>
      </c>
      <c r="H209" s="11" t="s">
        <v>18</v>
      </c>
      <c r="I209" s="388">
        <v>43626</v>
      </c>
      <c r="J209" s="12">
        <v>6</v>
      </c>
      <c r="K209" s="97" t="s">
        <v>295</v>
      </c>
      <c r="L209" s="11" t="s">
        <v>376</v>
      </c>
      <c r="M209" s="389">
        <f>I209-D209</f>
        <v>1950</v>
      </c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ht="12.75" customHeight="1" r="210">
      <c r="A210" s="16">
        <v>20919</v>
      </c>
      <c r="B210" s="17" t="s">
        <v>4865</v>
      </c>
      <c r="C210" s="17">
        <v>2015</v>
      </c>
      <c r="D210" s="392">
        <v>42199</v>
      </c>
      <c r="E210" s="19" t="s">
        <v>4866</v>
      </c>
      <c r="F210" s="20" t="s">
        <v>1678</v>
      </c>
      <c r="G210" s="19" t="s">
        <v>850</v>
      </c>
      <c r="H210" s="20" t="s">
        <v>1536</v>
      </c>
      <c r="I210" s="392">
        <v>43626</v>
      </c>
      <c r="J210" s="19">
        <v>6</v>
      </c>
      <c r="K210" s="87" t="s">
        <v>278</v>
      </c>
      <c r="L210" s="20" t="s">
        <v>376</v>
      </c>
      <c r="M210" s="393">
        <f>I210-D210</f>
        <v>1427</v>
      </c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ht="12.75" customHeight="1" r="211">
      <c r="A211" s="8">
        <v>21019</v>
      </c>
      <c r="B211" s="9" t="s">
        <v>4867</v>
      </c>
      <c r="C211" s="9">
        <v>2015</v>
      </c>
      <c r="D211" s="388">
        <v>42102</v>
      </c>
      <c r="E211" s="12" t="s">
        <v>4868</v>
      </c>
      <c r="F211" s="11" t="s">
        <v>953</v>
      </c>
      <c r="G211" s="12" t="s">
        <v>17</v>
      </c>
      <c r="H211" s="11" t="s">
        <v>886</v>
      </c>
      <c r="I211" s="388">
        <v>43629</v>
      </c>
      <c r="J211" s="12">
        <v>6</v>
      </c>
      <c r="K211" s="103" t="s">
        <v>308</v>
      </c>
      <c r="L211" s="11" t="s">
        <v>371</v>
      </c>
      <c r="M211" s="389">
        <f>I211-D211</f>
        <v>1527</v>
      </c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ht="12.75" customHeight="1" r="212">
      <c r="A212" s="16">
        <v>21119</v>
      </c>
      <c r="B212" s="17" t="s">
        <v>4869</v>
      </c>
      <c r="C212" s="17">
        <v>2016</v>
      </c>
      <c r="D212" s="392">
        <v>42720</v>
      </c>
      <c r="E212" s="19" t="s">
        <v>4870</v>
      </c>
      <c r="F212" s="20" t="s">
        <v>2508</v>
      </c>
      <c r="G212" s="19" t="s">
        <v>30</v>
      </c>
      <c r="H212" s="20" t="s">
        <v>1536</v>
      </c>
      <c r="I212" s="392">
        <v>43633</v>
      </c>
      <c r="J212" s="19">
        <v>6</v>
      </c>
      <c r="K212" s="103" t="s">
        <v>308</v>
      </c>
      <c r="L212" s="20" t="s">
        <v>376</v>
      </c>
      <c r="M212" s="393">
        <f>I212-D212</f>
        <v>913</v>
      </c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ht="12.75" customHeight="1" r="213">
      <c r="A213" s="8">
        <v>21219</v>
      </c>
      <c r="B213" s="9" t="s">
        <v>4871</v>
      </c>
      <c r="C213" s="9">
        <v>2016</v>
      </c>
      <c r="D213" s="388">
        <v>42508</v>
      </c>
      <c r="E213" s="12" t="s">
        <v>4872</v>
      </c>
      <c r="F213" s="11" t="s">
        <v>916</v>
      </c>
      <c r="G213" s="12" t="s">
        <v>860</v>
      </c>
      <c r="H213" s="11" t="s">
        <v>25</v>
      </c>
      <c r="I213" s="388">
        <v>43635</v>
      </c>
      <c r="J213" s="12">
        <v>6</v>
      </c>
      <c r="K213" s="87" t="s">
        <v>278</v>
      </c>
      <c r="L213" s="11" t="s">
        <v>376</v>
      </c>
      <c r="M213" s="389">
        <f>I213-D213</f>
        <v>1127</v>
      </c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ht="12.75" customHeight="1" r="214">
      <c r="A214" s="16">
        <v>21319</v>
      </c>
      <c r="B214" s="17" t="s">
        <v>4873</v>
      </c>
      <c r="C214" s="17">
        <v>2016</v>
      </c>
      <c r="D214" s="392">
        <v>42733</v>
      </c>
      <c r="E214" s="19" t="s">
        <v>4874</v>
      </c>
      <c r="F214" s="20" t="s">
        <v>276</v>
      </c>
      <c r="G214" s="19" t="s">
        <v>860</v>
      </c>
      <c r="H214" s="20" t="s">
        <v>2462</v>
      </c>
      <c r="I214" s="392">
        <v>43635</v>
      </c>
      <c r="J214" s="19">
        <v>6</v>
      </c>
      <c r="K214" s="103" t="s">
        <v>308</v>
      </c>
      <c r="L214" s="20" t="s">
        <v>376</v>
      </c>
      <c r="M214" s="393">
        <f>I214-D214</f>
        <v>902</v>
      </c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ht="12.75" customHeight="1" r="215">
      <c r="A215" s="8">
        <v>21419</v>
      </c>
      <c r="B215" s="9" t="s">
        <v>4875</v>
      </c>
      <c r="C215" s="9">
        <v>2018</v>
      </c>
      <c r="D215" s="388">
        <v>43322</v>
      </c>
      <c r="E215" s="12" t="s">
        <v>4876</v>
      </c>
      <c r="F215" s="11" t="s">
        <v>4557</v>
      </c>
      <c r="G215" s="12" t="s">
        <v>865</v>
      </c>
      <c r="H215" s="11" t="s">
        <v>4877</v>
      </c>
      <c r="I215" s="388">
        <v>43635</v>
      </c>
      <c r="J215" s="12">
        <v>6</v>
      </c>
      <c r="K215" s="106" t="s">
        <v>324</v>
      </c>
      <c r="L215" s="11" t="s">
        <v>380</v>
      </c>
      <c r="M215" s="389">
        <f>I215-D215</f>
        <v>313</v>
      </c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ht="12.75" customHeight="1" r="216">
      <c r="A216" s="16">
        <v>21519</v>
      </c>
      <c r="B216" s="17" t="s">
        <v>4878</v>
      </c>
      <c r="C216" s="17">
        <v>2018</v>
      </c>
      <c r="D216" s="392">
        <v>43402</v>
      </c>
      <c r="E216" s="19" t="s">
        <v>4879</v>
      </c>
      <c r="F216" s="20" t="s">
        <v>4880</v>
      </c>
      <c r="G216" s="19" t="s">
        <v>865</v>
      </c>
      <c r="H216" s="20" t="s">
        <v>104</v>
      </c>
      <c r="I216" s="392">
        <v>43635</v>
      </c>
      <c r="J216" s="19">
        <v>6</v>
      </c>
      <c r="K216" s="103" t="s">
        <v>308</v>
      </c>
      <c r="L216" s="20" t="s">
        <v>380</v>
      </c>
      <c r="M216" s="393">
        <f>I216-D216</f>
        <v>233</v>
      </c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ht="12.75" customHeight="1" r="217">
      <c r="A217" s="8">
        <v>21619</v>
      </c>
      <c r="B217" s="9" t="s">
        <v>4881</v>
      </c>
      <c r="C217" s="9">
        <v>2015</v>
      </c>
      <c r="D217" s="388">
        <v>42235</v>
      </c>
      <c r="E217" s="12" t="s">
        <v>4882</v>
      </c>
      <c r="F217" s="11" t="s">
        <v>4883</v>
      </c>
      <c r="G217" s="12" t="s">
        <v>850</v>
      </c>
      <c r="H217" s="11" t="s">
        <v>137</v>
      </c>
      <c r="I217" s="388">
        <v>43635</v>
      </c>
      <c r="J217" s="12">
        <v>6</v>
      </c>
      <c r="K217" s="97" t="s">
        <v>295</v>
      </c>
      <c r="L217" s="11" t="s">
        <v>371</v>
      </c>
      <c r="M217" s="389">
        <f>I217-D217</f>
        <v>1400</v>
      </c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ht="12.75" customHeight="1" r="218">
      <c r="A218" s="16">
        <v>21719</v>
      </c>
      <c r="B218" s="17" t="s">
        <v>4884</v>
      </c>
      <c r="C218" s="17">
        <v>2014</v>
      </c>
      <c r="D218" s="392">
        <v>41717</v>
      </c>
      <c r="E218" s="19" t="s">
        <v>4885</v>
      </c>
      <c r="F218" s="20" t="s">
        <v>1451</v>
      </c>
      <c r="G218" s="19" t="s">
        <v>860</v>
      </c>
      <c r="H218" s="20" t="s">
        <v>83</v>
      </c>
      <c r="I218" s="392">
        <v>43644</v>
      </c>
      <c r="J218" s="19">
        <v>6</v>
      </c>
      <c r="K218" s="103" t="s">
        <v>308</v>
      </c>
      <c r="L218" s="20" t="s">
        <v>376</v>
      </c>
      <c r="M218" s="393">
        <f>I218-D218</f>
        <v>1927</v>
      </c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ht="12.75" customHeight="1" r="219">
      <c r="A219" s="8">
        <v>21819</v>
      </c>
      <c r="B219" s="9" t="s">
        <v>4886</v>
      </c>
      <c r="C219" s="9">
        <v>2011</v>
      </c>
      <c r="D219" s="388">
        <v>40605</v>
      </c>
      <c r="E219" s="12" t="s">
        <v>4887</v>
      </c>
      <c r="F219" s="11" t="s">
        <v>2292</v>
      </c>
      <c r="G219" s="12" t="s">
        <v>850</v>
      </c>
      <c r="H219" s="11" t="s">
        <v>1536</v>
      </c>
      <c r="I219" s="388">
        <v>43644</v>
      </c>
      <c r="J219" s="12">
        <v>6</v>
      </c>
      <c r="K219" s="87" t="s">
        <v>278</v>
      </c>
      <c r="L219" s="11" t="s">
        <v>376</v>
      </c>
      <c r="M219" s="389">
        <f>I219-D219</f>
        <v>3039</v>
      </c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ht="12.75" customHeight="1" r="220">
      <c r="A220" s="16">
        <v>21919</v>
      </c>
      <c r="B220" s="17" t="s">
        <v>4888</v>
      </c>
      <c r="C220" s="17">
        <v>2009</v>
      </c>
      <c r="D220" s="392">
        <v>40168</v>
      </c>
      <c r="E220" s="19" t="s">
        <v>4889</v>
      </c>
      <c r="F220" s="20" t="s">
        <v>4890</v>
      </c>
      <c r="G220" s="19" t="s">
        <v>850</v>
      </c>
      <c r="H220" s="20" t="s">
        <v>851</v>
      </c>
      <c r="I220" s="392">
        <v>43644</v>
      </c>
      <c r="J220" s="19">
        <v>6</v>
      </c>
      <c r="K220" s="103" t="s">
        <v>308</v>
      </c>
      <c r="L220" s="20" t="s">
        <v>365</v>
      </c>
      <c r="M220" s="393">
        <f>I220-D220</f>
        <v>3476</v>
      </c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ht="12.75" customHeight="1" r="221">
      <c r="A221" s="8">
        <v>22019</v>
      </c>
      <c r="B221" s="9" t="s">
        <v>4891</v>
      </c>
      <c r="C221" s="9">
        <v>2018</v>
      </c>
      <c r="D221" s="388">
        <v>43418</v>
      </c>
      <c r="E221" s="12" t="s">
        <v>4892</v>
      </c>
      <c r="F221" s="11" t="s">
        <v>2336</v>
      </c>
      <c r="G221" s="12" t="s">
        <v>871</v>
      </c>
      <c r="H221" s="11" t="s">
        <v>4893</v>
      </c>
      <c r="I221" s="388">
        <v>43644</v>
      </c>
      <c r="J221" s="12">
        <v>6</v>
      </c>
      <c r="K221" s="106" t="s">
        <v>324</v>
      </c>
      <c r="L221" s="11" t="s">
        <v>380</v>
      </c>
      <c r="M221" s="389">
        <f>I221-D221</f>
        <v>226</v>
      </c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ht="12.75" customHeight="1" r="222">
      <c r="A222" s="16">
        <v>22119</v>
      </c>
      <c r="B222" s="17" t="s">
        <v>4894</v>
      </c>
      <c r="C222" s="17">
        <v>2018</v>
      </c>
      <c r="D222" s="392">
        <v>43418</v>
      </c>
      <c r="E222" s="19" t="s">
        <v>4895</v>
      </c>
      <c r="F222" s="20" t="s">
        <v>2139</v>
      </c>
      <c r="G222" s="19" t="s">
        <v>871</v>
      </c>
      <c r="H222" s="20" t="s">
        <v>2505</v>
      </c>
      <c r="I222" s="392">
        <v>43651</v>
      </c>
      <c r="J222" s="19">
        <v>7</v>
      </c>
      <c r="K222" s="106" t="s">
        <v>324</v>
      </c>
      <c r="L222" s="20" t="s">
        <v>380</v>
      </c>
      <c r="M222" s="393">
        <f>I222-D222</f>
        <v>233</v>
      </c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ht="12.75" customHeight="1" r="223">
      <c r="A223" s="8">
        <v>22219</v>
      </c>
      <c r="B223" s="9" t="s">
        <v>4896</v>
      </c>
      <c r="C223" s="9">
        <v>2013</v>
      </c>
      <c r="D223" s="388">
        <v>41431</v>
      </c>
      <c r="E223" s="12" t="s">
        <v>4897</v>
      </c>
      <c r="F223" s="11" t="s">
        <v>1767</v>
      </c>
      <c r="G223" s="12" t="s">
        <v>860</v>
      </c>
      <c r="H223" s="11" t="s">
        <v>137</v>
      </c>
      <c r="I223" s="388">
        <v>43651</v>
      </c>
      <c r="J223" s="12">
        <v>7</v>
      </c>
      <c r="K223" s="103" t="s">
        <v>308</v>
      </c>
      <c r="L223" s="11" t="s">
        <v>371</v>
      </c>
      <c r="M223" s="389">
        <f>I223-D223</f>
        <v>2220</v>
      </c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ht="12.75" customHeight="1" r="224">
      <c r="A224" s="16">
        <v>22319</v>
      </c>
      <c r="B224" s="17" t="s">
        <v>4898</v>
      </c>
      <c r="C224" s="17">
        <v>2012</v>
      </c>
      <c r="D224" s="392">
        <v>41264</v>
      </c>
      <c r="E224" s="19" t="s">
        <v>4899</v>
      </c>
      <c r="F224" s="20" t="s">
        <v>4900</v>
      </c>
      <c r="G224" s="19" t="s">
        <v>860</v>
      </c>
      <c r="H224" s="20" t="s">
        <v>345</v>
      </c>
      <c r="I224" s="392">
        <v>43651</v>
      </c>
      <c r="J224" s="19">
        <v>7</v>
      </c>
      <c r="K224" s="87" t="s">
        <v>278</v>
      </c>
      <c r="L224" s="20" t="s">
        <v>371</v>
      </c>
      <c r="M224" s="393">
        <f>I224-D224</f>
        <v>2387</v>
      </c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ht="12.75" customHeight="1" r="225">
      <c r="A225" s="8">
        <v>22419</v>
      </c>
      <c r="B225" s="9" t="s">
        <v>4901</v>
      </c>
      <c r="C225" s="9">
        <v>2015</v>
      </c>
      <c r="D225" s="388">
        <v>42103</v>
      </c>
      <c r="E225" s="12" t="s">
        <v>4902</v>
      </c>
      <c r="F225" s="11" t="s">
        <v>180</v>
      </c>
      <c r="G225" s="12" t="s">
        <v>860</v>
      </c>
      <c r="H225" s="11" t="s">
        <v>3753</v>
      </c>
      <c r="I225" s="388">
        <v>43651</v>
      </c>
      <c r="J225" s="12">
        <v>7</v>
      </c>
      <c r="K225" s="103" t="s">
        <v>308</v>
      </c>
      <c r="L225" s="11" t="s">
        <v>371</v>
      </c>
      <c r="M225" s="389">
        <f>I225-D225</f>
        <v>1548</v>
      </c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ht="12.75" customHeight="1" r="226">
      <c r="A226" s="16">
        <v>22519</v>
      </c>
      <c r="B226" s="17" t="s">
        <v>4903</v>
      </c>
      <c r="C226" s="17">
        <v>2018</v>
      </c>
      <c r="D226" s="392">
        <v>43305</v>
      </c>
      <c r="E226" s="19" t="s">
        <v>4904</v>
      </c>
      <c r="F226" s="20" t="s">
        <v>2336</v>
      </c>
      <c r="G226" s="19" t="s">
        <v>871</v>
      </c>
      <c r="H226" s="20" t="s">
        <v>4905</v>
      </c>
      <c r="I226" s="392">
        <v>43651</v>
      </c>
      <c r="J226" s="19">
        <v>7</v>
      </c>
      <c r="K226" s="106" t="s">
        <v>324</v>
      </c>
      <c r="L226" s="20" t="s">
        <v>380</v>
      </c>
      <c r="M226" s="393">
        <f>I226-D226</f>
        <v>346</v>
      </c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ht="12.75" customHeight="1" r="227">
      <c r="A227" s="8">
        <v>22619</v>
      </c>
      <c r="B227" s="9" t="s">
        <v>4906</v>
      </c>
      <c r="C227" s="9">
        <v>2017</v>
      </c>
      <c r="D227" s="388">
        <v>42858</v>
      </c>
      <c r="E227" s="12" t="s">
        <v>4907</v>
      </c>
      <c r="F227" s="11" t="s">
        <v>4908</v>
      </c>
      <c r="G227" s="12" t="s">
        <v>844</v>
      </c>
      <c r="H227" s="11" t="s">
        <v>1536</v>
      </c>
      <c r="I227" s="388">
        <v>43651</v>
      </c>
      <c r="J227" s="12">
        <v>7</v>
      </c>
      <c r="K227" s="103" t="s">
        <v>308</v>
      </c>
      <c r="L227" s="11" t="s">
        <v>376</v>
      </c>
      <c r="M227" s="389">
        <f>I227-D227</f>
        <v>793</v>
      </c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ht="12.75" customHeight="1" r="228">
      <c r="A228" s="16">
        <v>22719</v>
      </c>
      <c r="B228" s="17" t="s">
        <v>4909</v>
      </c>
      <c r="C228" s="17">
        <v>2017</v>
      </c>
      <c r="D228" s="392">
        <v>42858</v>
      </c>
      <c r="E228" s="19" t="s">
        <v>4910</v>
      </c>
      <c r="F228" s="20" t="s">
        <v>4908</v>
      </c>
      <c r="G228" s="19" t="s">
        <v>844</v>
      </c>
      <c r="H228" s="20" t="s">
        <v>1536</v>
      </c>
      <c r="I228" s="392">
        <v>43651</v>
      </c>
      <c r="J228" s="19">
        <v>7</v>
      </c>
      <c r="K228" s="103" t="s">
        <v>308</v>
      </c>
      <c r="L228" s="20" t="s">
        <v>376</v>
      </c>
      <c r="M228" s="393">
        <f>I228-D228</f>
        <v>793</v>
      </c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ht="12.75" customHeight="1" r="229">
      <c r="A229" s="8">
        <v>22819</v>
      </c>
      <c r="B229" s="9" t="s">
        <v>4911</v>
      </c>
      <c r="C229" s="9">
        <v>2017</v>
      </c>
      <c r="D229" s="388">
        <v>42796</v>
      </c>
      <c r="E229" s="12" t="s">
        <v>4912</v>
      </c>
      <c r="F229" s="11" t="s">
        <v>4908</v>
      </c>
      <c r="G229" s="12" t="s">
        <v>844</v>
      </c>
      <c r="H229" s="11" t="s">
        <v>1536</v>
      </c>
      <c r="I229" s="388">
        <v>43651</v>
      </c>
      <c r="J229" s="12">
        <v>7</v>
      </c>
      <c r="K229" s="103" t="s">
        <v>308</v>
      </c>
      <c r="L229" s="11" t="s">
        <v>376</v>
      </c>
      <c r="M229" s="389">
        <f>I229-D229</f>
        <v>855</v>
      </c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ht="12.75" customHeight="1" r="230">
      <c r="A230" s="16">
        <v>22919</v>
      </c>
      <c r="B230" s="17" t="s">
        <v>4913</v>
      </c>
      <c r="C230" s="17">
        <v>2014</v>
      </c>
      <c r="D230" s="392">
        <v>41718</v>
      </c>
      <c r="E230" s="19" t="s">
        <v>4914</v>
      </c>
      <c r="F230" s="20" t="s">
        <v>4908</v>
      </c>
      <c r="G230" s="19" t="s">
        <v>844</v>
      </c>
      <c r="H230" s="20" t="s">
        <v>1536</v>
      </c>
      <c r="I230" s="392">
        <v>43651</v>
      </c>
      <c r="J230" s="19">
        <v>7</v>
      </c>
      <c r="K230" s="103" t="s">
        <v>308</v>
      </c>
      <c r="L230" s="20" t="s">
        <v>376</v>
      </c>
      <c r="M230" s="393">
        <f>I230-D230</f>
        <v>1933</v>
      </c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ht="12.75" customHeight="1" r="231">
      <c r="A231" s="8">
        <v>23019</v>
      </c>
      <c r="B231" s="9" t="s">
        <v>4915</v>
      </c>
      <c r="C231" s="9">
        <v>2014</v>
      </c>
      <c r="D231" s="388">
        <v>41718</v>
      </c>
      <c r="E231" s="12" t="s">
        <v>4907</v>
      </c>
      <c r="F231" s="11" t="s">
        <v>4908</v>
      </c>
      <c r="G231" s="12" t="s">
        <v>844</v>
      </c>
      <c r="H231" s="11" t="s">
        <v>1536</v>
      </c>
      <c r="I231" s="388">
        <v>43651</v>
      </c>
      <c r="J231" s="12">
        <v>7</v>
      </c>
      <c r="K231" s="103" t="s">
        <v>308</v>
      </c>
      <c r="L231" s="11" t="s">
        <v>376</v>
      </c>
      <c r="M231" s="389">
        <f>I231-D231</f>
        <v>1933</v>
      </c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ht="12.75" customHeight="1" r="232">
      <c r="A232" s="16">
        <v>23119</v>
      </c>
      <c r="B232" s="17" t="s">
        <v>4916</v>
      </c>
      <c r="C232" s="17">
        <v>2012</v>
      </c>
      <c r="D232" s="392">
        <v>41247</v>
      </c>
      <c r="E232" s="19" t="s">
        <v>4917</v>
      </c>
      <c r="F232" s="20" t="s">
        <v>1752</v>
      </c>
      <c r="G232" s="19" t="s">
        <v>17</v>
      </c>
      <c r="H232" s="20" t="s">
        <v>18</v>
      </c>
      <c r="I232" s="392">
        <v>43654</v>
      </c>
      <c r="J232" s="19">
        <v>7</v>
      </c>
      <c r="K232" s="103" t="s">
        <v>308</v>
      </c>
      <c r="L232" s="20" t="s">
        <v>371</v>
      </c>
      <c r="M232" s="393">
        <f>I232-D232</f>
        <v>2407</v>
      </c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ht="12.75" customHeight="1" r="233">
      <c r="A233" s="8">
        <v>23219</v>
      </c>
      <c r="B233" s="9" t="s">
        <v>4918</v>
      </c>
      <c r="C233" s="9">
        <v>2015</v>
      </c>
      <c r="D233" s="388">
        <v>42030</v>
      </c>
      <c r="E233" s="12" t="s">
        <v>4919</v>
      </c>
      <c r="F233" s="11" t="s">
        <v>430</v>
      </c>
      <c r="G233" s="12" t="s">
        <v>17</v>
      </c>
      <c r="H233" s="11" t="s">
        <v>209</v>
      </c>
      <c r="I233" s="388">
        <v>43654</v>
      </c>
      <c r="J233" s="12">
        <v>7</v>
      </c>
      <c r="K233" s="87" t="s">
        <v>278</v>
      </c>
      <c r="L233" s="11" t="s">
        <v>371</v>
      </c>
      <c r="M233" s="389">
        <f>I233-D233</f>
        <v>1624</v>
      </c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ht="12.75" customHeight="1" r="234">
      <c r="A234" s="16">
        <v>23319</v>
      </c>
      <c r="B234" s="17" t="s">
        <v>4920</v>
      </c>
      <c r="C234" s="17">
        <v>2013</v>
      </c>
      <c r="D234" s="392">
        <v>41570</v>
      </c>
      <c r="E234" s="19" t="s">
        <v>4921</v>
      </c>
      <c r="F234" s="20" t="s">
        <v>953</v>
      </c>
      <c r="G234" s="19" t="s">
        <v>17</v>
      </c>
      <c r="H234" s="20" t="s">
        <v>77</v>
      </c>
      <c r="I234" s="392">
        <v>43654</v>
      </c>
      <c r="J234" s="19">
        <v>7</v>
      </c>
      <c r="K234" s="103" t="s">
        <v>308</v>
      </c>
      <c r="L234" s="20" t="s">
        <v>371</v>
      </c>
      <c r="M234" s="393">
        <f>I234-D234</f>
        <v>2084</v>
      </c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ht="12.75" customHeight="1" r="235">
      <c r="A235" s="8">
        <v>23419</v>
      </c>
      <c r="B235" s="9" t="s">
        <v>4922</v>
      </c>
      <c r="C235" s="9">
        <v>2013</v>
      </c>
      <c r="D235" s="388">
        <v>41599</v>
      </c>
      <c r="E235" s="12" t="s">
        <v>4923</v>
      </c>
      <c r="F235" s="11" t="s">
        <v>885</v>
      </c>
      <c r="G235" s="12" t="s">
        <v>860</v>
      </c>
      <c r="H235" s="11" t="s">
        <v>71</v>
      </c>
      <c r="I235" s="388">
        <v>43655</v>
      </c>
      <c r="J235" s="12">
        <v>7</v>
      </c>
      <c r="K235" s="87" t="s">
        <v>278</v>
      </c>
      <c r="L235" s="11" t="s">
        <v>376</v>
      </c>
      <c r="M235" s="389">
        <f>I235-D235</f>
        <v>2056</v>
      </c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ht="12.75" customHeight="1" r="236">
      <c r="A236" s="16">
        <v>23519</v>
      </c>
      <c r="B236" s="17" t="s">
        <v>4924</v>
      </c>
      <c r="C236" s="17">
        <v>2013</v>
      </c>
      <c r="D236" s="392">
        <v>41576</v>
      </c>
      <c r="E236" s="19" t="s">
        <v>4925</v>
      </c>
      <c r="F236" s="20" t="s">
        <v>4908</v>
      </c>
      <c r="G236" s="19" t="s">
        <v>844</v>
      </c>
      <c r="H236" s="20" t="s">
        <v>1536</v>
      </c>
      <c r="I236" s="392">
        <v>43655</v>
      </c>
      <c r="J236" s="19">
        <v>7</v>
      </c>
      <c r="K236" s="103" t="s">
        <v>308</v>
      </c>
      <c r="L236" s="20" t="s">
        <v>376</v>
      </c>
      <c r="M236" s="393">
        <f>I236-D236</f>
        <v>2079</v>
      </c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ht="12.75" customHeight="1" r="237">
      <c r="A237" s="8">
        <v>23619</v>
      </c>
      <c r="B237" s="9" t="s">
        <v>4926</v>
      </c>
      <c r="C237" s="9">
        <v>2018</v>
      </c>
      <c r="D237" s="388">
        <v>43213</v>
      </c>
      <c r="E237" s="12" t="s">
        <v>4927</v>
      </c>
      <c r="F237" s="11" t="s">
        <v>4518</v>
      </c>
      <c r="G237" s="12" t="s">
        <v>17</v>
      </c>
      <c r="H237" s="11" t="s">
        <v>44</v>
      </c>
      <c r="I237" s="388">
        <v>43658</v>
      </c>
      <c r="J237" s="12">
        <v>7</v>
      </c>
      <c r="K237" s="103" t="s">
        <v>308</v>
      </c>
      <c r="L237" s="11" t="s">
        <v>376</v>
      </c>
      <c r="M237" s="389">
        <f>I237-D237</f>
        <v>445</v>
      </c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ht="12.75" customHeight="1" r="238">
      <c r="A238" s="16">
        <v>23719</v>
      </c>
      <c r="B238" s="17" t="s">
        <v>4928</v>
      </c>
      <c r="C238" s="17">
        <v>2019</v>
      </c>
      <c r="D238" s="392">
        <v>43524</v>
      </c>
      <c r="E238" s="19" t="s">
        <v>4929</v>
      </c>
      <c r="F238" s="20" t="s">
        <v>4518</v>
      </c>
      <c r="G238" s="19" t="s">
        <v>17</v>
      </c>
      <c r="H238" s="20" t="s">
        <v>55</v>
      </c>
      <c r="I238" s="392">
        <v>43658</v>
      </c>
      <c r="J238" s="19">
        <v>7</v>
      </c>
      <c r="K238" s="103" t="s">
        <v>308</v>
      </c>
      <c r="L238" s="20" t="s">
        <v>376</v>
      </c>
      <c r="M238" s="393">
        <f>I238-D238</f>
        <v>134</v>
      </c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ht="12.75" customHeight="1" r="239">
      <c r="A239" s="8">
        <v>23819</v>
      </c>
      <c r="B239" s="9" t="s">
        <v>4930</v>
      </c>
      <c r="C239" s="9">
        <v>2018</v>
      </c>
      <c r="D239" s="388">
        <v>43217</v>
      </c>
      <c r="E239" s="12" t="s">
        <v>4931</v>
      </c>
      <c r="F239" s="11" t="s">
        <v>4518</v>
      </c>
      <c r="G239" s="12" t="s">
        <v>17</v>
      </c>
      <c r="H239" s="11" t="s">
        <v>506</v>
      </c>
      <c r="I239" s="388">
        <v>43658</v>
      </c>
      <c r="J239" s="12">
        <v>7</v>
      </c>
      <c r="K239" s="103" t="s">
        <v>308</v>
      </c>
      <c r="L239" s="11" t="s">
        <v>376</v>
      </c>
      <c r="M239" s="389">
        <f>I239-D239</f>
        <v>441</v>
      </c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ht="12.75" customHeight="1" r="240">
      <c r="A240" s="16">
        <v>23919</v>
      </c>
      <c r="B240" s="17" t="s">
        <v>4932</v>
      </c>
      <c r="C240" s="17">
        <v>2014</v>
      </c>
      <c r="D240" s="392">
        <v>41976</v>
      </c>
      <c r="E240" s="19" t="s">
        <v>4933</v>
      </c>
      <c r="F240" s="20" t="s">
        <v>154</v>
      </c>
      <c r="G240" s="19" t="s">
        <v>17</v>
      </c>
      <c r="H240" s="20" t="s">
        <v>870</v>
      </c>
      <c r="I240" s="392">
        <v>43658</v>
      </c>
      <c r="J240" s="19">
        <v>7</v>
      </c>
      <c r="K240" s="87" t="s">
        <v>278</v>
      </c>
      <c r="L240" s="20" t="s">
        <v>376</v>
      </c>
      <c r="M240" s="393">
        <f>I240-D240</f>
        <v>1682</v>
      </c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ht="12.75" customHeight="1" r="241">
      <c r="A241" s="8">
        <v>24019</v>
      </c>
      <c r="B241" s="9" t="s">
        <v>4934</v>
      </c>
      <c r="C241" s="9">
        <v>2015</v>
      </c>
      <c r="D241" s="388">
        <v>42256</v>
      </c>
      <c r="E241" s="12" t="s">
        <v>4935</v>
      </c>
      <c r="F241" s="11" t="s">
        <v>1632</v>
      </c>
      <c r="G241" s="12" t="s">
        <v>17</v>
      </c>
      <c r="H241" s="11" t="s">
        <v>137</v>
      </c>
      <c r="I241" s="388">
        <v>43658</v>
      </c>
      <c r="J241" s="12">
        <v>7</v>
      </c>
      <c r="K241" s="87" t="s">
        <v>278</v>
      </c>
      <c r="L241" s="11" t="s">
        <v>376</v>
      </c>
      <c r="M241" s="389">
        <f>I241-D241</f>
        <v>1402</v>
      </c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ht="12.75" customHeight="1" r="242">
      <c r="A242" s="16">
        <v>24119</v>
      </c>
      <c r="B242" s="17" t="s">
        <v>4936</v>
      </c>
      <c r="C242" s="17">
        <v>2011</v>
      </c>
      <c r="D242" s="392">
        <v>40758</v>
      </c>
      <c r="E242" s="19" t="s">
        <v>4937</v>
      </c>
      <c r="F242" s="20" t="s">
        <v>1678</v>
      </c>
      <c r="G242" s="19" t="s">
        <v>17</v>
      </c>
      <c r="H242" s="20" t="s">
        <v>25</v>
      </c>
      <c r="I242" s="392">
        <v>43658</v>
      </c>
      <c r="J242" s="19">
        <v>7</v>
      </c>
      <c r="K242" s="87" t="s">
        <v>278</v>
      </c>
      <c r="L242" s="20" t="s">
        <v>376</v>
      </c>
      <c r="M242" s="393">
        <f>I242-D242</f>
        <v>2900</v>
      </c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ht="12.75" customHeight="1" r="243">
      <c r="A243" s="8">
        <v>24219</v>
      </c>
      <c r="B243" s="9" t="s">
        <v>4938</v>
      </c>
      <c r="C243" s="9">
        <v>2016</v>
      </c>
      <c r="D243" s="388">
        <v>42669</v>
      </c>
      <c r="E243" s="12" t="s">
        <v>4939</v>
      </c>
      <c r="F243" s="11" t="s">
        <v>1599</v>
      </c>
      <c r="G243" s="12" t="s">
        <v>17</v>
      </c>
      <c r="H243" s="11" t="s">
        <v>277</v>
      </c>
      <c r="I243" s="388">
        <v>43658</v>
      </c>
      <c r="J243" s="12">
        <v>7</v>
      </c>
      <c r="K243" s="103" t="s">
        <v>308</v>
      </c>
      <c r="L243" s="11" t="s">
        <v>371</v>
      </c>
      <c r="M243" s="389">
        <f>I243-D243</f>
        <v>989</v>
      </c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ht="12.75" customHeight="1" r="244">
      <c r="A244" s="16">
        <v>24319</v>
      </c>
      <c r="B244" s="17" t="s">
        <v>4940</v>
      </c>
      <c r="C244" s="17">
        <v>2015</v>
      </c>
      <c r="D244" s="392">
        <v>42285</v>
      </c>
      <c r="E244" s="19" t="s">
        <v>4941</v>
      </c>
      <c r="F244" s="20" t="s">
        <v>2125</v>
      </c>
      <c r="G244" s="19" t="s">
        <v>17</v>
      </c>
      <c r="H244" s="20" t="s">
        <v>1006</v>
      </c>
      <c r="I244" s="392">
        <v>43658</v>
      </c>
      <c r="J244" s="19">
        <v>7</v>
      </c>
      <c r="K244" s="103" t="s">
        <v>308</v>
      </c>
      <c r="L244" s="20" t="s">
        <v>371</v>
      </c>
      <c r="M244" s="393">
        <f>I244-D244</f>
        <v>1373</v>
      </c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ht="12.75" customHeight="1" r="245">
      <c r="A245" s="8">
        <v>24419</v>
      </c>
      <c r="B245" s="9" t="s">
        <v>4942</v>
      </c>
      <c r="C245" s="9">
        <v>2013</v>
      </c>
      <c r="D245" s="388">
        <v>41452</v>
      </c>
      <c r="E245" s="12" t="s">
        <v>4943</v>
      </c>
      <c r="F245" s="11" t="s">
        <v>2125</v>
      </c>
      <c r="G245" s="12" t="s">
        <v>17</v>
      </c>
      <c r="H245" s="11" t="s">
        <v>3671</v>
      </c>
      <c r="I245" s="388">
        <v>43658</v>
      </c>
      <c r="J245" s="12">
        <v>7</v>
      </c>
      <c r="K245" s="103" t="s">
        <v>308</v>
      </c>
      <c r="L245" s="11" t="s">
        <v>371</v>
      </c>
      <c r="M245" s="389">
        <f>I245-D245</f>
        <v>2206</v>
      </c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ht="12.75" customHeight="1" r="246">
      <c r="A246" s="16">
        <v>24519</v>
      </c>
      <c r="B246" s="17" t="s">
        <v>4944</v>
      </c>
      <c r="C246" s="17">
        <v>2013</v>
      </c>
      <c r="D246" s="392">
        <v>41466</v>
      </c>
      <c r="E246" s="19" t="s">
        <v>4945</v>
      </c>
      <c r="F246" s="20" t="s">
        <v>2125</v>
      </c>
      <c r="G246" s="19" t="s">
        <v>17</v>
      </c>
      <c r="H246" s="20" t="s">
        <v>1252</v>
      </c>
      <c r="I246" s="392">
        <v>43658</v>
      </c>
      <c r="J246" s="19">
        <v>7</v>
      </c>
      <c r="K246" s="103" t="s">
        <v>308</v>
      </c>
      <c r="L246" s="20" t="s">
        <v>371</v>
      </c>
      <c r="M246" s="393">
        <f>I246-D246</f>
        <v>2192</v>
      </c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ht="12.75" customHeight="1" r="247">
      <c r="A247" s="8">
        <v>24619</v>
      </c>
      <c r="B247" s="9" t="s">
        <v>4946</v>
      </c>
      <c r="C247" s="9">
        <v>2018</v>
      </c>
      <c r="D247" s="388">
        <v>43280</v>
      </c>
      <c r="E247" s="12" t="s">
        <v>4947</v>
      </c>
      <c r="F247" s="11" t="s">
        <v>2125</v>
      </c>
      <c r="G247" s="12" t="s">
        <v>17</v>
      </c>
      <c r="H247" s="11" t="s">
        <v>1252</v>
      </c>
      <c r="I247" s="388">
        <v>43658</v>
      </c>
      <c r="J247" s="12">
        <v>7</v>
      </c>
      <c r="K247" s="103" t="s">
        <v>308</v>
      </c>
      <c r="L247" s="11" t="s">
        <v>371</v>
      </c>
      <c r="M247" s="389">
        <f>I247-D247</f>
        <v>378</v>
      </c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ht="12.75" customHeight="1" r="248">
      <c r="A248" s="16">
        <v>24719</v>
      </c>
      <c r="B248" s="17" t="s">
        <v>4948</v>
      </c>
      <c r="C248" s="17">
        <v>2016</v>
      </c>
      <c r="D248" s="392">
        <v>42576</v>
      </c>
      <c r="E248" s="19" t="s">
        <v>4949</v>
      </c>
      <c r="F248" s="20" t="s">
        <v>4477</v>
      </c>
      <c r="G248" s="19" t="s">
        <v>17</v>
      </c>
      <c r="H248" s="20" t="s">
        <v>137</v>
      </c>
      <c r="I248" s="392">
        <v>43658</v>
      </c>
      <c r="J248" s="19">
        <v>7</v>
      </c>
      <c r="K248" s="106" t="s">
        <v>324</v>
      </c>
      <c r="L248" s="20" t="s">
        <v>376</v>
      </c>
      <c r="M248" s="393">
        <f>I248-D248</f>
        <v>1082</v>
      </c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ht="12.75" customHeight="1" r="249">
      <c r="A249" s="8">
        <v>24819</v>
      </c>
      <c r="B249" s="9" t="s">
        <v>4950</v>
      </c>
      <c r="C249" s="9">
        <v>2017</v>
      </c>
      <c r="D249" s="388">
        <v>42902</v>
      </c>
      <c r="E249" s="12" t="s">
        <v>4951</v>
      </c>
      <c r="F249" s="11" t="s">
        <v>885</v>
      </c>
      <c r="G249" s="12" t="s">
        <v>17</v>
      </c>
      <c r="H249" s="11" t="s">
        <v>132</v>
      </c>
      <c r="I249" s="388">
        <v>43658</v>
      </c>
      <c r="J249" s="12">
        <v>7</v>
      </c>
      <c r="K249" s="87" t="s">
        <v>278</v>
      </c>
      <c r="L249" s="11" t="s">
        <v>371</v>
      </c>
      <c r="M249" s="389">
        <f>I249-D249</f>
        <v>756</v>
      </c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ht="12.75" customHeight="1" r="250">
      <c r="A250" s="16">
        <v>24919</v>
      </c>
      <c r="B250" s="17" t="s">
        <v>4952</v>
      </c>
      <c r="C250" s="17">
        <v>2018</v>
      </c>
      <c r="D250" s="392">
        <v>43130</v>
      </c>
      <c r="E250" s="19" t="s">
        <v>4953</v>
      </c>
      <c r="F250" s="20" t="s">
        <v>885</v>
      </c>
      <c r="G250" s="19" t="s">
        <v>17</v>
      </c>
      <c r="H250" s="20" t="s">
        <v>187</v>
      </c>
      <c r="I250" s="392">
        <v>43658</v>
      </c>
      <c r="J250" s="19">
        <v>7</v>
      </c>
      <c r="K250" s="87" t="s">
        <v>278</v>
      </c>
      <c r="L250" s="20" t="s">
        <v>371</v>
      </c>
      <c r="M250" s="393">
        <f>I250-D250</f>
        <v>528</v>
      </c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ht="12.75" customHeight="1" r="251">
      <c r="A251" s="8">
        <v>25019</v>
      </c>
      <c r="B251" s="9" t="s">
        <v>4954</v>
      </c>
      <c r="C251" s="9">
        <v>2017</v>
      </c>
      <c r="D251" s="388">
        <v>43049</v>
      </c>
      <c r="E251" s="12" t="s">
        <v>4955</v>
      </c>
      <c r="F251" s="11" t="s">
        <v>584</v>
      </c>
      <c r="G251" s="12" t="s">
        <v>17</v>
      </c>
      <c r="H251" s="11" t="s">
        <v>50</v>
      </c>
      <c r="I251" s="388">
        <v>43658</v>
      </c>
      <c r="J251" s="12">
        <v>7</v>
      </c>
      <c r="K251" s="103" t="s">
        <v>308</v>
      </c>
      <c r="L251" s="11" t="s">
        <v>371</v>
      </c>
      <c r="M251" s="389">
        <f>I251-D251</f>
        <v>609</v>
      </c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ht="12.75" customHeight="1" r="252">
      <c r="A252" s="16">
        <v>25119</v>
      </c>
      <c r="B252" s="17" t="s">
        <v>4956</v>
      </c>
      <c r="C252" s="17">
        <v>2012</v>
      </c>
      <c r="D252" s="392">
        <v>41257</v>
      </c>
      <c r="E252" s="19" t="s">
        <v>4957</v>
      </c>
      <c r="F252" s="20" t="s">
        <v>154</v>
      </c>
      <c r="G252" s="19" t="s">
        <v>860</v>
      </c>
      <c r="H252" s="20" t="s">
        <v>1435</v>
      </c>
      <c r="I252" s="392">
        <v>43661</v>
      </c>
      <c r="J252" s="19">
        <v>7</v>
      </c>
      <c r="K252" s="103" t="s">
        <v>308</v>
      </c>
      <c r="L252" s="20" t="s">
        <v>376</v>
      </c>
      <c r="M252" s="393">
        <f>I252-D252</f>
        <v>2404</v>
      </c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ht="12.75" customHeight="1" r="253">
      <c r="A253" s="8">
        <v>25219</v>
      </c>
      <c r="B253" s="9" t="s">
        <v>4958</v>
      </c>
      <c r="C253" s="9">
        <v>2017</v>
      </c>
      <c r="D253" s="388">
        <v>42790</v>
      </c>
      <c r="E253" s="12" t="s">
        <v>4959</v>
      </c>
      <c r="F253" s="11" t="s">
        <v>2508</v>
      </c>
      <c r="G253" s="12" t="s">
        <v>844</v>
      </c>
      <c r="H253" s="11" t="s">
        <v>1536</v>
      </c>
      <c r="I253" s="388">
        <v>43661</v>
      </c>
      <c r="J253" s="12">
        <v>7</v>
      </c>
      <c r="K253" s="103" t="s">
        <v>308</v>
      </c>
      <c r="L253" s="11" t="s">
        <v>376</v>
      </c>
      <c r="M253" s="389">
        <f>I253-D253</f>
        <v>871</v>
      </c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ht="12.75" customHeight="1" r="254">
      <c r="A254" s="16">
        <v>25319</v>
      </c>
      <c r="B254" s="17" t="s">
        <v>4960</v>
      </c>
      <c r="C254" s="17">
        <v>2016</v>
      </c>
      <c r="D254" s="392">
        <v>42667</v>
      </c>
      <c r="E254" s="19" t="s">
        <v>4961</v>
      </c>
      <c r="F254" s="20" t="s">
        <v>1154</v>
      </c>
      <c r="G254" s="19" t="s">
        <v>860</v>
      </c>
      <c r="H254" s="20" t="s">
        <v>3671</v>
      </c>
      <c r="I254" s="392">
        <v>43663</v>
      </c>
      <c r="J254" s="19">
        <v>7</v>
      </c>
      <c r="K254" s="87" t="s">
        <v>278</v>
      </c>
      <c r="L254" s="20" t="s">
        <v>376</v>
      </c>
      <c r="M254" s="393">
        <f>I254-D254</f>
        <v>996</v>
      </c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ht="12.75" customHeight="1" r="255">
      <c r="A255" s="8">
        <v>25419</v>
      </c>
      <c r="B255" s="9" t="s">
        <v>4716</v>
      </c>
      <c r="C255" s="9">
        <v>2013</v>
      </c>
      <c r="D255" s="388">
        <v>41421</v>
      </c>
      <c r="E255" s="12" t="s">
        <v>4962</v>
      </c>
      <c r="F255" s="11" t="s">
        <v>1678</v>
      </c>
      <c r="G255" s="12" t="s">
        <v>860</v>
      </c>
      <c r="H255" s="11" t="s">
        <v>363</v>
      </c>
      <c r="I255" s="388">
        <v>43663</v>
      </c>
      <c r="J255" s="12">
        <v>7</v>
      </c>
      <c r="K255" s="87" t="s">
        <v>278</v>
      </c>
      <c r="L255" s="11" t="s">
        <v>376</v>
      </c>
      <c r="M255" s="389">
        <f>I255-D255</f>
        <v>2242</v>
      </c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ht="12.75" customHeight="1" r="256">
      <c r="A256" s="16">
        <v>25519</v>
      </c>
      <c r="B256" s="17" t="s">
        <v>4963</v>
      </c>
      <c r="C256" s="17">
        <v>2011</v>
      </c>
      <c r="D256" s="392">
        <v>40809</v>
      </c>
      <c r="E256" s="19" t="s">
        <v>4964</v>
      </c>
      <c r="F256" s="20" t="s">
        <v>2116</v>
      </c>
      <c r="G256" s="19" t="s">
        <v>850</v>
      </c>
      <c r="H256" s="20" t="s">
        <v>870</v>
      </c>
      <c r="I256" s="392">
        <v>43665</v>
      </c>
      <c r="J256" s="19">
        <v>7</v>
      </c>
      <c r="K256" s="87" t="s">
        <v>278</v>
      </c>
      <c r="L256" s="20" t="s">
        <v>376</v>
      </c>
      <c r="M256" s="393">
        <f>I256-D256</f>
        <v>2856</v>
      </c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ht="12.75" customHeight="1" r="257">
      <c r="A257" s="8">
        <v>25619</v>
      </c>
      <c r="B257" s="9" t="s">
        <v>4965</v>
      </c>
      <c r="C257" s="9">
        <v>2012</v>
      </c>
      <c r="D257" s="388">
        <v>40996</v>
      </c>
      <c r="E257" s="12" t="s">
        <v>4966</v>
      </c>
      <c r="F257" s="11" t="s">
        <v>2116</v>
      </c>
      <c r="G257" s="12" t="s">
        <v>850</v>
      </c>
      <c r="H257" s="11" t="s">
        <v>870</v>
      </c>
      <c r="I257" s="388">
        <v>43665</v>
      </c>
      <c r="J257" s="12">
        <v>7</v>
      </c>
      <c r="K257" s="87" t="s">
        <v>278</v>
      </c>
      <c r="L257" s="11" t="s">
        <v>376</v>
      </c>
      <c r="M257" s="389">
        <f>I257-D257</f>
        <v>2669</v>
      </c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ht="12.75" customHeight="1" r="258">
      <c r="A258" s="16">
        <v>25719</v>
      </c>
      <c r="B258" s="17" t="s">
        <v>4967</v>
      </c>
      <c r="C258" s="17">
        <v>2012</v>
      </c>
      <c r="D258" s="392">
        <v>41129</v>
      </c>
      <c r="E258" s="19" t="s">
        <v>4968</v>
      </c>
      <c r="F258" s="20" t="s">
        <v>564</v>
      </c>
      <c r="G258" s="19" t="s">
        <v>860</v>
      </c>
      <c r="H258" s="20" t="s">
        <v>71</v>
      </c>
      <c r="I258" s="392">
        <v>43665</v>
      </c>
      <c r="J258" s="19">
        <v>7</v>
      </c>
      <c r="K258" s="103" t="s">
        <v>308</v>
      </c>
      <c r="L258" s="20" t="s">
        <v>371</v>
      </c>
      <c r="M258" s="393">
        <f>I258-D258</f>
        <v>2536</v>
      </c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ht="12.75" customHeight="1" r="259">
      <c r="A259" s="8">
        <v>25819</v>
      </c>
      <c r="B259" s="9" t="s">
        <v>4969</v>
      </c>
      <c r="C259" s="9">
        <v>2012</v>
      </c>
      <c r="D259" s="388">
        <v>41129</v>
      </c>
      <c r="E259" s="12" t="s">
        <v>4970</v>
      </c>
      <c r="F259" s="11" t="s">
        <v>564</v>
      </c>
      <c r="G259" s="12" t="s">
        <v>860</v>
      </c>
      <c r="H259" s="11" t="s">
        <v>71</v>
      </c>
      <c r="I259" s="388">
        <v>43665</v>
      </c>
      <c r="J259" s="12">
        <v>7</v>
      </c>
      <c r="K259" s="103" t="s">
        <v>308</v>
      </c>
      <c r="L259" s="11" t="s">
        <v>371</v>
      </c>
      <c r="M259" s="389">
        <f>I259-D259</f>
        <v>2536</v>
      </c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ht="12.75" customHeight="1" r="260">
      <c r="A260" s="16">
        <v>25919</v>
      </c>
      <c r="B260" s="17" t="s">
        <v>4971</v>
      </c>
      <c r="C260" s="17">
        <v>2013</v>
      </c>
      <c r="D260" s="392">
        <v>41604</v>
      </c>
      <c r="E260" s="19" t="s">
        <v>4972</v>
      </c>
      <c r="F260" s="20" t="s">
        <v>885</v>
      </c>
      <c r="G260" s="19" t="s">
        <v>860</v>
      </c>
      <c r="H260" s="20" t="s">
        <v>71</v>
      </c>
      <c r="I260" s="392">
        <v>43665</v>
      </c>
      <c r="J260" s="19">
        <v>7</v>
      </c>
      <c r="K260" s="87" t="s">
        <v>278</v>
      </c>
      <c r="L260" s="20" t="s">
        <v>376</v>
      </c>
      <c r="M260" s="393">
        <f>I260-D260</f>
        <v>2061</v>
      </c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ht="12.75" customHeight="1" r="261">
      <c r="A261" s="8">
        <v>26019</v>
      </c>
      <c r="B261" s="9" t="s">
        <v>4973</v>
      </c>
      <c r="C261" s="9">
        <v>2013</v>
      </c>
      <c r="D261" s="388">
        <v>41607</v>
      </c>
      <c r="E261" s="12" t="s">
        <v>4974</v>
      </c>
      <c r="F261" s="11" t="s">
        <v>370</v>
      </c>
      <c r="G261" s="12" t="s">
        <v>860</v>
      </c>
      <c r="H261" s="11" t="s">
        <v>225</v>
      </c>
      <c r="I261" s="388">
        <v>43665</v>
      </c>
      <c r="J261" s="12">
        <v>7</v>
      </c>
      <c r="K261" s="103" t="s">
        <v>308</v>
      </c>
      <c r="L261" s="11" t="s">
        <v>371</v>
      </c>
      <c r="M261" s="389">
        <f>I261-D261</f>
        <v>2058</v>
      </c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ht="12.75" customHeight="1" r="262">
      <c r="A262" s="16">
        <v>26119</v>
      </c>
      <c r="B262" s="17" t="s">
        <v>4975</v>
      </c>
      <c r="C262" s="17">
        <v>2015</v>
      </c>
      <c r="D262" s="392">
        <v>42199</v>
      </c>
      <c r="E262" s="19" t="s">
        <v>4976</v>
      </c>
      <c r="F262" s="20" t="s">
        <v>1678</v>
      </c>
      <c r="G262" s="19" t="s">
        <v>850</v>
      </c>
      <c r="H262" s="20" t="s">
        <v>1536</v>
      </c>
      <c r="I262" s="392">
        <v>43665</v>
      </c>
      <c r="J262" s="19">
        <v>7</v>
      </c>
      <c r="K262" s="87" t="s">
        <v>278</v>
      </c>
      <c r="L262" s="20" t="s">
        <v>376</v>
      </c>
      <c r="M262" s="393">
        <f>I262-D262</f>
        <v>1466</v>
      </c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ht="12.75" customHeight="1" r="263">
      <c r="A263" s="8">
        <v>26219</v>
      </c>
      <c r="B263" s="9" t="s">
        <v>4977</v>
      </c>
      <c r="C263" s="9">
        <v>2015</v>
      </c>
      <c r="D263" s="388">
        <v>42167</v>
      </c>
      <c r="E263" s="12" t="s">
        <v>4978</v>
      </c>
      <c r="F263" s="11" t="s">
        <v>99</v>
      </c>
      <c r="G263" s="12" t="s">
        <v>860</v>
      </c>
      <c r="H263" s="11" t="s">
        <v>55</v>
      </c>
      <c r="I263" s="388">
        <v>43665</v>
      </c>
      <c r="J263" s="12">
        <v>7</v>
      </c>
      <c r="K263" s="103" t="s">
        <v>308</v>
      </c>
      <c r="L263" s="11" t="s">
        <v>376</v>
      </c>
      <c r="M263" s="389">
        <f>I263-D263</f>
        <v>1498</v>
      </c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ht="12.75" customHeight="1" r="264">
      <c r="A264" s="16">
        <v>26319</v>
      </c>
      <c r="B264" s="17" t="s">
        <v>4979</v>
      </c>
      <c r="C264" s="17">
        <v>2019</v>
      </c>
      <c r="D264" s="392">
        <v>43509</v>
      </c>
      <c r="E264" s="19" t="s">
        <v>4980</v>
      </c>
      <c r="F264" s="20" t="s">
        <v>4518</v>
      </c>
      <c r="G264" s="19" t="s">
        <v>17</v>
      </c>
      <c r="H264" s="20" t="s">
        <v>225</v>
      </c>
      <c r="I264" s="392">
        <v>43691</v>
      </c>
      <c r="J264" s="19">
        <v>8</v>
      </c>
      <c r="K264" s="103" t="s">
        <v>308</v>
      </c>
      <c r="L264" s="20" t="s">
        <v>376</v>
      </c>
      <c r="M264" s="393">
        <f>I264-D264</f>
        <v>182</v>
      </c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ht="12.75" customHeight="1" r="265">
      <c r="A265" s="8">
        <v>26419</v>
      </c>
      <c r="B265" s="9" t="s">
        <v>4981</v>
      </c>
      <c r="C265" s="9">
        <v>2018</v>
      </c>
      <c r="D265" s="388">
        <v>43427</v>
      </c>
      <c r="E265" s="12" t="s">
        <v>4982</v>
      </c>
      <c r="F265" s="11" t="s">
        <v>1678</v>
      </c>
      <c r="G265" s="12" t="s">
        <v>17</v>
      </c>
      <c r="H265" s="11" t="s">
        <v>225</v>
      </c>
      <c r="I265" s="388">
        <v>43691</v>
      </c>
      <c r="J265" s="12">
        <v>8</v>
      </c>
      <c r="K265" s="87" t="s">
        <v>278</v>
      </c>
      <c r="L265" s="11" t="s">
        <v>376</v>
      </c>
      <c r="M265" s="389">
        <f>I265-D265</f>
        <v>264</v>
      </c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ht="12.75" customHeight="1" r="266">
      <c r="A266" s="16">
        <v>26519</v>
      </c>
      <c r="B266" s="17" t="s">
        <v>4983</v>
      </c>
      <c r="C266" s="17">
        <v>2015</v>
      </c>
      <c r="D266" s="392">
        <v>42242</v>
      </c>
      <c r="E266" s="19" t="s">
        <v>4984</v>
      </c>
      <c r="F266" s="20" t="s">
        <v>1282</v>
      </c>
      <c r="G266" s="19" t="s">
        <v>17</v>
      </c>
      <c r="H266" s="20" t="s">
        <v>25</v>
      </c>
      <c r="I266" s="392">
        <v>43691</v>
      </c>
      <c r="J266" s="19">
        <v>8</v>
      </c>
      <c r="K266" s="87" t="s">
        <v>278</v>
      </c>
      <c r="L266" s="20" t="s">
        <v>376</v>
      </c>
      <c r="M266" s="393">
        <f>I266-D266</f>
        <v>1449</v>
      </c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ht="12.75" customHeight="1" r="267">
      <c r="A267" s="8">
        <v>26619</v>
      </c>
      <c r="B267" s="9" t="s">
        <v>4985</v>
      </c>
      <c r="C267" s="9">
        <v>2016</v>
      </c>
      <c r="D267" s="388">
        <v>42383</v>
      </c>
      <c r="E267" s="12" t="s">
        <v>4986</v>
      </c>
      <c r="F267" s="11" t="s">
        <v>1282</v>
      </c>
      <c r="G267" s="12" t="s">
        <v>17</v>
      </c>
      <c r="H267" s="11" t="s">
        <v>137</v>
      </c>
      <c r="I267" s="388">
        <v>43691</v>
      </c>
      <c r="J267" s="12">
        <v>8</v>
      </c>
      <c r="K267" s="87" t="s">
        <v>278</v>
      </c>
      <c r="L267" s="11" t="s">
        <v>376</v>
      </c>
      <c r="M267" s="389">
        <f>I267-D267</f>
        <v>1308</v>
      </c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ht="12.75" customHeight="1" r="268">
      <c r="A268" s="16">
        <v>26719</v>
      </c>
      <c r="B268" s="17" t="s">
        <v>4987</v>
      </c>
      <c r="C268" s="17">
        <v>2015</v>
      </c>
      <c r="D268" s="392">
        <v>42311</v>
      </c>
      <c r="E268" s="19" t="s">
        <v>4988</v>
      </c>
      <c r="F268" s="20" t="s">
        <v>1282</v>
      </c>
      <c r="G268" s="19" t="s">
        <v>17</v>
      </c>
      <c r="H268" s="20" t="s">
        <v>132</v>
      </c>
      <c r="I268" s="392">
        <v>43691</v>
      </c>
      <c r="J268" s="19">
        <v>8</v>
      </c>
      <c r="K268" s="87" t="s">
        <v>278</v>
      </c>
      <c r="L268" s="20" t="s">
        <v>376</v>
      </c>
      <c r="M268" s="393">
        <f>I268-D268</f>
        <v>1380</v>
      </c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ht="12.75" customHeight="1" r="269">
      <c r="A269" s="8">
        <v>26819</v>
      </c>
      <c r="B269" s="9" t="s">
        <v>4989</v>
      </c>
      <c r="C269" s="9">
        <v>2016</v>
      </c>
      <c r="D269" s="388">
        <v>42415</v>
      </c>
      <c r="E269" s="12" t="s">
        <v>4990</v>
      </c>
      <c r="F269" s="11" t="s">
        <v>1282</v>
      </c>
      <c r="G269" s="12" t="s">
        <v>17</v>
      </c>
      <c r="H269" s="11" t="s">
        <v>83</v>
      </c>
      <c r="I269" s="388">
        <v>43691</v>
      </c>
      <c r="J269" s="12">
        <v>8</v>
      </c>
      <c r="K269" s="87" t="s">
        <v>278</v>
      </c>
      <c r="L269" s="11" t="s">
        <v>376</v>
      </c>
      <c r="M269" s="389">
        <f>I269-D269</f>
        <v>1276</v>
      </c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ht="12.75" customHeight="1" r="270">
      <c r="A270" s="16">
        <v>26919</v>
      </c>
      <c r="B270" s="17" t="s">
        <v>4991</v>
      </c>
      <c r="C270" s="17">
        <v>2017</v>
      </c>
      <c r="D270" s="392">
        <v>42971</v>
      </c>
      <c r="E270" s="19" t="s">
        <v>4992</v>
      </c>
      <c r="F270" s="20" t="s">
        <v>1963</v>
      </c>
      <c r="G270" s="19" t="s">
        <v>17</v>
      </c>
      <c r="H270" s="20" t="s">
        <v>77</v>
      </c>
      <c r="I270" s="392">
        <v>43691</v>
      </c>
      <c r="J270" s="19">
        <v>8</v>
      </c>
      <c r="K270" s="103" t="s">
        <v>308</v>
      </c>
      <c r="L270" s="20" t="s">
        <v>371</v>
      </c>
      <c r="M270" s="393">
        <f>I270-D270</f>
        <v>720</v>
      </c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ht="12.75" customHeight="1" r="271">
      <c r="A271" s="8">
        <v>27019</v>
      </c>
      <c r="B271" s="9" t="s">
        <v>4993</v>
      </c>
      <c r="C271" s="9">
        <v>2016</v>
      </c>
      <c r="D271" s="388">
        <v>42718</v>
      </c>
      <c r="E271" s="12" t="s">
        <v>4994</v>
      </c>
      <c r="F271" s="11" t="s">
        <v>2536</v>
      </c>
      <c r="G271" s="12" t="s">
        <v>17</v>
      </c>
      <c r="H271" s="11" t="s">
        <v>83</v>
      </c>
      <c r="I271" s="388">
        <v>43691</v>
      </c>
      <c r="J271" s="12">
        <v>8</v>
      </c>
      <c r="K271" s="97" t="s">
        <v>295</v>
      </c>
      <c r="L271" s="11" t="s">
        <v>371</v>
      </c>
      <c r="M271" s="389">
        <f>I271-D271</f>
        <v>973</v>
      </c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ht="12.75" customHeight="1" r="272">
      <c r="A272" s="16">
        <v>27119</v>
      </c>
      <c r="B272" s="17" t="s">
        <v>4995</v>
      </c>
      <c r="C272" s="17">
        <v>2017</v>
      </c>
      <c r="D272" s="392">
        <v>42838</v>
      </c>
      <c r="E272" s="19" t="s">
        <v>4996</v>
      </c>
      <c r="F272" s="20" t="s">
        <v>1632</v>
      </c>
      <c r="G272" s="19" t="s">
        <v>17</v>
      </c>
      <c r="H272" s="20" t="s">
        <v>137</v>
      </c>
      <c r="I272" s="392">
        <v>43691</v>
      </c>
      <c r="J272" s="19">
        <v>8</v>
      </c>
      <c r="K272" s="87" t="s">
        <v>278</v>
      </c>
      <c r="L272" s="20" t="s">
        <v>371</v>
      </c>
      <c r="M272" s="393">
        <f>I272-D272</f>
        <v>853</v>
      </c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ht="12.75" customHeight="1" r="273">
      <c r="A273" s="8">
        <v>27219</v>
      </c>
      <c r="B273" s="9" t="s">
        <v>4997</v>
      </c>
      <c r="C273" s="9">
        <v>2019</v>
      </c>
      <c r="D273" s="388">
        <v>43615</v>
      </c>
      <c r="E273" s="12" t="s">
        <v>4998</v>
      </c>
      <c r="F273" s="11" t="s">
        <v>1767</v>
      </c>
      <c r="G273" s="12" t="s">
        <v>17</v>
      </c>
      <c r="H273" s="11" t="s">
        <v>345</v>
      </c>
      <c r="I273" s="388">
        <v>43691</v>
      </c>
      <c r="J273" s="12">
        <v>8</v>
      </c>
      <c r="K273" s="103" t="s">
        <v>308</v>
      </c>
      <c r="L273" s="11" t="s">
        <v>371</v>
      </c>
      <c r="M273" s="389">
        <f>I273-D273</f>
        <v>76</v>
      </c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ht="12.75" customHeight="1" r="274">
      <c r="A274" s="16">
        <v>27319</v>
      </c>
      <c r="B274" s="17" t="s">
        <v>4999</v>
      </c>
      <c r="C274" s="17">
        <v>2019</v>
      </c>
      <c r="D274" s="392">
        <v>43522</v>
      </c>
      <c r="E274" s="19" t="s">
        <v>5000</v>
      </c>
      <c r="F274" s="20" t="s">
        <v>1767</v>
      </c>
      <c r="G274" s="19" t="s">
        <v>17</v>
      </c>
      <c r="H274" s="20" t="s">
        <v>137</v>
      </c>
      <c r="I274" s="392">
        <v>43691</v>
      </c>
      <c r="J274" s="19">
        <v>8</v>
      </c>
      <c r="K274" s="103" t="s">
        <v>308</v>
      </c>
      <c r="L274" s="20" t="s">
        <v>371</v>
      </c>
      <c r="M274" s="393">
        <f>I274-D274</f>
        <v>169</v>
      </c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ht="12.75" customHeight="1" r="275">
      <c r="A275" s="8">
        <v>27419</v>
      </c>
      <c r="B275" s="9" t="s">
        <v>5001</v>
      </c>
      <c r="C275" s="9">
        <v>2018</v>
      </c>
      <c r="D275" s="388">
        <v>43298</v>
      </c>
      <c r="E275" s="12" t="s">
        <v>5002</v>
      </c>
      <c r="F275" s="11" t="s">
        <v>953</v>
      </c>
      <c r="G275" s="12" t="s">
        <v>17</v>
      </c>
      <c r="H275" s="11" t="s">
        <v>187</v>
      </c>
      <c r="I275" s="388">
        <v>43691</v>
      </c>
      <c r="J275" s="12">
        <v>8</v>
      </c>
      <c r="K275" s="103" t="s">
        <v>308</v>
      </c>
      <c r="L275" s="11" t="s">
        <v>371</v>
      </c>
      <c r="M275" s="389">
        <f>I275-D275</f>
        <v>393</v>
      </c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ht="12.75" customHeight="1" r="276">
      <c r="A276" s="16">
        <v>27519</v>
      </c>
      <c r="B276" s="17" t="s">
        <v>5003</v>
      </c>
      <c r="C276" s="17">
        <v>2018</v>
      </c>
      <c r="D276" s="392">
        <v>43311</v>
      </c>
      <c r="E276" s="19" t="s">
        <v>5004</v>
      </c>
      <c r="F276" s="20" t="s">
        <v>1325</v>
      </c>
      <c r="G276" s="19" t="s">
        <v>17</v>
      </c>
      <c r="H276" s="20" t="s">
        <v>137</v>
      </c>
      <c r="I276" s="392">
        <v>43691</v>
      </c>
      <c r="J276" s="19">
        <v>8</v>
      </c>
      <c r="K276" s="87" t="s">
        <v>278</v>
      </c>
      <c r="L276" s="20" t="s">
        <v>371</v>
      </c>
      <c r="M276" s="393">
        <f>I276-D276</f>
        <v>380</v>
      </c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ht="12.75" customHeight="1" r="277">
      <c r="A277" s="8">
        <v>27619</v>
      </c>
      <c r="B277" s="9" t="s">
        <v>5005</v>
      </c>
      <c r="C277" s="9">
        <v>2017</v>
      </c>
      <c r="D277" s="388">
        <v>43040</v>
      </c>
      <c r="E277" s="12" t="s">
        <v>5006</v>
      </c>
      <c r="F277" s="11" t="s">
        <v>1963</v>
      </c>
      <c r="G277" s="12" t="s">
        <v>17</v>
      </c>
      <c r="H277" s="11" t="s">
        <v>181</v>
      </c>
      <c r="I277" s="388">
        <v>43691</v>
      </c>
      <c r="J277" s="12">
        <v>8</v>
      </c>
      <c r="K277" s="103" t="s">
        <v>308</v>
      </c>
      <c r="L277" s="11" t="s">
        <v>371</v>
      </c>
      <c r="M277" s="389">
        <f>I277-D277</f>
        <v>651</v>
      </c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ht="12.75" customHeight="1" r="278">
      <c r="A278" s="16">
        <v>27719</v>
      </c>
      <c r="B278" s="17" t="s">
        <v>5007</v>
      </c>
      <c r="C278" s="17">
        <v>2013</v>
      </c>
      <c r="D278" s="392">
        <v>41453</v>
      </c>
      <c r="E278" s="19" t="s">
        <v>5008</v>
      </c>
      <c r="F278" s="20" t="s">
        <v>869</v>
      </c>
      <c r="G278" s="19" t="s">
        <v>17</v>
      </c>
      <c r="H278" s="20" t="s">
        <v>181</v>
      </c>
      <c r="I278" s="392">
        <v>43691</v>
      </c>
      <c r="J278" s="19">
        <v>8</v>
      </c>
      <c r="K278" s="106" t="s">
        <v>324</v>
      </c>
      <c r="L278" s="20" t="s">
        <v>376</v>
      </c>
      <c r="M278" s="393">
        <f>I278-D278</f>
        <v>2238</v>
      </c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ht="12.75" customHeight="1" r="279">
      <c r="A279" s="8">
        <v>27819</v>
      </c>
      <c r="B279" s="9" t="s">
        <v>5009</v>
      </c>
      <c r="C279" s="9">
        <v>2014</v>
      </c>
      <c r="D279" s="388">
        <v>41927</v>
      </c>
      <c r="E279" s="12" t="s">
        <v>5010</v>
      </c>
      <c r="F279" s="11" t="s">
        <v>2536</v>
      </c>
      <c r="G279" s="12" t="s">
        <v>17</v>
      </c>
      <c r="H279" s="11" t="s">
        <v>1252</v>
      </c>
      <c r="I279" s="388">
        <v>43691</v>
      </c>
      <c r="J279" s="12">
        <v>8</v>
      </c>
      <c r="K279" s="97" t="s">
        <v>295</v>
      </c>
      <c r="L279" s="11" t="s">
        <v>371</v>
      </c>
      <c r="M279" s="389">
        <f>I279-D279</f>
        <v>1764</v>
      </c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ht="12.75" customHeight="1" r="280">
      <c r="A280" s="16">
        <v>27919</v>
      </c>
      <c r="B280" s="17" t="s">
        <v>5011</v>
      </c>
      <c r="C280" s="17">
        <v>2014</v>
      </c>
      <c r="D280" s="392">
        <v>41844</v>
      </c>
      <c r="E280" s="19" t="s">
        <v>5012</v>
      </c>
      <c r="F280" s="20" t="s">
        <v>2536</v>
      </c>
      <c r="G280" s="19" t="s">
        <v>17</v>
      </c>
      <c r="H280" s="20" t="s">
        <v>3671</v>
      </c>
      <c r="I280" s="392">
        <v>43691</v>
      </c>
      <c r="J280" s="19">
        <v>8</v>
      </c>
      <c r="K280" s="97" t="s">
        <v>295</v>
      </c>
      <c r="L280" s="20" t="s">
        <v>371</v>
      </c>
      <c r="M280" s="393">
        <f>I280-D280</f>
        <v>1847</v>
      </c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ht="12.75" customHeight="1" r="281">
      <c r="A281" s="8">
        <v>28019</v>
      </c>
      <c r="B281" s="9" t="s">
        <v>5013</v>
      </c>
      <c r="C281" s="9">
        <v>2014</v>
      </c>
      <c r="D281" s="388">
        <v>41880</v>
      </c>
      <c r="E281" s="12" t="s">
        <v>5014</v>
      </c>
      <c r="F281" s="11" t="s">
        <v>2536</v>
      </c>
      <c r="G281" s="12" t="s">
        <v>17</v>
      </c>
      <c r="H281" s="11" t="s">
        <v>25</v>
      </c>
      <c r="I281" s="388">
        <v>43691</v>
      </c>
      <c r="J281" s="12">
        <v>8</v>
      </c>
      <c r="K281" s="97" t="s">
        <v>295</v>
      </c>
      <c r="L281" s="11" t="s">
        <v>371</v>
      </c>
      <c r="M281" s="389">
        <f>I281-D281</f>
        <v>1811</v>
      </c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ht="12.75" customHeight="1" r="282">
      <c r="A282" s="16">
        <v>28119</v>
      </c>
      <c r="B282" s="17" t="s">
        <v>5015</v>
      </c>
      <c r="C282" s="17">
        <v>2017</v>
      </c>
      <c r="D282" s="392">
        <v>43088</v>
      </c>
      <c r="E282" s="19" t="s">
        <v>5016</v>
      </c>
      <c r="F282" s="20" t="s">
        <v>370</v>
      </c>
      <c r="G282" s="19" t="s">
        <v>17</v>
      </c>
      <c r="H282" s="20" t="s">
        <v>181</v>
      </c>
      <c r="I282" s="392">
        <v>43691</v>
      </c>
      <c r="J282" s="19">
        <v>8</v>
      </c>
      <c r="K282" s="103" t="s">
        <v>308</v>
      </c>
      <c r="L282" s="20" t="s">
        <v>371</v>
      </c>
      <c r="M282" s="393">
        <f>I282-D282</f>
        <v>603</v>
      </c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ht="12.75" customHeight="1" r="283">
      <c r="A283" s="8">
        <v>28219</v>
      </c>
      <c r="B283" s="9" t="s">
        <v>5017</v>
      </c>
      <c r="C283" s="9">
        <v>2013</v>
      </c>
      <c r="D283" s="388">
        <v>41627</v>
      </c>
      <c r="E283" s="12" t="s">
        <v>5018</v>
      </c>
      <c r="F283" s="11" t="s">
        <v>5019</v>
      </c>
      <c r="G283" s="12" t="s">
        <v>844</v>
      </c>
      <c r="H283" s="11" t="s">
        <v>1536</v>
      </c>
      <c r="I283" s="388">
        <v>43691</v>
      </c>
      <c r="J283" s="12">
        <v>8</v>
      </c>
      <c r="K283" s="87" t="s">
        <v>278</v>
      </c>
      <c r="L283" s="11" t="s">
        <v>365</v>
      </c>
      <c r="M283" s="389">
        <f>I283-D283</f>
        <v>2064</v>
      </c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ht="12.75" customHeight="1" r="284">
      <c r="A284" s="16">
        <v>28319</v>
      </c>
      <c r="B284" s="17" t="s">
        <v>5020</v>
      </c>
      <c r="C284" s="17">
        <v>2013</v>
      </c>
      <c r="D284" s="392">
        <v>41515</v>
      </c>
      <c r="E284" s="19" t="s">
        <v>5021</v>
      </c>
      <c r="F284" s="20" t="s">
        <v>2214</v>
      </c>
      <c r="G284" s="19" t="s">
        <v>860</v>
      </c>
      <c r="H284" s="20" t="s">
        <v>345</v>
      </c>
      <c r="I284" s="392">
        <v>43691</v>
      </c>
      <c r="J284" s="19">
        <v>8</v>
      </c>
      <c r="K284" s="103" t="s">
        <v>308</v>
      </c>
      <c r="L284" s="20" t="s">
        <v>371</v>
      </c>
      <c r="M284" s="393">
        <f>I284-D284</f>
        <v>2176</v>
      </c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ht="12.75" customHeight="1" r="285">
      <c r="A285" s="8">
        <v>28419</v>
      </c>
      <c r="B285" s="9" t="s">
        <v>5022</v>
      </c>
      <c r="C285" s="9">
        <v>2015</v>
      </c>
      <c r="D285" s="388">
        <v>42124</v>
      </c>
      <c r="E285" s="12" t="s">
        <v>5023</v>
      </c>
      <c r="F285" s="11" t="s">
        <v>1045</v>
      </c>
      <c r="G285" s="12" t="s">
        <v>860</v>
      </c>
      <c r="H285" s="11" t="s">
        <v>1252</v>
      </c>
      <c r="I285" s="388">
        <v>43691</v>
      </c>
      <c r="J285" s="12">
        <v>8</v>
      </c>
      <c r="K285" s="103" t="s">
        <v>308</v>
      </c>
      <c r="L285" s="11" t="s">
        <v>371</v>
      </c>
      <c r="M285" s="389">
        <f>I285-D285</f>
        <v>1567</v>
      </c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ht="12.75" customHeight="1" r="286">
      <c r="A286" s="16">
        <v>28519</v>
      </c>
      <c r="B286" s="17" t="s">
        <v>5024</v>
      </c>
      <c r="C286" s="17">
        <v>2014</v>
      </c>
      <c r="D286" s="392">
        <v>41914</v>
      </c>
      <c r="E286" s="19" t="s">
        <v>5025</v>
      </c>
      <c r="F286" s="20" t="s">
        <v>1154</v>
      </c>
      <c r="G286" s="19" t="s">
        <v>860</v>
      </c>
      <c r="H286" s="20" t="s">
        <v>25</v>
      </c>
      <c r="I286" s="392">
        <v>43691</v>
      </c>
      <c r="J286" s="19">
        <v>8</v>
      </c>
      <c r="K286" s="87" t="s">
        <v>278</v>
      </c>
      <c r="L286" s="20" t="s">
        <v>376</v>
      </c>
      <c r="M286" s="393">
        <f>I286-D286</f>
        <v>1777</v>
      </c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ht="12.75" customHeight="1" r="287">
      <c r="A287" s="8">
        <v>28619</v>
      </c>
      <c r="B287" s="9" t="s">
        <v>5026</v>
      </c>
      <c r="C287" s="9">
        <v>2015</v>
      </c>
      <c r="D287" s="388">
        <v>42300</v>
      </c>
      <c r="E287" s="12" t="s">
        <v>5027</v>
      </c>
      <c r="F287" s="11" t="s">
        <v>1430</v>
      </c>
      <c r="G287" s="12" t="s">
        <v>860</v>
      </c>
      <c r="H287" s="11" t="s">
        <v>181</v>
      </c>
      <c r="I287" s="388">
        <v>43691</v>
      </c>
      <c r="J287" s="12">
        <v>8</v>
      </c>
      <c r="K287" s="87" t="s">
        <v>278</v>
      </c>
      <c r="L287" s="11" t="s">
        <v>371</v>
      </c>
      <c r="M287" s="389">
        <f>I287-D287</f>
        <v>1391</v>
      </c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ht="12.75" customHeight="1" r="288">
      <c r="A288" s="16">
        <v>28719</v>
      </c>
      <c r="B288" s="17" t="s">
        <v>5028</v>
      </c>
      <c r="C288" s="17">
        <v>2015</v>
      </c>
      <c r="D288" s="392">
        <v>42094</v>
      </c>
      <c r="E288" s="19" t="s">
        <v>5029</v>
      </c>
      <c r="F288" s="20" t="s">
        <v>1417</v>
      </c>
      <c r="G288" s="19" t="s">
        <v>860</v>
      </c>
      <c r="H288" s="20" t="s">
        <v>3671</v>
      </c>
      <c r="I288" s="392">
        <v>43691</v>
      </c>
      <c r="J288" s="19">
        <v>8</v>
      </c>
      <c r="K288" s="103" t="s">
        <v>308</v>
      </c>
      <c r="L288" s="20" t="s">
        <v>376</v>
      </c>
      <c r="M288" s="393">
        <f>I288-D288</f>
        <v>1597</v>
      </c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ht="12.75" customHeight="1" r="289">
      <c r="A289" s="8">
        <v>28819</v>
      </c>
      <c r="B289" s="9" t="s">
        <v>5030</v>
      </c>
      <c r="C289" s="9">
        <v>2012</v>
      </c>
      <c r="D289" s="388">
        <v>41269</v>
      </c>
      <c r="E289" s="12" t="s">
        <v>5031</v>
      </c>
      <c r="F289" s="11" t="s">
        <v>5032</v>
      </c>
      <c r="G289" s="12" t="s">
        <v>860</v>
      </c>
      <c r="H289" s="11" t="s">
        <v>25</v>
      </c>
      <c r="I289" s="388">
        <v>43691</v>
      </c>
      <c r="J289" s="12">
        <v>8</v>
      </c>
      <c r="K289" s="87" t="s">
        <v>278</v>
      </c>
      <c r="L289" s="11" t="s">
        <v>371</v>
      </c>
      <c r="M289" s="389">
        <f>I289-D289</f>
        <v>2422</v>
      </c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ht="12.75" customHeight="1" r="290">
      <c r="A290" s="16">
        <v>28919</v>
      </c>
      <c r="B290" s="17" t="s">
        <v>5033</v>
      </c>
      <c r="C290" s="17">
        <v>2013</v>
      </c>
      <c r="D290" s="392">
        <v>41603</v>
      </c>
      <c r="E290" s="19" t="s">
        <v>5034</v>
      </c>
      <c r="F290" s="20" t="s">
        <v>1451</v>
      </c>
      <c r="G290" s="19" t="s">
        <v>860</v>
      </c>
      <c r="H290" s="20" t="s">
        <v>25</v>
      </c>
      <c r="I290" s="392">
        <v>43691</v>
      </c>
      <c r="J290" s="19">
        <v>8</v>
      </c>
      <c r="K290" s="103" t="s">
        <v>308</v>
      </c>
      <c r="L290" s="20" t="s">
        <v>376</v>
      </c>
      <c r="M290" s="393">
        <f>I290-D290</f>
        <v>2088</v>
      </c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ht="12.75" customHeight="1" r="291">
      <c r="A291" s="8">
        <v>29019</v>
      </c>
      <c r="B291" s="9" t="s">
        <v>5035</v>
      </c>
      <c r="C291" s="9">
        <v>2009</v>
      </c>
      <c r="D291" s="388">
        <v>40101</v>
      </c>
      <c r="E291" s="12" t="s">
        <v>5036</v>
      </c>
      <c r="F291" s="11" t="s">
        <v>5037</v>
      </c>
      <c r="G291" s="12" t="s">
        <v>30</v>
      </c>
      <c r="H291" s="11" t="s">
        <v>965</v>
      </c>
      <c r="I291" s="388">
        <v>43691</v>
      </c>
      <c r="J291" s="12">
        <v>8</v>
      </c>
      <c r="K291" s="103" t="s">
        <v>308</v>
      </c>
      <c r="L291" s="11" t="s">
        <v>371</v>
      </c>
      <c r="M291" s="389">
        <f>I291-D291</f>
        <v>3590</v>
      </c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ht="12.75" customHeight="1" r="292">
      <c r="A292" s="16">
        <v>29119</v>
      </c>
      <c r="B292" s="17" t="s">
        <v>5038</v>
      </c>
      <c r="C292" s="17">
        <v>2010</v>
      </c>
      <c r="D292" s="392">
        <v>40379</v>
      </c>
      <c r="E292" s="19" t="s">
        <v>5039</v>
      </c>
      <c r="F292" s="20" t="s">
        <v>5040</v>
      </c>
      <c r="G292" s="19" t="s">
        <v>30</v>
      </c>
      <c r="H292" s="20" t="s">
        <v>2462</v>
      </c>
      <c r="I292" s="392">
        <v>43691</v>
      </c>
      <c r="J292" s="19">
        <v>8</v>
      </c>
      <c r="K292" s="87" t="s">
        <v>278</v>
      </c>
      <c r="L292" s="20" t="s">
        <v>371</v>
      </c>
      <c r="M292" s="393">
        <f>I292-D292</f>
        <v>3312</v>
      </c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ht="12.75" customHeight="1" r="293">
      <c r="A293" s="8">
        <v>29219</v>
      </c>
      <c r="B293" s="9" t="s">
        <v>5041</v>
      </c>
      <c r="C293" s="9">
        <v>2015</v>
      </c>
      <c r="D293" s="388">
        <v>42216</v>
      </c>
      <c r="E293" s="12" t="s">
        <v>5042</v>
      </c>
      <c r="F293" s="11" t="s">
        <v>1352</v>
      </c>
      <c r="G293" s="12" t="s">
        <v>17</v>
      </c>
      <c r="H293" s="11" t="s">
        <v>137</v>
      </c>
      <c r="I293" s="388">
        <v>43691</v>
      </c>
      <c r="J293" s="12">
        <v>8</v>
      </c>
      <c r="K293" s="103" t="s">
        <v>308</v>
      </c>
      <c r="L293" s="11" t="s">
        <v>371</v>
      </c>
      <c r="M293" s="389">
        <f>I293-D293</f>
        <v>1475</v>
      </c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ht="12.75" customHeight="1" r="294">
      <c r="A294" s="16">
        <v>29319</v>
      </c>
      <c r="B294" s="17" t="s">
        <v>5043</v>
      </c>
      <c r="C294" s="17">
        <v>2017</v>
      </c>
      <c r="D294" s="392">
        <v>42802</v>
      </c>
      <c r="E294" s="19" t="s">
        <v>5044</v>
      </c>
      <c r="F294" s="20" t="s">
        <v>49</v>
      </c>
      <c r="G294" s="19" t="s">
        <v>17</v>
      </c>
      <c r="H294" s="20" t="s">
        <v>83</v>
      </c>
      <c r="I294" s="392">
        <v>43693</v>
      </c>
      <c r="J294" s="19">
        <v>8</v>
      </c>
      <c r="K294" s="97" t="s">
        <v>295</v>
      </c>
      <c r="L294" s="20" t="s">
        <v>371</v>
      </c>
      <c r="M294" s="393">
        <f>I294-D294</f>
        <v>891</v>
      </c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ht="12.75" customHeight="1" r="295">
      <c r="A295" s="8">
        <v>29419</v>
      </c>
      <c r="B295" s="9" t="s">
        <v>5045</v>
      </c>
      <c r="C295" s="9">
        <v>2018</v>
      </c>
      <c r="D295" s="388">
        <v>43131</v>
      </c>
      <c r="E295" s="12" t="s">
        <v>5046</v>
      </c>
      <c r="F295" s="11" t="s">
        <v>49</v>
      </c>
      <c r="G295" s="12" t="s">
        <v>17</v>
      </c>
      <c r="H295" s="11" t="s">
        <v>77</v>
      </c>
      <c r="I295" s="388">
        <v>43693</v>
      </c>
      <c r="J295" s="12">
        <v>8</v>
      </c>
      <c r="K295" s="97" t="s">
        <v>295</v>
      </c>
      <c r="L295" s="11" t="s">
        <v>371</v>
      </c>
      <c r="M295" s="389">
        <f>I295-D295</f>
        <v>562</v>
      </c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ht="12.75" customHeight="1" r="296">
      <c r="A296" s="16">
        <v>29519</v>
      </c>
      <c r="B296" s="17" t="s">
        <v>5047</v>
      </c>
      <c r="C296" s="17">
        <v>2018</v>
      </c>
      <c r="D296" s="392">
        <v>43403</v>
      </c>
      <c r="E296" s="19" t="s">
        <v>5048</v>
      </c>
      <c r="F296" s="20" t="s">
        <v>49</v>
      </c>
      <c r="G296" s="19" t="s">
        <v>17</v>
      </c>
      <c r="H296" s="20" t="s">
        <v>345</v>
      </c>
      <c r="I296" s="392">
        <v>43693</v>
      </c>
      <c r="J296" s="19">
        <v>8</v>
      </c>
      <c r="K296" s="97" t="s">
        <v>295</v>
      </c>
      <c r="L296" s="20" t="s">
        <v>371</v>
      </c>
      <c r="M296" s="393">
        <f>I296-D296</f>
        <v>290</v>
      </c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ht="12.75" customHeight="1" r="297">
      <c r="A297" s="8">
        <v>29619</v>
      </c>
      <c r="B297" s="9" t="s">
        <v>5049</v>
      </c>
      <c r="C297" s="9">
        <v>2018</v>
      </c>
      <c r="D297" s="388">
        <v>43445</v>
      </c>
      <c r="E297" s="12" t="s">
        <v>5050</v>
      </c>
      <c r="F297" s="11" t="s">
        <v>49</v>
      </c>
      <c r="G297" s="12" t="s">
        <v>17</v>
      </c>
      <c r="H297" s="11" t="s">
        <v>137</v>
      </c>
      <c r="I297" s="388">
        <v>43693</v>
      </c>
      <c r="J297" s="12">
        <v>8</v>
      </c>
      <c r="K297" s="97" t="s">
        <v>295</v>
      </c>
      <c r="L297" s="11" t="s">
        <v>371</v>
      </c>
      <c r="M297" s="389">
        <f>I297-D297</f>
        <v>248</v>
      </c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ht="12.75" customHeight="1" r="298">
      <c r="A298" s="16">
        <v>29719</v>
      </c>
      <c r="B298" s="17" t="s">
        <v>5051</v>
      </c>
      <c r="C298" s="17">
        <v>2016</v>
      </c>
      <c r="D298" s="392">
        <v>42628</v>
      </c>
      <c r="E298" s="19" t="s">
        <v>5052</v>
      </c>
      <c r="F298" s="20" t="s">
        <v>2214</v>
      </c>
      <c r="G298" s="19" t="s">
        <v>17</v>
      </c>
      <c r="H298" s="20" t="s">
        <v>137</v>
      </c>
      <c r="I298" s="392">
        <v>43693</v>
      </c>
      <c r="J298" s="19">
        <v>8</v>
      </c>
      <c r="K298" s="103" t="s">
        <v>308</v>
      </c>
      <c r="L298" s="20" t="s">
        <v>371</v>
      </c>
      <c r="M298" s="393">
        <f>I298-D298</f>
        <v>1065</v>
      </c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ht="12.75" customHeight="1" r="299">
      <c r="A299" s="8">
        <v>29819</v>
      </c>
      <c r="B299" s="9" t="s">
        <v>5053</v>
      </c>
      <c r="C299" s="9">
        <v>2017</v>
      </c>
      <c r="D299" s="388">
        <v>43021</v>
      </c>
      <c r="E299" s="12" t="s">
        <v>5054</v>
      </c>
      <c r="F299" s="11" t="s">
        <v>2214</v>
      </c>
      <c r="G299" s="12" t="s">
        <v>17</v>
      </c>
      <c r="H299" s="11" t="s">
        <v>181</v>
      </c>
      <c r="I299" s="388">
        <v>43697</v>
      </c>
      <c r="J299" s="12">
        <v>8</v>
      </c>
      <c r="K299" s="103" t="s">
        <v>308</v>
      </c>
      <c r="L299" s="11" t="s">
        <v>371</v>
      </c>
      <c r="M299" s="389">
        <f>I299-D299</f>
        <v>676</v>
      </c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ht="12.75" customHeight="1" r="300">
      <c r="A300" s="16">
        <v>29919</v>
      </c>
      <c r="B300" s="17" t="s">
        <v>5055</v>
      </c>
      <c r="C300" s="17">
        <v>2016</v>
      </c>
      <c r="D300" s="392">
        <v>42711</v>
      </c>
      <c r="E300" s="19" t="s">
        <v>5056</v>
      </c>
      <c r="F300" s="20" t="s">
        <v>2214</v>
      </c>
      <c r="G300" s="19" t="s">
        <v>17</v>
      </c>
      <c r="H300" s="20" t="s">
        <v>125</v>
      </c>
      <c r="I300" s="392">
        <v>43697</v>
      </c>
      <c r="J300" s="19">
        <v>8</v>
      </c>
      <c r="K300" s="103" t="s">
        <v>308</v>
      </c>
      <c r="L300" s="20" t="s">
        <v>371</v>
      </c>
      <c r="M300" s="393">
        <f>I300-D300</f>
        <v>986</v>
      </c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ht="12.75" customHeight="1" r="301">
      <c r="A301" s="8">
        <v>30019</v>
      </c>
      <c r="B301" s="9" t="s">
        <v>5057</v>
      </c>
      <c r="C301" s="9">
        <v>2018</v>
      </c>
      <c r="D301" s="388">
        <v>43154</v>
      </c>
      <c r="E301" s="12" t="s">
        <v>5058</v>
      </c>
      <c r="F301" s="11" t="s">
        <v>2214</v>
      </c>
      <c r="G301" s="12" t="s">
        <v>17</v>
      </c>
      <c r="H301" s="11" t="s">
        <v>94</v>
      </c>
      <c r="I301" s="388">
        <v>43697</v>
      </c>
      <c r="J301" s="12">
        <v>8</v>
      </c>
      <c r="K301" s="103" t="s">
        <v>308</v>
      </c>
      <c r="L301" s="11" t="s">
        <v>371</v>
      </c>
      <c r="M301" s="389">
        <f>I301-D301</f>
        <v>543</v>
      </c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ht="12.75" customHeight="1" r="302">
      <c r="A302" s="16">
        <v>30119</v>
      </c>
      <c r="B302" s="17" t="s">
        <v>5059</v>
      </c>
      <c r="C302" s="17">
        <v>2013</v>
      </c>
      <c r="D302" s="392">
        <v>41628</v>
      </c>
      <c r="E302" s="19" t="s">
        <v>5060</v>
      </c>
      <c r="F302" s="20" t="s">
        <v>2214</v>
      </c>
      <c r="G302" s="19" t="s">
        <v>17</v>
      </c>
      <c r="H302" s="20" t="s">
        <v>3671</v>
      </c>
      <c r="I302" s="392">
        <v>43697</v>
      </c>
      <c r="J302" s="19">
        <v>8</v>
      </c>
      <c r="K302" s="103" t="s">
        <v>308</v>
      </c>
      <c r="L302" s="20" t="s">
        <v>371</v>
      </c>
      <c r="M302" s="393">
        <f>I302-D302</f>
        <v>2069</v>
      </c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ht="12.75" customHeight="1" r="303">
      <c r="A303" s="8">
        <v>30219</v>
      </c>
      <c r="B303" s="9" t="s">
        <v>5061</v>
      </c>
      <c r="C303" s="9">
        <v>2016</v>
      </c>
      <c r="D303" s="388">
        <v>42626</v>
      </c>
      <c r="E303" s="12" t="s">
        <v>5062</v>
      </c>
      <c r="F303" s="11" t="s">
        <v>2214</v>
      </c>
      <c r="G303" s="12" t="s">
        <v>17</v>
      </c>
      <c r="H303" s="11" t="s">
        <v>50</v>
      </c>
      <c r="I303" s="388">
        <v>43697</v>
      </c>
      <c r="J303" s="12">
        <v>8</v>
      </c>
      <c r="K303" s="103" t="s">
        <v>308</v>
      </c>
      <c r="L303" s="11" t="s">
        <v>371</v>
      </c>
      <c r="M303" s="389">
        <f>I303-D303</f>
        <v>1071</v>
      </c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ht="12.75" customHeight="1" r="304">
      <c r="A304" s="16">
        <v>30319</v>
      </c>
      <c r="B304" s="17" t="s">
        <v>5063</v>
      </c>
      <c r="C304" s="17">
        <v>2012</v>
      </c>
      <c r="D304" s="392">
        <v>41219</v>
      </c>
      <c r="E304" s="19" t="s">
        <v>5064</v>
      </c>
      <c r="F304" s="20" t="s">
        <v>2214</v>
      </c>
      <c r="G304" s="19" t="s">
        <v>17</v>
      </c>
      <c r="H304" s="20" t="s">
        <v>2069</v>
      </c>
      <c r="I304" s="392">
        <v>43697</v>
      </c>
      <c r="J304" s="19">
        <v>8</v>
      </c>
      <c r="K304" s="103" t="s">
        <v>308</v>
      </c>
      <c r="L304" s="20" t="s">
        <v>371</v>
      </c>
      <c r="M304" s="393">
        <f>I304-D304</f>
        <v>2478</v>
      </c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ht="12.75" customHeight="1" r="305">
      <c r="A305" s="8">
        <v>30419</v>
      </c>
      <c r="B305" s="9" t="s">
        <v>5065</v>
      </c>
      <c r="C305" s="9">
        <v>2012</v>
      </c>
      <c r="D305" s="388">
        <v>41263</v>
      </c>
      <c r="E305" s="12" t="s">
        <v>5066</v>
      </c>
      <c r="F305" s="11" t="s">
        <v>1599</v>
      </c>
      <c r="G305" s="12" t="s">
        <v>17</v>
      </c>
      <c r="H305" s="11" t="s">
        <v>277</v>
      </c>
      <c r="I305" s="388">
        <v>43697</v>
      </c>
      <c r="J305" s="12">
        <v>8</v>
      </c>
      <c r="K305" s="103" t="s">
        <v>308</v>
      </c>
      <c r="L305" s="11" t="s">
        <v>371</v>
      </c>
      <c r="M305" s="389">
        <f>I305-D305</f>
        <v>2434</v>
      </c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ht="12.75" customHeight="1" r="306">
      <c r="A306" s="16">
        <v>30519</v>
      </c>
      <c r="B306" s="17" t="s">
        <v>5067</v>
      </c>
      <c r="C306" s="17">
        <v>2013</v>
      </c>
      <c r="D306" s="392">
        <v>41618</v>
      </c>
      <c r="E306" s="19" t="s">
        <v>5068</v>
      </c>
      <c r="F306" s="20" t="s">
        <v>1599</v>
      </c>
      <c r="G306" s="19" t="s">
        <v>17</v>
      </c>
      <c r="H306" s="20" t="s">
        <v>225</v>
      </c>
      <c r="I306" s="392">
        <v>43697</v>
      </c>
      <c r="J306" s="19">
        <v>8</v>
      </c>
      <c r="K306" s="103" t="s">
        <v>308</v>
      </c>
      <c r="L306" s="20" t="s">
        <v>371</v>
      </c>
      <c r="M306" s="393">
        <f>I306-D306</f>
        <v>2079</v>
      </c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ht="12.75" customHeight="1" r="307">
      <c r="A307" s="8">
        <v>30619</v>
      </c>
      <c r="B307" s="9" t="s">
        <v>5069</v>
      </c>
      <c r="C307" s="9">
        <v>2013</v>
      </c>
      <c r="D307" s="388">
        <v>41604</v>
      </c>
      <c r="E307" s="12" t="s">
        <v>5070</v>
      </c>
      <c r="F307" s="11" t="s">
        <v>1599</v>
      </c>
      <c r="G307" s="12" t="s">
        <v>17</v>
      </c>
      <c r="H307" s="11" t="s">
        <v>2069</v>
      </c>
      <c r="I307" s="388">
        <v>43697</v>
      </c>
      <c r="J307" s="12">
        <v>8</v>
      </c>
      <c r="K307" s="103" t="s">
        <v>308</v>
      </c>
      <c r="L307" s="11" t="s">
        <v>371</v>
      </c>
      <c r="M307" s="389">
        <f>I307-D307</f>
        <v>2093</v>
      </c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ht="12.75" customHeight="1" r="308">
      <c r="A308" s="16">
        <v>30719</v>
      </c>
      <c r="B308" s="17" t="s">
        <v>5071</v>
      </c>
      <c r="C308" s="17">
        <v>2018</v>
      </c>
      <c r="D308" s="392">
        <v>43343</v>
      </c>
      <c r="E308" s="19" t="s">
        <v>5072</v>
      </c>
      <c r="F308" s="20" t="s">
        <v>1081</v>
      </c>
      <c r="G308" s="19" t="s">
        <v>17</v>
      </c>
      <c r="H308" s="20" t="s">
        <v>137</v>
      </c>
      <c r="I308" s="392">
        <v>43697</v>
      </c>
      <c r="J308" s="19">
        <v>8</v>
      </c>
      <c r="K308" s="97" t="s">
        <v>295</v>
      </c>
      <c r="L308" s="20" t="s">
        <v>371</v>
      </c>
      <c r="M308" s="393">
        <f>I308-D308</f>
        <v>354</v>
      </c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ht="12.75" customHeight="1" r="309">
      <c r="A309" s="8">
        <v>30819</v>
      </c>
      <c r="B309" s="9" t="s">
        <v>5073</v>
      </c>
      <c r="C309" s="9">
        <v>2012</v>
      </c>
      <c r="D309" s="388">
        <v>40954</v>
      </c>
      <c r="E309" s="12" t="s">
        <v>5074</v>
      </c>
      <c r="F309" s="11" t="s">
        <v>5075</v>
      </c>
      <c r="G309" s="12" t="s">
        <v>17</v>
      </c>
      <c r="H309" s="11" t="s">
        <v>55</v>
      </c>
      <c r="I309" s="388">
        <v>43697</v>
      </c>
      <c r="J309" s="12">
        <v>8</v>
      </c>
      <c r="K309" s="103" t="s">
        <v>308</v>
      </c>
      <c r="L309" s="11" t="s">
        <v>376</v>
      </c>
      <c r="M309" s="389">
        <f>I309-D309</f>
        <v>2743</v>
      </c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ht="12.75" customHeight="1" r="310">
      <c r="A310" s="16">
        <v>30919</v>
      </c>
      <c r="B310" s="17" t="s">
        <v>5076</v>
      </c>
      <c r="C310" s="17">
        <v>2011</v>
      </c>
      <c r="D310" s="392">
        <v>40905</v>
      </c>
      <c r="E310" s="19" t="s">
        <v>5077</v>
      </c>
      <c r="F310" s="20" t="s">
        <v>5075</v>
      </c>
      <c r="G310" s="19" t="s">
        <v>17</v>
      </c>
      <c r="H310" s="20" t="s">
        <v>25</v>
      </c>
      <c r="I310" s="392">
        <v>43697</v>
      </c>
      <c r="J310" s="19">
        <v>8</v>
      </c>
      <c r="K310" s="103" t="s">
        <v>308</v>
      </c>
      <c r="L310" s="20" t="s">
        <v>376</v>
      </c>
      <c r="M310" s="393">
        <f>I310-D310</f>
        <v>2792</v>
      </c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ht="12.75" customHeight="1" r="311">
      <c r="A311" s="8">
        <v>31019</v>
      </c>
      <c r="B311" s="9" t="s">
        <v>5078</v>
      </c>
      <c r="C311" s="9">
        <v>2014</v>
      </c>
      <c r="D311" s="388">
        <v>41669</v>
      </c>
      <c r="E311" s="12" t="s">
        <v>5079</v>
      </c>
      <c r="F311" s="11" t="s">
        <v>3668</v>
      </c>
      <c r="G311" s="12" t="s">
        <v>17</v>
      </c>
      <c r="H311" s="11" t="s">
        <v>3671</v>
      </c>
      <c r="I311" s="388">
        <v>43697</v>
      </c>
      <c r="J311" s="12">
        <v>8</v>
      </c>
      <c r="K311" s="106" t="s">
        <v>324</v>
      </c>
      <c r="L311" s="11" t="s">
        <v>371</v>
      </c>
      <c r="M311" s="389">
        <f>I311-D311</f>
        <v>2028</v>
      </c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ht="12.75" customHeight="1" r="312">
      <c r="A312" s="16">
        <v>31119</v>
      </c>
      <c r="B312" s="17" t="s">
        <v>5080</v>
      </c>
      <c r="C312" s="17">
        <v>2013</v>
      </c>
      <c r="D312" s="392">
        <v>41569</v>
      </c>
      <c r="E312" s="19" t="s">
        <v>5081</v>
      </c>
      <c r="F312" s="20" t="s">
        <v>953</v>
      </c>
      <c r="G312" s="19" t="s">
        <v>17</v>
      </c>
      <c r="H312" s="20" t="s">
        <v>132</v>
      </c>
      <c r="I312" s="392">
        <v>43699</v>
      </c>
      <c r="J312" s="19">
        <v>8</v>
      </c>
      <c r="K312" s="497" t="s">
        <v>336</v>
      </c>
      <c r="L312" s="20" t="s">
        <v>371</v>
      </c>
      <c r="M312" s="393">
        <f>I312-D312</f>
        <v>2130</v>
      </c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ht="12.75" customHeight="1" r="313">
      <c r="A313" s="8">
        <v>31219</v>
      </c>
      <c r="B313" s="9" t="s">
        <v>5082</v>
      </c>
      <c r="C313" s="9">
        <v>2013</v>
      </c>
      <c r="D313" s="388">
        <v>41590</v>
      </c>
      <c r="E313" s="12" t="s">
        <v>5083</v>
      </c>
      <c r="F313" s="11" t="s">
        <v>953</v>
      </c>
      <c r="G313" s="12" t="s">
        <v>17</v>
      </c>
      <c r="H313" s="11" t="s">
        <v>83</v>
      </c>
      <c r="I313" s="388">
        <v>43699</v>
      </c>
      <c r="J313" s="12">
        <v>8</v>
      </c>
      <c r="K313" s="497" t="s">
        <v>336</v>
      </c>
      <c r="L313" s="11" t="s">
        <v>371</v>
      </c>
      <c r="M313" s="389">
        <f>I313-D313</f>
        <v>2109</v>
      </c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ht="12.75" customHeight="1" r="314">
      <c r="A314" s="16">
        <v>31319</v>
      </c>
      <c r="B314" s="17" t="s">
        <v>5084</v>
      </c>
      <c r="C314" s="17">
        <v>2014</v>
      </c>
      <c r="D314" s="392">
        <v>41835</v>
      </c>
      <c r="E314" s="19" t="s">
        <v>5085</v>
      </c>
      <c r="F314" s="20" t="s">
        <v>953</v>
      </c>
      <c r="G314" s="19" t="s">
        <v>17</v>
      </c>
      <c r="H314" s="20" t="s">
        <v>77</v>
      </c>
      <c r="I314" s="392">
        <v>43699</v>
      </c>
      <c r="J314" s="19">
        <v>8</v>
      </c>
      <c r="K314" s="497" t="s">
        <v>336</v>
      </c>
      <c r="L314" s="20" t="s">
        <v>371</v>
      </c>
      <c r="M314" s="393">
        <f>I314-D314</f>
        <v>1864</v>
      </c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ht="12.75" customHeight="1" r="315">
      <c r="A315" s="8">
        <v>31419</v>
      </c>
      <c r="B315" s="9" t="s">
        <v>5086</v>
      </c>
      <c r="C315" s="9">
        <v>2016</v>
      </c>
      <c r="D315" s="388">
        <v>42685</v>
      </c>
      <c r="E315" s="12" t="s">
        <v>5087</v>
      </c>
      <c r="F315" s="11" t="s">
        <v>953</v>
      </c>
      <c r="G315" s="12" t="s">
        <v>17</v>
      </c>
      <c r="H315" s="11" t="s">
        <v>137</v>
      </c>
      <c r="I315" s="388">
        <v>43699</v>
      </c>
      <c r="J315" s="12">
        <v>8</v>
      </c>
      <c r="K315" s="497" t="s">
        <v>336</v>
      </c>
      <c r="L315" s="11" t="s">
        <v>371</v>
      </c>
      <c r="M315" s="389">
        <f>I315-D315</f>
        <v>1014</v>
      </c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ht="12.75" customHeight="1" r="316">
      <c r="A316" s="16">
        <v>31519</v>
      </c>
      <c r="B316" s="17" t="s">
        <v>5088</v>
      </c>
      <c r="C316" s="17">
        <v>2017</v>
      </c>
      <c r="D316" s="392">
        <v>42990</v>
      </c>
      <c r="E316" s="19" t="s">
        <v>5089</v>
      </c>
      <c r="F316" s="20" t="s">
        <v>953</v>
      </c>
      <c r="G316" s="19" t="s">
        <v>17</v>
      </c>
      <c r="H316" s="20" t="s">
        <v>94</v>
      </c>
      <c r="I316" s="392">
        <v>43699</v>
      </c>
      <c r="J316" s="19">
        <v>8</v>
      </c>
      <c r="K316" s="497" t="s">
        <v>336</v>
      </c>
      <c r="L316" s="20" t="s">
        <v>371</v>
      </c>
      <c r="M316" s="393">
        <f>I316-D316</f>
        <v>709</v>
      </c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ht="12.75" customHeight="1" r="317">
      <c r="A317" s="8">
        <v>31619</v>
      </c>
      <c r="B317" s="9" t="s">
        <v>5090</v>
      </c>
      <c r="C317" s="9">
        <v>2019</v>
      </c>
      <c r="D317" s="388">
        <v>43509</v>
      </c>
      <c r="E317" s="12" t="s">
        <v>5091</v>
      </c>
      <c r="F317" s="11" t="s">
        <v>953</v>
      </c>
      <c r="G317" s="12" t="s">
        <v>17</v>
      </c>
      <c r="H317" s="11" t="s">
        <v>225</v>
      </c>
      <c r="I317" s="388">
        <v>43699</v>
      </c>
      <c r="J317" s="12">
        <v>8</v>
      </c>
      <c r="K317" s="497" t="s">
        <v>336</v>
      </c>
      <c r="L317" s="11" t="s">
        <v>371</v>
      </c>
      <c r="M317" s="389">
        <f>I317-D317</f>
        <v>190</v>
      </c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ht="12.75" customHeight="1" r="318">
      <c r="A318" s="16">
        <v>31719</v>
      </c>
      <c r="B318" s="17" t="s">
        <v>5092</v>
      </c>
      <c r="C318" s="17">
        <v>2013</v>
      </c>
      <c r="D318" s="392">
        <v>41498</v>
      </c>
      <c r="E318" s="19" t="s">
        <v>5093</v>
      </c>
      <c r="F318" s="20" t="s">
        <v>953</v>
      </c>
      <c r="G318" s="19" t="s">
        <v>17</v>
      </c>
      <c r="H318" s="20" t="s">
        <v>209</v>
      </c>
      <c r="I318" s="392">
        <v>43699</v>
      </c>
      <c r="J318" s="19">
        <v>8</v>
      </c>
      <c r="K318" s="103" t="s">
        <v>308</v>
      </c>
      <c r="L318" s="20" t="s">
        <v>371</v>
      </c>
      <c r="M318" s="393">
        <f>I318-D318</f>
        <v>2201</v>
      </c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ht="12.75" customHeight="1" r="319">
      <c r="A319" s="8">
        <v>31819</v>
      </c>
      <c r="B319" s="9" t="s">
        <v>5094</v>
      </c>
      <c r="C319" s="9">
        <v>2015</v>
      </c>
      <c r="D319" s="388">
        <v>42072</v>
      </c>
      <c r="E319" s="12" t="s">
        <v>5095</v>
      </c>
      <c r="F319" s="11" t="s">
        <v>953</v>
      </c>
      <c r="G319" s="12" t="s">
        <v>17</v>
      </c>
      <c r="H319" s="11" t="s">
        <v>55</v>
      </c>
      <c r="I319" s="388">
        <v>43699</v>
      </c>
      <c r="J319" s="12">
        <v>8</v>
      </c>
      <c r="K319" s="103" t="s">
        <v>308</v>
      </c>
      <c r="L319" s="11" t="s">
        <v>371</v>
      </c>
      <c r="M319" s="389">
        <f>I319-D319</f>
        <v>1627</v>
      </c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ht="12.75" customHeight="1" r="320">
      <c r="A320" s="16">
        <v>31919</v>
      </c>
      <c r="B320" s="17" t="s">
        <v>5096</v>
      </c>
      <c r="C320" s="17">
        <v>2013</v>
      </c>
      <c r="D320" s="392">
        <v>41509</v>
      </c>
      <c r="E320" s="19" t="s">
        <v>5097</v>
      </c>
      <c r="F320" s="20" t="s">
        <v>1430</v>
      </c>
      <c r="G320" s="19" t="s">
        <v>17</v>
      </c>
      <c r="H320" s="20" t="s">
        <v>121</v>
      </c>
      <c r="I320" s="392">
        <v>43699</v>
      </c>
      <c r="J320" s="19">
        <v>8</v>
      </c>
      <c r="K320" s="103" t="s">
        <v>308</v>
      </c>
      <c r="L320" s="20" t="s">
        <v>371</v>
      </c>
      <c r="M320" s="393">
        <f>I320-D320</f>
        <v>2190</v>
      </c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ht="12.75" customHeight="1" r="321">
      <c r="A321" s="8">
        <v>32019</v>
      </c>
      <c r="B321" s="9" t="s">
        <v>5017</v>
      </c>
      <c r="C321" s="9">
        <v>2013</v>
      </c>
      <c r="D321" s="388">
        <v>41627</v>
      </c>
      <c r="E321" s="12" t="s">
        <v>5098</v>
      </c>
      <c r="F321" s="11" t="s">
        <v>5019</v>
      </c>
      <c r="G321" s="12" t="s">
        <v>844</v>
      </c>
      <c r="H321" s="11" t="s">
        <v>1536</v>
      </c>
      <c r="I321" s="388">
        <v>43699</v>
      </c>
      <c r="J321" s="12">
        <v>8</v>
      </c>
      <c r="K321" s="87" t="s">
        <v>278</v>
      </c>
      <c r="L321" s="11" t="s">
        <v>365</v>
      </c>
      <c r="M321" s="389">
        <f>I321-D321</f>
        <v>2072</v>
      </c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ht="12.75" customHeight="1" r="322">
      <c r="A322" s="16">
        <v>32119</v>
      </c>
      <c r="B322" s="17" t="s">
        <v>5099</v>
      </c>
      <c r="C322" s="17">
        <v>2014</v>
      </c>
      <c r="D322" s="392">
        <v>41726</v>
      </c>
      <c r="E322" s="19" t="s">
        <v>5100</v>
      </c>
      <c r="F322" s="20" t="s">
        <v>5019</v>
      </c>
      <c r="G322" s="19" t="s">
        <v>844</v>
      </c>
      <c r="H322" s="20" t="s">
        <v>1536</v>
      </c>
      <c r="I322" s="392">
        <v>43699</v>
      </c>
      <c r="J322" s="19">
        <v>8</v>
      </c>
      <c r="K322" s="87" t="s">
        <v>278</v>
      </c>
      <c r="L322" s="20" t="s">
        <v>365</v>
      </c>
      <c r="M322" s="393">
        <f>I322-D322</f>
        <v>1973</v>
      </c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ht="12.75" customHeight="1" r="323">
      <c r="A323" s="8">
        <v>32219</v>
      </c>
      <c r="B323" s="9" t="s">
        <v>5101</v>
      </c>
      <c r="C323" s="9">
        <v>2015</v>
      </c>
      <c r="D323" s="388">
        <v>42023</v>
      </c>
      <c r="E323" s="12" t="s">
        <v>5102</v>
      </c>
      <c r="F323" s="11" t="s">
        <v>542</v>
      </c>
      <c r="G323" s="12" t="s">
        <v>860</v>
      </c>
      <c r="H323" s="11" t="s">
        <v>5103</v>
      </c>
      <c r="I323" s="388">
        <v>43699</v>
      </c>
      <c r="J323" s="12">
        <v>8</v>
      </c>
      <c r="K323" s="87" t="s">
        <v>278</v>
      </c>
      <c r="L323" s="11" t="s">
        <v>376</v>
      </c>
      <c r="M323" s="389">
        <f>I323-D323</f>
        <v>1676</v>
      </c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ht="12.75" customHeight="1" r="324">
      <c r="A324" s="16">
        <v>32319</v>
      </c>
      <c r="B324" s="17" t="s">
        <v>5104</v>
      </c>
      <c r="C324" s="17">
        <v>2016</v>
      </c>
      <c r="D324" s="392">
        <v>42703</v>
      </c>
      <c r="E324" s="19" t="s">
        <v>5105</v>
      </c>
      <c r="F324" s="20" t="s">
        <v>5037</v>
      </c>
      <c r="G324" s="19" t="s">
        <v>844</v>
      </c>
      <c r="H324" s="20" t="s">
        <v>965</v>
      </c>
      <c r="I324" s="392">
        <v>43700</v>
      </c>
      <c r="J324" s="19">
        <v>8</v>
      </c>
      <c r="K324" s="103" t="s">
        <v>308</v>
      </c>
      <c r="L324" s="20" t="s">
        <v>376</v>
      </c>
      <c r="M324" s="393">
        <f>I324-D324</f>
        <v>997</v>
      </c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ht="12.75" customHeight="1" r="325">
      <c r="A325" s="8">
        <v>32419</v>
      </c>
      <c r="B325" s="9" t="s">
        <v>5106</v>
      </c>
      <c r="C325" s="9">
        <v>2012</v>
      </c>
      <c r="D325" s="388">
        <v>41099</v>
      </c>
      <c r="E325" s="12" t="s">
        <v>5107</v>
      </c>
      <c r="F325" s="11" t="s">
        <v>1417</v>
      </c>
      <c r="G325" s="12" t="s">
        <v>860</v>
      </c>
      <c r="H325" s="11" t="s">
        <v>18</v>
      </c>
      <c r="I325" s="388">
        <v>43700</v>
      </c>
      <c r="J325" s="12">
        <v>8</v>
      </c>
      <c r="K325" s="97" t="s">
        <v>295</v>
      </c>
      <c r="L325" s="11" t="s">
        <v>376</v>
      </c>
      <c r="M325" s="389">
        <f>I325-D325</f>
        <v>2601</v>
      </c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ht="12.75" customHeight="1" r="326">
      <c r="A326" s="16">
        <v>32519</v>
      </c>
      <c r="B326" s="17" t="s">
        <v>5108</v>
      </c>
      <c r="C326" s="17">
        <v>2018</v>
      </c>
      <c r="D326" s="392">
        <v>43122</v>
      </c>
      <c r="E326" s="19" t="s">
        <v>5109</v>
      </c>
      <c r="F326" s="20" t="s">
        <v>2508</v>
      </c>
      <c r="G326" s="19" t="s">
        <v>844</v>
      </c>
      <c r="H326" s="20" t="s">
        <v>1536</v>
      </c>
      <c r="I326" s="392">
        <v>43700</v>
      </c>
      <c r="J326" s="19">
        <v>8</v>
      </c>
      <c r="K326" s="103" t="s">
        <v>308</v>
      </c>
      <c r="L326" s="20" t="s">
        <v>376</v>
      </c>
      <c r="M326" s="393">
        <f>I326-D326</f>
        <v>578</v>
      </c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ht="12.75" customHeight="1" r="327">
      <c r="A327" s="8">
        <v>32619</v>
      </c>
      <c r="B327" s="9" t="s">
        <v>5110</v>
      </c>
      <c r="C327" s="9">
        <v>2011</v>
      </c>
      <c r="D327" s="388">
        <v>40765</v>
      </c>
      <c r="E327" s="12" t="s">
        <v>5111</v>
      </c>
      <c r="F327" s="11" t="s">
        <v>2775</v>
      </c>
      <c r="G327" s="12" t="s">
        <v>860</v>
      </c>
      <c r="H327" s="11" t="s">
        <v>465</v>
      </c>
      <c r="I327" s="388">
        <v>43714</v>
      </c>
      <c r="J327" s="12">
        <v>9</v>
      </c>
      <c r="K327" s="103" t="s">
        <v>308</v>
      </c>
      <c r="L327" s="11" t="s">
        <v>376</v>
      </c>
      <c r="M327" s="389">
        <f>I327-D327</f>
        <v>2949</v>
      </c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ht="12.75" customHeight="1" r="328">
      <c r="A328" s="16">
        <v>32719</v>
      </c>
      <c r="B328" s="17" t="s">
        <v>5112</v>
      </c>
      <c r="C328" s="17">
        <v>2011</v>
      </c>
      <c r="D328" s="392">
        <v>40626</v>
      </c>
      <c r="E328" s="19" t="s">
        <v>5113</v>
      </c>
      <c r="F328" s="20" t="s">
        <v>5040</v>
      </c>
      <c r="G328" s="19" t="s">
        <v>844</v>
      </c>
      <c r="H328" s="20" t="s">
        <v>2462</v>
      </c>
      <c r="I328" s="392">
        <v>43714</v>
      </c>
      <c r="J328" s="19">
        <v>9</v>
      </c>
      <c r="K328" s="103" t="s">
        <v>319</v>
      </c>
      <c r="L328" s="20" t="s">
        <v>371</v>
      </c>
      <c r="M328" s="393">
        <f>I328-D328</f>
        <v>3088</v>
      </c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ht="12.75" customHeight="1" r="329">
      <c r="A329" s="8">
        <v>32819</v>
      </c>
      <c r="B329" s="9" t="s">
        <v>5114</v>
      </c>
      <c r="C329" s="9">
        <v>2017</v>
      </c>
      <c r="D329" s="388">
        <v>42852</v>
      </c>
      <c r="E329" s="12" t="s">
        <v>5115</v>
      </c>
      <c r="F329" s="11" t="s">
        <v>5037</v>
      </c>
      <c r="G329" s="12" t="s">
        <v>844</v>
      </c>
      <c r="H329" s="11" t="s">
        <v>965</v>
      </c>
      <c r="I329" s="388">
        <v>43714</v>
      </c>
      <c r="J329" s="12">
        <v>9</v>
      </c>
      <c r="K329" s="103" t="s">
        <v>308</v>
      </c>
      <c r="L329" s="11" t="s">
        <v>371</v>
      </c>
      <c r="M329" s="389">
        <f>I329-D329</f>
        <v>862</v>
      </c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ht="12.75" customHeight="1" r="330">
      <c r="A330" s="16">
        <v>32919</v>
      </c>
      <c r="B330" s="17" t="s">
        <v>5116</v>
      </c>
      <c r="C330" s="17">
        <v>2011</v>
      </c>
      <c r="D330" s="392">
        <v>40599</v>
      </c>
      <c r="E330" s="19" t="s">
        <v>5117</v>
      </c>
      <c r="F330" s="20" t="s">
        <v>5040</v>
      </c>
      <c r="G330" s="19" t="s">
        <v>844</v>
      </c>
      <c r="H330" s="20" t="s">
        <v>2462</v>
      </c>
      <c r="I330" s="392">
        <v>43714</v>
      </c>
      <c r="J330" s="19">
        <v>9</v>
      </c>
      <c r="K330" s="103" t="s">
        <v>319</v>
      </c>
      <c r="L330" s="20" t="s">
        <v>371</v>
      </c>
      <c r="M330" s="393">
        <f>I330-D330</f>
        <v>3115</v>
      </c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ht="12.75" customHeight="1" r="331">
      <c r="A331" s="8">
        <v>33019</v>
      </c>
      <c r="B331" s="9" t="s">
        <v>5118</v>
      </c>
      <c r="C331" s="9">
        <v>2009</v>
      </c>
      <c r="D331" s="388">
        <v>39954</v>
      </c>
      <c r="E331" s="12" t="s">
        <v>5119</v>
      </c>
      <c r="F331" s="11" t="s">
        <v>1653</v>
      </c>
      <c r="G331" s="12" t="s">
        <v>850</v>
      </c>
      <c r="H331" s="11" t="s">
        <v>866</v>
      </c>
      <c r="I331" s="388">
        <v>43714</v>
      </c>
      <c r="J331" s="12">
        <v>9</v>
      </c>
      <c r="K331" s="106" t="s">
        <v>324</v>
      </c>
      <c r="L331" s="11" t="s">
        <v>371</v>
      </c>
      <c r="M331" s="389">
        <f>I331-D331</f>
        <v>3760</v>
      </c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ht="12.75" customHeight="1" r="332">
      <c r="A332" s="16">
        <v>33119</v>
      </c>
      <c r="B332" s="17" t="s">
        <v>5120</v>
      </c>
      <c r="C332" s="17">
        <v>2015</v>
      </c>
      <c r="D332" s="392">
        <v>42094</v>
      </c>
      <c r="E332" s="19" t="s">
        <v>5121</v>
      </c>
      <c r="F332" s="20" t="s">
        <v>5122</v>
      </c>
      <c r="G332" s="19" t="s">
        <v>844</v>
      </c>
      <c r="H332" s="20" t="s">
        <v>2462</v>
      </c>
      <c r="I332" s="392">
        <v>43714</v>
      </c>
      <c r="J332" s="19">
        <v>9</v>
      </c>
      <c r="K332" s="103" t="s">
        <v>313</v>
      </c>
      <c r="L332" s="20" t="s">
        <v>365</v>
      </c>
      <c r="M332" s="393">
        <f>I332-D332</f>
        <v>1620</v>
      </c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ht="12.75" customHeight="1" r="333">
      <c r="A333" s="8">
        <v>33219</v>
      </c>
      <c r="B333" s="9" t="s">
        <v>5123</v>
      </c>
      <c r="C333" s="9">
        <v>2014</v>
      </c>
      <c r="D333" s="388">
        <v>41927</v>
      </c>
      <c r="E333" s="12" t="s">
        <v>5124</v>
      </c>
      <c r="F333" s="11" t="s">
        <v>2536</v>
      </c>
      <c r="G333" s="12" t="s">
        <v>17</v>
      </c>
      <c r="H333" s="11" t="s">
        <v>345</v>
      </c>
      <c r="I333" s="388">
        <v>43714</v>
      </c>
      <c r="J333" s="12">
        <v>9</v>
      </c>
      <c r="K333" s="97" t="s">
        <v>295</v>
      </c>
      <c r="L333" s="11" t="s">
        <v>371</v>
      </c>
      <c r="M333" s="389">
        <f>I333-D333</f>
        <v>1787</v>
      </c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ht="12.75" customHeight="1" r="334">
      <c r="A334" s="16">
        <v>33319</v>
      </c>
      <c r="B334" s="17" t="s">
        <v>5125</v>
      </c>
      <c r="C334" s="17">
        <v>2016</v>
      </c>
      <c r="D334" s="392">
        <v>42412</v>
      </c>
      <c r="E334" s="19" t="s">
        <v>5126</v>
      </c>
      <c r="F334" s="20" t="s">
        <v>2536</v>
      </c>
      <c r="G334" s="19" t="s">
        <v>17</v>
      </c>
      <c r="H334" s="20" t="s">
        <v>851</v>
      </c>
      <c r="I334" s="392">
        <v>43714</v>
      </c>
      <c r="J334" s="19">
        <v>9</v>
      </c>
      <c r="K334" s="97" t="s">
        <v>295</v>
      </c>
      <c r="L334" s="20" t="s">
        <v>371</v>
      </c>
      <c r="M334" s="393">
        <f>I334-D334</f>
        <v>1302</v>
      </c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ht="12.75" customHeight="1" r="335">
      <c r="A335" s="8">
        <v>33419</v>
      </c>
      <c r="B335" s="9" t="s">
        <v>5127</v>
      </c>
      <c r="C335" s="9">
        <v>2014</v>
      </c>
      <c r="D335" s="388">
        <v>41786</v>
      </c>
      <c r="E335" s="12" t="s">
        <v>5128</v>
      </c>
      <c r="F335" s="11" t="s">
        <v>2536</v>
      </c>
      <c r="G335" s="12" t="s">
        <v>17</v>
      </c>
      <c r="H335" s="11" t="s">
        <v>132</v>
      </c>
      <c r="I335" s="388">
        <v>43714</v>
      </c>
      <c r="J335" s="12">
        <v>9</v>
      </c>
      <c r="K335" s="97" t="s">
        <v>295</v>
      </c>
      <c r="L335" s="11" t="s">
        <v>371</v>
      </c>
      <c r="M335" s="389">
        <f>I335-D335</f>
        <v>1928</v>
      </c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ht="12.75" customHeight="1" r="336">
      <c r="A336" s="16">
        <v>33519</v>
      </c>
      <c r="B336" s="17" t="s">
        <v>5129</v>
      </c>
      <c r="C336" s="17">
        <v>2014</v>
      </c>
      <c r="D336" s="392">
        <v>41886</v>
      </c>
      <c r="E336" s="19" t="s">
        <v>5130</v>
      </c>
      <c r="F336" s="20" t="s">
        <v>497</v>
      </c>
      <c r="G336" s="19" t="s">
        <v>17</v>
      </c>
      <c r="H336" s="20" t="s">
        <v>181</v>
      </c>
      <c r="I336" s="392">
        <v>43714</v>
      </c>
      <c r="J336" s="19">
        <v>9</v>
      </c>
      <c r="K336" s="497" t="s">
        <v>336</v>
      </c>
      <c r="L336" s="20" t="s">
        <v>371</v>
      </c>
      <c r="M336" s="393">
        <f>I336-D336</f>
        <v>1828</v>
      </c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ht="12.75" customHeight="1" r="337">
      <c r="A337" s="8">
        <v>33619</v>
      </c>
      <c r="B337" s="9" t="s">
        <v>5131</v>
      </c>
      <c r="C337" s="9">
        <v>2013</v>
      </c>
      <c r="D337" s="388">
        <v>41592</v>
      </c>
      <c r="E337" s="12" t="s">
        <v>5132</v>
      </c>
      <c r="F337" s="11" t="s">
        <v>430</v>
      </c>
      <c r="G337" s="12" t="s">
        <v>17</v>
      </c>
      <c r="H337" s="11" t="s">
        <v>83</v>
      </c>
      <c r="I337" s="388">
        <v>43714</v>
      </c>
      <c r="J337" s="12">
        <v>9</v>
      </c>
      <c r="K337" s="497" t="s">
        <v>336</v>
      </c>
      <c r="L337" s="11" t="s">
        <v>371</v>
      </c>
      <c r="M337" s="389">
        <f>I337-D337</f>
        <v>2122</v>
      </c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ht="12.75" customHeight="1" r="338">
      <c r="A338" s="16">
        <v>33719</v>
      </c>
      <c r="B338" s="17" t="s">
        <v>5133</v>
      </c>
      <c r="C338" s="17">
        <v>2016</v>
      </c>
      <c r="D338" s="392">
        <v>42674</v>
      </c>
      <c r="E338" s="19" t="s">
        <v>5134</v>
      </c>
      <c r="F338" s="20" t="s">
        <v>430</v>
      </c>
      <c r="G338" s="19" t="s">
        <v>17</v>
      </c>
      <c r="H338" s="20" t="s">
        <v>83</v>
      </c>
      <c r="I338" s="392">
        <v>43714</v>
      </c>
      <c r="J338" s="19">
        <v>9</v>
      </c>
      <c r="K338" s="497" t="s">
        <v>336</v>
      </c>
      <c r="L338" s="20" t="s">
        <v>371</v>
      </c>
      <c r="M338" s="393">
        <f>I338-D338</f>
        <v>1040</v>
      </c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ht="12.75" customHeight="1" r="339">
      <c r="A339" s="8">
        <v>33819</v>
      </c>
      <c r="B339" s="9" t="s">
        <v>5135</v>
      </c>
      <c r="C339" s="9">
        <v>2015</v>
      </c>
      <c r="D339" s="388">
        <v>42359</v>
      </c>
      <c r="E339" s="12" t="s">
        <v>5136</v>
      </c>
      <c r="F339" s="11" t="s">
        <v>430</v>
      </c>
      <c r="G339" s="12" t="s">
        <v>17</v>
      </c>
      <c r="H339" s="11" t="s">
        <v>137</v>
      </c>
      <c r="I339" s="388">
        <v>43714</v>
      </c>
      <c r="J339" s="12">
        <v>9</v>
      </c>
      <c r="K339" s="497" t="s">
        <v>336</v>
      </c>
      <c r="L339" s="11" t="s">
        <v>371</v>
      </c>
      <c r="M339" s="389">
        <f>I339-D339</f>
        <v>1355</v>
      </c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ht="12.75" customHeight="1" r="340">
      <c r="A340" s="16">
        <v>33919</v>
      </c>
      <c r="B340" s="17" t="s">
        <v>5137</v>
      </c>
      <c r="C340" s="17">
        <v>2019</v>
      </c>
      <c r="D340" s="392">
        <v>43607</v>
      </c>
      <c r="E340" s="19" t="s">
        <v>5138</v>
      </c>
      <c r="F340" s="20" t="s">
        <v>885</v>
      </c>
      <c r="G340" s="19" t="s">
        <v>17</v>
      </c>
      <c r="H340" s="20" t="s">
        <v>1504</v>
      </c>
      <c r="I340" s="392">
        <v>43714</v>
      </c>
      <c r="J340" s="19">
        <v>9</v>
      </c>
      <c r="K340" s="497" t="s">
        <v>336</v>
      </c>
      <c r="L340" s="20" t="s">
        <v>371</v>
      </c>
      <c r="M340" s="393">
        <f>I340-D340</f>
        <v>107</v>
      </c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ht="12.75" customHeight="1" r="341">
      <c r="A341" s="8">
        <v>34019</v>
      </c>
      <c r="B341" s="9" t="s">
        <v>5139</v>
      </c>
      <c r="C341" s="9">
        <v>2018</v>
      </c>
      <c r="D341" s="388">
        <v>43448</v>
      </c>
      <c r="E341" s="12" t="s">
        <v>5140</v>
      </c>
      <c r="F341" s="11" t="s">
        <v>1430</v>
      </c>
      <c r="G341" s="12" t="s">
        <v>17</v>
      </c>
      <c r="H341" s="11" t="s">
        <v>137</v>
      </c>
      <c r="I341" s="388">
        <v>43714</v>
      </c>
      <c r="J341" s="12">
        <v>9</v>
      </c>
      <c r="K341" s="497" t="s">
        <v>336</v>
      </c>
      <c r="L341" s="11" t="s">
        <v>371</v>
      </c>
      <c r="M341" s="389">
        <f>I341-D341</f>
        <v>266</v>
      </c>
      <c r="N341" s="22"/>
      <c r="O341" s="136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ht="12.75" customHeight="1" r="342">
      <c r="A342" s="16">
        <v>34119</v>
      </c>
      <c r="B342" s="17" t="s">
        <v>5141</v>
      </c>
      <c r="C342" s="17">
        <v>2015</v>
      </c>
      <c r="D342" s="392">
        <v>42271</v>
      </c>
      <c r="E342" s="19" t="s">
        <v>5142</v>
      </c>
      <c r="F342" s="20" t="s">
        <v>4518</v>
      </c>
      <c r="G342" s="19" t="s">
        <v>17</v>
      </c>
      <c r="H342" s="20" t="s">
        <v>1252</v>
      </c>
      <c r="I342" s="392">
        <v>43714</v>
      </c>
      <c r="J342" s="19">
        <v>9</v>
      </c>
      <c r="K342" s="497" t="s">
        <v>336</v>
      </c>
      <c r="L342" s="20" t="s">
        <v>376</v>
      </c>
      <c r="M342" s="393">
        <f>I342-D342</f>
        <v>1443</v>
      </c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ht="12.75" customHeight="1" r="343">
      <c r="A343" s="8">
        <v>34219</v>
      </c>
      <c r="B343" s="9" t="s">
        <v>5143</v>
      </c>
      <c r="C343" s="9">
        <v>2011</v>
      </c>
      <c r="D343" s="388">
        <v>40863</v>
      </c>
      <c r="E343" s="12" t="s">
        <v>5144</v>
      </c>
      <c r="F343" s="11" t="s">
        <v>2682</v>
      </c>
      <c r="G343" s="12" t="s">
        <v>17</v>
      </c>
      <c r="H343" s="11" t="s">
        <v>25</v>
      </c>
      <c r="I343" s="388">
        <v>43714</v>
      </c>
      <c r="J343" s="12">
        <v>9</v>
      </c>
      <c r="K343" s="497" t="s">
        <v>336</v>
      </c>
      <c r="L343" s="11" t="s">
        <v>376</v>
      </c>
      <c r="M343" s="389">
        <f>I343-D343</f>
        <v>2851</v>
      </c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ht="12.75" customHeight="1" r="344">
      <c r="A344" s="16">
        <v>34319</v>
      </c>
      <c r="B344" s="17" t="s">
        <v>5145</v>
      </c>
      <c r="C344" s="17">
        <v>2012</v>
      </c>
      <c r="D344" s="392">
        <v>41248</v>
      </c>
      <c r="E344" s="19" t="s">
        <v>5146</v>
      </c>
      <c r="F344" s="20" t="s">
        <v>5147</v>
      </c>
      <c r="G344" s="19" t="s">
        <v>17</v>
      </c>
      <c r="H344" s="20" t="s">
        <v>1258</v>
      </c>
      <c r="I344" s="392">
        <v>43714</v>
      </c>
      <c r="J344" s="19">
        <v>9</v>
      </c>
      <c r="K344" s="497" t="s">
        <v>336</v>
      </c>
      <c r="L344" s="20" t="s">
        <v>376</v>
      </c>
      <c r="M344" s="393">
        <f>I344-D344</f>
        <v>2466</v>
      </c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ht="12.75" customHeight="1" r="345">
      <c r="A345" s="8">
        <v>34419</v>
      </c>
      <c r="B345" s="9" t="s">
        <v>5148</v>
      </c>
      <c r="C345" s="9">
        <v>2013</v>
      </c>
      <c r="D345" s="388">
        <v>41347</v>
      </c>
      <c r="E345" s="12" t="s">
        <v>5149</v>
      </c>
      <c r="F345" s="11" t="s">
        <v>154</v>
      </c>
      <c r="G345" s="12" t="s">
        <v>17</v>
      </c>
      <c r="H345" s="11" t="s">
        <v>209</v>
      </c>
      <c r="I345" s="388">
        <v>43714</v>
      </c>
      <c r="J345" s="12">
        <v>9</v>
      </c>
      <c r="K345" s="497" t="s">
        <v>336</v>
      </c>
      <c r="L345" s="11" t="s">
        <v>376</v>
      </c>
      <c r="M345" s="389">
        <f>I345-D345</f>
        <v>2367</v>
      </c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ht="12.75" customHeight="1" r="346">
      <c r="A346" s="16">
        <v>34519</v>
      </c>
      <c r="B346" s="17" t="s">
        <v>5150</v>
      </c>
      <c r="C346" s="17">
        <v>2013</v>
      </c>
      <c r="D346" s="392">
        <v>41443</v>
      </c>
      <c r="E346" s="19" t="s">
        <v>5151</v>
      </c>
      <c r="F346" s="20" t="s">
        <v>5147</v>
      </c>
      <c r="G346" s="19" t="s">
        <v>17</v>
      </c>
      <c r="H346" s="20" t="s">
        <v>25</v>
      </c>
      <c r="I346" s="392">
        <v>43714</v>
      </c>
      <c r="J346" s="19">
        <v>9</v>
      </c>
      <c r="K346" s="497" t="s">
        <v>336</v>
      </c>
      <c r="L346" s="20" t="s">
        <v>376</v>
      </c>
      <c r="M346" s="393">
        <f>I346-D346</f>
        <v>2271</v>
      </c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ht="12.75" customHeight="1" r="347">
      <c r="A347" s="8">
        <v>34619</v>
      </c>
      <c r="B347" s="9" t="s">
        <v>5152</v>
      </c>
      <c r="C347" s="9">
        <v>2012</v>
      </c>
      <c r="D347" s="388">
        <v>40988</v>
      </c>
      <c r="E347" s="12" t="s">
        <v>5153</v>
      </c>
      <c r="F347" s="11" t="s">
        <v>5075</v>
      </c>
      <c r="G347" s="12" t="s">
        <v>17</v>
      </c>
      <c r="H347" s="11" t="s">
        <v>18</v>
      </c>
      <c r="I347" s="388">
        <v>43714</v>
      </c>
      <c r="J347" s="12">
        <v>9</v>
      </c>
      <c r="K347" s="103" t="s">
        <v>308</v>
      </c>
      <c r="L347" s="11" t="s">
        <v>376</v>
      </c>
      <c r="M347" s="389">
        <f>I347-D347</f>
        <v>2726</v>
      </c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ht="12.75" customHeight="1" r="348">
      <c r="A348" s="16">
        <v>34719</v>
      </c>
      <c r="B348" s="17" t="s">
        <v>5154</v>
      </c>
      <c r="C348" s="17">
        <v>2013</v>
      </c>
      <c r="D348" s="392">
        <v>41326</v>
      </c>
      <c r="E348" s="19" t="s">
        <v>5155</v>
      </c>
      <c r="F348" s="20" t="s">
        <v>162</v>
      </c>
      <c r="G348" s="19" t="s">
        <v>17</v>
      </c>
      <c r="H348" s="20" t="s">
        <v>277</v>
      </c>
      <c r="I348" s="392">
        <v>44096</v>
      </c>
      <c r="J348" s="19">
        <v>9</v>
      </c>
      <c r="K348" s="497" t="s">
        <v>336</v>
      </c>
      <c r="L348" s="20" t="s">
        <v>371</v>
      </c>
      <c r="M348" s="393">
        <f>I348-D348</f>
        <v>2770</v>
      </c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ht="12.75" customHeight="1" r="349">
      <c r="A349" s="8">
        <v>34819</v>
      </c>
      <c r="B349" s="9" t="s">
        <v>5156</v>
      </c>
      <c r="C349" s="9">
        <v>2017</v>
      </c>
      <c r="D349" s="388">
        <v>42878</v>
      </c>
      <c r="E349" s="12" t="s">
        <v>5157</v>
      </c>
      <c r="F349" s="11" t="s">
        <v>542</v>
      </c>
      <c r="G349" s="12" t="s">
        <v>17</v>
      </c>
      <c r="H349" s="11" t="s">
        <v>2069</v>
      </c>
      <c r="I349" s="388">
        <v>43714</v>
      </c>
      <c r="J349" s="12">
        <v>9</v>
      </c>
      <c r="K349" s="497" t="s">
        <v>336</v>
      </c>
      <c r="L349" s="11" t="s">
        <v>376</v>
      </c>
      <c r="M349" s="389">
        <f>I349-D349</f>
        <v>836</v>
      </c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ht="12.75" customHeight="1" r="350">
      <c r="A350" s="16">
        <v>34919</v>
      </c>
      <c r="B350" s="17" t="s">
        <v>5158</v>
      </c>
      <c r="C350" s="17">
        <v>2016</v>
      </c>
      <c r="D350" s="392">
        <v>42607</v>
      </c>
      <c r="E350" s="19" t="s">
        <v>5159</v>
      </c>
      <c r="F350" s="20" t="s">
        <v>542</v>
      </c>
      <c r="G350" s="19" t="s">
        <v>17</v>
      </c>
      <c r="H350" s="20" t="s">
        <v>137</v>
      </c>
      <c r="I350" s="392">
        <v>43714</v>
      </c>
      <c r="J350" s="19">
        <v>9</v>
      </c>
      <c r="K350" s="497" t="s">
        <v>336</v>
      </c>
      <c r="L350" s="20" t="s">
        <v>376</v>
      </c>
      <c r="M350" s="393">
        <f>I350-D350</f>
        <v>1107</v>
      </c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ht="12.75" customHeight="1" r="351">
      <c r="A351" s="8">
        <v>35019</v>
      </c>
      <c r="B351" s="9" t="s">
        <v>5160</v>
      </c>
      <c r="C351" s="9">
        <v>2015</v>
      </c>
      <c r="D351" s="388">
        <v>42130</v>
      </c>
      <c r="E351" s="12" t="s">
        <v>5161</v>
      </c>
      <c r="F351" s="11" t="s">
        <v>542</v>
      </c>
      <c r="G351" s="12" t="s">
        <v>17</v>
      </c>
      <c r="H351" s="11" t="s">
        <v>83</v>
      </c>
      <c r="I351" s="388">
        <v>43714</v>
      </c>
      <c r="J351" s="12">
        <v>9</v>
      </c>
      <c r="K351" s="497" t="s">
        <v>336</v>
      </c>
      <c r="L351" s="11" t="s">
        <v>376</v>
      </c>
      <c r="M351" s="389">
        <f>I351-D351</f>
        <v>1584</v>
      </c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ht="12.75" customHeight="1" r="352">
      <c r="A352" s="16">
        <v>35119</v>
      </c>
      <c r="B352" s="17" t="s">
        <v>5162</v>
      </c>
      <c r="C352" s="17">
        <v>2014</v>
      </c>
      <c r="D352" s="392">
        <v>41736</v>
      </c>
      <c r="E352" s="19" t="s">
        <v>5163</v>
      </c>
      <c r="F352" s="20" t="s">
        <v>542</v>
      </c>
      <c r="G352" s="19" t="s">
        <v>17</v>
      </c>
      <c r="H352" s="20" t="s">
        <v>225</v>
      </c>
      <c r="I352" s="392">
        <v>43714</v>
      </c>
      <c r="J352" s="19">
        <v>9</v>
      </c>
      <c r="K352" s="497" t="s">
        <v>336</v>
      </c>
      <c r="L352" s="20" t="s">
        <v>376</v>
      </c>
      <c r="M352" s="393">
        <f>I352-D352</f>
        <v>1978</v>
      </c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ht="12.75" customHeight="1" r="353">
      <c r="A353" s="8">
        <v>35219</v>
      </c>
      <c r="B353" s="9" t="s">
        <v>5164</v>
      </c>
      <c r="C353" s="9">
        <v>2013</v>
      </c>
      <c r="D353" s="388">
        <v>41596</v>
      </c>
      <c r="E353" s="12" t="s">
        <v>5165</v>
      </c>
      <c r="F353" s="11" t="s">
        <v>542</v>
      </c>
      <c r="G353" s="12" t="s">
        <v>17</v>
      </c>
      <c r="H353" s="11" t="s">
        <v>277</v>
      </c>
      <c r="I353" s="388">
        <v>43714</v>
      </c>
      <c r="J353" s="12">
        <v>9</v>
      </c>
      <c r="K353" s="497" t="s">
        <v>336</v>
      </c>
      <c r="L353" s="11" t="s">
        <v>376</v>
      </c>
      <c r="M353" s="389">
        <f>I353-D353</f>
        <v>2118</v>
      </c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ht="12.75" customHeight="1" r="354">
      <c r="A354" s="16">
        <v>35319</v>
      </c>
      <c r="B354" s="17" t="s">
        <v>5166</v>
      </c>
      <c r="C354" s="17">
        <v>2018</v>
      </c>
      <c r="D354" s="392">
        <v>43404</v>
      </c>
      <c r="E354" s="19" t="s">
        <v>5167</v>
      </c>
      <c r="F354" s="20" t="s">
        <v>1081</v>
      </c>
      <c r="G354" s="19" t="s">
        <v>17</v>
      </c>
      <c r="H354" s="20" t="s">
        <v>5168</v>
      </c>
      <c r="I354" s="392">
        <v>43714</v>
      </c>
      <c r="J354" s="19">
        <v>9</v>
      </c>
      <c r="K354" s="497" t="s">
        <v>336</v>
      </c>
      <c r="L354" s="20" t="s">
        <v>371</v>
      </c>
      <c r="M354" s="393">
        <f>I354-D354</f>
        <v>310</v>
      </c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ht="12.75" customHeight="1" r="355">
      <c r="A355" s="8">
        <v>35419</v>
      </c>
      <c r="B355" s="9" t="s">
        <v>5169</v>
      </c>
      <c r="C355" s="9">
        <v>2018</v>
      </c>
      <c r="D355" s="388">
        <v>43441</v>
      </c>
      <c r="E355" s="12" t="s">
        <v>5170</v>
      </c>
      <c r="F355" s="11" t="s">
        <v>2243</v>
      </c>
      <c r="G355" s="12" t="s">
        <v>865</v>
      </c>
      <c r="H355" s="11" t="s">
        <v>4019</v>
      </c>
      <c r="I355" s="388">
        <v>43714</v>
      </c>
      <c r="J355" s="12">
        <v>9</v>
      </c>
      <c r="K355" s="106" t="s">
        <v>324</v>
      </c>
      <c r="L355" s="11" t="s">
        <v>380</v>
      </c>
      <c r="M355" s="389">
        <f>I355-D355</f>
        <v>273</v>
      </c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ht="12.75" customHeight="1" r="356">
      <c r="A356" s="16">
        <v>35519</v>
      </c>
      <c r="B356" s="17" t="s">
        <v>5171</v>
      </c>
      <c r="C356" s="17">
        <v>2018</v>
      </c>
      <c r="D356" s="392">
        <v>43398</v>
      </c>
      <c r="E356" s="19" t="s">
        <v>5172</v>
      </c>
      <c r="F356" s="20" t="s">
        <v>5173</v>
      </c>
      <c r="G356" s="19" t="s">
        <v>865</v>
      </c>
      <c r="H356" s="20" t="s">
        <v>5174</v>
      </c>
      <c r="I356" s="392">
        <v>43714</v>
      </c>
      <c r="J356" s="19">
        <v>9</v>
      </c>
      <c r="K356" s="106" t="s">
        <v>1398</v>
      </c>
      <c r="L356" s="20" t="s">
        <v>380</v>
      </c>
      <c r="M356" s="393">
        <f>I356-D356</f>
        <v>316</v>
      </c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ht="12.75" customHeight="1" r="357">
      <c r="A357" s="8">
        <v>35619</v>
      </c>
      <c r="B357" s="9" t="s">
        <v>5175</v>
      </c>
      <c r="C357" s="9">
        <v>2015</v>
      </c>
      <c r="D357" s="388">
        <v>42094</v>
      </c>
      <c r="E357" s="12" t="s">
        <v>5176</v>
      </c>
      <c r="F357" s="11" t="s">
        <v>5177</v>
      </c>
      <c r="G357" s="12" t="s">
        <v>844</v>
      </c>
      <c r="H357" s="11" t="s">
        <v>2462</v>
      </c>
      <c r="I357" s="388">
        <v>43714</v>
      </c>
      <c r="J357" s="12">
        <v>9</v>
      </c>
      <c r="K357" s="103" t="s">
        <v>319</v>
      </c>
      <c r="L357" s="11" t="s">
        <v>365</v>
      </c>
      <c r="M357" s="389">
        <f>I357-D357</f>
        <v>1620</v>
      </c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ht="12.75" customHeight="1" r="358">
      <c r="A358" s="16">
        <v>35719</v>
      </c>
      <c r="B358" s="17" t="s">
        <v>5178</v>
      </c>
      <c r="C358" s="17">
        <v>2019</v>
      </c>
      <c r="D358" s="392">
        <v>43530</v>
      </c>
      <c r="E358" s="19" t="s">
        <v>5179</v>
      </c>
      <c r="F358" s="20" t="s">
        <v>4513</v>
      </c>
      <c r="G358" s="19" t="s">
        <v>865</v>
      </c>
      <c r="H358" s="20" t="s">
        <v>3614</v>
      </c>
      <c r="I358" s="392">
        <v>43714</v>
      </c>
      <c r="J358" s="19">
        <v>9</v>
      </c>
      <c r="K358" s="103" t="s">
        <v>308</v>
      </c>
      <c r="L358" s="20" t="s">
        <v>380</v>
      </c>
      <c r="M358" s="393">
        <f>I358-D358</f>
        <v>184</v>
      </c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ht="12.75" customHeight="1" r="359">
      <c r="A359" s="8">
        <v>35819</v>
      </c>
      <c r="B359" s="9" t="s">
        <v>5180</v>
      </c>
      <c r="C359" s="9">
        <v>2014</v>
      </c>
      <c r="D359" s="388">
        <v>41677</v>
      </c>
      <c r="E359" s="12" t="s">
        <v>5181</v>
      </c>
      <c r="F359" s="11" t="s">
        <v>1678</v>
      </c>
      <c r="G359" s="12" t="s">
        <v>860</v>
      </c>
      <c r="H359" s="11" t="s">
        <v>3169</v>
      </c>
      <c r="I359" s="388">
        <v>43714</v>
      </c>
      <c r="J359" s="12">
        <v>9</v>
      </c>
      <c r="K359" s="87" t="s">
        <v>278</v>
      </c>
      <c r="L359" s="11" t="s">
        <v>376</v>
      </c>
      <c r="M359" s="389">
        <f>I359-D359</f>
        <v>2037</v>
      </c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ht="12.75" customHeight="1" r="360">
      <c r="A360" s="16">
        <v>35919</v>
      </c>
      <c r="B360" s="17" t="s">
        <v>5182</v>
      </c>
      <c r="C360" s="17">
        <v>2018</v>
      </c>
      <c r="D360" s="392">
        <v>43413</v>
      </c>
      <c r="E360" s="19" t="s">
        <v>5183</v>
      </c>
      <c r="F360" s="20" t="s">
        <v>5184</v>
      </c>
      <c r="G360" s="19" t="s">
        <v>865</v>
      </c>
      <c r="H360" s="20" t="s">
        <v>4092</v>
      </c>
      <c r="I360" s="392">
        <v>43717</v>
      </c>
      <c r="J360" s="19">
        <v>9</v>
      </c>
      <c r="K360" s="106" t="s">
        <v>324</v>
      </c>
      <c r="L360" s="20" t="s">
        <v>380</v>
      </c>
      <c r="M360" s="393">
        <f>I360-D360</f>
        <v>304</v>
      </c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ht="12.75" customHeight="1" r="361">
      <c r="A361" s="8">
        <v>36019</v>
      </c>
      <c r="B361" s="9" t="s">
        <v>5185</v>
      </c>
      <c r="C361" s="9">
        <v>2018</v>
      </c>
      <c r="D361" s="388">
        <v>43378</v>
      </c>
      <c r="E361" s="12" t="s">
        <v>5186</v>
      </c>
      <c r="F361" s="11" t="s">
        <v>5184</v>
      </c>
      <c r="G361" s="12" t="s">
        <v>865</v>
      </c>
      <c r="H361" s="11" t="s">
        <v>4092</v>
      </c>
      <c r="I361" s="388">
        <v>43717</v>
      </c>
      <c r="J361" s="12">
        <v>9</v>
      </c>
      <c r="K361" s="106" t="s">
        <v>324</v>
      </c>
      <c r="L361" s="11" t="s">
        <v>380</v>
      </c>
      <c r="M361" s="389">
        <f>I361-D361</f>
        <v>339</v>
      </c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ht="12.75" customHeight="1" r="362">
      <c r="A362" s="16">
        <v>36119</v>
      </c>
      <c r="B362" s="17" t="s">
        <v>5187</v>
      </c>
      <c r="C362" s="17">
        <v>2014</v>
      </c>
      <c r="D362" s="392">
        <v>41829</v>
      </c>
      <c r="E362" s="19" t="s">
        <v>5188</v>
      </c>
      <c r="F362" s="20" t="s">
        <v>5189</v>
      </c>
      <c r="G362" s="19" t="s">
        <v>860</v>
      </c>
      <c r="H362" s="20" t="s">
        <v>1289</v>
      </c>
      <c r="I362" s="392">
        <v>43717</v>
      </c>
      <c r="J362" s="19">
        <v>9</v>
      </c>
      <c r="K362" s="87" t="s">
        <v>278</v>
      </c>
      <c r="L362" s="20" t="s">
        <v>376</v>
      </c>
      <c r="M362" s="393">
        <f>I362-D362</f>
        <v>1888</v>
      </c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ht="12.75" customHeight="1" r="363">
      <c r="A363" s="8">
        <v>36219</v>
      </c>
      <c r="B363" s="9" t="s">
        <v>5190</v>
      </c>
      <c r="C363" s="9">
        <v>2018</v>
      </c>
      <c r="D363" s="388">
        <v>43276</v>
      </c>
      <c r="E363" s="12" t="s">
        <v>5191</v>
      </c>
      <c r="F363" s="11" t="s">
        <v>4518</v>
      </c>
      <c r="G363" s="12" t="s">
        <v>17</v>
      </c>
      <c r="H363" s="11" t="s">
        <v>83</v>
      </c>
      <c r="I363" s="388">
        <v>43718</v>
      </c>
      <c r="J363" s="12">
        <v>9</v>
      </c>
      <c r="K363" s="497" t="s">
        <v>336</v>
      </c>
      <c r="L363" s="11" t="s">
        <v>376</v>
      </c>
      <c r="M363" s="389">
        <f>I363-D363</f>
        <v>442</v>
      </c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ht="12.75" customHeight="1" r="364">
      <c r="A364" s="16">
        <v>36319</v>
      </c>
      <c r="B364" s="17" t="s">
        <v>5192</v>
      </c>
      <c r="C364" s="17">
        <v>2017</v>
      </c>
      <c r="D364" s="392">
        <v>43014</v>
      </c>
      <c r="E364" s="19" t="s">
        <v>5193</v>
      </c>
      <c r="F364" s="20" t="s">
        <v>4518</v>
      </c>
      <c r="G364" s="19" t="s">
        <v>17</v>
      </c>
      <c r="H364" s="20" t="s">
        <v>465</v>
      </c>
      <c r="I364" s="392">
        <v>43718</v>
      </c>
      <c r="J364" s="19">
        <v>9</v>
      </c>
      <c r="K364" s="497" t="s">
        <v>336</v>
      </c>
      <c r="L364" s="20" t="s">
        <v>376</v>
      </c>
      <c r="M364" s="393">
        <f>I364-D364</f>
        <v>704</v>
      </c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ht="12.75" customHeight="1" r="365">
      <c r="A365" s="8">
        <v>36419</v>
      </c>
      <c r="B365" s="9" t="s">
        <v>5194</v>
      </c>
      <c r="C365" s="9">
        <v>2016</v>
      </c>
      <c r="D365" s="388">
        <v>42494</v>
      </c>
      <c r="E365" s="12" t="s">
        <v>5195</v>
      </c>
      <c r="F365" s="11" t="s">
        <v>1963</v>
      </c>
      <c r="G365" s="12" t="s">
        <v>860</v>
      </c>
      <c r="H365" s="11" t="s">
        <v>1252</v>
      </c>
      <c r="I365" s="388">
        <v>43720</v>
      </c>
      <c r="J365" s="12">
        <v>9</v>
      </c>
      <c r="K365" s="87" t="s">
        <v>278</v>
      </c>
      <c r="L365" s="11" t="s">
        <v>371</v>
      </c>
      <c r="M365" s="389">
        <f>I365-D365</f>
        <v>1226</v>
      </c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ht="12.75" customHeight="1" r="366">
      <c r="A366" s="16">
        <v>36519</v>
      </c>
      <c r="B366" s="17" t="s">
        <v>5196</v>
      </c>
      <c r="C366" s="17">
        <v>2014</v>
      </c>
      <c r="D366" s="392">
        <v>41789</v>
      </c>
      <c r="E366" s="19" t="s">
        <v>5197</v>
      </c>
      <c r="F366" s="20" t="s">
        <v>5037</v>
      </c>
      <c r="G366" s="19" t="s">
        <v>844</v>
      </c>
      <c r="H366" s="20" t="s">
        <v>965</v>
      </c>
      <c r="I366" s="392">
        <v>43720</v>
      </c>
      <c r="J366" s="19">
        <v>9</v>
      </c>
      <c r="K366" s="103" t="s">
        <v>308</v>
      </c>
      <c r="L366" s="20" t="s">
        <v>376</v>
      </c>
      <c r="M366" s="393">
        <f>I366-D366</f>
        <v>1931</v>
      </c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ht="12.75" customHeight="1" r="367">
      <c r="A367" s="8">
        <v>36619</v>
      </c>
      <c r="B367" s="9" t="s">
        <v>5198</v>
      </c>
      <c r="C367" s="9">
        <v>2012</v>
      </c>
      <c r="D367" s="388">
        <v>41107</v>
      </c>
      <c r="E367" s="12" t="s">
        <v>5199</v>
      </c>
      <c r="F367" s="11" t="s">
        <v>5200</v>
      </c>
      <c r="G367" s="12" t="s">
        <v>860</v>
      </c>
      <c r="H367" s="11" t="s">
        <v>886</v>
      </c>
      <c r="I367" s="388">
        <v>43720</v>
      </c>
      <c r="J367" s="12">
        <v>9</v>
      </c>
      <c r="K367" s="87" t="s">
        <v>278</v>
      </c>
      <c r="L367" s="11" t="s">
        <v>371</v>
      </c>
      <c r="M367" s="389">
        <f>I367-D367</f>
        <v>2613</v>
      </c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ht="12.75" customHeight="1" r="368">
      <c r="A368" s="16">
        <v>36719</v>
      </c>
      <c r="B368" s="17" t="s">
        <v>5201</v>
      </c>
      <c r="C368" s="17">
        <v>2011</v>
      </c>
      <c r="D368" s="392">
        <v>40653</v>
      </c>
      <c r="E368" s="19" t="s">
        <v>5202</v>
      </c>
      <c r="F368" s="20" t="s">
        <v>154</v>
      </c>
      <c r="G368" s="19" t="s">
        <v>860</v>
      </c>
      <c r="H368" s="20" t="s">
        <v>4459</v>
      </c>
      <c r="I368" s="392">
        <v>43720</v>
      </c>
      <c r="J368" s="19">
        <v>9</v>
      </c>
      <c r="K368" s="97" t="s">
        <v>295</v>
      </c>
      <c r="L368" s="20" t="s">
        <v>376</v>
      </c>
      <c r="M368" s="393">
        <f>I368-D368</f>
        <v>3067</v>
      </c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ht="12.75" customHeight="1" r="369">
      <c r="A369" s="8">
        <v>36819</v>
      </c>
      <c r="B369" s="9" t="s">
        <v>5203</v>
      </c>
      <c r="C369" s="9">
        <v>2018</v>
      </c>
      <c r="D369" s="388">
        <v>43458</v>
      </c>
      <c r="E369" s="12" t="s">
        <v>5204</v>
      </c>
      <c r="F369" s="168" t="s">
        <v>4225</v>
      </c>
      <c r="G369" s="12" t="s">
        <v>865</v>
      </c>
      <c r="H369" s="11" t="s">
        <v>4122</v>
      </c>
      <c r="I369" s="388">
        <v>43720</v>
      </c>
      <c r="J369" s="12">
        <v>9</v>
      </c>
      <c r="K369" s="103" t="s">
        <v>308</v>
      </c>
      <c r="L369" s="11" t="s">
        <v>380</v>
      </c>
      <c r="M369" s="389">
        <f>I369-D369</f>
        <v>262</v>
      </c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ht="12.75" customHeight="1" r="370">
      <c r="A370" s="16">
        <v>36919</v>
      </c>
      <c r="B370" s="17" t="s">
        <v>5205</v>
      </c>
      <c r="C370" s="17">
        <v>2017</v>
      </c>
      <c r="D370" s="392">
        <v>43069</v>
      </c>
      <c r="E370" s="19" t="s">
        <v>5206</v>
      </c>
      <c r="F370" s="20" t="s">
        <v>3001</v>
      </c>
      <c r="G370" s="19" t="s">
        <v>860</v>
      </c>
      <c r="H370" s="20" t="s">
        <v>3001</v>
      </c>
      <c r="I370" s="392">
        <v>43720</v>
      </c>
      <c r="J370" s="19">
        <v>9</v>
      </c>
      <c r="K370" s="103" t="s">
        <v>308</v>
      </c>
      <c r="L370" s="20" t="s">
        <v>371</v>
      </c>
      <c r="M370" s="393">
        <f>I370-D370</f>
        <v>651</v>
      </c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ht="12.75" customHeight="1" r="371">
      <c r="A371" s="8">
        <v>37019</v>
      </c>
      <c r="B371" s="9" t="s">
        <v>5207</v>
      </c>
      <c r="C371" s="9">
        <v>2013</v>
      </c>
      <c r="D371" s="388">
        <v>41631</v>
      </c>
      <c r="E371" s="12" t="s">
        <v>5208</v>
      </c>
      <c r="F371" s="11" t="s">
        <v>242</v>
      </c>
      <c r="G371" s="12" t="s">
        <v>860</v>
      </c>
      <c r="H371" s="11" t="s">
        <v>181</v>
      </c>
      <c r="I371" s="388">
        <v>43721</v>
      </c>
      <c r="J371" s="12">
        <v>9</v>
      </c>
      <c r="K371" s="103" t="s">
        <v>308</v>
      </c>
      <c r="L371" s="11" t="s">
        <v>376</v>
      </c>
      <c r="M371" s="389">
        <f>I371-D371</f>
        <v>2090</v>
      </c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ht="12.75" customHeight="1" r="372">
      <c r="A372" s="16">
        <v>37119</v>
      </c>
      <c r="B372" s="17" t="s">
        <v>5209</v>
      </c>
      <c r="C372" s="17">
        <v>2018</v>
      </c>
      <c r="D372" s="392">
        <v>43409</v>
      </c>
      <c r="E372" s="19" t="s">
        <v>5210</v>
      </c>
      <c r="F372" s="171" t="s">
        <v>2580</v>
      </c>
      <c r="G372" s="19" t="s">
        <v>871</v>
      </c>
      <c r="H372" s="20" t="s">
        <v>5211</v>
      </c>
      <c r="I372" s="392">
        <v>43721</v>
      </c>
      <c r="J372" s="19">
        <v>9</v>
      </c>
      <c r="K372" s="106" t="s">
        <v>1679</v>
      </c>
      <c r="L372" s="20" t="s">
        <v>380</v>
      </c>
      <c r="M372" s="393">
        <f>I372-D372</f>
        <v>312</v>
      </c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ht="12.75" customHeight="1" r="373">
      <c r="A373" s="8">
        <v>37219</v>
      </c>
      <c r="B373" s="9" t="s">
        <v>5212</v>
      </c>
      <c r="C373" s="9">
        <v>2013</v>
      </c>
      <c r="D373" s="388">
        <v>41492</v>
      </c>
      <c r="E373" s="12" t="s">
        <v>5213</v>
      </c>
      <c r="F373" s="11" t="s">
        <v>2214</v>
      </c>
      <c r="G373" s="12" t="s">
        <v>17</v>
      </c>
      <c r="H373" s="11" t="s">
        <v>25</v>
      </c>
      <c r="I373" s="388">
        <v>43724</v>
      </c>
      <c r="J373" s="12">
        <v>9</v>
      </c>
      <c r="K373" s="103" t="s">
        <v>308</v>
      </c>
      <c r="L373" s="11" t="s">
        <v>371</v>
      </c>
      <c r="M373" s="389">
        <f>I373-D373</f>
        <v>2232</v>
      </c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ht="12.75" customHeight="1" r="374">
      <c r="A374" s="16">
        <v>37319</v>
      </c>
      <c r="B374" s="17" t="s">
        <v>5214</v>
      </c>
      <c r="C374" s="17">
        <v>2017</v>
      </c>
      <c r="D374" s="392">
        <v>42885</v>
      </c>
      <c r="E374" s="19" t="s">
        <v>5215</v>
      </c>
      <c r="F374" s="20" t="s">
        <v>2536</v>
      </c>
      <c r="G374" s="19" t="s">
        <v>17</v>
      </c>
      <c r="H374" s="20" t="s">
        <v>55</v>
      </c>
      <c r="I374" s="392">
        <v>43724</v>
      </c>
      <c r="J374" s="19">
        <v>9</v>
      </c>
      <c r="K374" s="97" t="s">
        <v>295</v>
      </c>
      <c r="L374" s="20" t="s">
        <v>371</v>
      </c>
      <c r="M374" s="393">
        <f>I374-D374</f>
        <v>839</v>
      </c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ht="12.75" customHeight="1" r="375">
      <c r="A375" s="8">
        <v>37419</v>
      </c>
      <c r="B375" s="9" t="s">
        <v>5216</v>
      </c>
      <c r="C375" s="9">
        <v>2017</v>
      </c>
      <c r="D375" s="388">
        <v>42975</v>
      </c>
      <c r="E375" s="12" t="s">
        <v>5217</v>
      </c>
      <c r="F375" s="11" t="s">
        <v>4518</v>
      </c>
      <c r="G375" s="12" t="s">
        <v>17</v>
      </c>
      <c r="H375" s="11" t="s">
        <v>181</v>
      </c>
      <c r="I375" s="388">
        <v>43724</v>
      </c>
      <c r="J375" s="12">
        <v>9</v>
      </c>
      <c r="K375" s="497" t="s">
        <v>336</v>
      </c>
      <c r="L375" s="11" t="s">
        <v>376</v>
      </c>
      <c r="M375" s="389">
        <f>I375-D375</f>
        <v>749</v>
      </c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ht="12.75" customHeight="1" r="376">
      <c r="A376" s="16">
        <v>37519</v>
      </c>
      <c r="B376" s="17" t="s">
        <v>5218</v>
      </c>
      <c r="C376" s="17">
        <v>2018</v>
      </c>
      <c r="D376" s="392">
        <v>43369</v>
      </c>
      <c r="E376" s="19" t="s">
        <v>5219</v>
      </c>
      <c r="F376" s="20" t="s">
        <v>4518</v>
      </c>
      <c r="G376" s="19" t="s">
        <v>17</v>
      </c>
      <c r="H376" s="20" t="s">
        <v>25</v>
      </c>
      <c r="I376" s="392">
        <v>43724</v>
      </c>
      <c r="J376" s="19">
        <v>9</v>
      </c>
      <c r="K376" s="497" t="s">
        <v>336</v>
      </c>
      <c r="L376" s="20" t="s">
        <v>376</v>
      </c>
      <c r="M376" s="393">
        <f>I376-D376</f>
        <v>355</v>
      </c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ht="12.75" customHeight="1" r="377">
      <c r="A377" s="8">
        <v>37619</v>
      </c>
      <c r="B377" s="9" t="s">
        <v>5220</v>
      </c>
      <c r="C377" s="9">
        <v>2013</v>
      </c>
      <c r="D377" s="388">
        <v>41466</v>
      </c>
      <c r="E377" s="12" t="s">
        <v>5221</v>
      </c>
      <c r="F377" s="11" t="s">
        <v>1034</v>
      </c>
      <c r="G377" s="12" t="s">
        <v>860</v>
      </c>
      <c r="H377" s="11" t="s">
        <v>125</v>
      </c>
      <c r="I377" s="388">
        <v>43726</v>
      </c>
      <c r="J377" s="12">
        <v>9</v>
      </c>
      <c r="K377" s="106" t="s">
        <v>324</v>
      </c>
      <c r="L377" s="11" t="s">
        <v>376</v>
      </c>
      <c r="M377" s="389">
        <f>I377-D377</f>
        <v>2260</v>
      </c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ht="12.75" customHeight="1" r="378">
      <c r="A378" s="16">
        <v>37719</v>
      </c>
      <c r="B378" s="17" t="s">
        <v>5222</v>
      </c>
      <c r="C378" s="17">
        <v>2008</v>
      </c>
      <c r="D378" s="392">
        <v>39584</v>
      </c>
      <c r="E378" s="19" t="s">
        <v>5223</v>
      </c>
      <c r="F378" s="20" t="s">
        <v>5224</v>
      </c>
      <c r="G378" s="19" t="s">
        <v>860</v>
      </c>
      <c r="H378" s="20" t="s">
        <v>2078</v>
      </c>
      <c r="I378" s="392">
        <v>43726</v>
      </c>
      <c r="J378" s="19">
        <v>9</v>
      </c>
      <c r="K378" s="87" t="s">
        <v>278</v>
      </c>
      <c r="L378" s="20" t="s">
        <v>371</v>
      </c>
      <c r="M378" s="393">
        <f>I378-D378</f>
        <v>4142</v>
      </c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ht="12.75" customHeight="1" r="379">
      <c r="A379" s="8">
        <v>37819</v>
      </c>
      <c r="B379" s="9" t="s">
        <v>5225</v>
      </c>
      <c r="C379" s="9">
        <v>2018</v>
      </c>
      <c r="D379" s="388">
        <v>43333</v>
      </c>
      <c r="E379" s="12" t="s">
        <v>5226</v>
      </c>
      <c r="F379" s="168" t="s">
        <v>2493</v>
      </c>
      <c r="G379" s="12" t="s">
        <v>865</v>
      </c>
      <c r="H379" s="11" t="s">
        <v>1177</v>
      </c>
      <c r="I379" s="388">
        <v>43738</v>
      </c>
      <c r="J379" s="12">
        <v>9</v>
      </c>
      <c r="K379" s="103" t="s">
        <v>308</v>
      </c>
      <c r="L379" s="11" t="s">
        <v>380</v>
      </c>
      <c r="M379" s="389">
        <f>I379-D379</f>
        <v>405</v>
      </c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ht="12.75" customHeight="1" r="380">
      <c r="A380" s="16">
        <v>37919</v>
      </c>
      <c r="B380" s="17" t="s">
        <v>5227</v>
      </c>
      <c r="C380" s="17">
        <v>2019</v>
      </c>
      <c r="D380" s="392">
        <v>43644</v>
      </c>
      <c r="E380" s="19" t="s">
        <v>5228</v>
      </c>
      <c r="F380" s="20" t="s">
        <v>885</v>
      </c>
      <c r="G380" s="19" t="s">
        <v>17</v>
      </c>
      <c r="H380" s="20" t="s">
        <v>1252</v>
      </c>
      <c r="I380" s="392">
        <v>43739</v>
      </c>
      <c r="J380" s="19">
        <v>10</v>
      </c>
      <c r="K380" s="497" t="s">
        <v>336</v>
      </c>
      <c r="L380" s="20" t="s">
        <v>371</v>
      </c>
      <c r="M380" s="393">
        <f>I380-D380</f>
        <v>95</v>
      </c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ht="12.75" customHeight="1" r="381">
      <c r="A381" s="8">
        <v>38019</v>
      </c>
      <c r="B381" s="9" t="s">
        <v>5229</v>
      </c>
      <c r="C381" s="9">
        <v>2019</v>
      </c>
      <c r="D381" s="388">
        <v>43553</v>
      </c>
      <c r="E381" s="12" t="s">
        <v>5230</v>
      </c>
      <c r="F381" s="168" t="s">
        <v>2336</v>
      </c>
      <c r="G381" s="12" t="s">
        <v>871</v>
      </c>
      <c r="H381" s="11" t="s">
        <v>920</v>
      </c>
      <c r="I381" s="388">
        <v>43739</v>
      </c>
      <c r="J381" s="12">
        <v>10</v>
      </c>
      <c r="K381" s="106" t="s">
        <v>324</v>
      </c>
      <c r="L381" s="11" t="s">
        <v>380</v>
      </c>
      <c r="M381" s="389">
        <f>I381-D381</f>
        <v>186</v>
      </c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ht="12.75" customHeight="1" r="382">
      <c r="A382" s="16">
        <v>38119</v>
      </c>
      <c r="B382" s="17" t="s">
        <v>5231</v>
      </c>
      <c r="C382" s="17">
        <v>2018</v>
      </c>
      <c r="D382" s="392">
        <v>43398</v>
      </c>
      <c r="E382" s="19" t="s">
        <v>5232</v>
      </c>
      <c r="F382" s="171" t="s">
        <v>4018</v>
      </c>
      <c r="G382" s="19" t="s">
        <v>865</v>
      </c>
      <c r="H382" s="20" t="s">
        <v>4019</v>
      </c>
      <c r="I382" s="392">
        <v>43739</v>
      </c>
      <c r="J382" s="19">
        <v>10</v>
      </c>
      <c r="K382" s="106" t="s">
        <v>324</v>
      </c>
      <c r="L382" s="20" t="s">
        <v>380</v>
      </c>
      <c r="M382" s="393">
        <f>I382-D382</f>
        <v>341</v>
      </c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ht="12.75" customHeight="1" r="383">
      <c r="A383" s="8">
        <v>38219</v>
      </c>
      <c r="B383" s="9" t="s">
        <v>5233</v>
      </c>
      <c r="C383" s="9">
        <v>2012</v>
      </c>
      <c r="D383" s="388">
        <v>41031</v>
      </c>
      <c r="E383" s="12" t="s">
        <v>5234</v>
      </c>
      <c r="F383" s="11" t="s">
        <v>5235</v>
      </c>
      <c r="G383" s="12" t="s">
        <v>860</v>
      </c>
      <c r="H383" s="11" t="s">
        <v>18</v>
      </c>
      <c r="I383" s="388">
        <v>43740</v>
      </c>
      <c r="J383" s="12">
        <v>10</v>
      </c>
      <c r="K383" s="103" t="s">
        <v>308</v>
      </c>
      <c r="L383" s="11" t="s">
        <v>376</v>
      </c>
      <c r="M383" s="389">
        <f>I383-D383</f>
        <v>2709</v>
      </c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ht="12.75" customHeight="1" r="384">
      <c r="A384" s="16">
        <v>38319</v>
      </c>
      <c r="B384" s="17" t="s">
        <v>5236</v>
      </c>
      <c r="C384" s="17">
        <v>2015</v>
      </c>
      <c r="D384" s="392">
        <v>42216</v>
      </c>
      <c r="E384" s="19" t="s">
        <v>5237</v>
      </c>
      <c r="F384" s="20" t="s">
        <v>5238</v>
      </c>
      <c r="G384" s="19" t="s">
        <v>844</v>
      </c>
      <c r="H384" s="20" t="s">
        <v>2462</v>
      </c>
      <c r="I384" s="392">
        <v>43762</v>
      </c>
      <c r="J384" s="19">
        <v>10</v>
      </c>
      <c r="K384" s="103" t="s">
        <v>319</v>
      </c>
      <c r="L384" s="20" t="s">
        <v>371</v>
      </c>
      <c r="M384" s="393">
        <f>I384-D384</f>
        <v>1546</v>
      </c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ht="12.75" customHeight="1" r="385">
      <c r="A385" s="8">
        <v>38419</v>
      </c>
      <c r="B385" s="9" t="s">
        <v>5239</v>
      </c>
      <c r="C385" s="9">
        <v>2017</v>
      </c>
      <c r="D385" s="388">
        <v>42737</v>
      </c>
      <c r="E385" s="12" t="s">
        <v>5240</v>
      </c>
      <c r="F385" s="11" t="s">
        <v>5241</v>
      </c>
      <c r="G385" s="12" t="s">
        <v>865</v>
      </c>
      <c r="H385" s="11" t="s">
        <v>5242</v>
      </c>
      <c r="I385" s="388">
        <v>43762</v>
      </c>
      <c r="J385" s="12">
        <v>10</v>
      </c>
      <c r="K385" s="103" t="s">
        <v>319</v>
      </c>
      <c r="L385" s="11" t="s">
        <v>380</v>
      </c>
      <c r="M385" s="389">
        <f>I385-D385</f>
        <v>1025</v>
      </c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ht="12.75" customHeight="1" r="386">
      <c r="A386" s="16">
        <v>38519</v>
      </c>
      <c r="B386" s="17" t="s">
        <v>5243</v>
      </c>
      <c r="C386" s="17">
        <v>2015</v>
      </c>
      <c r="D386" s="392">
        <v>42090</v>
      </c>
      <c r="E386" s="19" t="s">
        <v>5244</v>
      </c>
      <c r="F386" s="20" t="s">
        <v>4518</v>
      </c>
      <c r="G386" s="19" t="s">
        <v>860</v>
      </c>
      <c r="H386" s="20" t="s">
        <v>121</v>
      </c>
      <c r="I386" s="392">
        <v>43762</v>
      </c>
      <c r="J386" s="19">
        <v>10</v>
      </c>
      <c r="K386" s="97" t="s">
        <v>295</v>
      </c>
      <c r="L386" s="20" t="s">
        <v>376</v>
      </c>
      <c r="M386" s="393">
        <f>I386-D386</f>
        <v>1672</v>
      </c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ht="12.75" customHeight="1" r="387">
      <c r="A387" s="8">
        <v>38619</v>
      </c>
      <c r="B387" s="9" t="s">
        <v>5245</v>
      </c>
      <c r="C387" s="9">
        <v>2013</v>
      </c>
      <c r="D387" s="388">
        <v>41549</v>
      </c>
      <c r="E387" s="12" t="s">
        <v>5246</v>
      </c>
      <c r="F387" s="11" t="s">
        <v>534</v>
      </c>
      <c r="G387" s="12" t="s">
        <v>17</v>
      </c>
      <c r="H387" s="11" t="s">
        <v>125</v>
      </c>
      <c r="I387" s="388">
        <v>43762</v>
      </c>
      <c r="J387" s="12">
        <v>10</v>
      </c>
      <c r="K387" s="497" t="s">
        <v>336</v>
      </c>
      <c r="L387" s="11" t="s">
        <v>371</v>
      </c>
      <c r="M387" s="389">
        <f>I387-D387</f>
        <v>2213</v>
      </c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ht="12.75" customHeight="1" r="388">
      <c r="A388" s="16">
        <v>38719</v>
      </c>
      <c r="B388" s="17" t="s">
        <v>5247</v>
      </c>
      <c r="C388" s="17">
        <v>2014</v>
      </c>
      <c r="D388" s="392">
        <v>41659</v>
      </c>
      <c r="E388" s="19" t="s">
        <v>5248</v>
      </c>
      <c r="F388" s="20" t="s">
        <v>1045</v>
      </c>
      <c r="G388" s="19" t="s">
        <v>17</v>
      </c>
      <c r="H388" s="20" t="s">
        <v>886</v>
      </c>
      <c r="I388" s="392">
        <v>43762</v>
      </c>
      <c r="J388" s="19">
        <v>10</v>
      </c>
      <c r="K388" s="497" t="s">
        <v>336</v>
      </c>
      <c r="L388" s="20" t="s">
        <v>371</v>
      </c>
      <c r="M388" s="393">
        <f>I388-D388</f>
        <v>2103</v>
      </c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ht="12.75" customHeight="1" r="389">
      <c r="A389" s="8">
        <v>38819</v>
      </c>
      <c r="B389" s="9" t="s">
        <v>5249</v>
      </c>
      <c r="C389" s="9">
        <v>2014</v>
      </c>
      <c r="D389" s="388">
        <v>41704</v>
      </c>
      <c r="E389" s="12" t="s">
        <v>5250</v>
      </c>
      <c r="F389" s="11" t="s">
        <v>5251</v>
      </c>
      <c r="G389" s="12" t="s">
        <v>17</v>
      </c>
      <c r="H389" s="11" t="s">
        <v>2078</v>
      </c>
      <c r="I389" s="388">
        <v>43762</v>
      </c>
      <c r="J389" s="12">
        <v>10</v>
      </c>
      <c r="K389" s="497" t="s">
        <v>336</v>
      </c>
      <c r="L389" s="11" t="s">
        <v>371</v>
      </c>
      <c r="M389" s="389">
        <f>I389-D389</f>
        <v>2058</v>
      </c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ht="12.75" customHeight="1" r="390">
      <c r="A390" s="16">
        <v>38919</v>
      </c>
      <c r="B390" s="17" t="s">
        <v>5252</v>
      </c>
      <c r="C390" s="17">
        <v>2014</v>
      </c>
      <c r="D390" s="392">
        <v>41775</v>
      </c>
      <c r="E390" s="19" t="s">
        <v>5253</v>
      </c>
      <c r="F390" s="20" t="s">
        <v>154</v>
      </c>
      <c r="G390" s="19" t="s">
        <v>17</v>
      </c>
      <c r="H390" s="20" t="s">
        <v>209</v>
      </c>
      <c r="I390" s="392">
        <v>43762</v>
      </c>
      <c r="J390" s="19">
        <v>10</v>
      </c>
      <c r="K390" s="497" t="s">
        <v>336</v>
      </c>
      <c r="L390" s="20" t="s">
        <v>376</v>
      </c>
      <c r="M390" s="393">
        <f>I390-D390</f>
        <v>1987</v>
      </c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ht="12.75" customHeight="1" r="391">
      <c r="A391" s="8">
        <v>39019</v>
      </c>
      <c r="B391" s="9" t="s">
        <v>5254</v>
      </c>
      <c r="C391" s="9">
        <v>2014</v>
      </c>
      <c r="D391" s="388">
        <v>41779</v>
      </c>
      <c r="E391" s="12" t="s">
        <v>5255</v>
      </c>
      <c r="F391" s="11" t="s">
        <v>534</v>
      </c>
      <c r="G391" s="12" t="s">
        <v>17</v>
      </c>
      <c r="H391" s="11" t="s">
        <v>83</v>
      </c>
      <c r="I391" s="388">
        <v>43762</v>
      </c>
      <c r="J391" s="12">
        <v>10</v>
      </c>
      <c r="K391" s="497" t="s">
        <v>336</v>
      </c>
      <c r="L391" s="11" t="s">
        <v>371</v>
      </c>
      <c r="M391" s="389">
        <f>I391-D391</f>
        <v>1983</v>
      </c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ht="12.75" customHeight="1" r="392">
      <c r="A392" s="16">
        <v>39119</v>
      </c>
      <c r="B392" s="17" t="s">
        <v>5256</v>
      </c>
      <c r="C392" s="17">
        <v>2015</v>
      </c>
      <c r="D392" s="392">
        <v>42132</v>
      </c>
      <c r="E392" s="19" t="s">
        <v>5257</v>
      </c>
      <c r="F392" s="20" t="s">
        <v>953</v>
      </c>
      <c r="G392" s="19" t="s">
        <v>17</v>
      </c>
      <c r="H392" s="20" t="s">
        <v>71</v>
      </c>
      <c r="I392" s="392">
        <v>43762</v>
      </c>
      <c r="J392" s="19">
        <v>10</v>
      </c>
      <c r="K392" s="497" t="s">
        <v>336</v>
      </c>
      <c r="L392" s="20" t="s">
        <v>371</v>
      </c>
      <c r="M392" s="393">
        <f>I392-D392</f>
        <v>1630</v>
      </c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ht="12.75" customHeight="1" r="393">
      <c r="A393" s="8">
        <v>39219</v>
      </c>
      <c r="B393" s="9" t="s">
        <v>5258</v>
      </c>
      <c r="C393" s="9">
        <v>2016</v>
      </c>
      <c r="D393" s="388">
        <v>42460</v>
      </c>
      <c r="E393" s="12" t="s">
        <v>5259</v>
      </c>
      <c r="F393" s="11" t="s">
        <v>4001</v>
      </c>
      <c r="G393" s="12" t="s">
        <v>17</v>
      </c>
      <c r="H393" s="11" t="s">
        <v>3541</v>
      </c>
      <c r="I393" s="388">
        <v>43762</v>
      </c>
      <c r="J393" s="12">
        <v>10</v>
      </c>
      <c r="K393" s="497" t="s">
        <v>336</v>
      </c>
      <c r="L393" s="11" t="s">
        <v>371</v>
      </c>
      <c r="M393" s="389">
        <f>I393-D393</f>
        <v>1302</v>
      </c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ht="12.75" customHeight="1" r="394">
      <c r="A394" s="16">
        <v>39319</v>
      </c>
      <c r="B394" s="17" t="s">
        <v>5260</v>
      </c>
      <c r="C394" s="17">
        <v>2017</v>
      </c>
      <c r="D394" s="392">
        <v>42759</v>
      </c>
      <c r="E394" s="19" t="s">
        <v>5261</v>
      </c>
      <c r="F394" s="20" t="s">
        <v>2214</v>
      </c>
      <c r="G394" s="19" t="s">
        <v>17</v>
      </c>
      <c r="H394" s="20" t="s">
        <v>294</v>
      </c>
      <c r="I394" s="392">
        <v>43762</v>
      </c>
      <c r="J394" s="19">
        <v>10</v>
      </c>
      <c r="K394" s="497" t="s">
        <v>336</v>
      </c>
      <c r="L394" s="20" t="s">
        <v>371</v>
      </c>
      <c r="M394" s="393">
        <f>I394-D394</f>
        <v>1003</v>
      </c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ht="12.75" customHeight="1" r="395">
      <c r="A395" s="8">
        <v>39419</v>
      </c>
      <c r="B395" s="9" t="s">
        <v>5262</v>
      </c>
      <c r="C395" s="9">
        <v>2017</v>
      </c>
      <c r="D395" s="388">
        <v>42825</v>
      </c>
      <c r="E395" s="12" t="s">
        <v>5263</v>
      </c>
      <c r="F395" s="11" t="s">
        <v>4518</v>
      </c>
      <c r="G395" s="12" t="s">
        <v>17</v>
      </c>
      <c r="H395" s="11" t="s">
        <v>209</v>
      </c>
      <c r="I395" s="388">
        <v>43762</v>
      </c>
      <c r="J395" s="12">
        <v>10</v>
      </c>
      <c r="K395" s="103" t="s">
        <v>308</v>
      </c>
      <c r="L395" s="11" t="s">
        <v>376</v>
      </c>
      <c r="M395" s="389">
        <f>I395-D395</f>
        <v>937</v>
      </c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ht="12.75" customHeight="1" r="396">
      <c r="A396" s="16">
        <v>39519</v>
      </c>
      <c r="B396" s="17" t="s">
        <v>5264</v>
      </c>
      <c r="C396" s="17">
        <v>2015</v>
      </c>
      <c r="D396" s="392">
        <v>42096</v>
      </c>
      <c r="E396" s="19" t="s">
        <v>5265</v>
      </c>
      <c r="F396" s="20" t="s">
        <v>1045</v>
      </c>
      <c r="G396" s="19" t="s">
        <v>17</v>
      </c>
      <c r="H396" s="20" t="s">
        <v>3169</v>
      </c>
      <c r="I396" s="392">
        <v>43762</v>
      </c>
      <c r="J396" s="19">
        <v>10</v>
      </c>
      <c r="K396" s="497" t="s">
        <v>336</v>
      </c>
      <c r="L396" s="20" t="s">
        <v>371</v>
      </c>
      <c r="M396" s="393">
        <f>I396-D396</f>
        <v>1666</v>
      </c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ht="12.75" customHeight="1" r="397">
      <c r="A397" s="8">
        <v>39619</v>
      </c>
      <c r="B397" s="9" t="s">
        <v>5266</v>
      </c>
      <c r="C397" s="9">
        <v>2014</v>
      </c>
      <c r="D397" s="388">
        <v>41927</v>
      </c>
      <c r="E397" s="12" t="s">
        <v>5267</v>
      </c>
      <c r="F397" s="11" t="s">
        <v>869</v>
      </c>
      <c r="G397" s="12" t="s">
        <v>17</v>
      </c>
      <c r="H397" s="11" t="s">
        <v>225</v>
      </c>
      <c r="I397" s="388">
        <v>43762</v>
      </c>
      <c r="J397" s="12">
        <v>10</v>
      </c>
      <c r="K397" s="497" t="s">
        <v>336</v>
      </c>
      <c r="L397" s="11" t="s">
        <v>376</v>
      </c>
      <c r="M397" s="389">
        <f>I397-D397</f>
        <v>1835</v>
      </c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ht="12.75" customHeight="1" r="398">
      <c r="A398" s="16">
        <v>39719</v>
      </c>
      <c r="B398" s="17" t="s">
        <v>5268</v>
      </c>
      <c r="C398" s="17">
        <v>2018</v>
      </c>
      <c r="D398" s="392">
        <v>43402</v>
      </c>
      <c r="E398" s="19" t="s">
        <v>5269</v>
      </c>
      <c r="F398" s="20" t="s">
        <v>1678</v>
      </c>
      <c r="G398" s="19" t="s">
        <v>17</v>
      </c>
      <c r="H398" s="20" t="s">
        <v>209</v>
      </c>
      <c r="I398" s="392">
        <v>43762</v>
      </c>
      <c r="J398" s="19">
        <v>10</v>
      </c>
      <c r="K398" s="87" t="s">
        <v>278</v>
      </c>
      <c r="L398" s="20" t="s">
        <v>376</v>
      </c>
      <c r="M398" s="393">
        <f>I398-D398</f>
        <v>360</v>
      </c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ht="12.75" customHeight="1" r="399">
      <c r="A399" s="8">
        <v>39819</v>
      </c>
      <c r="B399" s="9" t="s">
        <v>5270</v>
      </c>
      <c r="C399" s="9">
        <v>2012</v>
      </c>
      <c r="D399" s="388">
        <v>41050</v>
      </c>
      <c r="E399" s="12" t="s">
        <v>5271</v>
      </c>
      <c r="F399" s="11" t="s">
        <v>1446</v>
      </c>
      <c r="G399" s="12" t="s">
        <v>17</v>
      </c>
      <c r="H399" s="11" t="s">
        <v>506</v>
      </c>
      <c r="I399" s="388">
        <v>43762</v>
      </c>
      <c r="J399" s="12">
        <v>10</v>
      </c>
      <c r="K399" s="497" t="s">
        <v>336</v>
      </c>
      <c r="L399" s="11" t="s">
        <v>365</v>
      </c>
      <c r="M399" s="389">
        <f>I399-D399</f>
        <v>2712</v>
      </c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ht="12.75" customHeight="1" r="400">
      <c r="A400" s="16">
        <v>39919</v>
      </c>
      <c r="B400" s="17" t="s">
        <v>5272</v>
      </c>
      <c r="C400" s="17">
        <v>2019</v>
      </c>
      <c r="D400" s="392">
        <v>43546</v>
      </c>
      <c r="E400" s="19" t="s">
        <v>5273</v>
      </c>
      <c r="F400" s="171" t="s">
        <v>5274</v>
      </c>
      <c r="G400" s="19" t="s">
        <v>865</v>
      </c>
      <c r="H400" s="20" t="s">
        <v>5275</v>
      </c>
      <c r="I400" s="392">
        <v>43762</v>
      </c>
      <c r="J400" s="19">
        <v>10</v>
      </c>
      <c r="K400" s="106" t="s">
        <v>1398</v>
      </c>
      <c r="L400" s="20" t="s">
        <v>380</v>
      </c>
      <c r="M400" s="393">
        <f>I400-D400</f>
        <v>216</v>
      </c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ht="12.75" customHeight="1" r="401">
      <c r="A401" s="8">
        <v>40019</v>
      </c>
      <c r="B401" s="9" t="s">
        <v>5276</v>
      </c>
      <c r="C401" s="9">
        <v>2019</v>
      </c>
      <c r="D401" s="388">
        <v>43616</v>
      </c>
      <c r="E401" s="12" t="s">
        <v>5277</v>
      </c>
      <c r="F401" s="168" t="s">
        <v>2139</v>
      </c>
      <c r="G401" s="12" t="s">
        <v>865</v>
      </c>
      <c r="H401" s="11" t="s">
        <v>1238</v>
      </c>
      <c r="I401" s="388">
        <v>43762</v>
      </c>
      <c r="J401" s="12">
        <v>10</v>
      </c>
      <c r="K401" s="106" t="s">
        <v>324</v>
      </c>
      <c r="L401" s="11" t="s">
        <v>380</v>
      </c>
      <c r="M401" s="389">
        <f>I401-D401</f>
        <v>146</v>
      </c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ht="12.75" customHeight="1" r="402">
      <c r="A402" s="16">
        <v>40119</v>
      </c>
      <c r="B402" s="17" t="s">
        <v>5278</v>
      </c>
      <c r="C402" s="17">
        <v>2018</v>
      </c>
      <c r="D402" s="392">
        <v>43447</v>
      </c>
      <c r="E402" s="19" t="s">
        <v>5279</v>
      </c>
      <c r="F402" s="171" t="s">
        <v>5280</v>
      </c>
      <c r="G402" s="19" t="s">
        <v>865</v>
      </c>
      <c r="H402" s="20" t="s">
        <v>3614</v>
      </c>
      <c r="I402" s="392">
        <v>43762</v>
      </c>
      <c r="J402" s="19">
        <v>10</v>
      </c>
      <c r="K402" s="106" t="s">
        <v>324</v>
      </c>
      <c r="L402" s="20" t="s">
        <v>380</v>
      </c>
      <c r="M402" s="393">
        <f>I402-D402</f>
        <v>315</v>
      </c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ht="12.75" customHeight="1" r="403">
      <c r="A403" s="8">
        <v>40219</v>
      </c>
      <c r="B403" s="9" t="s">
        <v>5281</v>
      </c>
      <c r="C403" s="9">
        <v>2013</v>
      </c>
      <c r="D403" s="388">
        <v>41421</v>
      </c>
      <c r="E403" s="12" t="s">
        <v>5282</v>
      </c>
      <c r="F403" s="11" t="s">
        <v>584</v>
      </c>
      <c r="G403" s="12" t="s">
        <v>17</v>
      </c>
      <c r="H403" s="11" t="s">
        <v>209</v>
      </c>
      <c r="I403" s="388">
        <v>43773</v>
      </c>
      <c r="J403" s="12">
        <v>11</v>
      </c>
      <c r="K403" s="103" t="s">
        <v>308</v>
      </c>
      <c r="L403" s="11" t="s">
        <v>371</v>
      </c>
      <c r="M403" s="389">
        <f>I403-D403</f>
        <v>2352</v>
      </c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ht="12.75" customHeight="1" r="404">
      <c r="A404" s="16">
        <v>40319</v>
      </c>
      <c r="B404" s="17" t="s">
        <v>5283</v>
      </c>
      <c r="C404" s="17">
        <v>2019</v>
      </c>
      <c r="D404" s="392">
        <v>43677</v>
      </c>
      <c r="E404" s="19" t="s">
        <v>5284</v>
      </c>
      <c r="F404" s="20" t="s">
        <v>885</v>
      </c>
      <c r="G404" s="19" t="s">
        <v>17</v>
      </c>
      <c r="H404" s="20" t="s">
        <v>77</v>
      </c>
      <c r="I404" s="392">
        <v>43773</v>
      </c>
      <c r="J404" s="19">
        <v>11</v>
      </c>
      <c r="K404" s="497" t="s">
        <v>336</v>
      </c>
      <c r="L404" s="20" t="s">
        <v>371</v>
      </c>
      <c r="M404" s="393">
        <f>I404-D404</f>
        <v>96</v>
      </c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ht="12.75" customHeight="1" r="405">
      <c r="A405" s="8">
        <v>40419</v>
      </c>
      <c r="B405" s="9" t="s">
        <v>5285</v>
      </c>
      <c r="C405" s="9">
        <v>2017</v>
      </c>
      <c r="D405" s="388">
        <v>42758</v>
      </c>
      <c r="E405" s="12" t="s">
        <v>5286</v>
      </c>
      <c r="F405" s="11" t="s">
        <v>144</v>
      </c>
      <c r="G405" s="12" t="s">
        <v>850</v>
      </c>
      <c r="H405" s="11" t="s">
        <v>965</v>
      </c>
      <c r="I405" s="388">
        <v>43776</v>
      </c>
      <c r="J405" s="12">
        <v>11</v>
      </c>
      <c r="K405" s="103" t="s">
        <v>308</v>
      </c>
      <c r="L405" s="11" t="s">
        <v>371</v>
      </c>
      <c r="M405" s="389">
        <f>I405-D405</f>
        <v>1018</v>
      </c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ht="12.75" customHeight="1" r="406">
      <c r="A406" s="16">
        <v>40519</v>
      </c>
      <c r="B406" s="17" t="s">
        <v>5287</v>
      </c>
      <c r="C406" s="17">
        <v>2019</v>
      </c>
      <c r="D406" s="392">
        <v>43515</v>
      </c>
      <c r="E406" s="19" t="s">
        <v>5288</v>
      </c>
      <c r="F406" s="171" t="s">
        <v>5289</v>
      </c>
      <c r="G406" s="19" t="s">
        <v>865</v>
      </c>
      <c r="H406" s="20" t="s">
        <v>1177</v>
      </c>
      <c r="I406" s="392">
        <v>43776</v>
      </c>
      <c r="J406" s="19">
        <v>11</v>
      </c>
      <c r="K406" s="106" t="s">
        <v>1398</v>
      </c>
      <c r="L406" s="20" t="s">
        <v>380</v>
      </c>
      <c r="M406" s="393">
        <f>I406-D406</f>
        <v>261</v>
      </c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ht="12.75" customHeight="1" r="407">
      <c r="A407" s="8">
        <v>40619</v>
      </c>
      <c r="B407" s="9" t="s">
        <v>5290</v>
      </c>
      <c r="C407" s="9">
        <v>2018</v>
      </c>
      <c r="D407" s="388">
        <v>43349</v>
      </c>
      <c r="E407" s="12" t="s">
        <v>5291</v>
      </c>
      <c r="F407" s="168" t="s">
        <v>4513</v>
      </c>
      <c r="G407" s="12" t="s">
        <v>865</v>
      </c>
      <c r="H407" s="11" t="s">
        <v>4122</v>
      </c>
      <c r="I407" s="388">
        <v>43776</v>
      </c>
      <c r="J407" s="12">
        <v>11</v>
      </c>
      <c r="K407" s="106" t="s">
        <v>324</v>
      </c>
      <c r="L407" s="11" t="s">
        <v>380</v>
      </c>
      <c r="M407" s="389">
        <f>I407-D407</f>
        <v>427</v>
      </c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ht="12.75" customHeight="1" r="408">
      <c r="A408" s="16">
        <v>40719</v>
      </c>
      <c r="B408" s="17" t="s">
        <v>5292</v>
      </c>
      <c r="C408" s="17">
        <v>2018</v>
      </c>
      <c r="D408" s="392">
        <v>43349</v>
      </c>
      <c r="E408" s="19" t="s">
        <v>5293</v>
      </c>
      <c r="F408" s="171" t="s">
        <v>5294</v>
      </c>
      <c r="G408" s="19" t="s">
        <v>865</v>
      </c>
      <c r="H408" s="20" t="s">
        <v>4122</v>
      </c>
      <c r="I408" s="392">
        <v>43776</v>
      </c>
      <c r="J408" s="19">
        <v>11</v>
      </c>
      <c r="K408" s="106" t="s">
        <v>324</v>
      </c>
      <c r="L408" s="20" t="s">
        <v>380</v>
      </c>
      <c r="M408" s="393">
        <f>I408-D408</f>
        <v>427</v>
      </c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ht="12.75" customHeight="1" r="409">
      <c r="A409" s="8">
        <v>40819</v>
      </c>
      <c r="B409" s="9" t="s">
        <v>5295</v>
      </c>
      <c r="C409" s="9">
        <v>2013</v>
      </c>
      <c r="D409" s="388">
        <v>41324</v>
      </c>
      <c r="E409" s="12" t="s">
        <v>5296</v>
      </c>
      <c r="F409" s="11" t="s">
        <v>1313</v>
      </c>
      <c r="G409" s="12" t="s">
        <v>17</v>
      </c>
      <c r="H409" s="11" t="s">
        <v>18</v>
      </c>
      <c r="I409" s="388">
        <v>43781</v>
      </c>
      <c r="J409" s="12">
        <v>11</v>
      </c>
      <c r="K409" s="497" t="s">
        <v>336</v>
      </c>
      <c r="L409" s="11" t="s">
        <v>376</v>
      </c>
      <c r="M409" s="389">
        <f>I409-D409</f>
        <v>2457</v>
      </c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ht="12.75" customHeight="1" r="410">
      <c r="A410" s="16">
        <v>40919</v>
      </c>
      <c r="B410" s="17" t="s">
        <v>5297</v>
      </c>
      <c r="C410" s="17">
        <v>2013</v>
      </c>
      <c r="D410" s="392">
        <v>41337</v>
      </c>
      <c r="E410" s="19" t="s">
        <v>5298</v>
      </c>
      <c r="F410" s="20" t="s">
        <v>162</v>
      </c>
      <c r="G410" s="19" t="s">
        <v>17</v>
      </c>
      <c r="H410" s="20" t="s">
        <v>2078</v>
      </c>
      <c r="I410" s="392">
        <v>43781</v>
      </c>
      <c r="J410" s="19">
        <v>11</v>
      </c>
      <c r="K410" s="497" t="s">
        <v>336</v>
      </c>
      <c r="L410" s="20" t="s">
        <v>376</v>
      </c>
      <c r="M410" s="393">
        <f>I410-D410</f>
        <v>2444</v>
      </c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ht="12.75" customHeight="1" r="411">
      <c r="A411" s="8">
        <v>41019</v>
      </c>
      <c r="B411" s="9" t="s">
        <v>5299</v>
      </c>
      <c r="C411" s="9">
        <v>2013</v>
      </c>
      <c r="D411" s="388">
        <v>41446</v>
      </c>
      <c r="E411" s="12" t="s">
        <v>5300</v>
      </c>
      <c r="F411" s="11" t="s">
        <v>242</v>
      </c>
      <c r="G411" s="12" t="s">
        <v>17</v>
      </c>
      <c r="H411" s="11" t="s">
        <v>18</v>
      </c>
      <c r="I411" s="388">
        <v>43781</v>
      </c>
      <c r="J411" s="12">
        <v>11</v>
      </c>
      <c r="K411" s="497" t="s">
        <v>336</v>
      </c>
      <c r="L411" s="11" t="s">
        <v>376</v>
      </c>
      <c r="M411" s="389">
        <f>I411-D411</f>
        <v>2335</v>
      </c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ht="12.75" customHeight="1" r="412">
      <c r="A412" s="16">
        <v>41119</v>
      </c>
      <c r="B412" s="17" t="s">
        <v>5301</v>
      </c>
      <c r="C412" s="17">
        <v>2013</v>
      </c>
      <c r="D412" s="392">
        <v>41493</v>
      </c>
      <c r="E412" s="19" t="s">
        <v>5302</v>
      </c>
      <c r="F412" s="20" t="s">
        <v>242</v>
      </c>
      <c r="G412" s="19" t="s">
        <v>17</v>
      </c>
      <c r="H412" s="20" t="s">
        <v>71</v>
      </c>
      <c r="I412" s="392">
        <v>43781</v>
      </c>
      <c r="J412" s="19">
        <v>11</v>
      </c>
      <c r="K412" s="497" t="s">
        <v>336</v>
      </c>
      <c r="L412" s="20" t="s">
        <v>376</v>
      </c>
      <c r="M412" s="393">
        <f>I412-D412</f>
        <v>2288</v>
      </c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ht="12.75" customHeight="1" r="413">
      <c r="A413" s="8">
        <v>41219</v>
      </c>
      <c r="B413" s="9" t="s">
        <v>5303</v>
      </c>
      <c r="C413" s="9">
        <v>2013</v>
      </c>
      <c r="D413" s="388">
        <v>41579</v>
      </c>
      <c r="E413" s="12" t="s">
        <v>5304</v>
      </c>
      <c r="F413" s="11" t="s">
        <v>236</v>
      </c>
      <c r="G413" s="12" t="s">
        <v>17</v>
      </c>
      <c r="H413" s="11" t="s">
        <v>18</v>
      </c>
      <c r="I413" s="388">
        <v>43781</v>
      </c>
      <c r="J413" s="12">
        <v>11</v>
      </c>
      <c r="K413" s="497" t="s">
        <v>336</v>
      </c>
      <c r="L413" s="11" t="s">
        <v>376</v>
      </c>
      <c r="M413" s="389">
        <f>I413-D413</f>
        <v>2202</v>
      </c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ht="12.75" customHeight="1" r="414">
      <c r="A414" s="16">
        <v>41319</v>
      </c>
      <c r="B414" s="17" t="s">
        <v>5305</v>
      </c>
      <c r="C414" s="17">
        <v>2013</v>
      </c>
      <c r="D414" s="392">
        <v>41556</v>
      </c>
      <c r="E414" s="19" t="s">
        <v>5306</v>
      </c>
      <c r="F414" s="20" t="s">
        <v>5307</v>
      </c>
      <c r="G414" s="19" t="s">
        <v>17</v>
      </c>
      <c r="H414" s="20" t="s">
        <v>25</v>
      </c>
      <c r="I414" s="392">
        <v>43781</v>
      </c>
      <c r="J414" s="19">
        <v>11</v>
      </c>
      <c r="K414" s="497" t="s">
        <v>336</v>
      </c>
      <c r="L414" s="20" t="s">
        <v>371</v>
      </c>
      <c r="M414" s="393">
        <f>I414-D414</f>
        <v>2225</v>
      </c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ht="12.75" customHeight="1" r="415">
      <c r="A415" s="8">
        <v>41419</v>
      </c>
      <c r="B415" s="9" t="s">
        <v>5308</v>
      </c>
      <c r="C415" s="9">
        <v>2014</v>
      </c>
      <c r="D415" s="388">
        <v>41722</v>
      </c>
      <c r="E415" s="12" t="s">
        <v>5309</v>
      </c>
      <c r="F415" s="11" t="s">
        <v>236</v>
      </c>
      <c r="G415" s="12" t="s">
        <v>17</v>
      </c>
      <c r="H415" s="11" t="s">
        <v>225</v>
      </c>
      <c r="I415" s="388">
        <v>43781</v>
      </c>
      <c r="J415" s="12">
        <v>11</v>
      </c>
      <c r="K415" s="497" t="s">
        <v>336</v>
      </c>
      <c r="L415" s="11" t="s">
        <v>376</v>
      </c>
      <c r="M415" s="389">
        <f>I415-D415</f>
        <v>2059</v>
      </c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ht="12.75" customHeight="1" r="416">
      <c r="A416" s="16">
        <v>41519</v>
      </c>
      <c r="B416" s="17" t="s">
        <v>5310</v>
      </c>
      <c r="C416" s="17">
        <v>2014</v>
      </c>
      <c r="D416" s="392">
        <v>41747</v>
      </c>
      <c r="E416" s="19" t="s">
        <v>5311</v>
      </c>
      <c r="F416" s="20" t="s">
        <v>1045</v>
      </c>
      <c r="G416" s="19" t="s">
        <v>17</v>
      </c>
      <c r="H416" s="20" t="s">
        <v>94</v>
      </c>
      <c r="I416" s="392">
        <v>43781</v>
      </c>
      <c r="J416" s="19">
        <v>11</v>
      </c>
      <c r="K416" s="497" t="s">
        <v>336</v>
      </c>
      <c r="L416" s="20" t="s">
        <v>371</v>
      </c>
      <c r="M416" s="393">
        <f>I416-D416</f>
        <v>2034</v>
      </c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ht="12.75" customHeight="1" r="417">
      <c r="A417" s="8">
        <v>41619</v>
      </c>
      <c r="B417" s="9" t="s">
        <v>5312</v>
      </c>
      <c r="C417" s="9">
        <v>2014</v>
      </c>
      <c r="D417" s="388">
        <v>41829</v>
      </c>
      <c r="E417" s="12" t="s">
        <v>5313</v>
      </c>
      <c r="F417" s="11" t="s">
        <v>5307</v>
      </c>
      <c r="G417" s="12" t="s">
        <v>17</v>
      </c>
      <c r="H417" s="11" t="s">
        <v>18</v>
      </c>
      <c r="I417" s="388">
        <v>43781</v>
      </c>
      <c r="J417" s="12">
        <v>11</v>
      </c>
      <c r="K417" s="497" t="s">
        <v>336</v>
      </c>
      <c r="L417" s="11" t="s">
        <v>371</v>
      </c>
      <c r="M417" s="389">
        <f>I417-D417</f>
        <v>1952</v>
      </c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ht="12.75" customHeight="1" r="418">
      <c r="A418" s="16">
        <v>41719</v>
      </c>
      <c r="B418" s="17" t="s">
        <v>5314</v>
      </c>
      <c r="C418" s="17">
        <v>2014</v>
      </c>
      <c r="D418" s="392">
        <v>41787</v>
      </c>
      <c r="E418" s="19" t="s">
        <v>5315</v>
      </c>
      <c r="F418" s="20" t="s">
        <v>242</v>
      </c>
      <c r="G418" s="19" t="s">
        <v>17</v>
      </c>
      <c r="H418" s="20" t="s">
        <v>18</v>
      </c>
      <c r="I418" s="392">
        <v>43781</v>
      </c>
      <c r="J418" s="19">
        <v>11</v>
      </c>
      <c r="K418" s="497" t="s">
        <v>336</v>
      </c>
      <c r="L418" s="20" t="s">
        <v>376</v>
      </c>
      <c r="M418" s="393">
        <f>I418-D418</f>
        <v>1994</v>
      </c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ht="12.75" customHeight="1" r="419">
      <c r="A419" s="8">
        <v>41819</v>
      </c>
      <c r="B419" s="9" t="s">
        <v>5316</v>
      </c>
      <c r="C419" s="9">
        <v>2015</v>
      </c>
      <c r="D419" s="388">
        <v>42165</v>
      </c>
      <c r="E419" s="12" t="s">
        <v>5317</v>
      </c>
      <c r="F419" s="11" t="s">
        <v>961</v>
      </c>
      <c r="G419" s="12" t="s">
        <v>17</v>
      </c>
      <c r="H419" s="11" t="s">
        <v>209</v>
      </c>
      <c r="I419" s="388">
        <v>43781</v>
      </c>
      <c r="J419" s="12">
        <v>11</v>
      </c>
      <c r="K419" s="497" t="s">
        <v>336</v>
      </c>
      <c r="L419" s="11" t="s">
        <v>371</v>
      </c>
      <c r="M419" s="389">
        <f>I419-D419</f>
        <v>1616</v>
      </c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ht="12.75" customHeight="1" r="420">
      <c r="A420" s="16">
        <v>41919</v>
      </c>
      <c r="B420" s="17" t="s">
        <v>5318</v>
      </c>
      <c r="C420" s="17">
        <v>2016</v>
      </c>
      <c r="D420" s="392">
        <v>42445</v>
      </c>
      <c r="E420" s="19" t="s">
        <v>5319</v>
      </c>
      <c r="F420" s="20" t="s">
        <v>1632</v>
      </c>
      <c r="G420" s="19" t="s">
        <v>17</v>
      </c>
      <c r="H420" s="20" t="s">
        <v>137</v>
      </c>
      <c r="I420" s="392">
        <v>43781</v>
      </c>
      <c r="J420" s="19">
        <v>11</v>
      </c>
      <c r="K420" s="497" t="s">
        <v>336</v>
      </c>
      <c r="L420" s="20" t="s">
        <v>376</v>
      </c>
      <c r="M420" s="393">
        <f>I420-D420</f>
        <v>1336</v>
      </c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ht="12.75" customHeight="1" r="421">
      <c r="A421" s="8">
        <v>42019</v>
      </c>
      <c r="B421" s="9" t="s">
        <v>5320</v>
      </c>
      <c r="C421" s="9">
        <v>2016</v>
      </c>
      <c r="D421" s="388">
        <v>42591</v>
      </c>
      <c r="E421" s="12" t="s">
        <v>5321</v>
      </c>
      <c r="F421" s="11" t="s">
        <v>1446</v>
      </c>
      <c r="G421" s="12" t="s">
        <v>17</v>
      </c>
      <c r="H421" s="11" t="s">
        <v>3671</v>
      </c>
      <c r="I421" s="388">
        <v>43781</v>
      </c>
      <c r="J421" s="12">
        <v>11</v>
      </c>
      <c r="K421" s="497" t="s">
        <v>336</v>
      </c>
      <c r="L421" s="11" t="s">
        <v>365</v>
      </c>
      <c r="M421" s="389">
        <f>I421-D421</f>
        <v>1190</v>
      </c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ht="12.75" customHeight="1" r="422">
      <c r="A422" s="16">
        <v>42119</v>
      </c>
      <c r="B422" s="17" t="s">
        <v>5322</v>
      </c>
      <c r="C422" s="17">
        <v>2019</v>
      </c>
      <c r="D422" s="392">
        <v>43580</v>
      </c>
      <c r="E422" s="19" t="s">
        <v>5323</v>
      </c>
      <c r="F422" s="20" t="s">
        <v>534</v>
      </c>
      <c r="G422" s="19" t="s">
        <v>17</v>
      </c>
      <c r="H422" s="20" t="s">
        <v>65</v>
      </c>
      <c r="I422" s="392">
        <v>43781</v>
      </c>
      <c r="J422" s="19">
        <v>11</v>
      </c>
      <c r="K422" s="497" t="s">
        <v>336</v>
      </c>
      <c r="L422" s="20" t="s">
        <v>371</v>
      </c>
      <c r="M422" s="393">
        <f>I422-D422</f>
        <v>201</v>
      </c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ht="12.75" customHeight="1" r="423">
      <c r="A423" s="8">
        <v>42219</v>
      </c>
      <c r="B423" s="9" t="s">
        <v>5324</v>
      </c>
      <c r="C423" s="9">
        <v>2019</v>
      </c>
      <c r="D423" s="388">
        <v>43633</v>
      </c>
      <c r="E423" s="12" t="s">
        <v>5325</v>
      </c>
      <c r="F423" s="11" t="s">
        <v>2163</v>
      </c>
      <c r="G423" s="12" t="s">
        <v>17</v>
      </c>
      <c r="H423" s="11" t="s">
        <v>5326</v>
      </c>
      <c r="I423" s="388">
        <v>43781</v>
      </c>
      <c r="J423" s="12">
        <v>11</v>
      </c>
      <c r="K423" s="497" t="s">
        <v>336</v>
      </c>
      <c r="L423" s="11" t="s">
        <v>371</v>
      </c>
      <c r="M423" s="389">
        <f>I423-D423</f>
        <v>148</v>
      </c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ht="12.75" customHeight="1" r="424">
      <c r="A424" s="16">
        <v>42319</v>
      </c>
      <c r="B424" s="17" t="s">
        <v>5327</v>
      </c>
      <c r="C424" s="17">
        <v>2018</v>
      </c>
      <c r="D424" s="392">
        <v>43315</v>
      </c>
      <c r="E424" s="19" t="s">
        <v>5328</v>
      </c>
      <c r="F424" s="20" t="s">
        <v>4518</v>
      </c>
      <c r="G424" s="19" t="s">
        <v>17</v>
      </c>
      <c r="H424" s="20" t="s">
        <v>3671</v>
      </c>
      <c r="I424" s="392">
        <v>43781</v>
      </c>
      <c r="J424" s="19">
        <v>11</v>
      </c>
      <c r="K424" s="497" t="s">
        <v>336</v>
      </c>
      <c r="L424" s="20" t="s">
        <v>376</v>
      </c>
      <c r="M424" s="393">
        <f>I424-D424</f>
        <v>466</v>
      </c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</row>
    <row ht="12.75" customHeight="1" r="425">
      <c r="A425" s="8">
        <v>42419</v>
      </c>
      <c r="B425" s="9" t="s">
        <v>5329</v>
      </c>
      <c r="C425" s="9">
        <v>2018</v>
      </c>
      <c r="D425" s="388">
        <v>43255</v>
      </c>
      <c r="E425" s="12" t="s">
        <v>5330</v>
      </c>
      <c r="F425" s="11" t="s">
        <v>4518</v>
      </c>
      <c r="G425" s="12" t="s">
        <v>17</v>
      </c>
      <c r="H425" s="11" t="s">
        <v>3637</v>
      </c>
      <c r="I425" s="388">
        <v>43781</v>
      </c>
      <c r="J425" s="12">
        <v>11</v>
      </c>
      <c r="K425" s="497" t="s">
        <v>336</v>
      </c>
      <c r="L425" s="11" t="s">
        <v>376</v>
      </c>
      <c r="M425" s="389">
        <f>I425-D425</f>
        <v>526</v>
      </c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</row>
    <row ht="12.75" customHeight="1" r="426">
      <c r="A426" s="16">
        <v>42519</v>
      </c>
      <c r="B426" s="17" t="s">
        <v>5331</v>
      </c>
      <c r="C426" s="17">
        <v>2018</v>
      </c>
      <c r="D426" s="392">
        <v>43285</v>
      </c>
      <c r="E426" s="19" t="s">
        <v>5332</v>
      </c>
      <c r="F426" s="20" t="s">
        <v>4518</v>
      </c>
      <c r="G426" s="19" t="s">
        <v>17</v>
      </c>
      <c r="H426" s="20" t="s">
        <v>94</v>
      </c>
      <c r="I426" s="392">
        <v>43781</v>
      </c>
      <c r="J426" s="19">
        <v>11</v>
      </c>
      <c r="K426" s="497" t="s">
        <v>336</v>
      </c>
      <c r="L426" s="20" t="s">
        <v>376</v>
      </c>
      <c r="M426" s="393">
        <f>I426-D426</f>
        <v>496</v>
      </c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</row>
    <row ht="12.75" customHeight="1" r="427">
      <c r="A427" s="8">
        <v>42619</v>
      </c>
      <c r="B427" s="9" t="s">
        <v>5333</v>
      </c>
      <c r="C427" s="9">
        <v>2016</v>
      </c>
      <c r="D427" s="388">
        <v>42677</v>
      </c>
      <c r="E427" s="12" t="s">
        <v>5334</v>
      </c>
      <c r="F427" s="11" t="s">
        <v>4518</v>
      </c>
      <c r="G427" s="12" t="s">
        <v>17</v>
      </c>
      <c r="H427" s="11" t="s">
        <v>137</v>
      </c>
      <c r="I427" s="388">
        <v>43781</v>
      </c>
      <c r="J427" s="12">
        <v>11</v>
      </c>
      <c r="K427" s="497" t="s">
        <v>336</v>
      </c>
      <c r="L427" s="11" t="s">
        <v>376</v>
      </c>
      <c r="M427" s="389">
        <f>I427-D427</f>
        <v>1104</v>
      </c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</row>
    <row ht="12.75" customHeight="1" r="428">
      <c r="A428" s="16">
        <v>42719</v>
      </c>
      <c r="B428" s="17" t="s">
        <v>5335</v>
      </c>
      <c r="C428" s="17">
        <v>2014</v>
      </c>
      <c r="D428" s="392">
        <v>41893</v>
      </c>
      <c r="E428" s="19" t="s">
        <v>5336</v>
      </c>
      <c r="F428" s="20" t="s">
        <v>1671</v>
      </c>
      <c r="G428" s="19" t="s">
        <v>860</v>
      </c>
      <c r="H428" s="20" t="s">
        <v>71</v>
      </c>
      <c r="I428" s="392">
        <v>43789</v>
      </c>
      <c r="J428" s="19">
        <v>11</v>
      </c>
      <c r="K428" s="87" t="s">
        <v>278</v>
      </c>
      <c r="L428" s="20" t="s">
        <v>376</v>
      </c>
      <c r="M428" s="393">
        <f>I428-D428</f>
        <v>1896</v>
      </c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</row>
    <row ht="12.75" customHeight="1" r="429">
      <c r="A429" s="8">
        <v>42819</v>
      </c>
      <c r="B429" s="9" t="s">
        <v>5337</v>
      </c>
      <c r="C429" s="9">
        <v>2017</v>
      </c>
      <c r="D429" s="388">
        <v>42935</v>
      </c>
      <c r="E429" s="12" t="s">
        <v>5338</v>
      </c>
      <c r="F429" s="11" t="s">
        <v>2163</v>
      </c>
      <c r="G429" s="12" t="s">
        <v>860</v>
      </c>
      <c r="H429" s="11" t="s">
        <v>181</v>
      </c>
      <c r="I429" s="388">
        <v>43789</v>
      </c>
      <c r="J429" s="12">
        <v>11</v>
      </c>
      <c r="K429" s="103" t="s">
        <v>308</v>
      </c>
      <c r="L429" s="11" t="s">
        <v>371</v>
      </c>
      <c r="M429" s="389">
        <f>I429-D429</f>
        <v>854</v>
      </c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</row>
    <row ht="12.75" customHeight="1" r="430">
      <c r="A430" s="16">
        <v>42919</v>
      </c>
      <c r="B430" s="17" t="s">
        <v>5339</v>
      </c>
      <c r="C430" s="17">
        <v>2013</v>
      </c>
      <c r="D430" s="392">
        <v>41414</v>
      </c>
      <c r="E430" s="19" t="s">
        <v>5340</v>
      </c>
      <c r="F430" s="20" t="s">
        <v>564</v>
      </c>
      <c r="G430" s="19" t="s">
        <v>860</v>
      </c>
      <c r="H430" s="20" t="s">
        <v>5341</v>
      </c>
      <c r="I430" s="392">
        <v>43789</v>
      </c>
      <c r="J430" s="19">
        <v>11</v>
      </c>
      <c r="K430" s="103" t="s">
        <v>313</v>
      </c>
      <c r="L430" s="20" t="s">
        <v>371</v>
      </c>
      <c r="M430" s="393">
        <f>I430-D430</f>
        <v>2375</v>
      </c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</row>
    <row ht="12.75" customHeight="1" r="431">
      <c r="A431" s="8">
        <v>43019</v>
      </c>
      <c r="B431" s="9" t="s">
        <v>5342</v>
      </c>
      <c r="C431" s="9">
        <v>2018</v>
      </c>
      <c r="D431" s="388">
        <v>43455</v>
      </c>
      <c r="E431" s="12" t="s">
        <v>5343</v>
      </c>
      <c r="F431" s="168" t="s">
        <v>5289</v>
      </c>
      <c r="G431" s="12" t="s">
        <v>865</v>
      </c>
      <c r="H431" s="11" t="s">
        <v>851</v>
      </c>
      <c r="I431" s="388">
        <v>43789</v>
      </c>
      <c r="J431" s="12">
        <v>11</v>
      </c>
      <c r="K431" s="103" t="s">
        <v>308</v>
      </c>
      <c r="L431" s="11" t="s">
        <v>380</v>
      </c>
      <c r="M431" s="389">
        <f>I431-D431</f>
        <v>334</v>
      </c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</row>
    <row ht="12.75" customHeight="1" r="432">
      <c r="A432" s="16">
        <v>43119</v>
      </c>
      <c r="B432" s="17" t="s">
        <v>5344</v>
      </c>
      <c r="C432" s="17">
        <v>2019</v>
      </c>
      <c r="D432" s="392">
        <v>43600</v>
      </c>
      <c r="E432" s="19" t="s">
        <v>5345</v>
      </c>
      <c r="F432" s="171" t="s">
        <v>2336</v>
      </c>
      <c r="G432" s="19" t="s">
        <v>865</v>
      </c>
      <c r="H432" s="20" t="s">
        <v>5346</v>
      </c>
      <c r="I432" s="392">
        <v>43789</v>
      </c>
      <c r="J432" s="19">
        <v>11</v>
      </c>
      <c r="K432" s="103" t="s">
        <v>319</v>
      </c>
      <c r="L432" s="20" t="s">
        <v>380</v>
      </c>
      <c r="M432" s="393">
        <f>I432-D432</f>
        <v>189</v>
      </c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</row>
    <row ht="12.75" customHeight="1" r="433">
      <c r="A433" s="8">
        <v>43219</v>
      </c>
      <c r="B433" s="9" t="s">
        <v>5347</v>
      </c>
      <c r="C433" s="9">
        <v>2012</v>
      </c>
      <c r="D433" s="388">
        <v>40991</v>
      </c>
      <c r="E433" s="12" t="s">
        <v>5348</v>
      </c>
      <c r="F433" s="11" t="s">
        <v>1430</v>
      </c>
      <c r="G433" s="12" t="s">
        <v>860</v>
      </c>
      <c r="H433" s="11" t="s">
        <v>77</v>
      </c>
      <c r="I433" s="388">
        <v>43789</v>
      </c>
      <c r="J433" s="12">
        <v>11</v>
      </c>
      <c r="K433" s="103" t="s">
        <v>313</v>
      </c>
      <c r="L433" s="11" t="s">
        <v>371</v>
      </c>
      <c r="M433" s="389">
        <f>I433-D433</f>
        <v>2798</v>
      </c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</row>
    <row ht="12.75" customHeight="1" r="434">
      <c r="A434" s="16">
        <v>43319</v>
      </c>
      <c r="B434" s="17" t="s">
        <v>5349</v>
      </c>
      <c r="C434" s="17">
        <v>2014</v>
      </c>
      <c r="D434" s="392">
        <v>41766</v>
      </c>
      <c r="E434" s="19" t="s">
        <v>5350</v>
      </c>
      <c r="F434" s="20" t="s">
        <v>5307</v>
      </c>
      <c r="G434" s="19" t="s">
        <v>17</v>
      </c>
      <c r="H434" s="20" t="s">
        <v>132</v>
      </c>
      <c r="I434" s="392">
        <v>43790</v>
      </c>
      <c r="J434" s="19">
        <v>11</v>
      </c>
      <c r="K434" s="497" t="s">
        <v>336</v>
      </c>
      <c r="L434" s="20" t="s">
        <v>371</v>
      </c>
      <c r="M434" s="393">
        <f>I434-D434</f>
        <v>2024</v>
      </c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</row>
    <row ht="12.75" customHeight="1" r="435">
      <c r="A435" s="8">
        <v>43419</v>
      </c>
      <c r="B435" s="9" t="s">
        <v>5351</v>
      </c>
      <c r="C435" s="9">
        <v>2019</v>
      </c>
      <c r="D435" s="388">
        <v>43553</v>
      </c>
      <c r="E435" s="12" t="s">
        <v>5352</v>
      </c>
      <c r="F435" s="168" t="s">
        <v>2336</v>
      </c>
      <c r="G435" s="12" t="s">
        <v>871</v>
      </c>
      <c r="H435" s="11" t="s">
        <v>1238</v>
      </c>
      <c r="I435" s="388">
        <v>43790</v>
      </c>
      <c r="J435" s="12">
        <v>11</v>
      </c>
      <c r="K435" s="106" t="s">
        <v>324</v>
      </c>
      <c r="L435" s="11" t="s">
        <v>380</v>
      </c>
      <c r="M435" s="389">
        <f>I435-D435</f>
        <v>237</v>
      </c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</row>
    <row ht="12.75" customHeight="1" r="436">
      <c r="A436" s="16">
        <v>43519</v>
      </c>
      <c r="B436" s="17" t="s">
        <v>5353</v>
      </c>
      <c r="C436" s="17">
        <v>2016</v>
      </c>
      <c r="D436" s="392">
        <v>42396</v>
      </c>
      <c r="E436" s="19" t="s">
        <v>5354</v>
      </c>
      <c r="F436" s="20" t="s">
        <v>1417</v>
      </c>
      <c r="G436" s="19" t="s">
        <v>17</v>
      </c>
      <c r="H436" s="20" t="s">
        <v>83</v>
      </c>
      <c r="I436" s="392">
        <v>43791</v>
      </c>
      <c r="J436" s="19">
        <v>11</v>
      </c>
      <c r="K436" s="497" t="s">
        <v>336</v>
      </c>
      <c r="L436" s="20" t="s">
        <v>376</v>
      </c>
      <c r="M436" s="393">
        <f>I436-D436</f>
        <v>1395</v>
      </c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</row>
    <row ht="12.75" customHeight="1" r="437">
      <c r="A437" s="8">
        <v>43619</v>
      </c>
      <c r="B437" s="9" t="s">
        <v>5355</v>
      </c>
      <c r="C437" s="9">
        <v>2016</v>
      </c>
      <c r="D437" s="388">
        <v>42648</v>
      </c>
      <c r="E437" s="12" t="s">
        <v>5356</v>
      </c>
      <c r="F437" s="11" t="s">
        <v>1767</v>
      </c>
      <c r="G437" s="12" t="s">
        <v>860</v>
      </c>
      <c r="H437" s="11" t="s">
        <v>25</v>
      </c>
      <c r="I437" s="388">
        <v>43791</v>
      </c>
      <c r="J437" s="12">
        <v>11</v>
      </c>
      <c r="K437" s="103" t="s">
        <v>308</v>
      </c>
      <c r="L437" s="11" t="s">
        <v>371</v>
      </c>
      <c r="M437" s="389">
        <f>I437-D437</f>
        <v>1143</v>
      </c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</row>
    <row ht="12.75" customHeight="1" r="438">
      <c r="A438" s="16">
        <v>43719</v>
      </c>
      <c r="B438" s="17" t="s">
        <v>5357</v>
      </c>
      <c r="C438" s="17">
        <v>2019</v>
      </c>
      <c r="D438" s="392">
        <v>43504</v>
      </c>
      <c r="E438" s="19" t="s">
        <v>5358</v>
      </c>
      <c r="F438" s="171" t="s">
        <v>5280</v>
      </c>
      <c r="G438" s="19" t="s">
        <v>865</v>
      </c>
      <c r="H438" s="20" t="s">
        <v>3614</v>
      </c>
      <c r="I438" s="392">
        <v>43791</v>
      </c>
      <c r="J438" s="19">
        <v>11</v>
      </c>
      <c r="K438" s="106" t="s">
        <v>324</v>
      </c>
      <c r="L438" s="20" t="s">
        <v>380</v>
      </c>
      <c r="M438" s="393">
        <f>I438-D438</f>
        <v>287</v>
      </c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</row>
    <row ht="12.75" customHeight="1" r="439">
      <c r="A439" s="8">
        <v>43819</v>
      </c>
      <c r="B439" s="9" t="s">
        <v>5359</v>
      </c>
      <c r="C439" s="9">
        <v>2018</v>
      </c>
      <c r="D439" s="388">
        <v>43441</v>
      </c>
      <c r="E439" s="12" t="s">
        <v>5360</v>
      </c>
      <c r="F439" s="168" t="s">
        <v>2336</v>
      </c>
      <c r="G439" s="12" t="s">
        <v>871</v>
      </c>
      <c r="H439" s="11" t="s">
        <v>5361</v>
      </c>
      <c r="I439" s="388">
        <v>43791</v>
      </c>
      <c r="J439" s="12">
        <v>11</v>
      </c>
      <c r="K439" s="106" t="s">
        <v>324</v>
      </c>
      <c r="L439" s="11" t="s">
        <v>380</v>
      </c>
      <c r="M439" s="389">
        <f>I439-D439</f>
        <v>350</v>
      </c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</row>
    <row ht="12.75" customHeight="1" r="440">
      <c r="A440" s="16">
        <v>43919</v>
      </c>
      <c r="B440" s="17" t="s">
        <v>5362</v>
      </c>
      <c r="C440" s="17">
        <v>2019</v>
      </c>
      <c r="D440" s="392">
        <v>43497</v>
      </c>
      <c r="E440" s="19" t="s">
        <v>5363</v>
      </c>
      <c r="F440" s="171" t="s">
        <v>5364</v>
      </c>
      <c r="G440" s="19" t="s">
        <v>865</v>
      </c>
      <c r="H440" s="20" t="s">
        <v>5365</v>
      </c>
      <c r="I440" s="392">
        <v>43794</v>
      </c>
      <c r="J440" s="19">
        <v>11</v>
      </c>
      <c r="K440" s="106" t="s">
        <v>1679</v>
      </c>
      <c r="L440" s="20" t="s">
        <v>380</v>
      </c>
      <c r="M440" s="393">
        <f>I440-D440</f>
        <v>297</v>
      </c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</row>
    <row ht="12.75" customHeight="1" r="441">
      <c r="A441" s="8">
        <v>44019</v>
      </c>
      <c r="B441" s="9" t="s">
        <v>5366</v>
      </c>
      <c r="C441" s="9">
        <v>2011</v>
      </c>
      <c r="D441" s="388">
        <v>40602</v>
      </c>
      <c r="E441" s="12" t="s">
        <v>5367</v>
      </c>
      <c r="F441" s="11" t="s">
        <v>1081</v>
      </c>
      <c r="G441" s="12" t="s">
        <v>860</v>
      </c>
      <c r="H441" s="11" t="s">
        <v>225</v>
      </c>
      <c r="I441" s="388">
        <v>43803</v>
      </c>
      <c r="J441" s="12">
        <v>12</v>
      </c>
      <c r="K441" s="87" t="s">
        <v>278</v>
      </c>
      <c r="L441" s="11" t="s">
        <v>371</v>
      </c>
      <c r="M441" s="389">
        <f>I441-D441</f>
        <v>3201</v>
      </c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</row>
    <row ht="12.75" customHeight="1" r="442">
      <c r="A442" s="16">
        <v>44119</v>
      </c>
      <c r="B442" s="17" t="s">
        <v>5368</v>
      </c>
      <c r="C442" s="17">
        <v>2011</v>
      </c>
      <c r="D442" s="392">
        <v>40802</v>
      </c>
      <c r="E442" s="19" t="s">
        <v>5369</v>
      </c>
      <c r="F442" s="20" t="s">
        <v>1081</v>
      </c>
      <c r="G442" s="19" t="s">
        <v>17</v>
      </c>
      <c r="H442" s="20" t="s">
        <v>209</v>
      </c>
      <c r="I442" s="392">
        <v>43803</v>
      </c>
      <c r="J442" s="19">
        <v>12</v>
      </c>
      <c r="K442" s="497" t="s">
        <v>336</v>
      </c>
      <c r="L442" s="20" t="s">
        <v>371</v>
      </c>
      <c r="M442" s="393">
        <f>I442-D442</f>
        <v>3001</v>
      </c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</row>
    <row ht="12.75" customHeight="1" r="443">
      <c r="A443" s="8">
        <v>44219</v>
      </c>
      <c r="B443" s="9" t="s">
        <v>5370</v>
      </c>
      <c r="C443" s="9">
        <v>2013</v>
      </c>
      <c r="D443" s="388">
        <v>41396</v>
      </c>
      <c r="E443" s="12" t="s">
        <v>5371</v>
      </c>
      <c r="F443" s="11" t="s">
        <v>1599</v>
      </c>
      <c r="G443" s="12" t="s">
        <v>17</v>
      </c>
      <c r="H443" s="11" t="s">
        <v>1252</v>
      </c>
      <c r="I443" s="388">
        <v>43803</v>
      </c>
      <c r="J443" s="12">
        <v>12</v>
      </c>
      <c r="K443" s="497" t="s">
        <v>336</v>
      </c>
      <c r="L443" s="11" t="s">
        <v>371</v>
      </c>
      <c r="M443" s="389">
        <f>I443-D443</f>
        <v>2407</v>
      </c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</row>
    <row ht="12.75" customHeight="1" r="444">
      <c r="A444" s="16">
        <v>44319</v>
      </c>
      <c r="B444" s="17" t="s">
        <v>5372</v>
      </c>
      <c r="C444" s="17">
        <v>2013</v>
      </c>
      <c r="D444" s="392">
        <v>41311</v>
      </c>
      <c r="E444" s="19" t="s">
        <v>5373</v>
      </c>
      <c r="F444" s="20" t="s">
        <v>1599</v>
      </c>
      <c r="G444" s="19" t="s">
        <v>17</v>
      </c>
      <c r="H444" s="20" t="s">
        <v>2078</v>
      </c>
      <c r="I444" s="392">
        <v>43803</v>
      </c>
      <c r="J444" s="19">
        <v>12</v>
      </c>
      <c r="K444" s="497" t="s">
        <v>336</v>
      </c>
      <c r="L444" s="20" t="s">
        <v>371</v>
      </c>
      <c r="M444" s="393">
        <f>I444-D444</f>
        <v>2492</v>
      </c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</row>
    <row ht="12.75" customHeight="1" r="445">
      <c r="A445" s="8">
        <v>44419</v>
      </c>
      <c r="B445" s="9" t="s">
        <v>5374</v>
      </c>
      <c r="C445" s="9">
        <v>2013</v>
      </c>
      <c r="D445" s="388">
        <v>41513</v>
      </c>
      <c r="E445" s="12" t="s">
        <v>5375</v>
      </c>
      <c r="F445" s="11" t="s">
        <v>885</v>
      </c>
      <c r="G445" s="12" t="s">
        <v>17</v>
      </c>
      <c r="H445" s="11" t="s">
        <v>121</v>
      </c>
      <c r="I445" s="388">
        <v>43803</v>
      </c>
      <c r="J445" s="12">
        <v>12</v>
      </c>
      <c r="K445" s="497" t="s">
        <v>336</v>
      </c>
      <c r="L445" s="11" t="s">
        <v>371</v>
      </c>
      <c r="M445" s="389">
        <f>I445-D445</f>
        <v>2290</v>
      </c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</row>
    <row ht="12.75" customHeight="1" r="446">
      <c r="A446" s="16">
        <v>44519</v>
      </c>
      <c r="B446" s="17" t="s">
        <v>5376</v>
      </c>
      <c r="C446" s="17">
        <v>2014</v>
      </c>
      <c r="D446" s="392">
        <v>41981</v>
      </c>
      <c r="E446" s="19" t="s">
        <v>5377</v>
      </c>
      <c r="F446" s="20" t="s">
        <v>953</v>
      </c>
      <c r="G446" s="19" t="s">
        <v>17</v>
      </c>
      <c r="H446" s="20" t="s">
        <v>2078</v>
      </c>
      <c r="I446" s="392">
        <v>43803</v>
      </c>
      <c r="J446" s="19">
        <v>12</v>
      </c>
      <c r="K446" s="497" t="s">
        <v>336</v>
      </c>
      <c r="L446" s="20" t="s">
        <v>371</v>
      </c>
      <c r="M446" s="393">
        <f>I446-D446</f>
        <v>1822</v>
      </c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</row>
    <row ht="12.75" customHeight="1" r="447">
      <c r="A447" s="8">
        <v>44619</v>
      </c>
      <c r="B447" s="9" t="s">
        <v>5378</v>
      </c>
      <c r="C447" s="9">
        <v>2016</v>
      </c>
      <c r="D447" s="388">
        <v>42720</v>
      </c>
      <c r="E447" s="12" t="s">
        <v>5379</v>
      </c>
      <c r="F447" s="11" t="s">
        <v>869</v>
      </c>
      <c r="G447" s="12" t="s">
        <v>17</v>
      </c>
      <c r="H447" s="11" t="s">
        <v>55</v>
      </c>
      <c r="I447" s="388">
        <v>43803</v>
      </c>
      <c r="J447" s="12">
        <v>12</v>
      </c>
      <c r="K447" s="497" t="s">
        <v>336</v>
      </c>
      <c r="L447" s="11" t="s">
        <v>376</v>
      </c>
      <c r="M447" s="389">
        <f>I447-D447</f>
        <v>1083</v>
      </c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</row>
    <row ht="12.75" customHeight="1" r="448">
      <c r="A448" s="16">
        <v>44719</v>
      </c>
      <c r="B448" s="17" t="s">
        <v>5380</v>
      </c>
      <c r="C448" s="17">
        <v>2017</v>
      </c>
      <c r="D448" s="392">
        <v>42835</v>
      </c>
      <c r="E448" s="19" t="s">
        <v>5381</v>
      </c>
      <c r="F448" s="20" t="s">
        <v>869</v>
      </c>
      <c r="G448" s="19" t="s">
        <v>17</v>
      </c>
      <c r="H448" s="20" t="s">
        <v>137</v>
      </c>
      <c r="I448" s="392">
        <v>43803</v>
      </c>
      <c r="J448" s="19">
        <v>12</v>
      </c>
      <c r="K448" s="497" t="s">
        <v>336</v>
      </c>
      <c r="L448" s="20" t="s">
        <v>376</v>
      </c>
      <c r="M448" s="393">
        <f>I448-D448</f>
        <v>968</v>
      </c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</row>
    <row ht="12.75" customHeight="1" r="449">
      <c r="A449" s="8">
        <v>44819</v>
      </c>
      <c r="B449" s="9" t="s">
        <v>5382</v>
      </c>
      <c r="C449" s="9">
        <v>2017</v>
      </c>
      <c r="D449" s="388">
        <v>43069</v>
      </c>
      <c r="E449" s="12" t="s">
        <v>5383</v>
      </c>
      <c r="F449" s="11" t="s">
        <v>869</v>
      </c>
      <c r="G449" s="12" t="s">
        <v>17</v>
      </c>
      <c r="H449" s="11" t="s">
        <v>345</v>
      </c>
      <c r="I449" s="388">
        <v>43803</v>
      </c>
      <c r="J449" s="12">
        <v>12</v>
      </c>
      <c r="K449" s="497" t="s">
        <v>336</v>
      </c>
      <c r="L449" s="11" t="s">
        <v>376</v>
      </c>
      <c r="M449" s="389">
        <f>I449-D449</f>
        <v>734</v>
      </c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</row>
    <row ht="12.75" customHeight="1" r="450">
      <c r="A450" s="16">
        <v>44919</v>
      </c>
      <c r="B450" s="17" t="s">
        <v>5384</v>
      </c>
      <c r="C450" s="17">
        <v>2018</v>
      </c>
      <c r="D450" s="392">
        <v>43264</v>
      </c>
      <c r="E450" s="19" t="s">
        <v>5385</v>
      </c>
      <c r="F450" s="20" t="s">
        <v>968</v>
      </c>
      <c r="G450" s="19" t="s">
        <v>17</v>
      </c>
      <c r="H450" s="20" t="s">
        <v>2069</v>
      </c>
      <c r="I450" s="392">
        <v>43803</v>
      </c>
      <c r="J450" s="19">
        <v>12</v>
      </c>
      <c r="K450" s="497" t="s">
        <v>336</v>
      </c>
      <c r="L450" s="20" t="s">
        <v>371</v>
      </c>
      <c r="M450" s="393">
        <f>I450-D450</f>
        <v>539</v>
      </c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</row>
    <row ht="12.75" customHeight="1" r="451">
      <c r="A451" s="8">
        <v>45019</v>
      </c>
      <c r="B451" s="9" t="s">
        <v>5386</v>
      </c>
      <c r="C451" s="9">
        <v>2013</v>
      </c>
      <c r="D451" s="388">
        <v>41457</v>
      </c>
      <c r="E451" s="12" t="s">
        <v>5387</v>
      </c>
      <c r="F451" s="11" t="s">
        <v>5388</v>
      </c>
      <c r="G451" s="12" t="s">
        <v>17</v>
      </c>
      <c r="H451" s="11" t="s">
        <v>25</v>
      </c>
      <c r="I451" s="388">
        <v>43803</v>
      </c>
      <c r="J451" s="12">
        <v>12</v>
      </c>
      <c r="K451" s="497" t="s">
        <v>336</v>
      </c>
      <c r="L451" s="11" t="s">
        <v>371</v>
      </c>
      <c r="M451" s="389">
        <f>I451-D451</f>
        <v>2346</v>
      </c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</row>
    <row ht="12.75" customHeight="1" r="452">
      <c r="A452" s="16">
        <v>45119</v>
      </c>
      <c r="B452" s="17" t="s">
        <v>5389</v>
      </c>
      <c r="C452" s="17">
        <v>2018</v>
      </c>
      <c r="D452" s="392">
        <v>43458</v>
      </c>
      <c r="E452" s="19" t="s">
        <v>5390</v>
      </c>
      <c r="F452" s="171" t="s">
        <v>2336</v>
      </c>
      <c r="G452" s="19" t="s">
        <v>865</v>
      </c>
      <c r="H452" s="20" t="s">
        <v>851</v>
      </c>
      <c r="I452" s="392">
        <v>43803</v>
      </c>
      <c r="J452" s="19">
        <v>12</v>
      </c>
      <c r="K452" s="103" t="s">
        <v>319</v>
      </c>
      <c r="L452" s="20" t="s">
        <v>380</v>
      </c>
      <c r="M452" s="393">
        <f>I452-D452</f>
        <v>345</v>
      </c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</row>
    <row ht="12.75" customHeight="1" r="453">
      <c r="A453" s="8">
        <v>45219</v>
      </c>
      <c r="B453" s="9" t="s">
        <v>5391</v>
      </c>
      <c r="C453" s="9">
        <v>2017</v>
      </c>
      <c r="D453" s="388">
        <v>43089</v>
      </c>
      <c r="E453" s="12" t="s">
        <v>5392</v>
      </c>
      <c r="F453" s="11" t="s">
        <v>1183</v>
      </c>
      <c r="G453" s="12" t="s">
        <v>860</v>
      </c>
      <c r="H453" s="11" t="s">
        <v>181</v>
      </c>
      <c r="I453" s="388">
        <v>43803</v>
      </c>
      <c r="J453" s="12">
        <v>12</v>
      </c>
      <c r="K453" s="103" t="s">
        <v>308</v>
      </c>
      <c r="L453" s="11" t="s">
        <v>371</v>
      </c>
      <c r="M453" s="389">
        <f>I453-D453</f>
        <v>714</v>
      </c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</row>
    <row ht="12.75" customHeight="1" r="454">
      <c r="A454" s="16">
        <v>45319</v>
      </c>
      <c r="B454" s="17" t="s">
        <v>5393</v>
      </c>
      <c r="C454" s="17">
        <v>2019</v>
      </c>
      <c r="D454" s="392">
        <v>43553</v>
      </c>
      <c r="E454" s="19" t="s">
        <v>5394</v>
      </c>
      <c r="F454" s="171" t="s">
        <v>2139</v>
      </c>
      <c r="G454" s="19" t="s">
        <v>871</v>
      </c>
      <c r="H454" s="20" t="s">
        <v>920</v>
      </c>
      <c r="I454" s="392">
        <v>43803</v>
      </c>
      <c r="J454" s="19">
        <v>12</v>
      </c>
      <c r="K454" s="106" t="s">
        <v>324</v>
      </c>
      <c r="L454" s="20" t="s">
        <v>380</v>
      </c>
      <c r="M454" s="393">
        <f>I454-D454</f>
        <v>250</v>
      </c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</row>
    <row ht="12.75" customHeight="1" r="455">
      <c r="A455" s="8">
        <v>45419</v>
      </c>
      <c r="B455" s="9" t="s">
        <v>5395</v>
      </c>
      <c r="C455" s="9">
        <v>2011</v>
      </c>
      <c r="D455" s="388">
        <v>40905</v>
      </c>
      <c r="E455" s="12" t="s">
        <v>5396</v>
      </c>
      <c r="F455" s="11" t="s">
        <v>1430</v>
      </c>
      <c r="G455" s="12" t="s">
        <v>860</v>
      </c>
      <c r="H455" s="11" t="s">
        <v>209</v>
      </c>
      <c r="I455" s="388">
        <v>43809</v>
      </c>
      <c r="J455" s="12">
        <v>12</v>
      </c>
      <c r="K455" s="87" t="s">
        <v>278</v>
      </c>
      <c r="L455" s="11" t="s">
        <v>371</v>
      </c>
      <c r="M455" s="389">
        <f>I455-D455</f>
        <v>2904</v>
      </c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</row>
    <row ht="12.75" customHeight="1" r="456">
      <c r="A456" s="16">
        <v>45519</v>
      </c>
      <c r="B456" s="17" t="s">
        <v>5397</v>
      </c>
      <c r="C456" s="17">
        <v>2016</v>
      </c>
      <c r="D456" s="392">
        <v>42627</v>
      </c>
      <c r="E456" s="19" t="s">
        <v>5398</v>
      </c>
      <c r="F456" s="20" t="s">
        <v>497</v>
      </c>
      <c r="G456" s="19" t="s">
        <v>860</v>
      </c>
      <c r="H456" s="20" t="s">
        <v>132</v>
      </c>
      <c r="I456" s="392">
        <v>43809</v>
      </c>
      <c r="J456" s="19">
        <v>12</v>
      </c>
      <c r="K456" s="103" t="s">
        <v>319</v>
      </c>
      <c r="L456" s="20" t="s">
        <v>371</v>
      </c>
      <c r="M456" s="393">
        <f>I456-D456</f>
        <v>1182</v>
      </c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</row>
    <row ht="12.75" customHeight="1" r="457">
      <c r="A457" s="8">
        <v>45619</v>
      </c>
      <c r="B457" s="9" t="s">
        <v>5399</v>
      </c>
      <c r="C457" s="9">
        <v>2016</v>
      </c>
      <c r="D457" s="388">
        <v>42503</v>
      </c>
      <c r="E457" s="12" t="s">
        <v>5400</v>
      </c>
      <c r="F457" s="11" t="s">
        <v>456</v>
      </c>
      <c r="G457" s="12" t="s">
        <v>860</v>
      </c>
      <c r="H457" s="11" t="s">
        <v>71</v>
      </c>
      <c r="I457" s="388">
        <v>43810</v>
      </c>
      <c r="J457" s="12">
        <v>12</v>
      </c>
      <c r="K457" s="103" t="s">
        <v>313</v>
      </c>
      <c r="L457" s="11" t="s">
        <v>371</v>
      </c>
      <c r="M457" s="389">
        <f>I457-D457</f>
        <v>1307</v>
      </c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</row>
    <row ht="12.75" customHeight="1" r="458">
      <c r="A458" s="16">
        <v>45719</v>
      </c>
      <c r="B458" s="17" t="s">
        <v>5401</v>
      </c>
      <c r="C458" s="17">
        <v>2011</v>
      </c>
      <c r="D458" s="392">
        <v>40687</v>
      </c>
      <c r="E458" s="19" t="s">
        <v>5402</v>
      </c>
      <c r="F458" s="20" t="s">
        <v>968</v>
      </c>
      <c r="G458" s="19" t="s">
        <v>860</v>
      </c>
      <c r="H458" s="20" t="s">
        <v>125</v>
      </c>
      <c r="I458" s="392">
        <v>43810</v>
      </c>
      <c r="J458" s="19">
        <v>12</v>
      </c>
      <c r="K458" s="103" t="s">
        <v>313</v>
      </c>
      <c r="L458" s="20" t="s">
        <v>371</v>
      </c>
      <c r="M458" s="393">
        <f>I458-D458</f>
        <v>3123</v>
      </c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</row>
    <row ht="12.75" customHeight="1" r="459">
      <c r="A459" s="8">
        <v>45819</v>
      </c>
      <c r="B459" s="9" t="s">
        <v>5403</v>
      </c>
      <c r="C459" s="9">
        <v>2014</v>
      </c>
      <c r="D459" s="388">
        <v>41726</v>
      </c>
      <c r="E459" s="12" t="s">
        <v>5404</v>
      </c>
      <c r="F459" s="11" t="s">
        <v>961</v>
      </c>
      <c r="G459" s="12" t="s">
        <v>17</v>
      </c>
      <c r="H459" s="11" t="s">
        <v>870</v>
      </c>
      <c r="I459" s="388">
        <v>43816</v>
      </c>
      <c r="J459" s="12">
        <v>12</v>
      </c>
      <c r="K459" s="497" t="s">
        <v>336</v>
      </c>
      <c r="L459" s="11" t="s">
        <v>371</v>
      </c>
      <c r="M459" s="389">
        <f>I459-D459</f>
        <v>2090</v>
      </c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</row>
    <row ht="12.75" customHeight="1" r="460">
      <c r="A460" s="16">
        <v>45919</v>
      </c>
      <c r="B460" s="17" t="s">
        <v>5405</v>
      </c>
      <c r="C460" s="17">
        <v>2017</v>
      </c>
      <c r="D460" s="392">
        <v>43014</v>
      </c>
      <c r="E460" s="19" t="s">
        <v>5406</v>
      </c>
      <c r="F460" s="20" t="s">
        <v>2682</v>
      </c>
      <c r="G460" s="19" t="s">
        <v>17</v>
      </c>
      <c r="H460" s="20" t="s">
        <v>465</v>
      </c>
      <c r="I460" s="392">
        <v>43816</v>
      </c>
      <c r="J460" s="19">
        <v>12</v>
      </c>
      <c r="K460" s="497" t="s">
        <v>336</v>
      </c>
      <c r="L460" s="20" t="s">
        <v>376</v>
      </c>
      <c r="M460" s="393">
        <f>I460-D460</f>
        <v>802</v>
      </c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</row>
    <row ht="12.75" customHeight="1" r="461">
      <c r="A461" s="8">
        <v>46019</v>
      </c>
      <c r="B461" s="9" t="s">
        <v>5407</v>
      </c>
      <c r="C461" s="9">
        <v>2013</v>
      </c>
      <c r="D461" s="388">
        <v>41599</v>
      </c>
      <c r="E461" s="12" t="s">
        <v>5408</v>
      </c>
      <c r="F461" s="11" t="s">
        <v>1183</v>
      </c>
      <c r="G461" s="12" t="s">
        <v>17</v>
      </c>
      <c r="H461" s="11" t="s">
        <v>71</v>
      </c>
      <c r="I461" s="388">
        <v>43816</v>
      </c>
      <c r="J461" s="12">
        <v>12</v>
      </c>
      <c r="K461" s="497" t="s">
        <v>336</v>
      </c>
      <c r="L461" s="11" t="s">
        <v>371</v>
      </c>
      <c r="M461" s="389">
        <f>I461-D461</f>
        <v>2217</v>
      </c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</row>
    <row ht="12.75" customHeight="1" r="462">
      <c r="A462" s="16">
        <v>46119</v>
      </c>
      <c r="B462" s="17" t="s">
        <v>5409</v>
      </c>
      <c r="C462" s="17">
        <v>2014</v>
      </c>
      <c r="D462" s="392">
        <v>41892</v>
      </c>
      <c r="E462" s="19" t="s">
        <v>5410</v>
      </c>
      <c r="F462" s="20" t="s">
        <v>1183</v>
      </c>
      <c r="G462" s="19" t="s">
        <v>17</v>
      </c>
      <c r="H462" s="20" t="s">
        <v>137</v>
      </c>
      <c r="I462" s="392">
        <v>43816</v>
      </c>
      <c r="J462" s="19">
        <v>12</v>
      </c>
      <c r="K462" s="497" t="s">
        <v>336</v>
      </c>
      <c r="L462" s="20" t="s">
        <v>371</v>
      </c>
      <c r="M462" s="393">
        <f>I462-D462</f>
        <v>1924</v>
      </c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</row>
    <row ht="12.75" customHeight="1" r="463">
      <c r="A463" s="8">
        <v>46219</v>
      </c>
      <c r="B463" s="9" t="s">
        <v>5411</v>
      </c>
      <c r="C463" s="9">
        <v>2018</v>
      </c>
      <c r="D463" s="388">
        <v>43122</v>
      </c>
      <c r="E463" s="12" t="s">
        <v>5412</v>
      </c>
      <c r="F463" s="11" t="s">
        <v>1417</v>
      </c>
      <c r="G463" s="12" t="s">
        <v>17</v>
      </c>
      <c r="H463" s="11" t="s">
        <v>25</v>
      </c>
      <c r="I463" s="388">
        <v>43816</v>
      </c>
      <c r="J463" s="12">
        <v>12</v>
      </c>
      <c r="K463" s="497" t="s">
        <v>336</v>
      </c>
      <c r="L463" s="11" t="s">
        <v>376</v>
      </c>
      <c r="M463" s="389">
        <f>I463-D463</f>
        <v>694</v>
      </c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</row>
    <row ht="12.75" customHeight="1" r="464">
      <c r="A464" s="16">
        <v>46319</v>
      </c>
      <c r="B464" s="17" t="s">
        <v>5413</v>
      </c>
      <c r="C464" s="17">
        <v>2017</v>
      </c>
      <c r="D464" s="392">
        <v>42996</v>
      </c>
      <c r="E464" s="19" t="s">
        <v>5414</v>
      </c>
      <c r="F464" s="20" t="s">
        <v>1632</v>
      </c>
      <c r="G464" s="19" t="s">
        <v>17</v>
      </c>
      <c r="H464" s="20" t="s">
        <v>25</v>
      </c>
      <c r="I464" s="392">
        <v>43816</v>
      </c>
      <c r="J464" s="19">
        <v>12</v>
      </c>
      <c r="K464" s="497" t="s">
        <v>336</v>
      </c>
      <c r="L464" s="20" t="s">
        <v>376</v>
      </c>
      <c r="M464" s="393">
        <f>I464-D464</f>
        <v>820</v>
      </c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</row>
    <row ht="12.75" customHeight="1" r="465">
      <c r="A465" s="8">
        <v>46419</v>
      </c>
      <c r="B465" s="9" t="s">
        <v>5415</v>
      </c>
      <c r="C465" s="9">
        <v>2013</v>
      </c>
      <c r="D465" s="388">
        <v>41414</v>
      </c>
      <c r="E465" s="12" t="s">
        <v>5416</v>
      </c>
      <c r="F465" s="11" t="s">
        <v>2775</v>
      </c>
      <c r="G465" s="12" t="s">
        <v>860</v>
      </c>
      <c r="H465" s="11" t="s">
        <v>5341</v>
      </c>
      <c r="I465" s="388">
        <v>43822</v>
      </c>
      <c r="J465" s="12">
        <v>12</v>
      </c>
      <c r="K465" s="103" t="s">
        <v>319</v>
      </c>
      <c r="L465" s="11" t="s">
        <v>376</v>
      </c>
      <c r="M465" s="389">
        <f>I465-D465</f>
        <v>2408</v>
      </c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</row>
    <row ht="12.75" customHeight="1" r="466">
      <c r="A466" s="16">
        <v>46519</v>
      </c>
      <c r="B466" s="17" t="s">
        <v>5417</v>
      </c>
      <c r="C466" s="17">
        <v>2015</v>
      </c>
      <c r="D466" s="392">
        <v>42270</v>
      </c>
      <c r="E466" s="19" t="s">
        <v>5418</v>
      </c>
      <c r="F466" s="20" t="s">
        <v>5235</v>
      </c>
      <c r="G466" s="19" t="s">
        <v>860</v>
      </c>
      <c r="H466" s="20" t="s">
        <v>3671</v>
      </c>
      <c r="I466" s="392">
        <v>43822</v>
      </c>
      <c r="J466" s="19">
        <v>12</v>
      </c>
      <c r="K466" s="103" t="s">
        <v>319</v>
      </c>
      <c r="L466" s="20" t="s">
        <v>376</v>
      </c>
      <c r="M466" s="393">
        <f>I466-D466</f>
        <v>1552</v>
      </c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</row>
    <row ht="12.75" customHeight="1" r="467">
      <c r="A467" s="8">
        <v>46619</v>
      </c>
      <c r="B467" s="9" t="s">
        <v>5419</v>
      </c>
      <c r="C467" s="9">
        <v>2019</v>
      </c>
      <c r="D467" s="388">
        <v>43546</v>
      </c>
      <c r="E467" s="12" t="s">
        <v>5420</v>
      </c>
      <c r="F467" s="168" t="s">
        <v>2580</v>
      </c>
      <c r="G467" s="12" t="s">
        <v>871</v>
      </c>
      <c r="H467" s="11" t="s">
        <v>5275</v>
      </c>
      <c r="I467" s="388">
        <v>43822</v>
      </c>
      <c r="J467" s="12">
        <v>12</v>
      </c>
      <c r="K467" s="106" t="s">
        <v>1398</v>
      </c>
      <c r="L467" s="11" t="s">
        <v>380</v>
      </c>
      <c r="M467" s="389">
        <f>I467-D467</f>
        <v>276</v>
      </c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</row>
    <row ht="12.75" customHeight="1" r="468">
      <c r="A468" s="16">
        <v>46719</v>
      </c>
      <c r="B468" s="17" t="s">
        <v>5421</v>
      </c>
      <c r="C468" s="17">
        <v>2019</v>
      </c>
      <c r="D468" s="392">
        <v>43585</v>
      </c>
      <c r="E468" s="19" t="s">
        <v>5422</v>
      </c>
      <c r="F468" s="171" t="s">
        <v>2600</v>
      </c>
      <c r="G468" s="19" t="s">
        <v>865</v>
      </c>
      <c r="H468" s="20" t="s">
        <v>5423</v>
      </c>
      <c r="I468" s="392">
        <v>43822</v>
      </c>
      <c r="J468" s="19">
        <v>12</v>
      </c>
      <c r="K468" s="103" t="s">
        <v>319</v>
      </c>
      <c r="L468" s="20" t="s">
        <v>380</v>
      </c>
      <c r="M468" s="393">
        <f>I468-D468</f>
        <v>237</v>
      </c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</row>
    <row ht="12.75" customHeight="1" r="469">
      <c r="A469" s="8">
        <v>46819</v>
      </c>
      <c r="B469" s="9" t="s">
        <v>5424</v>
      </c>
      <c r="C469" s="9">
        <v>2019</v>
      </c>
      <c r="D469" s="388">
        <v>43686</v>
      </c>
      <c r="E469" s="12" t="s">
        <v>5425</v>
      </c>
      <c r="F469" s="168" t="s">
        <v>5274</v>
      </c>
      <c r="G469" s="12" t="s">
        <v>871</v>
      </c>
      <c r="H469" s="11" t="s">
        <v>950</v>
      </c>
      <c r="I469" s="388">
        <v>43822</v>
      </c>
      <c r="J469" s="12">
        <v>12</v>
      </c>
      <c r="K469" s="106" t="s">
        <v>1398</v>
      </c>
      <c r="L469" s="11" t="s">
        <v>380</v>
      </c>
      <c r="M469" s="389">
        <f>I469-D469</f>
        <v>136</v>
      </c>
      <c r="N469" s="466"/>
      <c r="O469" s="466"/>
      <c r="P469" s="466"/>
      <c r="Q469" s="466"/>
      <c r="R469" s="466"/>
      <c r="S469" s="466"/>
      <c r="T469" s="466"/>
      <c r="U469" s="466"/>
      <c r="V469" s="466"/>
      <c r="W469" s="466"/>
      <c r="X469" s="466"/>
      <c r="Y469" s="466"/>
      <c r="Z469" s="466"/>
    </row>
    <row ht="12.75" customHeight="1" r="470">
      <c r="A470" s="16">
        <v>46919</v>
      </c>
      <c r="B470" s="17" t="s">
        <v>5426</v>
      </c>
      <c r="C470" s="17">
        <v>2011</v>
      </c>
      <c r="D470" s="392">
        <v>40662</v>
      </c>
      <c r="E470" s="19" t="s">
        <v>5427</v>
      </c>
      <c r="F470" s="20" t="s">
        <v>1446</v>
      </c>
      <c r="G470" s="19" t="s">
        <v>17</v>
      </c>
      <c r="H470" s="20" t="s">
        <v>465</v>
      </c>
      <c r="I470" s="392">
        <v>43822</v>
      </c>
      <c r="J470" s="19">
        <v>12</v>
      </c>
      <c r="K470" s="497" t="s">
        <v>336</v>
      </c>
      <c r="L470" s="20" t="s">
        <v>371</v>
      </c>
      <c r="M470" s="393">
        <f>I470-D470</f>
        <v>3160</v>
      </c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</row>
    <row ht="12.75" customHeight="1" r="471">
      <c r="A471" s="8">
        <v>47019</v>
      </c>
      <c r="B471" s="9" t="s">
        <v>5428</v>
      </c>
      <c r="C471" s="9">
        <v>2013</v>
      </c>
      <c r="D471" s="388">
        <v>41354</v>
      </c>
      <c r="E471" s="12" t="s">
        <v>5429</v>
      </c>
      <c r="F471" s="11" t="s">
        <v>236</v>
      </c>
      <c r="G471" s="12" t="s">
        <v>17</v>
      </c>
      <c r="H471" s="11" t="s">
        <v>5430</v>
      </c>
      <c r="I471" s="388">
        <v>43822</v>
      </c>
      <c r="J471" s="12">
        <v>12</v>
      </c>
      <c r="K471" s="497" t="s">
        <v>336</v>
      </c>
      <c r="L471" s="11" t="s">
        <v>376</v>
      </c>
      <c r="M471" s="389">
        <f>I471-D471</f>
        <v>2468</v>
      </c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</row>
    <row ht="12.75" customHeight="1" r="472">
      <c r="A472" s="16">
        <v>47119</v>
      </c>
      <c r="B472" s="17" t="s">
        <v>5431</v>
      </c>
      <c r="C472" s="17">
        <v>2014</v>
      </c>
      <c r="D472" s="392">
        <v>41939</v>
      </c>
      <c r="E472" s="19" t="s">
        <v>5432</v>
      </c>
      <c r="F472" s="20" t="s">
        <v>5433</v>
      </c>
      <c r="G472" s="19" t="s">
        <v>407</v>
      </c>
      <c r="H472" s="20" t="s">
        <v>1028</v>
      </c>
      <c r="I472" s="392">
        <v>43822</v>
      </c>
      <c r="J472" s="19">
        <v>12</v>
      </c>
      <c r="K472" s="103" t="s">
        <v>319</v>
      </c>
      <c r="L472" s="20" t="s">
        <v>380</v>
      </c>
      <c r="M472" s="393">
        <f>I472-D472</f>
        <v>1883</v>
      </c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</row>
    <row ht="12.75" customHeight="1" r="473">
      <c r="A473" s="8">
        <v>47219</v>
      </c>
      <c r="B473" s="9" t="s">
        <v>5434</v>
      </c>
      <c r="C473" s="9">
        <v>2015</v>
      </c>
      <c r="D473" s="388">
        <v>42352</v>
      </c>
      <c r="E473" s="12" t="s">
        <v>5435</v>
      </c>
      <c r="F473" s="11" t="s">
        <v>1430</v>
      </c>
      <c r="G473" s="12" t="s">
        <v>17</v>
      </c>
      <c r="H473" s="11" t="s">
        <v>44</v>
      </c>
      <c r="I473" s="388">
        <v>43822</v>
      </c>
      <c r="J473" s="12">
        <v>12</v>
      </c>
      <c r="K473" s="497" t="s">
        <v>336</v>
      </c>
      <c r="L473" s="11" t="s">
        <v>371</v>
      </c>
      <c r="M473" s="389">
        <f>I473-D473</f>
        <v>1470</v>
      </c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</row>
    <row ht="12.75" customHeight="1" r="474">
      <c r="A474" s="16">
        <v>47319</v>
      </c>
      <c r="B474" s="17" t="s">
        <v>5436</v>
      </c>
      <c r="C474" s="17">
        <v>2017</v>
      </c>
      <c r="D474" s="392">
        <v>43059</v>
      </c>
      <c r="E474" s="19" t="s">
        <v>5437</v>
      </c>
      <c r="F474" s="20" t="s">
        <v>1632</v>
      </c>
      <c r="G474" s="19" t="s">
        <v>17</v>
      </c>
      <c r="H474" s="20" t="s">
        <v>132</v>
      </c>
      <c r="I474" s="392">
        <v>43822</v>
      </c>
      <c r="J474" s="19">
        <v>12</v>
      </c>
      <c r="K474" s="497" t="s">
        <v>336</v>
      </c>
      <c r="L474" s="20" t="s">
        <v>376</v>
      </c>
      <c r="M474" s="393">
        <f>I474-D474</f>
        <v>763</v>
      </c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</row>
    <row ht="12.75" customHeight="1" r="475">
      <c r="A475" s="8">
        <v>47419</v>
      </c>
      <c r="B475" s="9" t="s">
        <v>5438</v>
      </c>
      <c r="C475" s="9">
        <v>2018</v>
      </c>
      <c r="D475" s="388">
        <v>43175</v>
      </c>
      <c r="E475" s="12" t="s">
        <v>5439</v>
      </c>
      <c r="F475" s="11" t="s">
        <v>1632</v>
      </c>
      <c r="G475" s="12" t="s">
        <v>17</v>
      </c>
      <c r="H475" s="11" t="s">
        <v>83</v>
      </c>
      <c r="I475" s="388">
        <v>43822</v>
      </c>
      <c r="J475" s="12">
        <v>12</v>
      </c>
      <c r="K475" s="497" t="s">
        <v>336</v>
      </c>
      <c r="L475" s="11" t="s">
        <v>376</v>
      </c>
      <c r="M475" s="389">
        <f>I475-D475</f>
        <v>647</v>
      </c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</row>
    <row ht="12.75" customHeight="1" r="476">
      <c r="A476" s="16">
        <v>47519</v>
      </c>
      <c r="B476" s="17" t="s">
        <v>5440</v>
      </c>
      <c r="C476" s="17">
        <v>2013</v>
      </c>
      <c r="D476" s="392">
        <v>41436</v>
      </c>
      <c r="E476" s="19" t="s">
        <v>5441</v>
      </c>
      <c r="F476" s="20" t="s">
        <v>2561</v>
      </c>
      <c r="G476" s="19" t="s">
        <v>17</v>
      </c>
      <c r="H476" s="20" t="s">
        <v>1884</v>
      </c>
      <c r="I476" s="392">
        <v>43822</v>
      </c>
      <c r="J476" s="19">
        <v>12</v>
      </c>
      <c r="K476" s="498" t="s">
        <v>336</v>
      </c>
      <c r="L476" s="20" t="s">
        <v>365</v>
      </c>
      <c r="M476" s="393">
        <f>I476-D476</f>
        <v>2386</v>
      </c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</row>
    <row ht="12.75" customHeight="1" r="477">
      <c r="A477" s="141"/>
      <c r="B477" s="141"/>
      <c r="C477" s="141"/>
      <c r="D477" s="470"/>
      <c r="E477" s="141"/>
      <c r="F477" s="141"/>
      <c r="G477" s="141"/>
      <c r="H477" s="141"/>
      <c r="I477" s="470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</row>
    <row ht="12.75" customHeight="1" r="478">
      <c r="A478" s="141"/>
      <c r="B478" s="141"/>
      <c r="C478" s="141"/>
      <c r="D478" s="470"/>
      <c r="E478" s="141"/>
      <c r="F478" s="141"/>
      <c r="G478" s="141"/>
      <c r="H478" s="141"/>
      <c r="I478" s="470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</row>
    <row ht="12.75" customHeight="1" r="479">
      <c r="A479" s="141"/>
      <c r="B479" s="141"/>
      <c r="C479" s="141"/>
      <c r="D479" s="470"/>
      <c r="E479" s="141"/>
      <c r="F479" s="141"/>
      <c r="G479" s="141"/>
      <c r="H479" s="141"/>
      <c r="I479" s="470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</row>
    <row ht="12.75" customHeight="1" r="480">
      <c r="A480" s="141"/>
      <c r="B480" s="141"/>
      <c r="C480" s="141"/>
      <c r="D480" s="470"/>
      <c r="E480" s="141"/>
      <c r="F480" s="141"/>
      <c r="G480" s="141"/>
      <c r="H480" s="141"/>
      <c r="I480" s="470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</row>
    <row ht="12.75" customHeight="1" r="481">
      <c r="A481" s="140"/>
      <c r="B481" s="141"/>
      <c r="C481" s="141"/>
      <c r="D481" s="470"/>
      <c r="E481" s="141"/>
      <c r="F481" s="141"/>
      <c r="G481" s="141"/>
      <c r="H481" s="141"/>
      <c r="I481" s="470"/>
      <c r="J481" s="141"/>
      <c r="K481" s="141"/>
      <c r="L481" s="141"/>
      <c r="M481" s="143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</row>
    <row ht="12.75" customHeight="1" r="482">
      <c r="A482" s="140"/>
      <c r="B482" s="141"/>
      <c r="C482" s="141"/>
      <c r="D482" s="470"/>
      <c r="E482" s="141"/>
      <c r="F482" s="141"/>
      <c r="G482" s="141"/>
      <c r="H482" s="141"/>
      <c r="I482" s="470"/>
      <c r="J482" s="141"/>
      <c r="K482" s="141"/>
      <c r="L482" s="141"/>
      <c r="M482" s="143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</row>
    <row ht="12.75" customHeight="1" r="483">
      <c r="A483" s="140"/>
      <c r="B483" s="141"/>
      <c r="C483" s="141"/>
      <c r="D483" s="470"/>
      <c r="E483" s="141"/>
      <c r="F483" s="141"/>
      <c r="G483" s="141"/>
      <c r="H483" s="141"/>
      <c r="I483" s="470"/>
      <c r="J483" s="141"/>
      <c r="K483" s="141"/>
      <c r="L483" s="141"/>
      <c r="M483" s="143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</row>
    <row ht="12.75" customHeight="1" r="484">
      <c r="A484" s="140"/>
      <c r="B484" s="141"/>
      <c r="C484" s="141"/>
      <c r="D484" s="470"/>
      <c r="E484" s="141"/>
      <c r="F484" s="141"/>
      <c r="G484" s="141"/>
      <c r="H484" s="141"/>
      <c r="I484" s="470"/>
      <c r="J484" s="141"/>
      <c r="K484" s="141"/>
      <c r="L484" s="141"/>
      <c r="M484" s="143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</row>
    <row ht="12.75" customHeight="1" r="485">
      <c r="A485" s="140"/>
      <c r="B485" s="141"/>
      <c r="C485" s="141"/>
      <c r="D485" s="470"/>
      <c r="E485" s="141"/>
      <c r="F485" s="141"/>
      <c r="G485" s="141"/>
      <c r="H485" s="141"/>
      <c r="I485" s="470"/>
      <c r="J485" s="141"/>
      <c r="K485" s="141"/>
      <c r="L485" s="141"/>
      <c r="M485" s="143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</row>
    <row ht="12.75" customHeight="1" r="486">
      <c r="A486" s="140"/>
      <c r="B486" s="141"/>
      <c r="C486" s="141"/>
      <c r="D486" s="470"/>
      <c r="E486" s="141"/>
      <c r="F486" s="141"/>
      <c r="G486" s="141"/>
      <c r="H486" s="141"/>
      <c r="I486" s="470"/>
      <c r="J486" s="141"/>
      <c r="K486" s="141"/>
      <c r="L486" s="141"/>
      <c r="M486" s="143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</row>
    <row ht="12.75" customHeight="1" r="487">
      <c r="A487" s="140"/>
      <c r="B487" s="141"/>
      <c r="C487" s="141"/>
      <c r="D487" s="470"/>
      <c r="E487" s="141"/>
      <c r="F487" s="141"/>
      <c r="G487" s="141"/>
      <c r="H487" s="141"/>
      <c r="I487" s="470"/>
      <c r="J487" s="141"/>
      <c r="K487" s="141"/>
      <c r="L487" s="141"/>
      <c r="M487" s="143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</row>
    <row ht="12.75" customHeight="1" r="488">
      <c r="A488" s="140"/>
      <c r="B488" s="141"/>
      <c r="C488" s="141"/>
      <c r="D488" s="470"/>
      <c r="E488" s="141"/>
      <c r="F488" s="141"/>
      <c r="G488" s="141"/>
      <c r="H488" s="141"/>
      <c r="I488" s="470"/>
      <c r="J488" s="141"/>
      <c r="K488" s="141"/>
      <c r="L488" s="141"/>
      <c r="M488" s="143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</row>
    <row ht="12.75" customHeight="1" r="489">
      <c r="A489" s="140"/>
      <c r="B489" s="141"/>
      <c r="C489" s="141"/>
      <c r="D489" s="470"/>
      <c r="E489" s="141"/>
      <c r="F489" s="141"/>
      <c r="G489" s="141"/>
      <c r="H489" s="141"/>
      <c r="I489" s="470"/>
      <c r="J489" s="141"/>
      <c r="K489" s="141"/>
      <c r="L489" s="141"/>
      <c r="M489" s="143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</row>
    <row ht="12.75" customHeight="1" r="490">
      <c r="A490" s="140"/>
      <c r="B490" s="141"/>
      <c r="C490" s="141"/>
      <c r="D490" s="470"/>
      <c r="E490" s="141"/>
      <c r="F490" s="141"/>
      <c r="G490" s="141"/>
      <c r="H490" s="141"/>
      <c r="I490" s="470"/>
      <c r="J490" s="141"/>
      <c r="K490" s="141"/>
      <c r="L490" s="141"/>
      <c r="M490" s="143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</row>
    <row ht="12.75" customHeight="1" r="491">
      <c r="A491" s="140"/>
      <c r="B491" s="141"/>
      <c r="C491" s="141"/>
      <c r="D491" s="470"/>
      <c r="E491" s="141"/>
      <c r="F491" s="141"/>
      <c r="G491" s="141"/>
      <c r="H491" s="141"/>
      <c r="I491" s="470"/>
      <c r="J491" s="141"/>
      <c r="K491" s="141"/>
      <c r="L491" s="141"/>
      <c r="M491" s="143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</row>
    <row ht="12.75" customHeight="1" r="492">
      <c r="A492" s="140"/>
      <c r="B492" s="141"/>
      <c r="C492" s="141"/>
      <c r="D492" s="470"/>
      <c r="E492" s="141"/>
      <c r="F492" s="141"/>
      <c r="G492" s="141"/>
      <c r="H492" s="141"/>
      <c r="I492" s="470"/>
      <c r="J492" s="141"/>
      <c r="K492" s="141"/>
      <c r="L492" s="141"/>
      <c r="M492" s="143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</row>
    <row ht="12.75" customHeight="1" r="493">
      <c r="A493" s="140"/>
      <c r="B493" s="141"/>
      <c r="C493" s="141"/>
      <c r="D493" s="470"/>
      <c r="E493" s="141"/>
      <c r="F493" s="141"/>
      <c r="G493" s="141"/>
      <c r="H493" s="141"/>
      <c r="I493" s="470"/>
      <c r="J493" s="141"/>
      <c r="K493" s="141"/>
      <c r="L493" s="141"/>
      <c r="M493" s="143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</row>
    <row ht="12.75" customHeight="1" hidden="1" r="494">
      <c r="A494" s="140"/>
      <c r="B494" s="141"/>
      <c r="C494" s="141"/>
      <c r="D494" s="470"/>
      <c r="E494" s="141"/>
      <c r="F494" s="141"/>
      <c r="G494" s="141"/>
      <c r="H494" s="141"/>
      <c r="I494" s="470"/>
      <c r="J494" s="141"/>
      <c r="K494" s="141"/>
      <c r="L494" s="141"/>
      <c r="M494" s="143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</row>
    <row ht="12.75" customHeight="1" hidden="1" r="495">
      <c r="A495" s="140"/>
      <c r="B495" s="141"/>
      <c r="C495" s="141"/>
      <c r="D495" s="470"/>
      <c r="E495" s="141"/>
      <c r="F495" s="141"/>
      <c r="G495" s="141"/>
      <c r="H495" s="141"/>
      <c r="I495" s="470"/>
      <c r="J495" s="141"/>
      <c r="K495" s="141"/>
      <c r="L495" s="141"/>
      <c r="M495" s="143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</row>
    <row ht="12.75" customHeight="1" hidden="1" r="496">
      <c r="A496" s="140"/>
      <c r="B496" s="141"/>
      <c r="C496" s="141"/>
      <c r="D496" s="470"/>
      <c r="E496" s="141"/>
      <c r="F496" s="141"/>
      <c r="G496" s="141"/>
      <c r="H496" s="141"/>
      <c r="I496" s="470"/>
      <c r="J496" s="141"/>
      <c r="K496" s="141"/>
      <c r="L496" s="141"/>
      <c r="M496" s="143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</row>
    <row ht="12.75" customHeight="1" hidden="1" r="497">
      <c r="A497" s="140"/>
      <c r="B497" s="141"/>
      <c r="C497" s="141"/>
      <c r="D497" s="470"/>
      <c r="E497" s="141"/>
      <c r="F497" s="141"/>
      <c r="G497" s="141"/>
      <c r="H497" s="141"/>
      <c r="I497" s="470"/>
      <c r="J497" s="141"/>
      <c r="K497" s="141"/>
      <c r="L497" s="141"/>
      <c r="M497" s="143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</row>
    <row ht="12.75" customHeight="1" hidden="1" r="498">
      <c r="A498" s="140"/>
      <c r="B498" s="141"/>
      <c r="C498" s="141"/>
      <c r="D498" s="470"/>
      <c r="E498" s="141"/>
      <c r="F498" s="141"/>
      <c r="G498" s="141"/>
      <c r="H498" s="141"/>
      <c r="I498" s="470"/>
      <c r="J498" s="141"/>
      <c r="K498" s="141"/>
      <c r="L498" s="141"/>
      <c r="M498" s="143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</row>
    <row ht="12.75" customHeight="1" hidden="1" r="499">
      <c r="A499" s="140"/>
      <c r="B499" s="141"/>
      <c r="C499" s="141"/>
      <c r="D499" s="470"/>
      <c r="E499" s="141"/>
      <c r="F499" s="141"/>
      <c r="G499" s="141"/>
      <c r="H499" s="141"/>
      <c r="I499" s="470"/>
      <c r="J499" s="141"/>
      <c r="K499" s="141"/>
      <c r="L499" s="141"/>
      <c r="M499" s="143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</row>
    <row ht="12.75" customHeight="1" hidden="1" r="500">
      <c r="A500" s="140"/>
      <c r="B500" s="141"/>
      <c r="C500" s="141"/>
      <c r="D500" s="470"/>
      <c r="E500" s="141"/>
      <c r="F500" s="141"/>
      <c r="G500" s="141"/>
      <c r="H500" s="141"/>
      <c r="I500" s="470"/>
      <c r="J500" s="141"/>
      <c r="K500" s="141"/>
      <c r="L500" s="141"/>
      <c r="M500" s="143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</row>
    <row ht="12.75" customHeight="1" hidden="1" r="501">
      <c r="A501" s="140"/>
      <c r="B501" s="141"/>
      <c r="C501" s="141"/>
      <c r="D501" s="470"/>
      <c r="E501" s="141"/>
      <c r="F501" s="141"/>
      <c r="G501" s="141"/>
      <c r="H501" s="141"/>
      <c r="I501" s="470"/>
      <c r="J501" s="141"/>
      <c r="K501" s="141"/>
      <c r="L501" s="141"/>
      <c r="M501" s="143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</row>
    <row ht="12.75" customHeight="1" hidden="1" r="502">
      <c r="A502" s="140"/>
      <c r="B502" s="141"/>
      <c r="C502" s="141"/>
      <c r="D502" s="470"/>
      <c r="E502" s="141"/>
      <c r="F502" s="141"/>
      <c r="G502" s="141"/>
      <c r="H502" s="141"/>
      <c r="I502" s="470"/>
      <c r="J502" s="141"/>
      <c r="K502" s="141"/>
      <c r="L502" s="141"/>
      <c r="M502" s="143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</row>
    <row ht="12.75" customHeight="1" hidden="1" r="503">
      <c r="A503" s="140"/>
      <c r="B503" s="141"/>
      <c r="C503" s="141"/>
      <c r="D503" s="470"/>
      <c r="E503" s="141"/>
      <c r="F503" s="141"/>
      <c r="G503" s="141"/>
      <c r="H503" s="141"/>
      <c r="I503" s="470"/>
      <c r="J503" s="141"/>
      <c r="K503" s="141"/>
      <c r="L503" s="141"/>
      <c r="M503" s="143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</row>
    <row ht="12.75" customHeight="1" hidden="1" r="504">
      <c r="A504" s="140"/>
      <c r="B504" s="141"/>
      <c r="C504" s="141"/>
      <c r="D504" s="470"/>
      <c r="E504" s="141"/>
      <c r="F504" s="141"/>
      <c r="G504" s="141"/>
      <c r="H504" s="141"/>
      <c r="I504" s="470"/>
      <c r="J504" s="141"/>
      <c r="K504" s="141"/>
      <c r="L504" s="141"/>
      <c r="M504" s="143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</row>
    <row ht="12.75" customHeight="1" hidden="1" r="505">
      <c r="A505" s="140"/>
      <c r="B505" s="141"/>
      <c r="C505" s="141"/>
      <c r="D505" s="470"/>
      <c r="E505" s="141"/>
      <c r="F505" s="141"/>
      <c r="G505" s="141"/>
      <c r="H505" s="141"/>
      <c r="I505" s="470"/>
      <c r="J505" s="141"/>
      <c r="K505" s="141"/>
      <c r="L505" s="141"/>
      <c r="M505" s="143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</row>
    <row ht="12.75" customHeight="1" hidden="1" r="506">
      <c r="A506" s="140"/>
      <c r="B506" s="141"/>
      <c r="C506" s="141"/>
      <c r="D506" s="470"/>
      <c r="E506" s="141"/>
      <c r="F506" s="141"/>
      <c r="G506" s="141"/>
      <c r="H506" s="141"/>
      <c r="I506" s="470"/>
      <c r="J506" s="141"/>
      <c r="K506" s="141"/>
      <c r="L506" s="141"/>
      <c r="M506" s="143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</row>
    <row ht="12.75" customHeight="1" hidden="1" r="507">
      <c r="A507" s="140"/>
      <c r="B507" s="141"/>
      <c r="C507" s="141"/>
      <c r="D507" s="470"/>
      <c r="E507" s="141"/>
      <c r="F507" s="141"/>
      <c r="G507" s="141"/>
      <c r="H507" s="141"/>
      <c r="I507" s="470"/>
      <c r="J507" s="141"/>
      <c r="K507" s="141"/>
      <c r="L507" s="141"/>
      <c r="M507" s="143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</row>
    <row ht="12.75" customHeight="1" hidden="1" r="508">
      <c r="A508" s="140"/>
      <c r="B508" s="141"/>
      <c r="C508" s="141"/>
      <c r="D508" s="470"/>
      <c r="E508" s="141"/>
      <c r="F508" s="141"/>
      <c r="G508" s="141"/>
      <c r="H508" s="141"/>
      <c r="I508" s="470"/>
      <c r="J508" s="141"/>
      <c r="K508" s="141"/>
      <c r="L508" s="141"/>
      <c r="M508" s="143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</row>
    <row ht="12.75" customHeight="1" hidden="1" r="509">
      <c r="A509" s="140"/>
      <c r="B509" s="141"/>
      <c r="C509" s="141"/>
      <c r="D509" s="470"/>
      <c r="E509" s="141"/>
      <c r="F509" s="141"/>
      <c r="G509" s="141"/>
      <c r="H509" s="141"/>
      <c r="I509" s="470"/>
      <c r="J509" s="141"/>
      <c r="K509" s="141"/>
      <c r="L509" s="141"/>
      <c r="M509" s="143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</row>
    <row ht="12.75" customHeight="1" hidden="1" r="510">
      <c r="A510" s="140"/>
      <c r="B510" s="141"/>
      <c r="C510" s="141"/>
      <c r="D510" s="470"/>
      <c r="E510" s="141"/>
      <c r="F510" s="141"/>
      <c r="G510" s="141"/>
      <c r="H510" s="141"/>
      <c r="I510" s="470"/>
      <c r="J510" s="141"/>
      <c r="K510" s="141"/>
      <c r="L510" s="141"/>
      <c r="M510" s="143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</row>
    <row ht="12.75" customHeight="1" hidden="1" r="511">
      <c r="A511" s="140"/>
      <c r="B511" s="141"/>
      <c r="C511" s="141"/>
      <c r="D511" s="470"/>
      <c r="E511" s="141"/>
      <c r="F511" s="141"/>
      <c r="G511" s="141"/>
      <c r="H511" s="141"/>
      <c r="I511" s="470"/>
      <c r="J511" s="141"/>
      <c r="K511" s="141"/>
      <c r="L511" s="141"/>
      <c r="M511" s="143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</row>
    <row ht="12.75" customHeight="1" hidden="1" r="512">
      <c r="A512" s="140"/>
      <c r="B512" s="141"/>
      <c r="C512" s="141"/>
      <c r="D512" s="470"/>
      <c r="E512" s="141"/>
      <c r="F512" s="141"/>
      <c r="G512" s="141"/>
      <c r="H512" s="141"/>
      <c r="I512" s="470"/>
      <c r="J512" s="141"/>
      <c r="K512" s="141"/>
      <c r="L512" s="141"/>
      <c r="M512" s="143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</row>
    <row ht="12.75" customHeight="1" hidden="1" r="513">
      <c r="A513" s="140"/>
      <c r="B513" s="141"/>
      <c r="C513" s="141"/>
      <c r="D513" s="470"/>
      <c r="E513" s="141"/>
      <c r="F513" s="141"/>
      <c r="G513" s="141"/>
      <c r="H513" s="141"/>
      <c r="I513" s="470"/>
      <c r="J513" s="141"/>
      <c r="K513" s="141"/>
      <c r="L513" s="141"/>
      <c r="M513" s="143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</row>
    <row ht="12.75" customHeight="1" hidden="1" r="514">
      <c r="A514" s="140"/>
      <c r="B514" s="141"/>
      <c r="C514" s="141"/>
      <c r="D514" s="470"/>
      <c r="E514" s="141"/>
      <c r="F514" s="141"/>
      <c r="G514" s="141"/>
      <c r="H514" s="141"/>
      <c r="I514" s="470"/>
      <c r="J514" s="141"/>
      <c r="K514" s="141"/>
      <c r="L514" s="141"/>
      <c r="M514" s="143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</row>
    <row ht="12.75" customHeight="1" hidden="1" r="515">
      <c r="A515" s="140"/>
      <c r="B515" s="141"/>
      <c r="C515" s="141"/>
      <c r="D515" s="470"/>
      <c r="E515" s="141"/>
      <c r="F515" s="141"/>
      <c r="G515" s="141"/>
      <c r="H515" s="141"/>
      <c r="I515" s="470"/>
      <c r="J515" s="141"/>
      <c r="K515" s="141"/>
      <c r="L515" s="141"/>
      <c r="M515" s="143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</row>
    <row ht="12.75" customHeight="1" hidden="1" r="516">
      <c r="A516" s="140"/>
      <c r="B516" s="141"/>
      <c r="C516" s="141"/>
      <c r="D516" s="470"/>
      <c r="E516" s="141"/>
      <c r="F516" s="141"/>
      <c r="G516" s="141"/>
      <c r="H516" s="141"/>
      <c r="I516" s="470"/>
      <c r="J516" s="141"/>
      <c r="K516" s="141"/>
      <c r="L516" s="141"/>
      <c r="M516" s="143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</row>
    <row ht="12.75" customHeight="1" hidden="1" r="517">
      <c r="A517" s="140"/>
      <c r="B517" s="141"/>
      <c r="C517" s="141"/>
      <c r="D517" s="470"/>
      <c r="E517" s="141"/>
      <c r="F517" s="141"/>
      <c r="G517" s="141"/>
      <c r="H517" s="141"/>
      <c r="I517" s="470"/>
      <c r="J517" s="141"/>
      <c r="K517" s="141"/>
      <c r="L517" s="141"/>
      <c r="M517" s="143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</row>
    <row ht="12.75" customHeight="1" hidden="1" r="518">
      <c r="A518" s="140"/>
      <c r="B518" s="141"/>
      <c r="C518" s="141"/>
      <c r="D518" s="470"/>
      <c r="E518" s="141"/>
      <c r="F518" s="141"/>
      <c r="G518" s="141"/>
      <c r="H518" s="141"/>
      <c r="I518" s="470"/>
      <c r="J518" s="141"/>
      <c r="K518" s="141"/>
      <c r="L518" s="141"/>
      <c r="M518" s="143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</row>
    <row ht="12.75" customHeight="1" hidden="1" r="519">
      <c r="A519" s="140"/>
      <c r="B519" s="141"/>
      <c r="C519" s="141"/>
      <c r="D519" s="470"/>
      <c r="E519" s="141"/>
      <c r="F519" s="141"/>
      <c r="G519" s="141"/>
      <c r="H519" s="141"/>
      <c r="I519" s="470"/>
      <c r="J519" s="141"/>
      <c r="K519" s="141"/>
      <c r="L519" s="141"/>
      <c r="M519" s="143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</row>
    <row ht="12.75" customHeight="1" hidden="1" r="520">
      <c r="A520" s="140"/>
      <c r="B520" s="141"/>
      <c r="C520" s="141"/>
      <c r="D520" s="470"/>
      <c r="E520" s="141"/>
      <c r="F520" s="141"/>
      <c r="G520" s="141"/>
      <c r="H520" s="141"/>
      <c r="I520" s="470"/>
      <c r="J520" s="141"/>
      <c r="K520" s="141"/>
      <c r="L520" s="141"/>
      <c r="M520" s="143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</row>
    <row ht="12.75" customHeight="1" hidden="1" r="521">
      <c r="A521" s="140"/>
      <c r="B521" s="141"/>
      <c r="C521" s="141"/>
      <c r="D521" s="470"/>
      <c r="E521" s="141"/>
      <c r="F521" s="141"/>
      <c r="G521" s="141"/>
      <c r="H521" s="141"/>
      <c r="I521" s="470"/>
      <c r="J521" s="141"/>
      <c r="K521" s="141"/>
      <c r="L521" s="141"/>
      <c r="M521" s="143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</row>
    <row ht="12.75" customHeight="1" hidden="1" r="522">
      <c r="A522" s="140"/>
      <c r="B522" s="141"/>
      <c r="C522" s="141"/>
      <c r="D522" s="470"/>
      <c r="E522" s="141"/>
      <c r="F522" s="141"/>
      <c r="G522" s="141"/>
      <c r="H522" s="141"/>
      <c r="I522" s="470"/>
      <c r="J522" s="141"/>
      <c r="K522" s="141"/>
      <c r="L522" s="141"/>
      <c r="M522" s="143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</row>
    <row ht="12.75" customHeight="1" hidden="1" r="523">
      <c r="A523" s="140"/>
      <c r="B523" s="141"/>
      <c r="C523" s="141"/>
      <c r="D523" s="470"/>
      <c r="E523" s="141"/>
      <c r="F523" s="141"/>
      <c r="G523" s="141"/>
      <c r="H523" s="141"/>
      <c r="I523" s="470"/>
      <c r="J523" s="141"/>
      <c r="K523" s="141"/>
      <c r="L523" s="141"/>
      <c r="M523" s="143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</row>
    <row ht="12.75" customHeight="1" hidden="1" r="524">
      <c r="A524" s="140"/>
      <c r="B524" s="141"/>
      <c r="C524" s="141"/>
      <c r="D524" s="470"/>
      <c r="E524" s="141"/>
      <c r="F524" s="141"/>
      <c r="G524" s="141"/>
      <c r="H524" s="141"/>
      <c r="I524" s="470"/>
      <c r="J524" s="141"/>
      <c r="K524" s="141"/>
      <c r="L524" s="141"/>
      <c r="M524" s="143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</row>
    <row ht="12.75" customHeight="1" hidden="1" r="525">
      <c r="A525" s="140"/>
      <c r="B525" s="141"/>
      <c r="C525" s="141"/>
      <c r="D525" s="470"/>
      <c r="E525" s="141"/>
      <c r="F525" s="141"/>
      <c r="G525" s="141"/>
      <c r="H525" s="141"/>
      <c r="I525" s="470"/>
      <c r="J525" s="141"/>
      <c r="K525" s="141"/>
      <c r="L525" s="141"/>
      <c r="M525" s="143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</row>
    <row ht="12.75" customHeight="1" hidden="1" r="526">
      <c r="A526" s="140"/>
      <c r="B526" s="141"/>
      <c r="C526" s="141"/>
      <c r="D526" s="470"/>
      <c r="E526" s="141"/>
      <c r="F526" s="141"/>
      <c r="G526" s="141"/>
      <c r="H526" s="141"/>
      <c r="I526" s="470"/>
      <c r="J526" s="141"/>
      <c r="K526" s="141"/>
      <c r="L526" s="141"/>
      <c r="M526" s="143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</row>
    <row ht="12.75" customHeight="1" hidden="1" r="527">
      <c r="A527" s="140"/>
      <c r="B527" s="141"/>
      <c r="C527" s="141"/>
      <c r="D527" s="470"/>
      <c r="E527" s="141"/>
      <c r="F527" s="141"/>
      <c r="G527" s="141"/>
      <c r="H527" s="141"/>
      <c r="I527" s="470"/>
      <c r="J527" s="141"/>
      <c r="K527" s="141"/>
      <c r="L527" s="141"/>
      <c r="M527" s="143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</row>
    <row ht="12.75" customHeight="1" hidden="1" r="528">
      <c r="A528" s="140"/>
      <c r="B528" s="141"/>
      <c r="C528" s="141"/>
      <c r="D528" s="470"/>
      <c r="E528" s="141"/>
      <c r="F528" s="141"/>
      <c r="G528" s="141"/>
      <c r="H528" s="141"/>
      <c r="I528" s="470"/>
      <c r="J528" s="141"/>
      <c r="K528" s="141"/>
      <c r="L528" s="141"/>
      <c r="M528" s="143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</row>
    <row ht="12.75" customHeight="1" hidden="1" r="529">
      <c r="A529" s="140"/>
      <c r="B529" s="141"/>
      <c r="C529" s="141"/>
      <c r="D529" s="470"/>
      <c r="E529" s="141"/>
      <c r="F529" s="141"/>
      <c r="G529" s="141"/>
      <c r="H529" s="141"/>
      <c r="I529" s="470"/>
      <c r="J529" s="141"/>
      <c r="K529" s="141"/>
      <c r="L529" s="141"/>
      <c r="M529" s="143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</row>
    <row ht="12.75" customHeight="1" hidden="1" r="530">
      <c r="A530" s="140"/>
      <c r="B530" s="141"/>
      <c r="C530" s="141"/>
      <c r="D530" s="470"/>
      <c r="E530" s="141"/>
      <c r="F530" s="141"/>
      <c r="G530" s="141"/>
      <c r="H530" s="141"/>
      <c r="I530" s="470"/>
      <c r="J530" s="141"/>
      <c r="K530" s="141"/>
      <c r="L530" s="141"/>
      <c r="M530" s="143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</row>
    <row ht="12.75" customHeight="1" hidden="1" r="531">
      <c r="A531" s="140"/>
      <c r="B531" s="141"/>
      <c r="C531" s="141"/>
      <c r="D531" s="470"/>
      <c r="E531" s="141"/>
      <c r="F531" s="141"/>
      <c r="G531" s="141"/>
      <c r="H531" s="141"/>
      <c r="I531" s="470"/>
      <c r="J531" s="141"/>
      <c r="K531" s="141"/>
      <c r="L531" s="141"/>
      <c r="M531" s="143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</row>
    <row ht="12.75" customHeight="1" hidden="1" r="532">
      <c r="A532" s="140"/>
      <c r="B532" s="141"/>
      <c r="C532" s="141"/>
      <c r="D532" s="470"/>
      <c r="E532" s="141"/>
      <c r="F532" s="141"/>
      <c r="G532" s="141"/>
      <c r="H532" s="141"/>
      <c r="I532" s="470"/>
      <c r="J532" s="141"/>
      <c r="K532" s="141"/>
      <c r="L532" s="141"/>
      <c r="M532" s="143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</row>
    <row ht="12.75" customHeight="1" hidden="1" r="533">
      <c r="A533" s="140"/>
      <c r="B533" s="141"/>
      <c r="C533" s="141"/>
      <c r="D533" s="470"/>
      <c r="E533" s="141"/>
      <c r="F533" s="141"/>
      <c r="G533" s="141"/>
      <c r="H533" s="141"/>
      <c r="I533" s="470"/>
      <c r="J533" s="141"/>
      <c r="K533" s="141"/>
      <c r="L533" s="141"/>
      <c r="M533" s="143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</row>
    <row ht="12.75" customHeight="1" hidden="1" r="534">
      <c r="A534" s="140"/>
      <c r="B534" s="141"/>
      <c r="C534" s="141"/>
      <c r="D534" s="470"/>
      <c r="E534" s="141"/>
      <c r="F534" s="141"/>
      <c r="G534" s="141"/>
      <c r="H534" s="141"/>
      <c r="I534" s="470"/>
      <c r="J534" s="141"/>
      <c r="K534" s="141"/>
      <c r="L534" s="141"/>
      <c r="M534" s="143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</row>
    <row ht="12.75" customHeight="1" hidden="1" r="535">
      <c r="A535" s="140"/>
      <c r="B535" s="141"/>
      <c r="C535" s="141"/>
      <c r="D535" s="470"/>
      <c r="E535" s="141"/>
      <c r="F535" s="141"/>
      <c r="G535" s="141"/>
      <c r="H535" s="141"/>
      <c r="I535" s="470"/>
      <c r="J535" s="141"/>
      <c r="K535" s="141"/>
      <c r="L535" s="141"/>
      <c r="M535" s="143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</row>
    <row ht="12.75" customHeight="1" hidden="1" r="536">
      <c r="A536" s="140"/>
      <c r="B536" s="141"/>
      <c r="C536" s="141"/>
      <c r="D536" s="470"/>
      <c r="E536" s="141"/>
      <c r="F536" s="141"/>
      <c r="G536" s="141"/>
      <c r="H536" s="141"/>
      <c r="I536" s="470"/>
      <c r="J536" s="141"/>
      <c r="K536" s="141"/>
      <c r="L536" s="141"/>
      <c r="M536" s="143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</row>
    <row ht="12.75" customHeight="1" hidden="1" r="537">
      <c r="A537" s="140"/>
      <c r="B537" s="141"/>
      <c r="C537" s="141"/>
      <c r="D537" s="470"/>
      <c r="E537" s="141"/>
      <c r="F537" s="141"/>
      <c r="G537" s="141"/>
      <c r="H537" s="141"/>
      <c r="I537" s="470"/>
      <c r="J537" s="141"/>
      <c r="K537" s="141"/>
      <c r="L537" s="141"/>
      <c r="M537" s="143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</row>
    <row ht="12.75" customHeight="1" hidden="1" r="538">
      <c r="A538" s="140"/>
      <c r="B538" s="141"/>
      <c r="C538" s="141"/>
      <c r="D538" s="470"/>
      <c r="E538" s="141"/>
      <c r="F538" s="141"/>
      <c r="G538" s="141"/>
      <c r="H538" s="141"/>
      <c r="I538" s="470"/>
      <c r="J538" s="141"/>
      <c r="K538" s="141"/>
      <c r="L538" s="141"/>
      <c r="M538" s="143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</row>
    <row ht="12.75" customHeight="1" hidden="1" r="539">
      <c r="A539" s="140"/>
      <c r="B539" s="141"/>
      <c r="C539" s="141"/>
      <c r="D539" s="470"/>
      <c r="E539" s="141"/>
      <c r="F539" s="141"/>
      <c r="G539" s="141"/>
      <c r="H539" s="141"/>
      <c r="I539" s="470"/>
      <c r="J539" s="141"/>
      <c r="K539" s="141"/>
      <c r="L539" s="141"/>
      <c r="M539" s="143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</row>
    <row ht="12.75" customHeight="1" hidden="1" r="540">
      <c r="A540" s="140"/>
      <c r="B540" s="141"/>
      <c r="C540" s="141"/>
      <c r="D540" s="470"/>
      <c r="E540" s="141"/>
      <c r="F540" s="141"/>
      <c r="G540" s="141"/>
      <c r="H540" s="141"/>
      <c r="I540" s="470"/>
      <c r="J540" s="141"/>
      <c r="K540" s="141"/>
      <c r="L540" s="141"/>
      <c r="M540" s="143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</row>
    <row ht="12.75" customHeight="1" hidden="1" r="541">
      <c r="A541" s="140"/>
      <c r="B541" s="141"/>
      <c r="C541" s="141"/>
      <c r="D541" s="470"/>
      <c r="E541" s="141"/>
      <c r="F541" s="141"/>
      <c r="G541" s="141"/>
      <c r="H541" s="141"/>
      <c r="I541" s="470"/>
      <c r="J541" s="141"/>
      <c r="K541" s="141"/>
      <c r="L541" s="141"/>
      <c r="M541" s="143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</row>
    <row ht="12.75" customHeight="1" hidden="1" r="542">
      <c r="A542" s="140"/>
      <c r="B542" s="141"/>
      <c r="C542" s="141"/>
      <c r="D542" s="470"/>
      <c r="E542" s="141"/>
      <c r="F542" s="141"/>
      <c r="G542" s="141"/>
      <c r="H542" s="141"/>
      <c r="I542" s="470"/>
      <c r="J542" s="141"/>
      <c r="K542" s="141"/>
      <c r="L542" s="141"/>
      <c r="M542" s="143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</row>
    <row ht="12.75" customHeight="1" hidden="1" r="543">
      <c r="A543" s="140"/>
      <c r="B543" s="141"/>
      <c r="C543" s="141"/>
      <c r="D543" s="470"/>
      <c r="E543" s="141"/>
      <c r="F543" s="141"/>
      <c r="G543" s="141"/>
      <c r="H543" s="141"/>
      <c r="I543" s="470"/>
      <c r="J543" s="141"/>
      <c r="K543" s="141"/>
      <c r="L543" s="141"/>
      <c r="M543" s="143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</row>
    <row ht="12.75" customHeight="1" hidden="1" r="544">
      <c r="A544" s="140"/>
      <c r="B544" s="141"/>
      <c r="C544" s="141"/>
      <c r="D544" s="470"/>
      <c r="E544" s="141"/>
      <c r="F544" s="141"/>
      <c r="G544" s="141"/>
      <c r="H544" s="141"/>
      <c r="I544" s="470"/>
      <c r="J544" s="141"/>
      <c r="K544" s="141"/>
      <c r="L544" s="141"/>
      <c r="M544" s="143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</row>
    <row ht="12.75" customHeight="1" hidden="1" r="545">
      <c r="A545" s="140"/>
      <c r="B545" s="141"/>
      <c r="C545" s="141"/>
      <c r="D545" s="470"/>
      <c r="E545" s="141"/>
      <c r="F545" s="141"/>
      <c r="G545" s="141"/>
      <c r="H545" s="141"/>
      <c r="I545" s="470"/>
      <c r="J545" s="141"/>
      <c r="K545" s="141"/>
      <c r="L545" s="141"/>
      <c r="M545" s="143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</row>
    <row ht="12.75" customHeight="1" hidden="1" r="546">
      <c r="A546" s="140"/>
      <c r="B546" s="141"/>
      <c r="C546" s="141"/>
      <c r="D546" s="470"/>
      <c r="E546" s="141"/>
      <c r="F546" s="141"/>
      <c r="G546" s="141"/>
      <c r="H546" s="141"/>
      <c r="I546" s="470"/>
      <c r="J546" s="141"/>
      <c r="K546" s="141"/>
      <c r="L546" s="141"/>
      <c r="M546" s="143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</row>
    <row ht="12.75" customHeight="1" hidden="1" r="547">
      <c r="A547" s="140"/>
      <c r="B547" s="141"/>
      <c r="C547" s="141"/>
      <c r="D547" s="470"/>
      <c r="E547" s="141"/>
      <c r="F547" s="141"/>
      <c r="G547" s="141"/>
      <c r="H547" s="141"/>
      <c r="I547" s="470"/>
      <c r="J547" s="141"/>
      <c r="K547" s="141"/>
      <c r="L547" s="141"/>
      <c r="M547" s="143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</row>
    <row ht="12.75" customHeight="1" hidden="1" r="548">
      <c r="A548" s="140"/>
      <c r="B548" s="141"/>
      <c r="C548" s="141"/>
      <c r="D548" s="470"/>
      <c r="E548" s="141"/>
      <c r="F548" s="141"/>
      <c r="G548" s="141"/>
      <c r="H548" s="141"/>
      <c r="I548" s="470"/>
      <c r="J548" s="141"/>
      <c r="K548" s="141"/>
      <c r="L548" s="141"/>
      <c r="M548" s="143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</row>
    <row ht="12.75" customHeight="1" hidden="1" r="549">
      <c r="A549" s="140"/>
      <c r="B549" s="141"/>
      <c r="C549" s="141"/>
      <c r="D549" s="470"/>
      <c r="E549" s="141"/>
      <c r="F549" s="141"/>
      <c r="G549" s="141"/>
      <c r="H549" s="141"/>
      <c r="I549" s="470"/>
      <c r="J549" s="141"/>
      <c r="K549" s="141"/>
      <c r="L549" s="141"/>
      <c r="M549" s="143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</row>
    <row ht="12.75" customHeight="1" hidden="1" r="550">
      <c r="A550" s="140"/>
      <c r="B550" s="141"/>
      <c r="C550" s="141"/>
      <c r="D550" s="470"/>
      <c r="E550" s="141"/>
      <c r="F550" s="141"/>
      <c r="G550" s="141"/>
      <c r="H550" s="141"/>
      <c r="I550" s="470"/>
      <c r="J550" s="141"/>
      <c r="K550" s="141"/>
      <c r="L550" s="141"/>
      <c r="M550" s="143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</row>
    <row ht="12.75" customHeight="1" hidden="1" r="551">
      <c r="A551" s="140"/>
      <c r="B551" s="141"/>
      <c r="C551" s="141"/>
      <c r="D551" s="470"/>
      <c r="E551" s="141"/>
      <c r="F551" s="141"/>
      <c r="G551" s="141"/>
      <c r="H551" s="141"/>
      <c r="I551" s="470"/>
      <c r="J551" s="141"/>
      <c r="K551" s="141"/>
      <c r="L551" s="141"/>
      <c r="M551" s="143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</row>
    <row ht="12.75" customHeight="1" hidden="1" r="552">
      <c r="A552" s="140"/>
      <c r="B552" s="141"/>
      <c r="C552" s="141"/>
      <c r="D552" s="470"/>
      <c r="E552" s="141"/>
      <c r="F552" s="141"/>
      <c r="G552" s="141"/>
      <c r="H552" s="141"/>
      <c r="I552" s="470"/>
      <c r="J552" s="141"/>
      <c r="K552" s="141"/>
      <c r="L552" s="141"/>
      <c r="M552" s="143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</row>
    <row ht="12.75" customHeight="1" hidden="1" r="553">
      <c r="A553" s="140"/>
      <c r="B553" s="141"/>
      <c r="C553" s="141"/>
      <c r="D553" s="470"/>
      <c r="E553" s="141"/>
      <c r="F553" s="141"/>
      <c r="G553" s="141"/>
      <c r="H553" s="141"/>
      <c r="I553" s="470"/>
      <c r="J553" s="141"/>
      <c r="K553" s="141"/>
      <c r="L553" s="141"/>
      <c r="M553" s="143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</row>
    <row ht="12.75" customHeight="1" hidden="1" r="554">
      <c r="A554" s="140"/>
      <c r="B554" s="141"/>
      <c r="C554" s="141"/>
      <c r="D554" s="470"/>
      <c r="E554" s="141"/>
      <c r="F554" s="141"/>
      <c r="G554" s="141"/>
      <c r="H554" s="141"/>
      <c r="I554" s="470"/>
      <c r="J554" s="141"/>
      <c r="K554" s="141"/>
      <c r="L554" s="141"/>
      <c r="M554" s="143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</row>
    <row ht="12.75" customHeight="1" hidden="1" r="555">
      <c r="A555" s="140"/>
      <c r="B555" s="141"/>
      <c r="C555" s="141"/>
      <c r="D555" s="470"/>
      <c r="E555" s="141"/>
      <c r="F555" s="141"/>
      <c r="G555" s="141"/>
      <c r="H555" s="141"/>
      <c r="I555" s="470"/>
      <c r="J555" s="141"/>
      <c r="K555" s="141"/>
      <c r="L555" s="141"/>
      <c r="M555" s="143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</row>
    <row ht="12.75" customHeight="1" hidden="1" r="556">
      <c r="A556" s="140"/>
      <c r="B556" s="141"/>
      <c r="C556" s="141"/>
      <c r="D556" s="470"/>
      <c r="E556" s="141"/>
      <c r="F556" s="141"/>
      <c r="G556" s="141"/>
      <c r="H556" s="141"/>
      <c r="I556" s="470"/>
      <c r="J556" s="141"/>
      <c r="K556" s="141"/>
      <c r="L556" s="141"/>
      <c r="M556" s="143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</row>
    <row ht="12.75" customHeight="1" hidden="1" r="557">
      <c r="A557" s="140"/>
      <c r="B557" s="141"/>
      <c r="C557" s="141"/>
      <c r="D557" s="470"/>
      <c r="E557" s="141"/>
      <c r="F557" s="141"/>
      <c r="G557" s="141"/>
      <c r="H557" s="141"/>
      <c r="I557" s="470"/>
      <c r="J557" s="141"/>
      <c r="K557" s="141"/>
      <c r="L557" s="141"/>
      <c r="M557" s="143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</row>
    <row ht="12.75" customHeight="1" hidden="1" r="558">
      <c r="A558" s="140"/>
      <c r="B558" s="141"/>
      <c r="C558" s="141"/>
      <c r="D558" s="470"/>
      <c r="E558" s="141"/>
      <c r="F558" s="141"/>
      <c r="G558" s="141"/>
      <c r="H558" s="141"/>
      <c r="I558" s="470"/>
      <c r="J558" s="141"/>
      <c r="K558" s="141"/>
      <c r="L558" s="141"/>
      <c r="M558" s="143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</row>
    <row ht="12.75" customHeight="1" hidden="1" r="559">
      <c r="A559" s="140"/>
      <c r="B559" s="141"/>
      <c r="C559" s="141"/>
      <c r="D559" s="470"/>
      <c r="E559" s="141"/>
      <c r="F559" s="141"/>
      <c r="G559" s="141"/>
      <c r="H559" s="141"/>
      <c r="I559" s="470"/>
      <c r="J559" s="141"/>
      <c r="K559" s="141"/>
      <c r="L559" s="141"/>
      <c r="M559" s="143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</row>
    <row ht="12.75" customHeight="1" hidden="1" r="560">
      <c r="A560" s="140"/>
      <c r="B560" s="141"/>
      <c r="C560" s="141"/>
      <c r="D560" s="470"/>
      <c r="E560" s="141"/>
      <c r="F560" s="141"/>
      <c r="G560" s="141"/>
      <c r="H560" s="141"/>
      <c r="I560" s="470"/>
      <c r="J560" s="141"/>
      <c r="K560" s="141"/>
      <c r="L560" s="141"/>
      <c r="M560" s="143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</row>
    <row ht="12.75" customHeight="1" hidden="1" r="561">
      <c r="A561" s="140"/>
      <c r="B561" s="141"/>
      <c r="C561" s="141"/>
      <c r="D561" s="470"/>
      <c r="E561" s="141"/>
      <c r="F561" s="141"/>
      <c r="G561" s="141"/>
      <c r="H561" s="141"/>
      <c r="I561" s="470"/>
      <c r="J561" s="141"/>
      <c r="K561" s="141"/>
      <c r="L561" s="141"/>
      <c r="M561" s="143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</row>
    <row ht="12.75" customHeight="1" hidden="1" r="562">
      <c r="A562" s="140"/>
      <c r="B562" s="141"/>
      <c r="C562" s="141"/>
      <c r="D562" s="470"/>
      <c r="E562" s="141"/>
      <c r="F562" s="141"/>
      <c r="G562" s="141"/>
      <c r="H562" s="141"/>
      <c r="I562" s="470"/>
      <c r="J562" s="141"/>
      <c r="K562" s="141"/>
      <c r="L562" s="141"/>
      <c r="M562" s="143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</row>
    <row ht="12.75" customHeight="1" hidden="1" r="563">
      <c r="A563" s="140"/>
      <c r="B563" s="141"/>
      <c r="C563" s="141"/>
      <c r="D563" s="470"/>
      <c r="E563" s="141"/>
      <c r="F563" s="141"/>
      <c r="G563" s="141"/>
      <c r="H563" s="141"/>
      <c r="I563" s="470"/>
      <c r="J563" s="141"/>
      <c r="K563" s="141"/>
      <c r="L563" s="141"/>
      <c r="M563" s="143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</row>
    <row ht="12.75" customHeight="1" hidden="1" r="564">
      <c r="A564" s="140"/>
      <c r="B564" s="141"/>
      <c r="C564" s="141"/>
      <c r="D564" s="470"/>
      <c r="E564" s="141"/>
      <c r="F564" s="141"/>
      <c r="G564" s="141"/>
      <c r="H564" s="141"/>
      <c r="I564" s="470"/>
      <c r="J564" s="141"/>
      <c r="K564" s="141"/>
      <c r="L564" s="141"/>
      <c r="M564" s="143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</row>
    <row ht="12.75" customHeight="1" hidden="1" r="565">
      <c r="A565" s="140"/>
      <c r="B565" s="141"/>
      <c r="C565" s="141"/>
      <c r="D565" s="470"/>
      <c r="E565" s="141"/>
      <c r="F565" s="141"/>
      <c r="G565" s="141"/>
      <c r="H565" s="141"/>
      <c r="I565" s="470"/>
      <c r="J565" s="141"/>
      <c r="K565" s="141"/>
      <c r="L565" s="141"/>
      <c r="M565" s="143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</row>
    <row ht="12.75" customHeight="1" hidden="1" r="566">
      <c r="A566" s="140"/>
      <c r="B566" s="141"/>
      <c r="C566" s="141"/>
      <c r="D566" s="470"/>
      <c r="E566" s="141"/>
      <c r="F566" s="141"/>
      <c r="G566" s="141"/>
      <c r="H566" s="141"/>
      <c r="I566" s="470"/>
      <c r="J566" s="141"/>
      <c r="K566" s="141"/>
      <c r="L566" s="141"/>
      <c r="M566" s="143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</row>
    <row ht="12.75" customHeight="1" hidden="1" r="567">
      <c r="A567" s="140"/>
      <c r="B567" s="141"/>
      <c r="C567" s="141"/>
      <c r="D567" s="470"/>
      <c r="E567" s="141"/>
      <c r="F567" s="141"/>
      <c r="G567" s="141"/>
      <c r="H567" s="141"/>
      <c r="I567" s="470"/>
      <c r="J567" s="141"/>
      <c r="K567" s="141"/>
      <c r="L567" s="141"/>
      <c r="M567" s="143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</row>
    <row ht="12.75" customHeight="1" hidden="1" r="568">
      <c r="A568" s="140"/>
      <c r="B568" s="141"/>
      <c r="C568" s="141"/>
      <c r="D568" s="470"/>
      <c r="E568" s="141"/>
      <c r="F568" s="141"/>
      <c r="G568" s="141"/>
      <c r="H568" s="141"/>
      <c r="I568" s="470"/>
      <c r="J568" s="141"/>
      <c r="K568" s="141"/>
      <c r="L568" s="141"/>
      <c r="M568" s="143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</row>
    <row ht="12.75" customHeight="1" hidden="1" r="569">
      <c r="A569" s="140"/>
      <c r="B569" s="141"/>
      <c r="C569" s="141"/>
      <c r="D569" s="470"/>
      <c r="E569" s="141"/>
      <c r="F569" s="141"/>
      <c r="G569" s="141"/>
      <c r="H569" s="141"/>
      <c r="I569" s="470"/>
      <c r="J569" s="141"/>
      <c r="K569" s="141"/>
      <c r="L569" s="141"/>
      <c r="M569" s="143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</row>
    <row ht="12.75" customHeight="1" hidden="1" r="570">
      <c r="A570" s="140"/>
      <c r="B570" s="141"/>
      <c r="C570" s="141"/>
      <c r="D570" s="470"/>
      <c r="E570" s="141"/>
      <c r="F570" s="141"/>
      <c r="G570" s="141"/>
      <c r="H570" s="141"/>
      <c r="I570" s="470"/>
      <c r="J570" s="141"/>
      <c r="K570" s="141"/>
      <c r="L570" s="141"/>
      <c r="M570" s="143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</row>
    <row ht="12.75" customHeight="1" hidden="1" r="571">
      <c r="A571" s="140"/>
      <c r="B571" s="141"/>
      <c r="C571" s="141"/>
      <c r="D571" s="470"/>
      <c r="E571" s="141"/>
      <c r="F571" s="141"/>
      <c r="G571" s="141"/>
      <c r="H571" s="141"/>
      <c r="I571" s="470"/>
      <c r="J571" s="141"/>
      <c r="K571" s="141"/>
      <c r="L571" s="141"/>
      <c r="M571" s="143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</row>
    <row ht="12.75" customHeight="1" hidden="1" r="572">
      <c r="A572" s="140"/>
      <c r="B572" s="141"/>
      <c r="C572" s="141"/>
      <c r="D572" s="470"/>
      <c r="E572" s="141"/>
      <c r="F572" s="141"/>
      <c r="G572" s="141"/>
      <c r="H572" s="141"/>
      <c r="I572" s="470"/>
      <c r="J572" s="141"/>
      <c r="K572" s="141"/>
      <c r="L572" s="141"/>
      <c r="M572" s="143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</row>
    <row ht="12.75" customHeight="1" hidden="1" r="573">
      <c r="A573" s="140"/>
      <c r="B573" s="141"/>
      <c r="C573" s="141"/>
      <c r="D573" s="470"/>
      <c r="E573" s="141"/>
      <c r="F573" s="141"/>
      <c r="G573" s="141"/>
      <c r="H573" s="141"/>
      <c r="I573" s="470"/>
      <c r="J573" s="141"/>
      <c r="K573" s="141"/>
      <c r="L573" s="141"/>
      <c r="M573" s="143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</row>
    <row ht="12.75" customHeight="1" hidden="1" r="574">
      <c r="A574" s="140"/>
      <c r="B574" s="141"/>
      <c r="C574" s="141"/>
      <c r="D574" s="470"/>
      <c r="E574" s="141"/>
      <c r="F574" s="141"/>
      <c r="G574" s="141"/>
      <c r="H574" s="141"/>
      <c r="I574" s="470"/>
      <c r="J574" s="141"/>
      <c r="K574" s="141"/>
      <c r="L574" s="141"/>
      <c r="M574" s="143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</row>
    <row ht="12.75" customHeight="1" hidden="1" r="575">
      <c r="A575" s="140"/>
      <c r="B575" s="141"/>
      <c r="C575" s="141"/>
      <c r="D575" s="470"/>
      <c r="E575" s="141"/>
      <c r="F575" s="141"/>
      <c r="G575" s="141"/>
      <c r="H575" s="141"/>
      <c r="I575" s="470"/>
      <c r="J575" s="141"/>
      <c r="K575" s="141"/>
      <c r="L575" s="141"/>
      <c r="M575" s="143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</row>
    <row ht="12.75" customHeight="1" hidden="1" r="576">
      <c r="A576" s="140"/>
      <c r="B576" s="141"/>
      <c r="C576" s="141"/>
      <c r="D576" s="470"/>
      <c r="E576" s="141"/>
      <c r="F576" s="141"/>
      <c r="G576" s="141"/>
      <c r="H576" s="141"/>
      <c r="I576" s="470"/>
      <c r="J576" s="141"/>
      <c r="K576" s="141"/>
      <c r="L576" s="141"/>
      <c r="M576" s="143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</row>
    <row ht="12.75" customHeight="1" hidden="1" r="577">
      <c r="A577" s="140"/>
      <c r="B577" s="141"/>
      <c r="C577" s="141"/>
      <c r="D577" s="470"/>
      <c r="E577" s="141"/>
      <c r="F577" s="141"/>
      <c r="G577" s="141"/>
      <c r="H577" s="141"/>
      <c r="I577" s="470"/>
      <c r="J577" s="141"/>
      <c r="K577" s="141"/>
      <c r="L577" s="141"/>
      <c r="M577" s="143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</row>
    <row ht="12.75" customHeight="1" hidden="1" r="578">
      <c r="A578" s="140"/>
      <c r="B578" s="141"/>
      <c r="C578" s="141"/>
      <c r="D578" s="470"/>
      <c r="E578" s="141"/>
      <c r="F578" s="141"/>
      <c r="G578" s="141"/>
      <c r="H578" s="141"/>
      <c r="I578" s="470"/>
      <c r="J578" s="141"/>
      <c r="K578" s="141"/>
      <c r="L578" s="141"/>
      <c r="M578" s="143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</row>
    <row ht="12.75" customHeight="1" hidden="1" r="579">
      <c r="A579" s="140"/>
      <c r="B579" s="141"/>
      <c r="C579" s="141"/>
      <c r="D579" s="470"/>
      <c r="E579" s="141"/>
      <c r="F579" s="141"/>
      <c r="G579" s="141"/>
      <c r="H579" s="141"/>
      <c r="I579" s="470"/>
      <c r="J579" s="141"/>
      <c r="K579" s="141"/>
      <c r="L579" s="141"/>
      <c r="M579" s="143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</row>
    <row ht="12.75" customHeight="1" hidden="1" r="580">
      <c r="A580" s="140"/>
      <c r="B580" s="141"/>
      <c r="C580" s="141"/>
      <c r="D580" s="470"/>
      <c r="E580" s="141"/>
      <c r="F580" s="141"/>
      <c r="G580" s="141"/>
      <c r="H580" s="141"/>
      <c r="I580" s="470"/>
      <c r="J580" s="141"/>
      <c r="K580" s="141"/>
      <c r="L580" s="141"/>
      <c r="M580" s="143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</row>
    <row ht="12.75" customHeight="1" hidden="1" r="581">
      <c r="A581" s="140"/>
      <c r="B581" s="141"/>
      <c r="C581" s="141"/>
      <c r="D581" s="470"/>
      <c r="E581" s="141"/>
      <c r="F581" s="141"/>
      <c r="G581" s="141"/>
      <c r="H581" s="141"/>
      <c r="I581" s="470"/>
      <c r="J581" s="141"/>
      <c r="K581" s="141"/>
      <c r="L581" s="141"/>
      <c r="M581" s="143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</row>
    <row ht="12.75" customHeight="1" hidden="1" r="582">
      <c r="A582" s="140"/>
      <c r="B582" s="141"/>
      <c r="C582" s="141"/>
      <c r="D582" s="470"/>
      <c r="E582" s="141"/>
      <c r="F582" s="141"/>
      <c r="G582" s="141"/>
      <c r="H582" s="141"/>
      <c r="I582" s="470"/>
      <c r="J582" s="141"/>
      <c r="K582" s="141"/>
      <c r="L582" s="141"/>
      <c r="M582" s="143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</row>
    <row ht="12.75" customHeight="1" hidden="1" r="583">
      <c r="A583" s="140"/>
      <c r="B583" s="141"/>
      <c r="C583" s="141"/>
      <c r="D583" s="470"/>
      <c r="E583" s="141"/>
      <c r="F583" s="141"/>
      <c r="G583" s="141"/>
      <c r="H583" s="141"/>
      <c r="I583" s="470"/>
      <c r="J583" s="141"/>
      <c r="K583" s="141"/>
      <c r="L583" s="141"/>
      <c r="M583" s="143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</row>
    <row ht="12.75" customHeight="1" hidden="1" r="584">
      <c r="A584" s="140"/>
      <c r="B584" s="141"/>
      <c r="C584" s="141"/>
      <c r="D584" s="470"/>
      <c r="E584" s="141"/>
      <c r="F584" s="141"/>
      <c r="G584" s="141"/>
      <c r="H584" s="141"/>
      <c r="I584" s="470"/>
      <c r="J584" s="141"/>
      <c r="K584" s="141"/>
      <c r="L584" s="141"/>
      <c r="M584" s="143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</row>
    <row ht="12.75" customHeight="1" hidden="1" r="585">
      <c r="A585" s="140"/>
      <c r="B585" s="141"/>
      <c r="C585" s="141"/>
      <c r="D585" s="470"/>
      <c r="E585" s="141"/>
      <c r="F585" s="141"/>
      <c r="G585" s="141"/>
      <c r="H585" s="141"/>
      <c r="I585" s="470"/>
      <c r="J585" s="141"/>
      <c r="K585" s="141"/>
      <c r="L585" s="141"/>
      <c r="M585" s="143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</row>
    <row ht="12.75" customHeight="1" hidden="1" r="586">
      <c r="A586" s="140"/>
      <c r="B586" s="141"/>
      <c r="C586" s="141"/>
      <c r="D586" s="470"/>
      <c r="E586" s="141"/>
      <c r="F586" s="141"/>
      <c r="G586" s="141"/>
      <c r="H586" s="141"/>
      <c r="I586" s="470"/>
      <c r="J586" s="141"/>
      <c r="K586" s="141"/>
      <c r="L586" s="141"/>
      <c r="M586" s="143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</row>
    <row ht="12.75" customHeight="1" hidden="1" r="587">
      <c r="A587" s="140"/>
      <c r="B587" s="141"/>
      <c r="C587" s="141"/>
      <c r="D587" s="470"/>
      <c r="E587" s="141"/>
      <c r="F587" s="141"/>
      <c r="G587" s="141"/>
      <c r="H587" s="141"/>
      <c r="I587" s="470"/>
      <c r="J587" s="141"/>
      <c r="K587" s="141"/>
      <c r="L587" s="141"/>
      <c r="M587" s="143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</row>
    <row ht="12.75" customHeight="1" hidden="1" r="588">
      <c r="A588" s="140"/>
      <c r="B588" s="141"/>
      <c r="C588" s="141"/>
      <c r="D588" s="470"/>
      <c r="E588" s="141"/>
      <c r="F588" s="141"/>
      <c r="G588" s="141"/>
      <c r="H588" s="141"/>
      <c r="I588" s="470"/>
      <c r="J588" s="141"/>
      <c r="K588" s="141"/>
      <c r="L588" s="141"/>
      <c r="M588" s="143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</row>
    <row ht="12.75" customHeight="1" hidden="1" r="589">
      <c r="A589" s="140"/>
      <c r="B589" s="141"/>
      <c r="C589" s="141"/>
      <c r="D589" s="470"/>
      <c r="E589" s="141"/>
      <c r="F589" s="141"/>
      <c r="G589" s="141"/>
      <c r="H589" s="141"/>
      <c r="I589" s="470"/>
      <c r="J589" s="141"/>
      <c r="K589" s="141"/>
      <c r="L589" s="141"/>
      <c r="M589" s="143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</row>
    <row ht="12.75" customHeight="1" hidden="1" r="590">
      <c r="A590" s="140"/>
      <c r="B590" s="141"/>
      <c r="C590" s="141"/>
      <c r="D590" s="470"/>
      <c r="E590" s="141"/>
      <c r="F590" s="141"/>
      <c r="G590" s="141"/>
      <c r="H590" s="141"/>
      <c r="I590" s="470"/>
      <c r="J590" s="141"/>
      <c r="K590" s="141"/>
      <c r="L590" s="141"/>
      <c r="M590" s="143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</row>
    <row ht="12.75" customHeight="1" hidden="1" r="591">
      <c r="A591" s="140"/>
      <c r="B591" s="141"/>
      <c r="C591" s="141"/>
      <c r="D591" s="470"/>
      <c r="E591" s="141"/>
      <c r="F591" s="141"/>
      <c r="G591" s="141"/>
      <c r="H591" s="141"/>
      <c r="I591" s="470"/>
      <c r="J591" s="141"/>
      <c r="K591" s="141"/>
      <c r="L591" s="141"/>
      <c r="M591" s="143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</row>
    <row ht="12.75" customHeight="1" hidden="1" r="592">
      <c r="A592" s="140"/>
      <c r="B592" s="141"/>
      <c r="C592" s="141"/>
      <c r="D592" s="470"/>
      <c r="E592" s="141"/>
      <c r="F592" s="141"/>
      <c r="G592" s="141"/>
      <c r="H592" s="141"/>
      <c r="I592" s="470"/>
      <c r="J592" s="141"/>
      <c r="K592" s="141"/>
      <c r="L592" s="141"/>
      <c r="M592" s="143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</row>
    <row ht="12.75" customHeight="1" hidden="1" r="593">
      <c r="A593" s="140"/>
      <c r="B593" s="141"/>
      <c r="C593" s="141"/>
      <c r="D593" s="470"/>
      <c r="E593" s="141"/>
      <c r="F593" s="141"/>
      <c r="G593" s="141"/>
      <c r="H593" s="141"/>
      <c r="I593" s="470"/>
      <c r="J593" s="141"/>
      <c r="K593" s="141"/>
      <c r="L593" s="141"/>
      <c r="M593" s="143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</row>
    <row ht="12.75" customHeight="1" hidden="1" r="594">
      <c r="A594" s="140"/>
      <c r="B594" s="141"/>
      <c r="C594" s="141"/>
      <c r="D594" s="470"/>
      <c r="E594" s="141"/>
      <c r="F594" s="141"/>
      <c r="G594" s="141"/>
      <c r="H594" s="141"/>
      <c r="I594" s="470"/>
      <c r="J594" s="141"/>
      <c r="K594" s="141"/>
      <c r="L594" s="141"/>
      <c r="M594" s="143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</row>
    <row ht="12.75" customHeight="1" hidden="1" r="595">
      <c r="A595" s="140"/>
      <c r="B595" s="141"/>
      <c r="C595" s="141"/>
      <c r="D595" s="470"/>
      <c r="E595" s="141"/>
      <c r="F595" s="141"/>
      <c r="G595" s="141"/>
      <c r="H595" s="141"/>
      <c r="I595" s="470"/>
      <c r="J595" s="141"/>
      <c r="K595" s="141"/>
      <c r="L595" s="141"/>
      <c r="M595" s="143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</row>
    <row ht="12.75" customHeight="1" hidden="1" r="596">
      <c r="A596" s="140"/>
      <c r="B596" s="141"/>
      <c r="C596" s="141"/>
      <c r="D596" s="470"/>
      <c r="E596" s="141"/>
      <c r="F596" s="141"/>
      <c r="G596" s="141"/>
      <c r="H596" s="141"/>
      <c r="I596" s="470"/>
      <c r="J596" s="141"/>
      <c r="K596" s="141"/>
      <c r="L596" s="141"/>
      <c r="M596" s="143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</row>
    <row ht="12.75" customHeight="1" hidden="1" r="597">
      <c r="A597" s="140"/>
      <c r="B597" s="141"/>
      <c r="C597" s="141"/>
      <c r="D597" s="470"/>
      <c r="E597" s="141"/>
      <c r="F597" s="141"/>
      <c r="G597" s="141"/>
      <c r="H597" s="141"/>
      <c r="I597" s="470"/>
      <c r="J597" s="141"/>
      <c r="K597" s="141"/>
      <c r="L597" s="141"/>
      <c r="M597" s="143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</row>
    <row ht="12.75" customHeight="1" hidden="1" r="598">
      <c r="A598" s="140"/>
      <c r="B598" s="141"/>
      <c r="C598" s="141"/>
      <c r="D598" s="470"/>
      <c r="E598" s="141"/>
      <c r="F598" s="141"/>
      <c r="G598" s="141"/>
      <c r="H598" s="141"/>
      <c r="I598" s="470"/>
      <c r="J598" s="141"/>
      <c r="K598" s="141"/>
      <c r="L598" s="141"/>
      <c r="M598" s="143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</row>
    <row ht="12.75" customHeight="1" hidden="1" r="599">
      <c r="A599" s="140"/>
      <c r="B599" s="141"/>
      <c r="C599" s="141"/>
      <c r="D599" s="470"/>
      <c r="E599" s="141"/>
      <c r="F599" s="141"/>
      <c r="G599" s="141"/>
      <c r="H599" s="141"/>
      <c r="I599" s="470"/>
      <c r="J599" s="141"/>
      <c r="K599" s="141"/>
      <c r="L599" s="141"/>
      <c r="M599" s="143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</row>
    <row ht="12.75" customHeight="1" hidden="1" r="600">
      <c r="A600" s="140"/>
      <c r="B600" s="141"/>
      <c r="C600" s="141"/>
      <c r="D600" s="470"/>
      <c r="E600" s="141"/>
      <c r="F600" s="141"/>
      <c r="G600" s="141"/>
      <c r="H600" s="141"/>
      <c r="I600" s="470"/>
      <c r="J600" s="141"/>
      <c r="K600" s="141"/>
      <c r="L600" s="141"/>
      <c r="M600" s="143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</row>
    <row ht="12.75" customHeight="1" hidden="1" r="601">
      <c r="A601" s="140"/>
      <c r="B601" s="141"/>
      <c r="C601" s="141"/>
      <c r="D601" s="470"/>
      <c r="E601" s="141"/>
      <c r="F601" s="141"/>
      <c r="G601" s="141"/>
      <c r="H601" s="141"/>
      <c r="I601" s="470"/>
      <c r="J601" s="141"/>
      <c r="K601" s="141"/>
      <c r="L601" s="141"/>
      <c r="M601" s="143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</row>
    <row ht="12.75" customHeight="1" hidden="1" r="602">
      <c r="A602" s="140"/>
      <c r="B602" s="141"/>
      <c r="C602" s="141"/>
      <c r="D602" s="470"/>
      <c r="E602" s="141"/>
      <c r="F602" s="141"/>
      <c r="G602" s="141"/>
      <c r="H602" s="141"/>
      <c r="I602" s="470"/>
      <c r="J602" s="141"/>
      <c r="K602" s="141"/>
      <c r="L602" s="141"/>
      <c r="M602" s="143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</row>
    <row ht="12.75" customHeight="1" hidden="1" r="603">
      <c r="A603" s="140"/>
      <c r="B603" s="141"/>
      <c r="C603" s="141"/>
      <c r="D603" s="470"/>
      <c r="E603" s="141"/>
      <c r="F603" s="141"/>
      <c r="G603" s="141"/>
      <c r="H603" s="141"/>
      <c r="I603" s="470"/>
      <c r="J603" s="141"/>
      <c r="K603" s="141"/>
      <c r="L603" s="141"/>
      <c r="M603" s="143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</row>
    <row ht="12.75" customHeight="1" hidden="1" r="604">
      <c r="A604" s="140"/>
      <c r="B604" s="141"/>
      <c r="C604" s="141"/>
      <c r="D604" s="470"/>
      <c r="E604" s="141"/>
      <c r="F604" s="141"/>
      <c r="G604" s="141"/>
      <c r="H604" s="141"/>
      <c r="I604" s="470"/>
      <c r="J604" s="141"/>
      <c r="K604" s="141"/>
      <c r="L604" s="141"/>
      <c r="M604" s="143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</row>
    <row ht="12.75" customHeight="1" hidden="1" r="605">
      <c r="A605" s="140"/>
      <c r="B605" s="141"/>
      <c r="C605" s="141"/>
      <c r="D605" s="470"/>
      <c r="E605" s="141"/>
      <c r="F605" s="141"/>
      <c r="G605" s="141"/>
      <c r="H605" s="141"/>
      <c r="I605" s="470"/>
      <c r="J605" s="141"/>
      <c r="K605" s="141"/>
      <c r="L605" s="141"/>
      <c r="M605" s="143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</row>
    <row ht="12.75" customHeight="1" hidden="1" r="606">
      <c r="A606" s="140"/>
      <c r="B606" s="141"/>
      <c r="C606" s="141"/>
      <c r="D606" s="470"/>
      <c r="E606" s="141"/>
      <c r="F606" s="141"/>
      <c r="G606" s="141"/>
      <c r="H606" s="141"/>
      <c r="I606" s="470"/>
      <c r="J606" s="141"/>
      <c r="K606" s="141"/>
      <c r="L606" s="141"/>
      <c r="M606" s="143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</row>
    <row ht="12.75" customHeight="1" hidden="1" r="607">
      <c r="A607" s="140"/>
      <c r="B607" s="141"/>
      <c r="C607" s="141"/>
      <c r="D607" s="470"/>
      <c r="E607" s="141"/>
      <c r="F607" s="141"/>
      <c r="G607" s="141"/>
      <c r="H607" s="141"/>
      <c r="I607" s="470"/>
      <c r="J607" s="141"/>
      <c r="K607" s="141"/>
      <c r="L607" s="141"/>
      <c r="M607" s="143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</row>
    <row ht="12.75" customHeight="1" hidden="1" r="608">
      <c r="A608" s="140"/>
      <c r="B608" s="141"/>
      <c r="C608" s="141"/>
      <c r="D608" s="470"/>
      <c r="E608" s="141"/>
      <c r="F608" s="141"/>
      <c r="G608" s="141"/>
      <c r="H608" s="141"/>
      <c r="I608" s="470"/>
      <c r="J608" s="141"/>
      <c r="K608" s="141"/>
      <c r="L608" s="141"/>
      <c r="M608" s="143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</row>
    <row ht="12.75" customHeight="1" hidden="1" r="609">
      <c r="A609" s="140"/>
      <c r="B609" s="141"/>
      <c r="C609" s="141"/>
      <c r="D609" s="470"/>
      <c r="E609" s="141"/>
      <c r="F609" s="141"/>
      <c r="G609" s="141"/>
      <c r="H609" s="141"/>
      <c r="I609" s="470"/>
      <c r="J609" s="141"/>
      <c r="K609" s="141"/>
      <c r="L609" s="141"/>
      <c r="M609" s="143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</row>
    <row ht="12.75" customHeight="1" hidden="1" r="610">
      <c r="A610" s="140"/>
      <c r="B610" s="141"/>
      <c r="C610" s="141"/>
      <c r="D610" s="470"/>
      <c r="E610" s="141"/>
      <c r="F610" s="141"/>
      <c r="G610" s="141"/>
      <c r="H610" s="141"/>
      <c r="I610" s="470"/>
      <c r="J610" s="141"/>
      <c r="K610" s="141"/>
      <c r="L610" s="141"/>
      <c r="M610" s="143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</row>
    <row ht="12.75" customHeight="1" hidden="1" r="611">
      <c r="A611" s="140"/>
      <c r="B611" s="141"/>
      <c r="C611" s="141"/>
      <c r="D611" s="470"/>
      <c r="E611" s="141"/>
      <c r="F611" s="141"/>
      <c r="G611" s="141"/>
      <c r="H611" s="141"/>
      <c r="I611" s="470"/>
      <c r="J611" s="141"/>
      <c r="K611" s="141"/>
      <c r="L611" s="141"/>
      <c r="M611" s="143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</row>
    <row ht="12.75" customHeight="1" hidden="1" r="612">
      <c r="A612" s="140"/>
      <c r="B612" s="141"/>
      <c r="C612" s="141"/>
      <c r="D612" s="470"/>
      <c r="E612" s="141"/>
      <c r="F612" s="141"/>
      <c r="G612" s="141"/>
      <c r="H612" s="141"/>
      <c r="I612" s="470"/>
      <c r="J612" s="141"/>
      <c r="K612" s="141"/>
      <c r="L612" s="141"/>
      <c r="M612" s="143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</row>
    <row ht="12.75" customHeight="1" hidden="1" r="613">
      <c r="A613" s="140"/>
      <c r="B613" s="141"/>
      <c r="C613" s="141"/>
      <c r="D613" s="470"/>
      <c r="E613" s="141"/>
      <c r="F613" s="141"/>
      <c r="G613" s="141"/>
      <c r="H613" s="141"/>
      <c r="I613" s="470"/>
      <c r="J613" s="141"/>
      <c r="K613" s="141"/>
      <c r="L613" s="141"/>
      <c r="M613" s="143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</row>
    <row ht="12.75" customHeight="1" hidden="1" r="614">
      <c r="A614" s="140"/>
      <c r="B614" s="141"/>
      <c r="C614" s="141"/>
      <c r="D614" s="470"/>
      <c r="E614" s="141"/>
      <c r="F614" s="141"/>
      <c r="G614" s="141"/>
      <c r="H614" s="141"/>
      <c r="I614" s="470"/>
      <c r="J614" s="141"/>
      <c r="K614" s="141"/>
      <c r="L614" s="141"/>
      <c r="M614" s="143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</row>
    <row ht="12.75" customHeight="1" hidden="1" r="615">
      <c r="A615" s="140"/>
      <c r="B615" s="141"/>
      <c r="C615" s="141"/>
      <c r="D615" s="470"/>
      <c r="E615" s="141"/>
      <c r="F615" s="141"/>
      <c r="G615" s="141"/>
      <c r="H615" s="141"/>
      <c r="I615" s="470"/>
      <c r="J615" s="141"/>
      <c r="K615" s="141"/>
      <c r="L615" s="141"/>
      <c r="M615" s="143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</row>
    <row ht="12.75" customHeight="1" hidden="1" r="616">
      <c r="A616" s="140"/>
      <c r="B616" s="141"/>
      <c r="C616" s="141"/>
      <c r="D616" s="470"/>
      <c r="E616" s="141"/>
      <c r="F616" s="141"/>
      <c r="G616" s="141"/>
      <c r="H616" s="141"/>
      <c r="I616" s="470"/>
      <c r="J616" s="141"/>
      <c r="K616" s="141"/>
      <c r="L616" s="141"/>
      <c r="M616" s="143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</row>
    <row ht="12.75" customHeight="1" hidden="1" r="617">
      <c r="A617" s="140"/>
      <c r="B617" s="141"/>
      <c r="C617" s="141"/>
      <c r="D617" s="470"/>
      <c r="E617" s="141"/>
      <c r="F617" s="141"/>
      <c r="G617" s="141"/>
      <c r="H617" s="141"/>
      <c r="I617" s="470"/>
      <c r="J617" s="141"/>
      <c r="K617" s="141"/>
      <c r="L617" s="141"/>
      <c r="M617" s="143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</row>
    <row ht="12.75" customHeight="1" hidden="1" r="618">
      <c r="A618" s="140"/>
      <c r="B618" s="141"/>
      <c r="C618" s="141"/>
      <c r="D618" s="470"/>
      <c r="E618" s="141"/>
      <c r="F618" s="141"/>
      <c r="G618" s="141"/>
      <c r="H618" s="141"/>
      <c r="I618" s="470"/>
      <c r="J618" s="141"/>
      <c r="K618" s="141"/>
      <c r="L618" s="141"/>
      <c r="M618" s="143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</row>
    <row ht="12.75" customHeight="1" hidden="1" r="619">
      <c r="A619" s="140"/>
      <c r="B619" s="141"/>
      <c r="C619" s="141"/>
      <c r="D619" s="470"/>
      <c r="E619" s="141"/>
      <c r="F619" s="141"/>
      <c r="G619" s="141"/>
      <c r="H619" s="141"/>
      <c r="I619" s="470"/>
      <c r="J619" s="141"/>
      <c r="K619" s="141"/>
      <c r="L619" s="141"/>
      <c r="M619" s="143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</row>
    <row ht="12.75" customHeight="1" hidden="1" r="620">
      <c r="A620" s="140"/>
      <c r="B620" s="141"/>
      <c r="C620" s="141"/>
      <c r="D620" s="470"/>
      <c r="E620" s="141"/>
      <c r="F620" s="141"/>
      <c r="G620" s="141"/>
      <c r="H620" s="141"/>
      <c r="I620" s="470"/>
      <c r="J620" s="141"/>
      <c r="K620" s="141"/>
      <c r="L620" s="141"/>
      <c r="M620" s="143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</row>
    <row ht="12.75" customHeight="1" hidden="1" r="621">
      <c r="A621" s="140"/>
      <c r="B621" s="141"/>
      <c r="C621" s="141"/>
      <c r="D621" s="470"/>
      <c r="E621" s="141"/>
      <c r="F621" s="141"/>
      <c r="G621" s="141"/>
      <c r="H621" s="141"/>
      <c r="I621" s="470"/>
      <c r="J621" s="141"/>
      <c r="K621" s="141"/>
      <c r="L621" s="141"/>
      <c r="M621" s="143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</row>
    <row ht="12.75" customHeight="1" hidden="1" r="622">
      <c r="A622" s="140"/>
      <c r="B622" s="141"/>
      <c r="C622" s="141"/>
      <c r="D622" s="470"/>
      <c r="E622" s="141"/>
      <c r="F622" s="141"/>
      <c r="G622" s="141"/>
      <c r="H622" s="141"/>
      <c r="I622" s="470"/>
      <c r="J622" s="141"/>
      <c r="K622" s="141"/>
      <c r="L622" s="141"/>
      <c r="M622" s="143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</row>
    <row ht="12.75" customHeight="1" hidden="1" r="623">
      <c r="A623" s="140"/>
      <c r="B623" s="141"/>
      <c r="C623" s="141"/>
      <c r="D623" s="470"/>
      <c r="E623" s="141"/>
      <c r="F623" s="141"/>
      <c r="G623" s="141"/>
      <c r="H623" s="141"/>
      <c r="I623" s="470"/>
      <c r="J623" s="141"/>
      <c r="K623" s="141"/>
      <c r="L623" s="141"/>
      <c r="M623" s="143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</row>
    <row ht="12.75" customHeight="1" hidden="1" r="624">
      <c r="A624" s="140"/>
      <c r="B624" s="141"/>
      <c r="C624" s="141"/>
      <c r="D624" s="470"/>
      <c r="E624" s="141"/>
      <c r="F624" s="141"/>
      <c r="G624" s="141"/>
      <c r="H624" s="141"/>
      <c r="I624" s="470"/>
      <c r="J624" s="141"/>
      <c r="K624" s="141"/>
      <c r="L624" s="141"/>
      <c r="M624" s="143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</row>
    <row ht="12.75" customHeight="1" hidden="1" r="625">
      <c r="A625" s="140"/>
      <c r="B625" s="141"/>
      <c r="C625" s="141"/>
      <c r="D625" s="470"/>
      <c r="E625" s="141"/>
      <c r="F625" s="141"/>
      <c r="G625" s="141"/>
      <c r="H625" s="141"/>
      <c r="I625" s="470"/>
      <c r="J625" s="141"/>
      <c r="K625" s="141"/>
      <c r="L625" s="141"/>
      <c r="M625" s="143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</row>
    <row ht="12.75" customHeight="1" hidden="1" r="626">
      <c r="A626" s="140"/>
      <c r="B626" s="141"/>
      <c r="C626" s="141"/>
      <c r="D626" s="470"/>
      <c r="E626" s="141"/>
      <c r="F626" s="141"/>
      <c r="G626" s="141"/>
      <c r="H626" s="141"/>
      <c r="I626" s="470"/>
      <c r="J626" s="141"/>
      <c r="K626" s="141"/>
      <c r="L626" s="141"/>
      <c r="M626" s="143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</row>
    <row ht="12.75" customHeight="1" hidden="1" r="627">
      <c r="A627" s="140"/>
      <c r="B627" s="141"/>
      <c r="C627" s="141"/>
      <c r="D627" s="470"/>
      <c r="E627" s="141"/>
      <c r="F627" s="141"/>
      <c r="G627" s="141"/>
      <c r="H627" s="141"/>
      <c r="I627" s="470"/>
      <c r="J627" s="141"/>
      <c r="K627" s="141"/>
      <c r="L627" s="141"/>
      <c r="M627" s="143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</row>
    <row ht="12.75" customHeight="1" hidden="1" r="628">
      <c r="A628" s="140"/>
      <c r="B628" s="141"/>
      <c r="C628" s="141"/>
      <c r="D628" s="470"/>
      <c r="E628" s="141"/>
      <c r="F628" s="141"/>
      <c r="G628" s="141"/>
      <c r="H628" s="141"/>
      <c r="I628" s="470"/>
      <c r="J628" s="141"/>
      <c r="K628" s="141"/>
      <c r="L628" s="141"/>
      <c r="M628" s="143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</row>
    <row ht="12.75" customHeight="1" hidden="1" r="629">
      <c r="A629" s="140"/>
      <c r="B629" s="141"/>
      <c r="C629" s="141"/>
      <c r="D629" s="470"/>
      <c r="E629" s="141"/>
      <c r="F629" s="141"/>
      <c r="G629" s="141"/>
      <c r="H629" s="141"/>
      <c r="I629" s="470"/>
      <c r="J629" s="141"/>
      <c r="K629" s="141"/>
      <c r="L629" s="141"/>
      <c r="M629" s="143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</row>
    <row ht="12.75" customHeight="1" hidden="1" r="630">
      <c r="A630" s="140"/>
      <c r="B630" s="141"/>
      <c r="C630" s="141"/>
      <c r="D630" s="470"/>
      <c r="E630" s="141"/>
      <c r="F630" s="141"/>
      <c r="G630" s="141"/>
      <c r="H630" s="141"/>
      <c r="I630" s="470"/>
      <c r="J630" s="141"/>
      <c r="K630" s="141"/>
      <c r="L630" s="141"/>
      <c r="M630" s="143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</row>
    <row ht="12.75" customHeight="1" hidden="1" r="631">
      <c r="A631" s="140"/>
      <c r="B631" s="141"/>
      <c r="C631" s="141"/>
      <c r="D631" s="470"/>
      <c r="E631" s="141"/>
      <c r="F631" s="141"/>
      <c r="G631" s="141"/>
      <c r="H631" s="141"/>
      <c r="I631" s="470"/>
      <c r="J631" s="141"/>
      <c r="K631" s="141"/>
      <c r="L631" s="141"/>
      <c r="M631" s="143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</row>
    <row ht="12.75" customHeight="1" hidden="1" r="632">
      <c r="A632" s="140"/>
      <c r="B632" s="141"/>
      <c r="C632" s="141"/>
      <c r="D632" s="470"/>
      <c r="E632" s="141"/>
      <c r="F632" s="141"/>
      <c r="G632" s="141"/>
      <c r="H632" s="141"/>
      <c r="I632" s="470"/>
      <c r="J632" s="141"/>
      <c r="K632" s="141"/>
      <c r="L632" s="141"/>
      <c r="M632" s="143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</row>
    <row ht="12.75" customHeight="1" hidden="1" r="633">
      <c r="A633" s="140"/>
      <c r="B633" s="141"/>
      <c r="C633" s="141"/>
      <c r="D633" s="470"/>
      <c r="E633" s="141"/>
      <c r="F633" s="141"/>
      <c r="G633" s="141"/>
      <c r="H633" s="141"/>
      <c r="I633" s="470"/>
      <c r="J633" s="141"/>
      <c r="K633" s="141"/>
      <c r="L633" s="141"/>
      <c r="M633" s="143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</row>
    <row ht="12.75" customHeight="1" hidden="1" r="634">
      <c r="A634" s="140"/>
      <c r="B634" s="141"/>
      <c r="C634" s="141"/>
      <c r="D634" s="470"/>
      <c r="E634" s="141"/>
      <c r="F634" s="141"/>
      <c r="G634" s="141"/>
      <c r="H634" s="141"/>
      <c r="I634" s="470"/>
      <c r="J634" s="141"/>
      <c r="K634" s="141"/>
      <c r="L634" s="141"/>
      <c r="M634" s="143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</row>
    <row ht="12.75" customHeight="1" hidden="1" r="635">
      <c r="A635" s="140"/>
      <c r="B635" s="141"/>
      <c r="C635" s="141"/>
      <c r="D635" s="470"/>
      <c r="E635" s="141"/>
      <c r="F635" s="141"/>
      <c r="G635" s="141"/>
      <c r="H635" s="141"/>
      <c r="I635" s="470"/>
      <c r="J635" s="141"/>
      <c r="K635" s="141"/>
      <c r="L635" s="141"/>
      <c r="M635" s="143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</row>
    <row ht="12.75" customHeight="1" hidden="1" r="636">
      <c r="A636" s="140"/>
      <c r="B636" s="141"/>
      <c r="C636" s="141"/>
      <c r="D636" s="470"/>
      <c r="E636" s="141"/>
      <c r="F636" s="141"/>
      <c r="G636" s="141"/>
      <c r="H636" s="141"/>
      <c r="I636" s="470"/>
      <c r="J636" s="141"/>
      <c r="K636" s="141"/>
      <c r="L636" s="141"/>
      <c r="M636" s="143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</row>
    <row ht="12.75" customHeight="1" hidden="1" r="637">
      <c r="A637" s="140"/>
      <c r="B637" s="141"/>
      <c r="C637" s="141"/>
      <c r="D637" s="470"/>
      <c r="E637" s="141"/>
      <c r="F637" s="141"/>
      <c r="G637" s="141"/>
      <c r="H637" s="141"/>
      <c r="I637" s="470"/>
      <c r="J637" s="141"/>
      <c r="K637" s="141"/>
      <c r="L637" s="141"/>
      <c r="M637" s="143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</row>
    <row ht="12.75" customHeight="1" hidden="1" r="638">
      <c r="A638" s="140"/>
      <c r="B638" s="141"/>
      <c r="C638" s="141"/>
      <c r="D638" s="470"/>
      <c r="E638" s="141"/>
      <c r="F638" s="141"/>
      <c r="G638" s="141"/>
      <c r="H638" s="141"/>
      <c r="I638" s="470"/>
      <c r="J638" s="141"/>
      <c r="K638" s="141"/>
      <c r="L638" s="141"/>
      <c r="M638" s="143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</row>
    <row ht="12.75" customHeight="1" hidden="1" r="639">
      <c r="A639" s="140"/>
      <c r="B639" s="141"/>
      <c r="C639" s="141"/>
      <c r="D639" s="470"/>
      <c r="E639" s="141"/>
      <c r="F639" s="141"/>
      <c r="G639" s="141"/>
      <c r="H639" s="141"/>
      <c r="I639" s="470"/>
      <c r="J639" s="141"/>
      <c r="K639" s="141"/>
      <c r="L639" s="141"/>
      <c r="M639" s="143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</row>
    <row ht="12.75" customHeight="1" hidden="1" r="640">
      <c r="A640" s="140"/>
      <c r="B640" s="141"/>
      <c r="C640" s="141"/>
      <c r="D640" s="470"/>
      <c r="E640" s="141"/>
      <c r="F640" s="141"/>
      <c r="G640" s="141"/>
      <c r="H640" s="141"/>
      <c r="I640" s="470"/>
      <c r="J640" s="141"/>
      <c r="K640" s="141"/>
      <c r="L640" s="141"/>
      <c r="M640" s="143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</row>
    <row ht="12.75" customHeight="1" hidden="1" r="641">
      <c r="A641" s="140"/>
      <c r="B641" s="141"/>
      <c r="C641" s="141"/>
      <c r="D641" s="470"/>
      <c r="E641" s="141"/>
      <c r="F641" s="141"/>
      <c r="G641" s="141"/>
      <c r="H641" s="141"/>
      <c r="I641" s="470"/>
      <c r="J641" s="141"/>
      <c r="K641" s="141"/>
      <c r="L641" s="141"/>
      <c r="M641" s="143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</row>
    <row ht="12.75" customHeight="1" hidden="1" r="642">
      <c r="A642" s="140"/>
      <c r="B642" s="141"/>
      <c r="C642" s="141"/>
      <c r="D642" s="470"/>
      <c r="E642" s="141"/>
      <c r="F642" s="141"/>
      <c r="G642" s="141"/>
      <c r="H642" s="141"/>
      <c r="I642" s="470"/>
      <c r="J642" s="141"/>
      <c r="K642" s="141"/>
      <c r="L642" s="141"/>
      <c r="M642" s="143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</row>
    <row ht="12.75" customHeight="1" hidden="1" r="643">
      <c r="A643" s="140"/>
      <c r="B643" s="141"/>
      <c r="C643" s="141"/>
      <c r="D643" s="470"/>
      <c r="E643" s="141"/>
      <c r="F643" s="141"/>
      <c r="G643" s="141"/>
      <c r="H643" s="141"/>
      <c r="I643" s="470"/>
      <c r="J643" s="141"/>
      <c r="K643" s="141"/>
      <c r="L643" s="141"/>
      <c r="M643" s="143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</row>
    <row ht="12.75" customHeight="1" hidden="1" r="644">
      <c r="A644" s="140"/>
      <c r="B644" s="141"/>
      <c r="C644" s="141"/>
      <c r="D644" s="470"/>
      <c r="E644" s="141"/>
      <c r="F644" s="141"/>
      <c r="G644" s="141"/>
      <c r="H644" s="141"/>
      <c r="I644" s="470"/>
      <c r="J644" s="141"/>
      <c r="K644" s="141"/>
      <c r="L644" s="141"/>
      <c r="M644" s="143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</row>
    <row ht="12.75" customHeight="1" hidden="1" r="645">
      <c r="A645" s="140"/>
      <c r="B645" s="141"/>
      <c r="C645" s="141"/>
      <c r="D645" s="470"/>
      <c r="E645" s="141"/>
      <c r="F645" s="141"/>
      <c r="G645" s="141"/>
      <c r="H645" s="141"/>
      <c r="I645" s="470"/>
      <c r="J645" s="141"/>
      <c r="K645" s="141"/>
      <c r="L645" s="141"/>
      <c r="M645" s="143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</row>
    <row ht="12.75" customHeight="1" hidden="1" r="646">
      <c r="A646" s="140"/>
      <c r="B646" s="141"/>
      <c r="C646" s="141"/>
      <c r="D646" s="470"/>
      <c r="E646" s="141"/>
      <c r="F646" s="141"/>
      <c r="G646" s="141"/>
      <c r="H646" s="141"/>
      <c r="I646" s="470"/>
      <c r="J646" s="141"/>
      <c r="K646" s="141"/>
      <c r="L646" s="141"/>
      <c r="M646" s="143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</row>
    <row ht="12.75" customHeight="1" hidden="1" r="647">
      <c r="A647" s="140"/>
      <c r="B647" s="141"/>
      <c r="C647" s="141"/>
      <c r="D647" s="470"/>
      <c r="E647" s="141"/>
      <c r="F647" s="141"/>
      <c r="G647" s="141"/>
      <c r="H647" s="141"/>
      <c r="I647" s="470"/>
      <c r="J647" s="141"/>
      <c r="K647" s="141"/>
      <c r="L647" s="141"/>
      <c r="M647" s="143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</row>
    <row ht="12.75" customHeight="1" hidden="1" r="648">
      <c r="A648" s="140"/>
      <c r="B648" s="141"/>
      <c r="C648" s="141"/>
      <c r="D648" s="470"/>
      <c r="E648" s="141"/>
      <c r="F648" s="141"/>
      <c r="G648" s="141"/>
      <c r="H648" s="141"/>
      <c r="I648" s="470"/>
      <c r="J648" s="141"/>
      <c r="K648" s="141"/>
      <c r="L648" s="141"/>
      <c r="M648" s="143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</row>
    <row ht="12.75" customHeight="1" hidden="1" r="649">
      <c r="A649" s="140"/>
      <c r="B649" s="141"/>
      <c r="C649" s="141"/>
      <c r="D649" s="470"/>
      <c r="E649" s="141"/>
      <c r="F649" s="141"/>
      <c r="G649" s="141"/>
      <c r="H649" s="141"/>
      <c r="I649" s="470"/>
      <c r="J649" s="141"/>
      <c r="K649" s="141"/>
      <c r="L649" s="141"/>
      <c r="M649" s="143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</row>
    <row ht="12.75" customHeight="1" hidden="1" r="650">
      <c r="A650" s="140"/>
      <c r="B650" s="141"/>
      <c r="C650" s="141"/>
      <c r="D650" s="470"/>
      <c r="E650" s="141"/>
      <c r="F650" s="141"/>
      <c r="G650" s="141"/>
      <c r="H650" s="141"/>
      <c r="I650" s="470"/>
      <c r="J650" s="141"/>
      <c r="K650" s="141"/>
      <c r="L650" s="141"/>
      <c r="M650" s="143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</row>
    <row ht="12.75" customHeight="1" hidden="1" r="651">
      <c r="A651" s="140"/>
      <c r="B651" s="141"/>
      <c r="C651" s="141"/>
      <c r="D651" s="470"/>
      <c r="E651" s="141"/>
      <c r="F651" s="141"/>
      <c r="G651" s="141"/>
      <c r="H651" s="141"/>
      <c r="I651" s="470"/>
      <c r="J651" s="141"/>
      <c r="K651" s="141"/>
      <c r="L651" s="141"/>
      <c r="M651" s="143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</row>
    <row ht="12.75" customHeight="1" hidden="1" r="652">
      <c r="A652" s="140"/>
      <c r="B652" s="141"/>
      <c r="C652" s="141"/>
      <c r="D652" s="470"/>
      <c r="E652" s="141"/>
      <c r="F652" s="141"/>
      <c r="G652" s="141"/>
      <c r="H652" s="141"/>
      <c r="I652" s="470"/>
      <c r="J652" s="141"/>
      <c r="K652" s="141"/>
      <c r="L652" s="141"/>
      <c r="M652" s="143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</row>
    <row ht="12.75" customHeight="1" hidden="1" r="653">
      <c r="A653" s="140"/>
      <c r="B653" s="141"/>
      <c r="C653" s="141"/>
      <c r="D653" s="470"/>
      <c r="E653" s="141"/>
      <c r="F653" s="141"/>
      <c r="G653" s="141"/>
      <c r="H653" s="141"/>
      <c r="I653" s="470"/>
      <c r="J653" s="141"/>
      <c r="K653" s="141"/>
      <c r="L653" s="141"/>
      <c r="M653" s="143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</row>
    <row ht="12.75" customHeight="1" hidden="1" r="654">
      <c r="A654" s="140"/>
      <c r="B654" s="141"/>
      <c r="C654" s="141"/>
      <c r="D654" s="470"/>
      <c r="E654" s="141"/>
      <c r="F654" s="141"/>
      <c r="G654" s="141"/>
      <c r="H654" s="141"/>
      <c r="I654" s="470"/>
      <c r="J654" s="141"/>
      <c r="K654" s="141"/>
      <c r="L654" s="141"/>
      <c r="M654" s="143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</row>
    <row ht="12.75" customHeight="1" hidden="1" r="655">
      <c r="A655" s="140"/>
      <c r="B655" s="141"/>
      <c r="C655" s="141"/>
      <c r="D655" s="470"/>
      <c r="E655" s="141"/>
      <c r="F655" s="141"/>
      <c r="G655" s="141"/>
      <c r="H655" s="141"/>
      <c r="I655" s="470"/>
      <c r="J655" s="141"/>
      <c r="K655" s="141"/>
      <c r="L655" s="141"/>
      <c r="M655" s="143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</row>
    <row ht="12.75" customHeight="1" hidden="1" r="656">
      <c r="A656" s="140"/>
      <c r="B656" s="141"/>
      <c r="C656" s="141"/>
      <c r="D656" s="470"/>
      <c r="E656" s="141"/>
      <c r="F656" s="141"/>
      <c r="G656" s="141"/>
      <c r="H656" s="141"/>
      <c r="I656" s="470"/>
      <c r="J656" s="141"/>
      <c r="K656" s="141"/>
      <c r="L656" s="141"/>
      <c r="M656" s="143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</row>
    <row ht="12.75" customHeight="1" hidden="1" r="657">
      <c r="A657" s="140"/>
      <c r="B657" s="141"/>
      <c r="C657" s="141"/>
      <c r="D657" s="470"/>
      <c r="E657" s="141"/>
      <c r="F657" s="141"/>
      <c r="G657" s="141"/>
      <c r="H657" s="141"/>
      <c r="I657" s="470"/>
      <c r="J657" s="141"/>
      <c r="K657" s="141"/>
      <c r="L657" s="141"/>
      <c r="M657" s="143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</row>
    <row ht="12.75" customHeight="1" hidden="1" r="658">
      <c r="A658" s="140"/>
      <c r="B658" s="141"/>
      <c r="C658" s="141"/>
      <c r="D658" s="470"/>
      <c r="E658" s="141"/>
      <c r="F658" s="141"/>
      <c r="G658" s="141"/>
      <c r="H658" s="141"/>
      <c r="I658" s="470"/>
      <c r="J658" s="141"/>
      <c r="K658" s="141"/>
      <c r="L658" s="141"/>
      <c r="M658" s="143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</row>
    <row ht="12.75" customHeight="1" hidden="1" r="659">
      <c r="A659" s="140"/>
      <c r="B659" s="141"/>
      <c r="C659" s="141"/>
      <c r="D659" s="470"/>
      <c r="E659" s="141"/>
      <c r="F659" s="141"/>
      <c r="G659" s="141"/>
      <c r="H659" s="141"/>
      <c r="I659" s="470"/>
      <c r="J659" s="141"/>
      <c r="K659" s="141"/>
      <c r="L659" s="141"/>
      <c r="M659" s="143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</row>
    <row ht="12.75" customHeight="1" hidden="1" r="660">
      <c r="A660" s="140"/>
      <c r="B660" s="141"/>
      <c r="C660" s="141"/>
      <c r="D660" s="470"/>
      <c r="E660" s="141"/>
      <c r="F660" s="141"/>
      <c r="G660" s="141"/>
      <c r="H660" s="141"/>
      <c r="I660" s="470"/>
      <c r="J660" s="141"/>
      <c r="K660" s="141"/>
      <c r="L660" s="141"/>
      <c r="M660" s="143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</row>
    <row ht="12.75" customHeight="1" hidden="1" r="661">
      <c r="A661" s="140"/>
      <c r="B661" s="141"/>
      <c r="C661" s="141"/>
      <c r="D661" s="470"/>
      <c r="E661" s="141"/>
      <c r="F661" s="141"/>
      <c r="G661" s="141"/>
      <c r="H661" s="141"/>
      <c r="I661" s="470"/>
      <c r="J661" s="141"/>
      <c r="K661" s="141"/>
      <c r="L661" s="141"/>
      <c r="M661" s="143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</row>
    <row ht="12.75" customHeight="1" hidden="1" r="662">
      <c r="A662" s="140"/>
      <c r="B662" s="141"/>
      <c r="C662" s="141"/>
      <c r="D662" s="470"/>
      <c r="E662" s="141"/>
      <c r="F662" s="141"/>
      <c r="G662" s="141"/>
      <c r="H662" s="141"/>
      <c r="I662" s="470"/>
      <c r="J662" s="141"/>
      <c r="K662" s="141"/>
      <c r="L662" s="141"/>
      <c r="M662" s="143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</row>
    <row ht="12.75" customHeight="1" hidden="1" r="663">
      <c r="A663" s="140"/>
      <c r="B663" s="141"/>
      <c r="C663" s="141"/>
      <c r="D663" s="470"/>
      <c r="E663" s="141"/>
      <c r="F663" s="141"/>
      <c r="G663" s="141"/>
      <c r="H663" s="141"/>
      <c r="I663" s="470"/>
      <c r="J663" s="141"/>
      <c r="K663" s="141"/>
      <c r="L663" s="141"/>
      <c r="M663" s="143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</row>
    <row ht="12.75" customHeight="1" hidden="1" r="664">
      <c r="A664" s="140"/>
      <c r="B664" s="141"/>
      <c r="C664" s="141"/>
      <c r="D664" s="470"/>
      <c r="E664" s="141"/>
      <c r="F664" s="141"/>
      <c r="G664" s="141"/>
      <c r="H664" s="141"/>
      <c r="I664" s="470"/>
      <c r="J664" s="141"/>
      <c r="K664" s="141"/>
      <c r="L664" s="141"/>
      <c r="M664" s="143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</row>
    <row ht="12.75" customHeight="1" hidden="1" r="665">
      <c r="A665" s="140"/>
      <c r="B665" s="141"/>
      <c r="C665" s="141"/>
      <c r="D665" s="470"/>
      <c r="E665" s="141"/>
      <c r="F665" s="141"/>
      <c r="G665" s="141"/>
      <c r="H665" s="141"/>
      <c r="I665" s="470"/>
      <c r="J665" s="141"/>
      <c r="K665" s="141"/>
      <c r="L665" s="141"/>
      <c r="M665" s="143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</row>
    <row ht="12.75" customHeight="1" hidden="1" r="666">
      <c r="A666" s="140"/>
      <c r="B666" s="141"/>
      <c r="C666" s="141"/>
      <c r="D666" s="470"/>
      <c r="E666" s="141"/>
      <c r="F666" s="141"/>
      <c r="G666" s="141"/>
      <c r="H666" s="141"/>
      <c r="I666" s="470"/>
      <c r="J666" s="141"/>
      <c r="K666" s="141"/>
      <c r="L666" s="141"/>
      <c r="M666" s="143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</row>
    <row ht="12.75" customHeight="1" hidden="1" r="667">
      <c r="A667" s="140"/>
      <c r="B667" s="141"/>
      <c r="C667" s="141"/>
      <c r="D667" s="470"/>
      <c r="E667" s="141"/>
      <c r="F667" s="141"/>
      <c r="G667" s="141"/>
      <c r="H667" s="141"/>
      <c r="I667" s="470"/>
      <c r="J667" s="141"/>
      <c r="K667" s="141"/>
      <c r="L667" s="141"/>
      <c r="M667" s="143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</row>
    <row ht="12.75" customHeight="1" hidden="1" r="668">
      <c r="A668" s="140"/>
      <c r="B668" s="141"/>
      <c r="C668" s="141"/>
      <c r="D668" s="470"/>
      <c r="E668" s="141"/>
      <c r="F668" s="141"/>
      <c r="G668" s="141"/>
      <c r="H668" s="141"/>
      <c r="I668" s="470"/>
      <c r="J668" s="141"/>
      <c r="K668" s="141"/>
      <c r="L668" s="141"/>
      <c r="M668" s="143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</row>
    <row ht="12.75" customHeight="1" hidden="1" r="669">
      <c r="A669" s="140"/>
      <c r="B669" s="141"/>
      <c r="C669" s="141"/>
      <c r="D669" s="470"/>
      <c r="E669" s="141"/>
      <c r="F669" s="141"/>
      <c r="G669" s="141"/>
      <c r="H669" s="141"/>
      <c r="I669" s="470"/>
      <c r="J669" s="141"/>
      <c r="K669" s="141"/>
      <c r="L669" s="141"/>
      <c r="M669" s="143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</row>
    <row ht="12.75" customHeight="1" hidden="1" r="670">
      <c r="A670" s="140"/>
      <c r="B670" s="141"/>
      <c r="C670" s="141"/>
      <c r="D670" s="470"/>
      <c r="E670" s="141"/>
      <c r="F670" s="141"/>
      <c r="G670" s="141"/>
      <c r="H670" s="141"/>
      <c r="I670" s="470"/>
      <c r="J670" s="141"/>
      <c r="K670" s="141"/>
      <c r="L670" s="141"/>
      <c r="M670" s="143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</row>
    <row ht="12.75" customHeight="1" hidden="1" r="671">
      <c r="A671" s="140"/>
      <c r="B671" s="141"/>
      <c r="C671" s="141"/>
      <c r="D671" s="470"/>
      <c r="E671" s="141"/>
      <c r="F671" s="141"/>
      <c r="G671" s="141"/>
      <c r="H671" s="141"/>
      <c r="I671" s="470"/>
      <c r="J671" s="141"/>
      <c r="K671" s="141"/>
      <c r="L671" s="141"/>
      <c r="M671" s="143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</row>
    <row ht="12.75" customHeight="1" hidden="1" r="672">
      <c r="A672" s="140"/>
      <c r="B672" s="141"/>
      <c r="C672" s="141"/>
      <c r="D672" s="470"/>
      <c r="E672" s="141"/>
      <c r="F672" s="141"/>
      <c r="G672" s="141"/>
      <c r="H672" s="141"/>
      <c r="I672" s="470"/>
      <c r="J672" s="141"/>
      <c r="K672" s="141"/>
      <c r="L672" s="141"/>
      <c r="M672" s="143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</row>
    <row ht="12.75" customHeight="1" hidden="1" r="673">
      <c r="A673" s="140"/>
      <c r="B673" s="141"/>
      <c r="C673" s="141"/>
      <c r="D673" s="470"/>
      <c r="E673" s="141"/>
      <c r="F673" s="141"/>
      <c r="G673" s="141"/>
      <c r="H673" s="141"/>
      <c r="I673" s="470"/>
      <c r="J673" s="141"/>
      <c r="K673" s="141"/>
      <c r="L673" s="141"/>
      <c r="M673" s="143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</row>
    <row ht="12.75" customHeight="1" hidden="1" r="674">
      <c r="A674" s="140"/>
      <c r="B674" s="141"/>
      <c r="C674" s="141"/>
      <c r="D674" s="470"/>
      <c r="E674" s="141"/>
      <c r="F674" s="141"/>
      <c r="G674" s="141"/>
      <c r="H674" s="141"/>
      <c r="I674" s="470"/>
      <c r="J674" s="141"/>
      <c r="K674" s="141"/>
      <c r="L674" s="141"/>
      <c r="M674" s="143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</row>
    <row ht="12.75" customHeight="1" hidden="1" r="675">
      <c r="A675" s="140"/>
      <c r="B675" s="141"/>
      <c r="C675" s="141"/>
      <c r="D675" s="470"/>
      <c r="E675" s="141"/>
      <c r="F675" s="141"/>
      <c r="G675" s="141"/>
      <c r="H675" s="141"/>
      <c r="I675" s="470"/>
      <c r="J675" s="141"/>
      <c r="K675" s="141"/>
      <c r="L675" s="141"/>
      <c r="M675" s="143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</row>
    <row ht="12.75" customHeight="1" hidden="1" r="676">
      <c r="A676" s="140"/>
      <c r="B676" s="141"/>
      <c r="C676" s="141"/>
      <c r="D676" s="470"/>
      <c r="E676" s="141"/>
      <c r="F676" s="141"/>
      <c r="G676" s="141"/>
      <c r="H676" s="141"/>
      <c r="I676" s="470"/>
      <c r="J676" s="141"/>
      <c r="K676" s="141"/>
      <c r="L676" s="141"/>
      <c r="M676" s="143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</row>
    <row ht="12.75" customHeight="1" r="677">
      <c r="A677" s="144"/>
      <c r="B677" s="145"/>
      <c r="C677" s="145"/>
      <c r="D677" s="469"/>
      <c r="E677" s="147"/>
      <c r="F677" s="148"/>
      <c r="G677" s="147"/>
      <c r="H677" s="148"/>
      <c r="I677" s="469"/>
      <c r="J677" s="147"/>
      <c r="K677" s="147"/>
      <c r="L677" s="147"/>
      <c r="M677" s="149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</row>
    <row ht="12.75" customHeight="1" r="678">
      <c r="A678" s="144"/>
      <c r="B678" s="145"/>
      <c r="C678" s="145"/>
      <c r="D678" s="469"/>
      <c r="E678" s="147"/>
      <c r="F678" s="148"/>
      <c r="G678" s="147"/>
      <c r="H678" s="148"/>
      <c r="I678" s="469"/>
      <c r="J678" s="147"/>
      <c r="K678" s="147"/>
      <c r="L678" s="147"/>
      <c r="M678" s="149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</row>
    <row ht="12.75" customHeight="1" r="679">
      <c r="A679" s="144"/>
      <c r="B679" s="145"/>
      <c r="C679" s="145"/>
      <c r="D679" s="469"/>
      <c r="E679" s="147"/>
      <c r="F679" s="148"/>
      <c r="G679" s="147"/>
      <c r="H679" s="148"/>
      <c r="I679" s="469"/>
      <c r="J679" s="147"/>
      <c r="K679" s="147"/>
      <c r="L679" s="147"/>
      <c r="M679" s="149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</row>
    <row ht="12.75" customHeight="1" r="680">
      <c r="A680" s="144"/>
      <c r="B680" s="145"/>
      <c r="C680" s="145"/>
      <c r="D680" s="469"/>
      <c r="E680" s="147"/>
      <c r="F680" s="148"/>
      <c r="G680" s="147"/>
      <c r="H680" s="148"/>
      <c r="I680" s="469"/>
      <c r="J680" s="147"/>
      <c r="K680" s="147"/>
      <c r="L680" s="147"/>
      <c r="M680" s="149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</row>
    <row ht="12.75" customHeight="1" r="681">
      <c r="A681" s="144"/>
      <c r="B681" s="145"/>
      <c r="C681" s="145"/>
      <c r="D681" s="469"/>
      <c r="E681" s="147"/>
      <c r="F681" s="148"/>
      <c r="G681" s="147"/>
      <c r="H681" s="148"/>
      <c r="I681" s="469"/>
      <c r="J681" s="147"/>
      <c r="K681" s="147"/>
      <c r="L681" s="147"/>
      <c r="M681" s="149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</row>
    <row ht="12.75" customHeight="1" r="682">
      <c r="A682" s="144"/>
      <c r="B682" s="145"/>
      <c r="C682" s="145"/>
      <c r="D682" s="469"/>
      <c r="E682" s="147"/>
      <c r="F682" s="148"/>
      <c r="G682" s="147"/>
      <c r="H682" s="148"/>
      <c r="I682" s="469"/>
      <c r="J682" s="147"/>
      <c r="K682" s="147"/>
      <c r="L682" s="147"/>
      <c r="M682" s="149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</row>
    <row ht="12.75" customHeight="1" r="683">
      <c r="A683" s="144"/>
      <c r="B683" s="145"/>
      <c r="C683" s="145"/>
      <c r="D683" s="469"/>
      <c r="E683" s="147"/>
      <c r="F683" s="148"/>
      <c r="G683" s="147"/>
      <c r="H683" s="148"/>
      <c r="I683" s="469"/>
      <c r="J683" s="147"/>
      <c r="K683" s="147"/>
      <c r="L683" s="147"/>
      <c r="M683" s="149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</row>
    <row ht="12.75" customHeight="1" r="684">
      <c r="A684" s="144"/>
      <c r="B684" s="145"/>
      <c r="C684" s="145"/>
      <c r="D684" s="469"/>
      <c r="E684" s="147"/>
      <c r="F684" s="148"/>
      <c r="G684" s="147"/>
      <c r="H684" s="148"/>
      <c r="I684" s="469"/>
      <c r="J684" s="147"/>
      <c r="K684" s="147"/>
      <c r="L684" s="147"/>
      <c r="M684" s="149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</row>
    <row ht="12.75" customHeight="1" r="685">
      <c r="A685" s="144"/>
      <c r="B685" s="145"/>
      <c r="C685" s="145"/>
      <c r="D685" s="469"/>
      <c r="E685" s="147"/>
      <c r="F685" s="148"/>
      <c r="G685" s="147"/>
      <c r="H685" s="148"/>
      <c r="I685" s="469"/>
      <c r="J685" s="147"/>
      <c r="K685" s="147"/>
      <c r="L685" s="147"/>
      <c r="M685" s="149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</row>
    <row ht="12.75" customHeight="1" r="686">
      <c r="A686" s="144"/>
      <c r="B686" s="145"/>
      <c r="C686" s="145"/>
      <c r="D686" s="469"/>
      <c r="E686" s="147"/>
      <c r="F686" s="148"/>
      <c r="G686" s="147"/>
      <c r="H686" s="148"/>
      <c r="I686" s="469"/>
      <c r="J686" s="147"/>
      <c r="K686" s="147"/>
      <c r="L686" s="147"/>
      <c r="M686" s="149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</row>
    <row ht="12.75" customHeight="1" r="687">
      <c r="A687" s="144"/>
      <c r="B687" s="145"/>
      <c r="C687" s="145"/>
      <c r="D687" s="469"/>
      <c r="E687" s="147"/>
      <c r="F687" s="148"/>
      <c r="G687" s="147"/>
      <c r="H687" s="148"/>
      <c r="I687" s="469"/>
      <c r="J687" s="147"/>
      <c r="K687" s="147"/>
      <c r="L687" s="147"/>
      <c r="M687" s="149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</row>
    <row ht="12.75" customHeight="1" r="688">
      <c r="A688" s="144"/>
      <c r="B688" s="145"/>
      <c r="C688" s="145"/>
      <c r="D688" s="469"/>
      <c r="E688" s="147"/>
      <c r="F688" s="148"/>
      <c r="G688" s="147"/>
      <c r="H688" s="148"/>
      <c r="I688" s="469"/>
      <c r="J688" s="147"/>
      <c r="K688" s="147"/>
      <c r="L688" s="147"/>
      <c r="M688" s="149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</row>
    <row ht="12.75" customHeight="1" r="689">
      <c r="A689" s="144"/>
      <c r="B689" s="145"/>
      <c r="C689" s="145"/>
      <c r="D689" s="469"/>
      <c r="E689" s="147"/>
      <c r="F689" s="148"/>
      <c r="G689" s="147"/>
      <c r="H689" s="148"/>
      <c r="I689" s="469"/>
      <c r="J689" s="147"/>
      <c r="K689" s="147"/>
      <c r="L689" s="147"/>
      <c r="M689" s="149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</row>
    <row ht="12.75" customHeight="1" r="690">
      <c r="A690" s="144"/>
      <c r="B690" s="145"/>
      <c r="C690" s="145"/>
      <c r="D690" s="469"/>
      <c r="E690" s="147"/>
      <c r="F690" s="148"/>
      <c r="G690" s="147"/>
      <c r="H690" s="148"/>
      <c r="I690" s="469"/>
      <c r="J690" s="147"/>
      <c r="K690" s="147"/>
      <c r="L690" s="147"/>
      <c r="M690" s="149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</row>
    <row ht="12.75" customHeight="1" r="691">
      <c r="A691" s="144"/>
      <c r="B691" s="145"/>
      <c r="C691" s="145"/>
      <c r="D691" s="469"/>
      <c r="E691" s="147"/>
      <c r="F691" s="148"/>
      <c r="G691" s="147"/>
      <c r="H691" s="148"/>
      <c r="I691" s="469"/>
      <c r="J691" s="147"/>
      <c r="K691" s="147"/>
      <c r="L691" s="147"/>
      <c r="M691" s="149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</row>
    <row ht="12.75" customHeight="1" r="692">
      <c r="A692" s="144"/>
      <c r="B692" s="145"/>
      <c r="C692" s="145"/>
      <c r="D692" s="469"/>
      <c r="E692" s="147"/>
      <c r="F692" s="148"/>
      <c r="G692" s="147"/>
      <c r="H692" s="148"/>
      <c r="I692" s="469"/>
      <c r="J692" s="147"/>
      <c r="K692" s="147"/>
      <c r="L692" s="147"/>
      <c r="M692" s="149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</row>
    <row ht="12.75" customHeight="1" r="693">
      <c r="A693" s="144"/>
      <c r="B693" s="145"/>
      <c r="C693" s="145"/>
      <c r="D693" s="469"/>
      <c r="E693" s="147"/>
      <c r="F693" s="148"/>
      <c r="G693" s="147"/>
      <c r="H693" s="148"/>
      <c r="I693" s="469"/>
      <c r="J693" s="147"/>
      <c r="K693" s="147"/>
      <c r="L693" s="147"/>
      <c r="M693" s="149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</row>
    <row ht="12.75" customHeight="1" r="694">
      <c r="A694" s="144"/>
      <c r="B694" s="145"/>
      <c r="C694" s="145"/>
      <c r="D694" s="469"/>
      <c r="E694" s="147"/>
      <c r="F694" s="148"/>
      <c r="G694" s="147"/>
      <c r="H694" s="148"/>
      <c r="I694" s="469"/>
      <c r="J694" s="147"/>
      <c r="K694" s="147"/>
      <c r="L694" s="147"/>
      <c r="M694" s="149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</row>
    <row ht="12.75" customHeight="1" r="695">
      <c r="A695" s="144"/>
      <c r="B695" s="145"/>
      <c r="C695" s="145"/>
      <c r="D695" s="469"/>
      <c r="E695" s="147"/>
      <c r="F695" s="148"/>
      <c r="G695" s="147"/>
      <c r="H695" s="148"/>
      <c r="I695" s="469"/>
      <c r="J695" s="147"/>
      <c r="K695" s="147"/>
      <c r="L695" s="147"/>
      <c r="M695" s="149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</row>
    <row ht="12.75" customHeight="1" r="696">
      <c r="A696" s="144"/>
      <c r="B696" s="145"/>
      <c r="C696" s="145"/>
      <c r="D696" s="469"/>
      <c r="E696" s="147"/>
      <c r="F696" s="148"/>
      <c r="G696" s="147"/>
      <c r="H696" s="148"/>
      <c r="I696" s="469"/>
      <c r="J696" s="147"/>
      <c r="K696" s="147"/>
      <c r="L696" s="147"/>
      <c r="M696" s="149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</row>
    <row ht="12.75" customHeight="1" r="697">
      <c r="A697" s="144"/>
      <c r="B697" s="145"/>
      <c r="C697" s="145"/>
      <c r="D697" s="469"/>
      <c r="E697" s="147"/>
      <c r="F697" s="148"/>
      <c r="G697" s="147"/>
      <c r="H697" s="148"/>
      <c r="I697" s="469"/>
      <c r="J697" s="147"/>
      <c r="K697" s="147"/>
      <c r="L697" s="147"/>
      <c r="M697" s="149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</row>
    <row ht="12.75" customHeight="1" r="698">
      <c r="A698" s="144"/>
      <c r="B698" s="145"/>
      <c r="C698" s="145"/>
      <c r="D698" s="469"/>
      <c r="E698" s="147"/>
      <c r="F698" s="148"/>
      <c r="G698" s="147"/>
      <c r="H698" s="148"/>
      <c r="I698" s="469"/>
      <c r="J698" s="147"/>
      <c r="K698" s="147"/>
      <c r="L698" s="147"/>
      <c r="M698" s="149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</row>
    <row ht="12.75" customHeight="1" r="699">
      <c r="A699" s="144"/>
      <c r="B699" s="145"/>
      <c r="C699" s="145"/>
      <c r="D699" s="469"/>
      <c r="E699" s="147"/>
      <c r="F699" s="148"/>
      <c r="G699" s="147"/>
      <c r="H699" s="148"/>
      <c r="I699" s="469"/>
      <c r="J699" s="147"/>
      <c r="K699" s="147"/>
      <c r="L699" s="147"/>
      <c r="M699" s="149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</row>
    <row ht="12.75" customHeight="1" r="700">
      <c r="A700" s="144"/>
      <c r="B700" s="145"/>
      <c r="C700" s="145"/>
      <c r="D700" s="469"/>
      <c r="E700" s="147"/>
      <c r="F700" s="148"/>
      <c r="G700" s="147"/>
      <c r="H700" s="148"/>
      <c r="I700" s="469"/>
      <c r="J700" s="147"/>
      <c r="K700" s="147"/>
      <c r="L700" s="147"/>
      <c r="M700" s="149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</row>
    <row ht="12.75" customHeight="1" r="701">
      <c r="A701" s="144"/>
      <c r="B701" s="145"/>
      <c r="C701" s="145"/>
      <c r="D701" s="469"/>
      <c r="E701" s="147"/>
      <c r="F701" s="148"/>
      <c r="G701" s="147"/>
      <c r="H701" s="148"/>
      <c r="I701" s="469"/>
      <c r="J701" s="147"/>
      <c r="K701" s="147"/>
      <c r="L701" s="147"/>
      <c r="M701" s="149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</row>
    <row ht="12.75" customHeight="1" r="702">
      <c r="A702" s="144"/>
      <c r="B702" s="145"/>
      <c r="C702" s="145"/>
      <c r="D702" s="469"/>
      <c r="E702" s="147"/>
      <c r="F702" s="148"/>
      <c r="G702" s="147"/>
      <c r="H702" s="148"/>
      <c r="I702" s="469"/>
      <c r="J702" s="147"/>
      <c r="K702" s="147"/>
      <c r="L702" s="147"/>
      <c r="M702" s="149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</row>
    <row ht="12.75" customHeight="1" r="703">
      <c r="A703" s="144"/>
      <c r="B703" s="145"/>
      <c r="C703" s="145"/>
      <c r="D703" s="469"/>
      <c r="E703" s="147"/>
      <c r="F703" s="148"/>
      <c r="G703" s="147"/>
      <c r="H703" s="148"/>
      <c r="I703" s="469"/>
      <c r="J703" s="147"/>
      <c r="K703" s="147"/>
      <c r="L703" s="147"/>
      <c r="M703" s="149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</row>
    <row ht="12.75" customHeight="1" r="704">
      <c r="A704" s="144"/>
      <c r="B704" s="145"/>
      <c r="C704" s="145"/>
      <c r="D704" s="469"/>
      <c r="E704" s="147"/>
      <c r="F704" s="148"/>
      <c r="G704" s="147"/>
      <c r="H704" s="148"/>
      <c r="I704" s="469"/>
      <c r="J704" s="147"/>
      <c r="K704" s="147"/>
      <c r="L704" s="147"/>
      <c r="M704" s="149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</row>
    <row ht="12.75" customHeight="1" r="705">
      <c r="A705" s="144"/>
      <c r="B705" s="145"/>
      <c r="C705" s="145"/>
      <c r="D705" s="469"/>
      <c r="E705" s="147"/>
      <c r="F705" s="148"/>
      <c r="G705" s="147"/>
      <c r="H705" s="148"/>
      <c r="I705" s="469"/>
      <c r="J705" s="147"/>
      <c r="K705" s="147"/>
      <c r="L705" s="147"/>
      <c r="M705" s="149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</row>
    <row ht="12.75" customHeight="1" r="706">
      <c r="A706" s="144"/>
      <c r="B706" s="145"/>
      <c r="C706" s="145"/>
      <c r="D706" s="469"/>
      <c r="E706" s="147"/>
      <c r="F706" s="148"/>
      <c r="G706" s="147"/>
      <c r="H706" s="148"/>
      <c r="I706" s="469"/>
      <c r="J706" s="147"/>
      <c r="K706" s="147"/>
      <c r="L706" s="147"/>
      <c r="M706" s="149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</row>
    <row ht="12.75" customHeight="1" r="707">
      <c r="A707" s="144"/>
      <c r="B707" s="145"/>
      <c r="C707" s="145"/>
      <c r="D707" s="469"/>
      <c r="E707" s="147"/>
      <c r="F707" s="148"/>
      <c r="G707" s="147"/>
      <c r="H707" s="148"/>
      <c r="I707" s="469"/>
      <c r="J707" s="147"/>
      <c r="K707" s="147"/>
      <c r="L707" s="147"/>
      <c r="M707" s="149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</row>
    <row ht="12.75" customHeight="1" r="708">
      <c r="A708" s="144"/>
      <c r="B708" s="145"/>
      <c r="C708" s="145"/>
      <c r="D708" s="469"/>
      <c r="E708" s="147"/>
      <c r="F708" s="148"/>
      <c r="G708" s="147"/>
      <c r="H708" s="148"/>
      <c r="I708" s="469"/>
      <c r="J708" s="147"/>
      <c r="K708" s="147"/>
      <c r="L708" s="147"/>
      <c r="M708" s="149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</row>
    <row ht="12.75" customHeight="1" r="709">
      <c r="A709" s="144"/>
      <c r="B709" s="145"/>
      <c r="C709" s="145"/>
      <c r="D709" s="469"/>
      <c r="E709" s="147"/>
      <c r="F709" s="148"/>
      <c r="G709" s="147"/>
      <c r="H709" s="148"/>
      <c r="I709" s="469"/>
      <c r="J709" s="147"/>
      <c r="K709" s="147"/>
      <c r="L709" s="147"/>
      <c r="M709" s="149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</row>
    <row ht="12.75" customHeight="1" r="710">
      <c r="A710" s="144"/>
      <c r="B710" s="145"/>
      <c r="C710" s="145"/>
      <c r="D710" s="469"/>
      <c r="E710" s="147"/>
      <c r="F710" s="148"/>
      <c r="G710" s="147"/>
      <c r="H710" s="148"/>
      <c r="I710" s="469"/>
      <c r="J710" s="147"/>
      <c r="K710" s="147"/>
      <c r="L710" s="147"/>
      <c r="M710" s="149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</row>
    <row ht="12.75" customHeight="1" r="711">
      <c r="A711" s="144"/>
      <c r="B711" s="145"/>
      <c r="C711" s="145"/>
      <c r="D711" s="469"/>
      <c r="E711" s="147"/>
      <c r="F711" s="148"/>
      <c r="G711" s="147"/>
      <c r="H711" s="148"/>
      <c r="I711" s="469"/>
      <c r="J711" s="147"/>
      <c r="K711" s="147"/>
      <c r="L711" s="147"/>
      <c r="M711" s="149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</row>
    <row ht="12.75" customHeight="1" r="712">
      <c r="A712" s="144"/>
      <c r="B712" s="145"/>
      <c r="C712" s="145"/>
      <c r="D712" s="469"/>
      <c r="E712" s="147"/>
      <c r="F712" s="148"/>
      <c r="G712" s="147"/>
      <c r="H712" s="148"/>
      <c r="I712" s="469"/>
      <c r="J712" s="147"/>
      <c r="K712" s="147"/>
      <c r="L712" s="147"/>
      <c r="M712" s="149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</row>
    <row ht="12.75" customHeight="1" r="713">
      <c r="A713" s="144"/>
      <c r="B713" s="145"/>
      <c r="C713" s="145"/>
      <c r="D713" s="469"/>
      <c r="E713" s="147"/>
      <c r="F713" s="148"/>
      <c r="G713" s="147"/>
      <c r="H713" s="148"/>
      <c r="I713" s="469"/>
      <c r="J713" s="147"/>
      <c r="K713" s="147"/>
      <c r="L713" s="147"/>
      <c r="M713" s="149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</row>
    <row ht="12.75" customHeight="1" r="714">
      <c r="A714" s="144"/>
      <c r="B714" s="145"/>
      <c r="C714" s="145"/>
      <c r="D714" s="469"/>
      <c r="E714" s="147"/>
      <c r="F714" s="148"/>
      <c r="G714" s="147"/>
      <c r="H714" s="148"/>
      <c r="I714" s="469"/>
      <c r="J714" s="147"/>
      <c r="K714" s="147"/>
      <c r="L714" s="147"/>
      <c r="M714" s="149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</row>
    <row ht="12.75" customHeight="1" r="715">
      <c r="A715" s="144"/>
      <c r="B715" s="145"/>
      <c r="C715" s="145"/>
      <c r="D715" s="469"/>
      <c r="E715" s="147"/>
      <c r="F715" s="148"/>
      <c r="G715" s="147"/>
      <c r="H715" s="148"/>
      <c r="I715" s="469"/>
      <c r="J715" s="147"/>
      <c r="K715" s="147"/>
      <c r="L715" s="147"/>
      <c r="M715" s="149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</row>
    <row ht="12.75" customHeight="1" r="716">
      <c r="A716" s="144"/>
      <c r="B716" s="145"/>
      <c r="C716" s="145"/>
      <c r="D716" s="469"/>
      <c r="E716" s="147"/>
      <c r="F716" s="148"/>
      <c r="G716" s="147"/>
      <c r="H716" s="148"/>
      <c r="I716" s="469"/>
      <c r="J716" s="147"/>
      <c r="K716" s="147"/>
      <c r="L716" s="147"/>
      <c r="M716" s="149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</row>
    <row ht="12.75" customHeight="1" r="717">
      <c r="A717" s="144"/>
      <c r="B717" s="145"/>
      <c r="C717" s="145"/>
      <c r="D717" s="469"/>
      <c r="E717" s="147"/>
      <c r="F717" s="148"/>
      <c r="G717" s="147"/>
      <c r="H717" s="148"/>
      <c r="I717" s="469"/>
      <c r="J717" s="147"/>
      <c r="K717" s="147"/>
      <c r="L717" s="147"/>
      <c r="M717" s="149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</row>
    <row ht="12.75" customHeight="1" r="718">
      <c r="A718" s="144"/>
      <c r="B718" s="145"/>
      <c r="C718" s="145"/>
      <c r="D718" s="469"/>
      <c r="E718" s="147"/>
      <c r="F718" s="148"/>
      <c r="G718" s="147"/>
      <c r="H718" s="148"/>
      <c r="I718" s="469"/>
      <c r="J718" s="147"/>
      <c r="K718" s="147"/>
      <c r="L718" s="147"/>
      <c r="M718" s="149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</row>
    <row ht="12.75" customHeight="1" r="719">
      <c r="A719" s="144"/>
      <c r="B719" s="145"/>
      <c r="C719" s="145"/>
      <c r="D719" s="469"/>
      <c r="E719" s="147"/>
      <c r="F719" s="148"/>
      <c r="G719" s="147"/>
      <c r="H719" s="148"/>
      <c r="I719" s="469"/>
      <c r="J719" s="147"/>
      <c r="K719" s="147"/>
      <c r="L719" s="147"/>
      <c r="M719" s="149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</row>
    <row ht="12.75" customHeight="1" r="720">
      <c r="A720" s="144"/>
      <c r="B720" s="145"/>
      <c r="C720" s="145"/>
      <c r="D720" s="469"/>
      <c r="E720" s="147"/>
      <c r="F720" s="148"/>
      <c r="G720" s="147"/>
      <c r="H720" s="148"/>
      <c r="I720" s="469"/>
      <c r="J720" s="147"/>
      <c r="K720" s="147"/>
      <c r="L720" s="147"/>
      <c r="M720" s="149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</row>
    <row ht="12.75" customHeight="1" r="721">
      <c r="A721" s="144"/>
      <c r="B721" s="145"/>
      <c r="C721" s="145"/>
      <c r="D721" s="469"/>
      <c r="E721" s="147"/>
      <c r="F721" s="148"/>
      <c r="G721" s="147"/>
      <c r="H721" s="148"/>
      <c r="I721" s="469"/>
      <c r="J721" s="147"/>
      <c r="K721" s="147"/>
      <c r="L721" s="147"/>
      <c r="M721" s="149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</row>
    <row ht="12.75" customHeight="1" r="722">
      <c r="A722" s="144"/>
      <c r="B722" s="145"/>
      <c r="C722" s="145"/>
      <c r="D722" s="469"/>
      <c r="E722" s="147"/>
      <c r="F722" s="148"/>
      <c r="G722" s="147"/>
      <c r="H722" s="148"/>
      <c r="I722" s="469"/>
      <c r="J722" s="147"/>
      <c r="K722" s="147"/>
      <c r="L722" s="147"/>
      <c r="M722" s="149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</row>
    <row ht="12.75" customHeight="1" r="723">
      <c r="A723" s="144"/>
      <c r="B723" s="145"/>
      <c r="C723" s="145"/>
      <c r="D723" s="469"/>
      <c r="E723" s="147"/>
      <c r="F723" s="148"/>
      <c r="G723" s="147"/>
      <c r="H723" s="148"/>
      <c r="I723" s="469"/>
      <c r="J723" s="147"/>
      <c r="K723" s="147"/>
      <c r="L723" s="147"/>
      <c r="M723" s="149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</row>
    <row ht="12.75" customHeight="1" r="724">
      <c r="A724" s="144"/>
      <c r="B724" s="145"/>
      <c r="C724" s="145"/>
      <c r="D724" s="469"/>
      <c r="E724" s="147"/>
      <c r="F724" s="148"/>
      <c r="G724" s="147"/>
      <c r="H724" s="148"/>
      <c r="I724" s="469"/>
      <c r="J724" s="147"/>
      <c r="K724" s="147"/>
      <c r="L724" s="147"/>
      <c r="M724" s="149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</row>
    <row ht="12.75" customHeight="1" r="725">
      <c r="A725" s="144"/>
      <c r="B725" s="145"/>
      <c r="C725" s="145"/>
      <c r="D725" s="469"/>
      <c r="E725" s="147"/>
      <c r="F725" s="148"/>
      <c r="G725" s="147"/>
      <c r="H725" s="148"/>
      <c r="I725" s="469"/>
      <c r="J725" s="147"/>
      <c r="K725" s="147"/>
      <c r="L725" s="147"/>
      <c r="M725" s="149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</row>
    <row ht="12.75" customHeight="1" r="726">
      <c r="A726" s="144"/>
      <c r="B726" s="145"/>
      <c r="C726" s="145"/>
      <c r="D726" s="469"/>
      <c r="E726" s="147"/>
      <c r="F726" s="148"/>
      <c r="G726" s="147"/>
      <c r="H726" s="148"/>
      <c r="I726" s="469"/>
      <c r="J726" s="147"/>
      <c r="K726" s="147"/>
      <c r="L726" s="147"/>
      <c r="M726" s="149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</row>
    <row ht="12.75" customHeight="1" r="727">
      <c r="A727" s="144"/>
      <c r="B727" s="145"/>
      <c r="C727" s="145"/>
      <c r="D727" s="469"/>
      <c r="E727" s="147"/>
      <c r="F727" s="148"/>
      <c r="G727" s="147"/>
      <c r="H727" s="148"/>
      <c r="I727" s="469"/>
      <c r="J727" s="147"/>
      <c r="K727" s="147"/>
      <c r="L727" s="147"/>
      <c r="M727" s="149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</row>
    <row ht="12.75" customHeight="1" r="728">
      <c r="A728" s="144"/>
      <c r="B728" s="145"/>
      <c r="C728" s="145"/>
      <c r="D728" s="469"/>
      <c r="E728" s="147"/>
      <c r="F728" s="148"/>
      <c r="G728" s="147"/>
      <c r="H728" s="148"/>
      <c r="I728" s="469"/>
      <c r="J728" s="147"/>
      <c r="K728" s="147"/>
      <c r="L728" s="147"/>
      <c r="M728" s="149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</row>
    <row ht="12.75" customHeight="1" r="729">
      <c r="A729" s="144"/>
      <c r="B729" s="145"/>
      <c r="C729" s="145"/>
      <c r="D729" s="469"/>
      <c r="E729" s="147"/>
      <c r="F729" s="148"/>
      <c r="G729" s="147"/>
      <c r="H729" s="148"/>
      <c r="I729" s="469"/>
      <c r="J729" s="147"/>
      <c r="K729" s="147"/>
      <c r="L729" s="147"/>
      <c r="M729" s="149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</row>
    <row ht="12.75" customHeight="1" r="730">
      <c r="A730" s="144"/>
      <c r="B730" s="145"/>
      <c r="C730" s="145"/>
      <c r="D730" s="469"/>
      <c r="E730" s="147"/>
      <c r="F730" s="148"/>
      <c r="G730" s="147"/>
      <c r="H730" s="148"/>
      <c r="I730" s="469"/>
      <c r="J730" s="147"/>
      <c r="K730" s="147"/>
      <c r="L730" s="147"/>
      <c r="M730" s="149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</row>
    <row ht="12.75" customHeight="1" r="731">
      <c r="A731" s="144"/>
      <c r="B731" s="145"/>
      <c r="C731" s="145"/>
      <c r="D731" s="469"/>
      <c r="E731" s="147"/>
      <c r="F731" s="148"/>
      <c r="G731" s="147"/>
      <c r="H731" s="148"/>
      <c r="I731" s="469"/>
      <c r="J731" s="147"/>
      <c r="K731" s="147"/>
      <c r="L731" s="147"/>
      <c r="M731" s="149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</row>
    <row ht="12.75" customHeight="1" r="732">
      <c r="A732" s="144"/>
      <c r="B732" s="145"/>
      <c r="C732" s="145"/>
      <c r="D732" s="469"/>
      <c r="E732" s="147"/>
      <c r="F732" s="148"/>
      <c r="G732" s="147"/>
      <c r="H732" s="148"/>
      <c r="I732" s="469"/>
      <c r="J732" s="147"/>
      <c r="K732" s="147"/>
      <c r="L732" s="147"/>
      <c r="M732" s="149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</row>
    <row ht="12.75" customHeight="1" r="733">
      <c r="A733" s="144"/>
      <c r="B733" s="145"/>
      <c r="C733" s="145"/>
      <c r="D733" s="469"/>
      <c r="E733" s="147"/>
      <c r="F733" s="148"/>
      <c r="G733" s="147"/>
      <c r="H733" s="148"/>
      <c r="I733" s="469"/>
      <c r="J733" s="147"/>
      <c r="K733" s="147"/>
      <c r="L733" s="147"/>
      <c r="M733" s="149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</row>
    <row ht="12.75" customHeight="1" r="734">
      <c r="A734" s="144"/>
      <c r="B734" s="145"/>
      <c r="C734" s="145"/>
      <c r="D734" s="469"/>
      <c r="E734" s="147"/>
      <c r="F734" s="148"/>
      <c r="G734" s="147"/>
      <c r="H734" s="148"/>
      <c r="I734" s="469"/>
      <c r="J734" s="147"/>
      <c r="K734" s="147"/>
      <c r="L734" s="147"/>
      <c r="M734" s="149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</row>
    <row ht="12.75" customHeight="1" r="735">
      <c r="A735" s="144"/>
      <c r="B735" s="145"/>
      <c r="C735" s="145"/>
      <c r="D735" s="469"/>
      <c r="E735" s="147"/>
      <c r="F735" s="148"/>
      <c r="G735" s="147"/>
      <c r="H735" s="148"/>
      <c r="I735" s="469"/>
      <c r="J735" s="147"/>
      <c r="K735" s="147"/>
      <c r="L735" s="147"/>
      <c r="M735" s="149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</row>
    <row ht="12.75" customHeight="1" r="736">
      <c r="A736" s="144"/>
      <c r="B736" s="145"/>
      <c r="C736" s="145"/>
      <c r="D736" s="469"/>
      <c r="E736" s="147"/>
      <c r="F736" s="148"/>
      <c r="G736" s="147"/>
      <c r="H736" s="148"/>
      <c r="I736" s="469"/>
      <c r="J736" s="147"/>
      <c r="K736" s="147"/>
      <c r="L736" s="147"/>
      <c r="M736" s="149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</row>
    <row ht="12.75" customHeight="1" r="737">
      <c r="A737" s="144"/>
      <c r="B737" s="145"/>
      <c r="C737" s="145"/>
      <c r="D737" s="469"/>
      <c r="E737" s="147"/>
      <c r="F737" s="148"/>
      <c r="G737" s="147"/>
      <c r="H737" s="148"/>
      <c r="I737" s="469"/>
      <c r="J737" s="147"/>
      <c r="K737" s="147"/>
      <c r="L737" s="147"/>
      <c r="M737" s="149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</row>
    <row ht="12.75" customHeight="1" r="738">
      <c r="A738" s="144"/>
      <c r="B738" s="145"/>
      <c r="C738" s="145"/>
      <c r="D738" s="469"/>
      <c r="E738" s="147"/>
      <c r="F738" s="148"/>
      <c r="G738" s="147"/>
      <c r="H738" s="148"/>
      <c r="I738" s="469"/>
      <c r="J738" s="147"/>
      <c r="K738" s="147"/>
      <c r="L738" s="147"/>
      <c r="M738" s="149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</row>
    <row ht="12.75" customHeight="1" r="739">
      <c r="A739" s="144"/>
      <c r="B739" s="145"/>
      <c r="C739" s="145"/>
      <c r="D739" s="469"/>
      <c r="E739" s="147"/>
      <c r="F739" s="148"/>
      <c r="G739" s="147"/>
      <c r="H739" s="148"/>
      <c r="I739" s="469"/>
      <c r="J739" s="147"/>
      <c r="K739" s="147"/>
      <c r="L739" s="147"/>
      <c r="M739" s="149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</row>
    <row ht="12.75" customHeight="1" r="740">
      <c r="A740" s="144"/>
      <c r="B740" s="145"/>
      <c r="C740" s="145"/>
      <c r="D740" s="469"/>
      <c r="E740" s="147"/>
      <c r="F740" s="148"/>
      <c r="G740" s="147"/>
      <c r="H740" s="148"/>
      <c r="I740" s="469"/>
      <c r="J740" s="147"/>
      <c r="K740" s="147"/>
      <c r="L740" s="147"/>
      <c r="M740" s="149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</row>
    <row ht="12.75" customHeight="1" r="741">
      <c r="A741" s="144"/>
      <c r="B741" s="145"/>
      <c r="C741" s="145"/>
      <c r="D741" s="469"/>
      <c r="E741" s="147"/>
      <c r="F741" s="148"/>
      <c r="G741" s="147"/>
      <c r="H741" s="148"/>
      <c r="I741" s="469"/>
      <c r="J741" s="147"/>
      <c r="K741" s="147"/>
      <c r="L741" s="147"/>
      <c r="M741" s="149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</row>
    <row ht="12.75" customHeight="1" r="742">
      <c r="A742" s="144"/>
      <c r="B742" s="145"/>
      <c r="C742" s="145"/>
      <c r="D742" s="469"/>
      <c r="E742" s="147"/>
      <c r="F742" s="148"/>
      <c r="G742" s="147"/>
      <c r="H742" s="148"/>
      <c r="I742" s="469"/>
      <c r="J742" s="147"/>
      <c r="K742" s="147"/>
      <c r="L742" s="147"/>
      <c r="M742" s="149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</row>
    <row ht="12.75" customHeight="1" r="743">
      <c r="A743" s="144"/>
      <c r="B743" s="145"/>
      <c r="C743" s="145"/>
      <c r="D743" s="469"/>
      <c r="E743" s="147"/>
      <c r="F743" s="148"/>
      <c r="G743" s="147"/>
      <c r="H743" s="148"/>
      <c r="I743" s="469"/>
      <c r="J743" s="147"/>
      <c r="K743" s="147"/>
      <c r="L743" s="147"/>
      <c r="M743" s="149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</row>
    <row ht="12.75" customHeight="1" r="744">
      <c r="A744" s="144"/>
      <c r="B744" s="145"/>
      <c r="C744" s="145"/>
      <c r="D744" s="469"/>
      <c r="E744" s="147"/>
      <c r="F744" s="148"/>
      <c r="G744" s="147"/>
      <c r="H744" s="148"/>
      <c r="I744" s="469"/>
      <c r="J744" s="147"/>
      <c r="K744" s="147"/>
      <c r="L744" s="147"/>
      <c r="M744" s="149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</row>
    <row ht="12.75" customHeight="1" r="745">
      <c r="A745" s="144"/>
      <c r="B745" s="145"/>
      <c r="C745" s="145"/>
      <c r="D745" s="469"/>
      <c r="E745" s="147"/>
      <c r="F745" s="148"/>
      <c r="G745" s="147"/>
      <c r="H745" s="148"/>
      <c r="I745" s="469"/>
      <c r="J745" s="147"/>
      <c r="K745" s="147"/>
      <c r="L745" s="147"/>
      <c r="M745" s="149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</row>
    <row ht="12.75" customHeight="1" r="746">
      <c r="A746" s="144"/>
      <c r="B746" s="145"/>
      <c r="C746" s="145"/>
      <c r="D746" s="469"/>
      <c r="E746" s="147"/>
      <c r="F746" s="148"/>
      <c r="G746" s="147"/>
      <c r="H746" s="148"/>
      <c r="I746" s="469"/>
      <c r="J746" s="147"/>
      <c r="K746" s="147"/>
      <c r="L746" s="147"/>
      <c r="M746" s="149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</row>
    <row ht="12.75" customHeight="1" r="747">
      <c r="A747" s="144"/>
      <c r="B747" s="145"/>
      <c r="C747" s="145"/>
      <c r="D747" s="469"/>
      <c r="E747" s="147"/>
      <c r="F747" s="148"/>
      <c r="G747" s="147"/>
      <c r="H747" s="148"/>
      <c r="I747" s="469"/>
      <c r="J747" s="147"/>
      <c r="K747" s="147"/>
      <c r="L747" s="147"/>
      <c r="M747" s="149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</row>
    <row ht="12.75" customHeight="1" r="748">
      <c r="A748" s="144"/>
      <c r="B748" s="145"/>
      <c r="C748" s="145"/>
      <c r="D748" s="469"/>
      <c r="E748" s="147"/>
      <c r="F748" s="148"/>
      <c r="G748" s="147"/>
      <c r="H748" s="148"/>
      <c r="I748" s="469"/>
      <c r="J748" s="147"/>
      <c r="K748" s="147"/>
      <c r="L748" s="147"/>
      <c r="M748" s="149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</row>
    <row ht="12.75" customHeight="1" r="749">
      <c r="A749" s="144"/>
      <c r="B749" s="145"/>
      <c r="C749" s="145"/>
      <c r="D749" s="469"/>
      <c r="E749" s="147"/>
      <c r="F749" s="148"/>
      <c r="G749" s="147"/>
      <c r="H749" s="148"/>
      <c r="I749" s="469"/>
      <c r="J749" s="147"/>
      <c r="K749" s="147"/>
      <c r="L749" s="147"/>
      <c r="M749" s="149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</row>
    <row ht="12.75" customHeight="1" r="750">
      <c r="A750" s="144"/>
      <c r="B750" s="145"/>
      <c r="C750" s="145"/>
      <c r="D750" s="469"/>
      <c r="E750" s="147"/>
      <c r="F750" s="148"/>
      <c r="G750" s="147"/>
      <c r="H750" s="148"/>
      <c r="I750" s="469"/>
      <c r="J750" s="147"/>
      <c r="K750" s="147"/>
      <c r="L750" s="147"/>
      <c r="M750" s="149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</row>
    <row ht="12.75" customHeight="1" r="751">
      <c r="A751" s="144"/>
      <c r="B751" s="145"/>
      <c r="C751" s="145"/>
      <c r="D751" s="469"/>
      <c r="E751" s="147"/>
      <c r="F751" s="148"/>
      <c r="G751" s="147"/>
      <c r="H751" s="148"/>
      <c r="I751" s="469"/>
      <c r="J751" s="147"/>
      <c r="K751" s="147"/>
      <c r="L751" s="147"/>
      <c r="M751" s="149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</row>
    <row ht="12.75" customHeight="1" r="752">
      <c r="A752" s="144"/>
      <c r="B752" s="145"/>
      <c r="C752" s="145"/>
      <c r="D752" s="469"/>
      <c r="E752" s="147"/>
      <c r="F752" s="148"/>
      <c r="G752" s="147"/>
      <c r="H752" s="148"/>
      <c r="I752" s="469"/>
      <c r="J752" s="147"/>
      <c r="K752" s="147"/>
      <c r="L752" s="147"/>
      <c r="M752" s="149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</row>
    <row ht="12.75" customHeight="1" r="753">
      <c r="A753" s="144"/>
      <c r="B753" s="145"/>
      <c r="C753" s="145"/>
      <c r="D753" s="469"/>
      <c r="E753" s="147"/>
      <c r="F753" s="148"/>
      <c r="G753" s="147"/>
      <c r="H753" s="148"/>
      <c r="I753" s="469"/>
      <c r="J753" s="147"/>
      <c r="K753" s="147"/>
      <c r="L753" s="147"/>
      <c r="M753" s="149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</row>
    <row ht="12.75" customHeight="1" r="754">
      <c r="A754" s="144"/>
      <c r="B754" s="145"/>
      <c r="C754" s="145"/>
      <c r="D754" s="469"/>
      <c r="E754" s="147"/>
      <c r="F754" s="148"/>
      <c r="G754" s="147"/>
      <c r="H754" s="148"/>
      <c r="I754" s="469"/>
      <c r="J754" s="147"/>
      <c r="K754" s="147"/>
      <c r="L754" s="147"/>
      <c r="M754" s="149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</row>
    <row ht="12.75" customHeight="1" r="755">
      <c r="A755" s="144"/>
      <c r="B755" s="145"/>
      <c r="C755" s="145"/>
      <c r="D755" s="469"/>
      <c r="E755" s="147"/>
      <c r="F755" s="148"/>
      <c r="G755" s="147"/>
      <c r="H755" s="148"/>
      <c r="I755" s="469"/>
      <c r="J755" s="147"/>
      <c r="K755" s="147"/>
      <c r="L755" s="147"/>
      <c r="M755" s="149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</row>
    <row ht="12.75" customHeight="1" r="756">
      <c r="A756" s="144"/>
      <c r="B756" s="145"/>
      <c r="C756" s="145"/>
      <c r="D756" s="469"/>
      <c r="E756" s="147"/>
      <c r="F756" s="148"/>
      <c r="G756" s="147"/>
      <c r="H756" s="148"/>
      <c r="I756" s="469"/>
      <c r="J756" s="147"/>
      <c r="K756" s="147"/>
      <c r="L756" s="147"/>
      <c r="M756" s="149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</row>
    <row ht="12.75" customHeight="1" r="757">
      <c r="A757" s="144"/>
      <c r="B757" s="145"/>
      <c r="C757" s="145"/>
      <c r="D757" s="469"/>
      <c r="E757" s="147"/>
      <c r="F757" s="148"/>
      <c r="G757" s="147"/>
      <c r="H757" s="148"/>
      <c r="I757" s="469"/>
      <c r="J757" s="147"/>
      <c r="K757" s="147"/>
      <c r="L757" s="147"/>
      <c r="M757" s="149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</row>
    <row ht="12.75" customHeight="1" r="758">
      <c r="A758" s="144"/>
      <c r="B758" s="145"/>
      <c r="C758" s="145"/>
      <c r="D758" s="469"/>
      <c r="E758" s="147"/>
      <c r="F758" s="148"/>
      <c r="G758" s="147"/>
      <c r="H758" s="148"/>
      <c r="I758" s="469"/>
      <c r="J758" s="147"/>
      <c r="K758" s="147"/>
      <c r="L758" s="147"/>
      <c r="M758" s="149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</row>
    <row ht="12.75" customHeight="1" r="759">
      <c r="A759" s="144"/>
      <c r="B759" s="145"/>
      <c r="C759" s="145"/>
      <c r="D759" s="469"/>
      <c r="E759" s="147"/>
      <c r="F759" s="148"/>
      <c r="G759" s="147"/>
      <c r="H759" s="148"/>
      <c r="I759" s="469"/>
      <c r="J759" s="147"/>
      <c r="K759" s="147"/>
      <c r="L759" s="147"/>
      <c r="M759" s="149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</row>
    <row ht="12.75" customHeight="1" r="760">
      <c r="A760" s="144"/>
      <c r="B760" s="145"/>
      <c r="C760" s="145"/>
      <c r="D760" s="469"/>
      <c r="E760" s="147"/>
      <c r="F760" s="148"/>
      <c r="G760" s="147"/>
      <c r="H760" s="148"/>
      <c r="I760" s="469"/>
      <c r="J760" s="147"/>
      <c r="K760" s="147"/>
      <c r="L760" s="147"/>
      <c r="M760" s="149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</row>
    <row ht="12.75" customHeight="1" r="761">
      <c r="A761" s="144"/>
      <c r="B761" s="145"/>
      <c r="C761" s="145"/>
      <c r="D761" s="469"/>
      <c r="E761" s="147"/>
      <c r="F761" s="148"/>
      <c r="G761" s="147"/>
      <c r="H761" s="148"/>
      <c r="I761" s="469"/>
      <c r="J761" s="147"/>
      <c r="K761" s="147"/>
      <c r="L761" s="147"/>
      <c r="M761" s="149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</row>
    <row ht="12.75" customHeight="1" r="762">
      <c r="A762" s="144"/>
      <c r="B762" s="145"/>
      <c r="C762" s="145"/>
      <c r="D762" s="469"/>
      <c r="E762" s="147"/>
      <c r="F762" s="148"/>
      <c r="G762" s="147"/>
      <c r="H762" s="148"/>
      <c r="I762" s="469"/>
      <c r="J762" s="147"/>
      <c r="K762" s="147"/>
      <c r="L762" s="147"/>
      <c r="M762" s="149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</row>
    <row ht="12.75" customHeight="1" r="763">
      <c r="A763" s="144"/>
      <c r="B763" s="145"/>
      <c r="C763" s="145"/>
      <c r="D763" s="469"/>
      <c r="E763" s="147"/>
      <c r="F763" s="148"/>
      <c r="G763" s="147"/>
      <c r="H763" s="148"/>
      <c r="I763" s="469"/>
      <c r="J763" s="147"/>
      <c r="K763" s="147"/>
      <c r="L763" s="147"/>
      <c r="M763" s="149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</row>
    <row ht="12.75" customHeight="1" r="764">
      <c r="A764" s="144"/>
      <c r="B764" s="145"/>
      <c r="C764" s="145"/>
      <c r="D764" s="469"/>
      <c r="E764" s="147"/>
      <c r="F764" s="148"/>
      <c r="G764" s="147"/>
      <c r="H764" s="148"/>
      <c r="I764" s="469"/>
      <c r="J764" s="147"/>
      <c r="K764" s="147"/>
      <c r="L764" s="147"/>
      <c r="M764" s="149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</row>
    <row ht="12.75" customHeight="1" r="765">
      <c r="A765" s="144"/>
      <c r="B765" s="145"/>
      <c r="C765" s="145"/>
      <c r="D765" s="469"/>
      <c r="E765" s="147"/>
      <c r="F765" s="148"/>
      <c r="G765" s="147"/>
      <c r="H765" s="148"/>
      <c r="I765" s="469"/>
      <c r="J765" s="147"/>
      <c r="K765" s="147"/>
      <c r="L765" s="147"/>
      <c r="M765" s="149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</row>
    <row ht="12.75" customHeight="1" r="766">
      <c r="A766" s="144"/>
      <c r="B766" s="145"/>
      <c r="C766" s="145"/>
      <c r="D766" s="469"/>
      <c r="E766" s="147"/>
      <c r="F766" s="148"/>
      <c r="G766" s="147"/>
      <c r="H766" s="148"/>
      <c r="I766" s="469"/>
      <c r="J766" s="147"/>
      <c r="K766" s="147"/>
      <c r="L766" s="147"/>
      <c r="M766" s="149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</row>
    <row ht="12.75" customHeight="1" r="767">
      <c r="A767" s="144"/>
      <c r="B767" s="145"/>
      <c r="C767" s="145"/>
      <c r="D767" s="469"/>
      <c r="E767" s="147"/>
      <c r="F767" s="148"/>
      <c r="G767" s="147"/>
      <c r="H767" s="148"/>
      <c r="I767" s="469"/>
      <c r="J767" s="147"/>
      <c r="K767" s="147"/>
      <c r="L767" s="147"/>
      <c r="M767" s="149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</row>
    <row ht="12.75" customHeight="1" r="768">
      <c r="A768" s="144"/>
      <c r="B768" s="145"/>
      <c r="C768" s="145"/>
      <c r="D768" s="469"/>
      <c r="E768" s="147"/>
      <c r="F768" s="148"/>
      <c r="G768" s="147"/>
      <c r="H768" s="148"/>
      <c r="I768" s="469"/>
      <c r="J768" s="147"/>
      <c r="K768" s="147"/>
      <c r="L768" s="147"/>
      <c r="M768" s="149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</row>
    <row ht="12.75" customHeight="1" r="769">
      <c r="A769" s="144"/>
      <c r="B769" s="145"/>
      <c r="C769" s="145"/>
      <c r="D769" s="469"/>
      <c r="E769" s="147"/>
      <c r="F769" s="148"/>
      <c r="G769" s="147"/>
      <c r="H769" s="148"/>
      <c r="I769" s="469"/>
      <c r="J769" s="147"/>
      <c r="K769" s="147"/>
      <c r="L769" s="147"/>
      <c r="M769" s="149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</row>
    <row ht="12.75" customHeight="1" r="770">
      <c r="A770" s="144"/>
      <c r="B770" s="145"/>
      <c r="C770" s="145"/>
      <c r="D770" s="469"/>
      <c r="E770" s="147"/>
      <c r="F770" s="148"/>
      <c r="G770" s="147"/>
      <c r="H770" s="148"/>
      <c r="I770" s="469"/>
      <c r="J770" s="147"/>
      <c r="K770" s="147"/>
      <c r="L770" s="147"/>
      <c r="M770" s="149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</row>
    <row ht="12.75" customHeight="1" r="771">
      <c r="A771" s="144"/>
      <c r="B771" s="145"/>
      <c r="C771" s="145"/>
      <c r="D771" s="469"/>
      <c r="E771" s="147"/>
      <c r="F771" s="148"/>
      <c r="G771" s="147"/>
      <c r="H771" s="148"/>
      <c r="I771" s="469"/>
      <c r="J771" s="147"/>
      <c r="K771" s="147"/>
      <c r="L771" s="147"/>
      <c r="M771" s="149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</row>
    <row ht="12.75" customHeight="1" r="772">
      <c r="A772" s="144"/>
      <c r="B772" s="145"/>
      <c r="C772" s="145"/>
      <c r="D772" s="469"/>
      <c r="E772" s="147"/>
      <c r="F772" s="148"/>
      <c r="G772" s="147"/>
      <c r="H772" s="148"/>
      <c r="I772" s="469"/>
      <c r="J772" s="147"/>
      <c r="K772" s="147"/>
      <c r="L772" s="147"/>
      <c r="M772" s="149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</row>
    <row ht="12.75" customHeight="1" r="773">
      <c r="A773" s="144"/>
      <c r="B773" s="145"/>
      <c r="C773" s="145"/>
      <c r="D773" s="469"/>
      <c r="E773" s="147"/>
      <c r="F773" s="148"/>
      <c r="G773" s="147"/>
      <c r="H773" s="148"/>
      <c r="I773" s="469"/>
      <c r="J773" s="147"/>
      <c r="K773" s="147"/>
      <c r="L773" s="147"/>
      <c r="M773" s="149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</row>
    <row ht="12.75" customHeight="1" r="774">
      <c r="A774" s="144"/>
      <c r="B774" s="145"/>
      <c r="C774" s="145"/>
      <c r="D774" s="469"/>
      <c r="E774" s="147"/>
      <c r="F774" s="148"/>
      <c r="G774" s="147"/>
      <c r="H774" s="148"/>
      <c r="I774" s="469"/>
      <c r="J774" s="147"/>
      <c r="K774" s="147"/>
      <c r="L774" s="147"/>
      <c r="M774" s="149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</row>
    <row ht="12.75" customHeight="1" r="775">
      <c r="A775" s="144"/>
      <c r="B775" s="145"/>
      <c r="C775" s="145"/>
      <c r="D775" s="469"/>
      <c r="E775" s="147"/>
      <c r="F775" s="148"/>
      <c r="G775" s="147"/>
      <c r="H775" s="148"/>
      <c r="I775" s="469"/>
      <c r="J775" s="147"/>
      <c r="K775" s="147"/>
      <c r="L775" s="147"/>
      <c r="M775" s="149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</row>
    <row ht="12.75" customHeight="1" r="776">
      <c r="A776" s="144"/>
      <c r="B776" s="145"/>
      <c r="C776" s="145"/>
      <c r="D776" s="469"/>
      <c r="E776" s="147"/>
      <c r="F776" s="148"/>
      <c r="G776" s="147"/>
      <c r="H776" s="148"/>
      <c r="I776" s="469"/>
      <c r="J776" s="147"/>
      <c r="K776" s="147"/>
      <c r="L776" s="147"/>
      <c r="M776" s="149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</row>
    <row ht="12.75" customHeight="1" r="777">
      <c r="A777" s="144"/>
      <c r="B777" s="145"/>
      <c r="C777" s="145"/>
      <c r="D777" s="469"/>
      <c r="E777" s="147"/>
      <c r="F777" s="148"/>
      <c r="G777" s="147"/>
      <c r="H777" s="148"/>
      <c r="I777" s="469"/>
      <c r="J777" s="147"/>
      <c r="K777" s="147"/>
      <c r="L777" s="147"/>
      <c r="M777" s="149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</row>
    <row ht="12.75" customHeight="1" r="778">
      <c r="A778" s="144"/>
      <c r="B778" s="145"/>
      <c r="C778" s="145"/>
      <c r="D778" s="469"/>
      <c r="E778" s="147"/>
      <c r="F778" s="148"/>
      <c r="G778" s="147"/>
      <c r="H778" s="148"/>
      <c r="I778" s="469"/>
      <c r="J778" s="147"/>
      <c r="K778" s="147"/>
      <c r="L778" s="147"/>
      <c r="M778" s="149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</row>
    <row ht="12.75" customHeight="1" r="779">
      <c r="A779" s="144"/>
      <c r="B779" s="145"/>
      <c r="C779" s="145"/>
      <c r="D779" s="469"/>
      <c r="E779" s="147"/>
      <c r="F779" s="148"/>
      <c r="G779" s="147"/>
      <c r="H779" s="148"/>
      <c r="I779" s="469"/>
      <c r="J779" s="147"/>
      <c r="K779" s="147"/>
      <c r="L779" s="147"/>
      <c r="M779" s="149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</row>
    <row ht="12.75" customHeight="1" r="780">
      <c r="A780" s="144"/>
      <c r="B780" s="145"/>
      <c r="C780" s="145"/>
      <c r="D780" s="469"/>
      <c r="E780" s="147"/>
      <c r="F780" s="148"/>
      <c r="G780" s="147"/>
      <c r="H780" s="148"/>
      <c r="I780" s="469"/>
      <c r="J780" s="147"/>
      <c r="K780" s="147"/>
      <c r="L780" s="147"/>
      <c r="M780" s="149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</row>
    <row ht="12.75" customHeight="1" r="781">
      <c r="A781" s="144"/>
      <c r="B781" s="145"/>
      <c r="C781" s="145"/>
      <c r="D781" s="469"/>
      <c r="E781" s="147"/>
      <c r="F781" s="148"/>
      <c r="G781" s="147"/>
      <c r="H781" s="148"/>
      <c r="I781" s="469"/>
      <c r="J781" s="147"/>
      <c r="K781" s="147"/>
      <c r="L781" s="147"/>
      <c r="M781" s="149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</row>
    <row ht="12.75" customHeight="1" r="782">
      <c r="A782" s="144"/>
      <c r="B782" s="145"/>
      <c r="C782" s="145"/>
      <c r="D782" s="469"/>
      <c r="E782" s="147"/>
      <c r="F782" s="148"/>
      <c r="G782" s="147"/>
      <c r="H782" s="148"/>
      <c r="I782" s="469"/>
      <c r="J782" s="147"/>
      <c r="K782" s="147"/>
      <c r="L782" s="147"/>
      <c r="M782" s="149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</row>
    <row ht="12.75" customHeight="1" r="783">
      <c r="A783" s="144"/>
      <c r="B783" s="145"/>
      <c r="C783" s="145"/>
      <c r="D783" s="469"/>
      <c r="E783" s="147"/>
      <c r="F783" s="148"/>
      <c r="G783" s="147"/>
      <c r="H783" s="148"/>
      <c r="I783" s="469"/>
      <c r="J783" s="147"/>
      <c r="K783" s="147"/>
      <c r="L783" s="147"/>
      <c r="M783" s="149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</row>
    <row ht="12.75" customHeight="1" r="784">
      <c r="A784" s="144"/>
      <c r="B784" s="145"/>
      <c r="C784" s="145"/>
      <c r="D784" s="469"/>
      <c r="E784" s="147"/>
      <c r="F784" s="148"/>
      <c r="G784" s="147"/>
      <c r="H784" s="148"/>
      <c r="I784" s="469"/>
      <c r="J784" s="147"/>
      <c r="K784" s="147"/>
      <c r="L784" s="147"/>
      <c r="M784" s="149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</row>
    <row ht="12.75" customHeight="1" r="785">
      <c r="A785" s="144"/>
      <c r="B785" s="145"/>
      <c r="C785" s="145"/>
      <c r="D785" s="469"/>
      <c r="E785" s="147"/>
      <c r="F785" s="148"/>
      <c r="G785" s="147"/>
      <c r="H785" s="148"/>
      <c r="I785" s="469"/>
      <c r="J785" s="147"/>
      <c r="K785" s="147"/>
      <c r="L785" s="147"/>
      <c r="M785" s="149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</row>
    <row ht="12.75" customHeight="1" r="786">
      <c r="A786" s="144"/>
      <c r="B786" s="145"/>
      <c r="C786" s="145"/>
      <c r="D786" s="469"/>
      <c r="E786" s="147"/>
      <c r="F786" s="148"/>
      <c r="G786" s="147"/>
      <c r="H786" s="148"/>
      <c r="I786" s="469"/>
      <c r="J786" s="147"/>
      <c r="K786" s="147"/>
      <c r="L786" s="147"/>
      <c r="M786" s="149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</row>
    <row ht="12.75" customHeight="1" r="787">
      <c r="A787" s="144"/>
      <c r="B787" s="145"/>
      <c r="C787" s="145"/>
      <c r="D787" s="469"/>
      <c r="E787" s="147"/>
      <c r="F787" s="148"/>
      <c r="G787" s="147"/>
      <c r="H787" s="148"/>
      <c r="I787" s="469"/>
      <c r="J787" s="147"/>
      <c r="K787" s="147"/>
      <c r="L787" s="147"/>
      <c r="M787" s="149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</row>
    <row ht="12.75" customHeight="1" r="788">
      <c r="A788" s="144"/>
      <c r="B788" s="145"/>
      <c r="C788" s="145"/>
      <c r="D788" s="469"/>
      <c r="E788" s="147"/>
      <c r="F788" s="148"/>
      <c r="G788" s="147"/>
      <c r="H788" s="148"/>
      <c r="I788" s="469"/>
      <c r="J788" s="147"/>
      <c r="K788" s="147"/>
      <c r="L788" s="147"/>
      <c r="M788" s="149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</row>
    <row ht="12.75" customHeight="1" r="789">
      <c r="A789" s="144"/>
      <c r="B789" s="145"/>
      <c r="C789" s="145"/>
      <c r="D789" s="469"/>
      <c r="E789" s="147"/>
      <c r="F789" s="148"/>
      <c r="G789" s="147"/>
      <c r="H789" s="148"/>
      <c r="I789" s="469"/>
      <c r="J789" s="147"/>
      <c r="K789" s="147"/>
      <c r="L789" s="147"/>
      <c r="M789" s="149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</row>
    <row ht="12.75" customHeight="1" r="790">
      <c r="A790" s="144"/>
      <c r="B790" s="145"/>
      <c r="C790" s="145"/>
      <c r="D790" s="469"/>
      <c r="E790" s="147"/>
      <c r="F790" s="148"/>
      <c r="G790" s="147"/>
      <c r="H790" s="148"/>
      <c r="I790" s="469"/>
      <c r="J790" s="147"/>
      <c r="K790" s="147"/>
      <c r="L790" s="147"/>
      <c r="M790" s="149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</row>
    <row ht="12.75" customHeight="1" r="791">
      <c r="A791" s="144"/>
      <c r="B791" s="145"/>
      <c r="C791" s="145"/>
      <c r="D791" s="469"/>
      <c r="E791" s="147"/>
      <c r="F791" s="148"/>
      <c r="G791" s="147"/>
      <c r="H791" s="148"/>
      <c r="I791" s="469"/>
      <c r="J791" s="147"/>
      <c r="K791" s="147"/>
      <c r="L791" s="147"/>
      <c r="M791" s="149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</row>
    <row ht="12.75" customHeight="1" r="792">
      <c r="A792" s="144"/>
      <c r="B792" s="145"/>
      <c r="C792" s="145"/>
      <c r="D792" s="469"/>
      <c r="E792" s="147"/>
      <c r="F792" s="148"/>
      <c r="G792" s="147"/>
      <c r="H792" s="148"/>
      <c r="I792" s="469"/>
      <c r="J792" s="147"/>
      <c r="K792" s="147"/>
      <c r="L792" s="147"/>
      <c r="M792" s="149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</row>
    <row ht="12.75" customHeight="1" r="793">
      <c r="A793" s="144"/>
      <c r="B793" s="145"/>
      <c r="C793" s="145"/>
      <c r="D793" s="469"/>
      <c r="E793" s="147"/>
      <c r="F793" s="148"/>
      <c r="G793" s="147"/>
      <c r="H793" s="148"/>
      <c r="I793" s="469"/>
      <c r="J793" s="147"/>
      <c r="K793" s="147"/>
      <c r="L793" s="147"/>
      <c r="M793" s="149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</row>
    <row ht="12.75" customHeight="1" r="794">
      <c r="A794" s="144"/>
      <c r="B794" s="145"/>
      <c r="C794" s="145"/>
      <c r="D794" s="469"/>
      <c r="E794" s="147"/>
      <c r="F794" s="148"/>
      <c r="G794" s="147"/>
      <c r="H794" s="148"/>
      <c r="I794" s="469"/>
      <c r="J794" s="147"/>
      <c r="K794" s="147"/>
      <c r="L794" s="147"/>
      <c r="M794" s="149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</row>
    <row ht="12.75" customHeight="1" r="795">
      <c r="A795" s="144"/>
      <c r="B795" s="145"/>
      <c r="C795" s="145"/>
      <c r="D795" s="469"/>
      <c r="E795" s="147"/>
      <c r="F795" s="148"/>
      <c r="G795" s="147"/>
      <c r="H795" s="148"/>
      <c r="I795" s="469"/>
      <c r="J795" s="147"/>
      <c r="K795" s="147"/>
      <c r="L795" s="147"/>
      <c r="M795" s="149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</row>
    <row ht="12.75" customHeight="1" r="796">
      <c r="A796" s="144"/>
      <c r="B796" s="145"/>
      <c r="C796" s="145"/>
      <c r="D796" s="469"/>
      <c r="E796" s="147"/>
      <c r="F796" s="148"/>
      <c r="G796" s="147"/>
      <c r="H796" s="148"/>
      <c r="I796" s="469"/>
      <c r="J796" s="147"/>
      <c r="K796" s="147"/>
      <c r="L796" s="147"/>
      <c r="M796" s="149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</row>
    <row ht="12.75" customHeight="1" r="797">
      <c r="A797" s="144"/>
      <c r="B797" s="145"/>
      <c r="C797" s="145"/>
      <c r="D797" s="469"/>
      <c r="E797" s="147"/>
      <c r="F797" s="148"/>
      <c r="G797" s="147"/>
      <c r="H797" s="148"/>
      <c r="I797" s="469"/>
      <c r="J797" s="147"/>
      <c r="K797" s="147"/>
      <c r="L797" s="147"/>
      <c r="M797" s="149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</row>
    <row ht="12.75" customHeight="1" r="798">
      <c r="A798" s="144"/>
      <c r="B798" s="145"/>
      <c r="C798" s="145"/>
      <c r="D798" s="469"/>
      <c r="E798" s="147"/>
      <c r="F798" s="148"/>
      <c r="G798" s="147"/>
      <c r="H798" s="148"/>
      <c r="I798" s="469"/>
      <c r="J798" s="147"/>
      <c r="K798" s="147"/>
      <c r="L798" s="147"/>
      <c r="M798" s="149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</row>
    <row ht="12.75" customHeight="1" r="799">
      <c r="A799" s="144"/>
      <c r="B799" s="145"/>
      <c r="C799" s="145"/>
      <c r="D799" s="469"/>
      <c r="E799" s="147"/>
      <c r="F799" s="148"/>
      <c r="G799" s="147"/>
      <c r="H799" s="148"/>
      <c r="I799" s="469"/>
      <c r="J799" s="147"/>
      <c r="K799" s="147"/>
      <c r="L799" s="147"/>
      <c r="M799" s="149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</row>
    <row ht="12.75" customHeight="1" r="800">
      <c r="A800" s="144"/>
      <c r="B800" s="145"/>
      <c r="C800" s="145"/>
      <c r="D800" s="469"/>
      <c r="E800" s="147"/>
      <c r="F800" s="148"/>
      <c r="G800" s="147"/>
      <c r="H800" s="148"/>
      <c r="I800" s="469"/>
      <c r="J800" s="147"/>
      <c r="K800" s="147"/>
      <c r="L800" s="147"/>
      <c r="M800" s="149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</row>
    <row ht="12.75" customHeight="1" r="801">
      <c r="A801" s="144"/>
      <c r="B801" s="145"/>
      <c r="C801" s="145"/>
      <c r="D801" s="469"/>
      <c r="E801" s="147"/>
      <c r="F801" s="148"/>
      <c r="G801" s="147"/>
      <c r="H801" s="148"/>
      <c r="I801" s="469"/>
      <c r="J801" s="147"/>
      <c r="K801" s="147"/>
      <c r="L801" s="147"/>
      <c r="M801" s="149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</row>
    <row ht="12.75" customHeight="1" r="802">
      <c r="A802" s="144"/>
      <c r="B802" s="145"/>
      <c r="C802" s="145"/>
      <c r="D802" s="469"/>
      <c r="E802" s="147"/>
      <c r="F802" s="148"/>
      <c r="G802" s="147"/>
      <c r="H802" s="148"/>
      <c r="I802" s="469"/>
      <c r="J802" s="147"/>
      <c r="K802" s="147"/>
      <c r="L802" s="147"/>
      <c r="M802" s="149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</row>
    <row ht="12.75" customHeight="1" r="803">
      <c r="A803" s="144"/>
      <c r="B803" s="145"/>
      <c r="C803" s="145"/>
      <c r="D803" s="469"/>
      <c r="E803" s="147"/>
      <c r="F803" s="148"/>
      <c r="G803" s="147"/>
      <c r="H803" s="148"/>
      <c r="I803" s="469"/>
      <c r="J803" s="147"/>
      <c r="K803" s="147"/>
      <c r="L803" s="147"/>
      <c r="M803" s="149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</row>
    <row ht="12.75" customHeight="1" r="804">
      <c r="A804" s="144"/>
      <c r="B804" s="145"/>
      <c r="C804" s="145"/>
      <c r="D804" s="469"/>
      <c r="E804" s="147"/>
      <c r="F804" s="148"/>
      <c r="G804" s="147"/>
      <c r="H804" s="148"/>
      <c r="I804" s="469"/>
      <c r="J804" s="147"/>
      <c r="K804" s="147"/>
      <c r="L804" s="147"/>
      <c r="M804" s="149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</row>
    <row ht="12.75" customHeight="1" r="805">
      <c r="A805" s="144"/>
      <c r="B805" s="145"/>
      <c r="C805" s="145"/>
      <c r="D805" s="469"/>
      <c r="E805" s="147"/>
      <c r="F805" s="148"/>
      <c r="G805" s="147"/>
      <c r="H805" s="148"/>
      <c r="I805" s="469"/>
      <c r="J805" s="147"/>
      <c r="K805" s="147"/>
      <c r="L805" s="147"/>
      <c r="M805" s="149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</row>
    <row ht="12.75" customHeight="1" r="806">
      <c r="A806" s="144"/>
      <c r="B806" s="145"/>
      <c r="C806" s="145"/>
      <c r="D806" s="469"/>
      <c r="E806" s="147"/>
      <c r="F806" s="148"/>
      <c r="G806" s="147"/>
      <c r="H806" s="148"/>
      <c r="I806" s="469"/>
      <c r="J806" s="147"/>
      <c r="K806" s="147"/>
      <c r="L806" s="147"/>
      <c r="M806" s="149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</row>
    <row ht="12.75" customHeight="1" r="807">
      <c r="A807" s="144"/>
      <c r="B807" s="145"/>
      <c r="C807" s="145"/>
      <c r="D807" s="469"/>
      <c r="E807" s="147"/>
      <c r="F807" s="148"/>
      <c r="G807" s="147"/>
      <c r="H807" s="148"/>
      <c r="I807" s="469"/>
      <c r="J807" s="147"/>
      <c r="K807" s="147"/>
      <c r="L807" s="147"/>
      <c r="M807" s="149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</row>
    <row ht="12.75" customHeight="1" r="808">
      <c r="A808" s="144"/>
      <c r="B808" s="145"/>
      <c r="C808" s="145"/>
      <c r="D808" s="469"/>
      <c r="E808" s="147"/>
      <c r="F808" s="148"/>
      <c r="G808" s="147"/>
      <c r="H808" s="148"/>
      <c r="I808" s="469"/>
      <c r="J808" s="147"/>
      <c r="K808" s="147"/>
      <c r="L808" s="147"/>
      <c r="M808" s="149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</row>
    <row ht="12.75" customHeight="1" r="809">
      <c r="A809" s="144"/>
      <c r="B809" s="145"/>
      <c r="C809" s="145"/>
      <c r="D809" s="469"/>
      <c r="E809" s="147"/>
      <c r="F809" s="148"/>
      <c r="G809" s="147"/>
      <c r="H809" s="148"/>
      <c r="I809" s="469"/>
      <c r="J809" s="147"/>
      <c r="K809" s="147"/>
      <c r="L809" s="147"/>
      <c r="M809" s="149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</row>
    <row ht="12.75" customHeight="1" r="810">
      <c r="A810" s="144"/>
      <c r="B810" s="145"/>
      <c r="C810" s="145"/>
      <c r="D810" s="469"/>
      <c r="E810" s="147"/>
      <c r="F810" s="148"/>
      <c r="G810" s="147"/>
      <c r="H810" s="148"/>
      <c r="I810" s="469"/>
      <c r="J810" s="147"/>
      <c r="K810" s="147"/>
      <c r="L810" s="147"/>
      <c r="M810" s="149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</row>
    <row ht="12.75" customHeight="1" r="811">
      <c r="A811" s="144"/>
      <c r="B811" s="145"/>
      <c r="C811" s="145"/>
      <c r="D811" s="469"/>
      <c r="E811" s="147"/>
      <c r="F811" s="148"/>
      <c r="G811" s="147"/>
      <c r="H811" s="148"/>
      <c r="I811" s="469"/>
      <c r="J811" s="147"/>
      <c r="K811" s="147"/>
      <c r="L811" s="147"/>
      <c r="M811" s="149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</row>
    <row ht="12.75" customHeight="1" r="812">
      <c r="A812" s="144"/>
      <c r="B812" s="145"/>
      <c r="C812" s="145"/>
      <c r="D812" s="469"/>
      <c r="E812" s="147"/>
      <c r="F812" s="148"/>
      <c r="G812" s="147"/>
      <c r="H812" s="148"/>
      <c r="I812" s="469"/>
      <c r="J812" s="147"/>
      <c r="K812" s="147"/>
      <c r="L812" s="147"/>
      <c r="M812" s="149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</row>
    <row ht="12.75" customHeight="1" r="813">
      <c r="A813" s="144"/>
      <c r="B813" s="145"/>
      <c r="C813" s="145"/>
      <c r="D813" s="469"/>
      <c r="E813" s="147"/>
      <c r="F813" s="148"/>
      <c r="G813" s="147"/>
      <c r="H813" s="148"/>
      <c r="I813" s="469"/>
      <c r="J813" s="147"/>
      <c r="K813" s="147"/>
      <c r="L813" s="147"/>
      <c r="M813" s="149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</row>
    <row ht="12.75" customHeight="1" r="814">
      <c r="A814" s="144"/>
      <c r="B814" s="145"/>
      <c r="C814" s="145"/>
      <c r="D814" s="469"/>
      <c r="E814" s="147"/>
      <c r="F814" s="148"/>
      <c r="G814" s="147"/>
      <c r="H814" s="148"/>
      <c r="I814" s="469"/>
      <c r="J814" s="147"/>
      <c r="K814" s="147"/>
      <c r="L814" s="147"/>
      <c r="M814" s="149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</row>
    <row ht="12.75" customHeight="1" r="815">
      <c r="A815" s="144"/>
      <c r="B815" s="145"/>
      <c r="C815" s="145"/>
      <c r="D815" s="469"/>
      <c r="E815" s="147"/>
      <c r="F815" s="148"/>
      <c r="G815" s="147"/>
      <c r="H815" s="148"/>
      <c r="I815" s="469"/>
      <c r="J815" s="147"/>
      <c r="K815" s="147"/>
      <c r="L815" s="147"/>
      <c r="M815" s="149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</row>
    <row ht="12.75" customHeight="1" r="816">
      <c r="A816" s="144"/>
      <c r="B816" s="145"/>
      <c r="C816" s="145"/>
      <c r="D816" s="469"/>
      <c r="E816" s="147"/>
      <c r="F816" s="148"/>
      <c r="G816" s="147"/>
      <c r="H816" s="148"/>
      <c r="I816" s="469"/>
      <c r="J816" s="147"/>
      <c r="K816" s="147"/>
      <c r="L816" s="147"/>
      <c r="M816" s="149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</row>
    <row ht="12.75" customHeight="1" r="817">
      <c r="A817" s="144"/>
      <c r="B817" s="145"/>
      <c r="C817" s="145"/>
      <c r="D817" s="469"/>
      <c r="E817" s="147"/>
      <c r="F817" s="148"/>
      <c r="G817" s="147"/>
      <c r="H817" s="148"/>
      <c r="I817" s="469"/>
      <c r="J817" s="147"/>
      <c r="K817" s="147"/>
      <c r="L817" s="147"/>
      <c r="M817" s="149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</row>
    <row ht="12.75" customHeight="1" r="818">
      <c r="A818" s="144"/>
      <c r="B818" s="145"/>
      <c r="C818" s="145"/>
      <c r="D818" s="469"/>
      <c r="E818" s="147"/>
      <c r="F818" s="148"/>
      <c r="G818" s="147"/>
      <c r="H818" s="148"/>
      <c r="I818" s="469"/>
      <c r="J818" s="147"/>
      <c r="K818" s="147"/>
      <c r="L818" s="147"/>
      <c r="M818" s="149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</row>
    <row ht="12.75" customHeight="1" r="819">
      <c r="A819" s="144"/>
      <c r="B819" s="145"/>
      <c r="C819" s="145"/>
      <c r="D819" s="469"/>
      <c r="E819" s="147"/>
      <c r="F819" s="148"/>
      <c r="G819" s="147"/>
      <c r="H819" s="148"/>
      <c r="I819" s="469"/>
      <c r="J819" s="147"/>
      <c r="K819" s="147"/>
      <c r="L819" s="147"/>
      <c r="M819" s="149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</row>
    <row ht="12.75" customHeight="1" r="820">
      <c r="A820" s="144"/>
      <c r="B820" s="145"/>
      <c r="C820" s="145"/>
      <c r="D820" s="469"/>
      <c r="E820" s="147"/>
      <c r="F820" s="148"/>
      <c r="G820" s="147"/>
      <c r="H820" s="148"/>
      <c r="I820" s="469"/>
      <c r="J820" s="147"/>
      <c r="K820" s="147"/>
      <c r="L820" s="147"/>
      <c r="M820" s="149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</row>
    <row ht="12.75" customHeight="1" r="821">
      <c r="A821" s="144"/>
      <c r="B821" s="145"/>
      <c r="C821" s="145"/>
      <c r="D821" s="469"/>
      <c r="E821" s="147"/>
      <c r="F821" s="148"/>
      <c r="G821" s="147"/>
      <c r="H821" s="148"/>
      <c r="I821" s="469"/>
      <c r="J821" s="147"/>
      <c r="K821" s="147"/>
      <c r="L821" s="147"/>
      <c r="M821" s="149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</row>
    <row ht="12.75" customHeight="1" r="822">
      <c r="A822" s="144"/>
      <c r="B822" s="145"/>
      <c r="C822" s="145"/>
      <c r="D822" s="469"/>
      <c r="E822" s="147"/>
      <c r="F822" s="148"/>
      <c r="G822" s="147"/>
      <c r="H822" s="148"/>
      <c r="I822" s="469"/>
      <c r="J822" s="147"/>
      <c r="K822" s="147"/>
      <c r="L822" s="147"/>
      <c r="M822" s="149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</row>
    <row ht="12.75" customHeight="1" r="823">
      <c r="A823" s="144"/>
      <c r="B823" s="145"/>
      <c r="C823" s="145"/>
      <c r="D823" s="469"/>
      <c r="E823" s="147"/>
      <c r="F823" s="148"/>
      <c r="G823" s="147"/>
      <c r="H823" s="148"/>
      <c r="I823" s="469"/>
      <c r="J823" s="147"/>
      <c r="K823" s="147"/>
      <c r="L823" s="147"/>
      <c r="M823" s="149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</row>
    <row ht="12.75" customHeight="1" r="824">
      <c r="A824" s="144"/>
      <c r="B824" s="145"/>
      <c r="C824" s="145"/>
      <c r="D824" s="469"/>
      <c r="E824" s="147"/>
      <c r="F824" s="148"/>
      <c r="G824" s="147"/>
      <c r="H824" s="148"/>
      <c r="I824" s="469"/>
      <c r="J824" s="147"/>
      <c r="K824" s="147"/>
      <c r="L824" s="147"/>
      <c r="M824" s="149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</row>
    <row ht="12.75" customHeight="1" r="825">
      <c r="A825" s="144"/>
      <c r="B825" s="145"/>
      <c r="C825" s="145"/>
      <c r="D825" s="469"/>
      <c r="E825" s="147"/>
      <c r="F825" s="148"/>
      <c r="G825" s="147"/>
      <c r="H825" s="148"/>
      <c r="I825" s="469"/>
      <c r="J825" s="147"/>
      <c r="K825" s="147"/>
      <c r="L825" s="147"/>
      <c r="M825" s="149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</row>
    <row ht="12.75" customHeight="1" r="826">
      <c r="A826" s="144"/>
      <c r="B826" s="145"/>
      <c r="C826" s="145"/>
      <c r="D826" s="469"/>
      <c r="E826" s="147"/>
      <c r="F826" s="148"/>
      <c r="G826" s="147"/>
      <c r="H826" s="148"/>
      <c r="I826" s="469"/>
      <c r="J826" s="147"/>
      <c r="K826" s="147"/>
      <c r="L826" s="147"/>
      <c r="M826" s="149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</row>
    <row ht="12.75" customHeight="1" r="827">
      <c r="A827" s="144"/>
      <c r="B827" s="145"/>
      <c r="C827" s="145"/>
      <c r="D827" s="469"/>
      <c r="E827" s="147"/>
      <c r="F827" s="148"/>
      <c r="G827" s="147"/>
      <c r="H827" s="148"/>
      <c r="I827" s="469"/>
      <c r="J827" s="147"/>
      <c r="K827" s="147"/>
      <c r="L827" s="147"/>
      <c r="M827" s="149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</row>
    <row ht="12.75" customHeight="1" r="828">
      <c r="A828" s="144"/>
      <c r="B828" s="145"/>
      <c r="C828" s="145"/>
      <c r="D828" s="469"/>
      <c r="E828" s="147"/>
      <c r="F828" s="148"/>
      <c r="G828" s="147"/>
      <c r="H828" s="148"/>
      <c r="I828" s="469"/>
      <c r="J828" s="147"/>
      <c r="K828" s="147"/>
      <c r="L828" s="147"/>
      <c r="M828" s="149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</row>
    <row ht="12.75" customHeight="1" r="829">
      <c r="A829" s="144"/>
      <c r="B829" s="145"/>
      <c r="C829" s="145"/>
      <c r="D829" s="469"/>
      <c r="E829" s="147"/>
      <c r="F829" s="148"/>
      <c r="G829" s="147"/>
      <c r="H829" s="148"/>
      <c r="I829" s="469"/>
      <c r="J829" s="147"/>
      <c r="K829" s="147"/>
      <c r="L829" s="147"/>
      <c r="M829" s="149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</row>
    <row ht="12.75" customHeight="1" r="830">
      <c r="A830" s="144"/>
      <c r="B830" s="145"/>
      <c r="C830" s="145"/>
      <c r="D830" s="469"/>
      <c r="E830" s="147"/>
      <c r="F830" s="148"/>
      <c r="G830" s="147"/>
      <c r="H830" s="148"/>
      <c r="I830" s="469"/>
      <c r="J830" s="147"/>
      <c r="K830" s="147"/>
      <c r="L830" s="147"/>
      <c r="M830" s="149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</row>
    <row ht="12.75" customHeight="1" r="831">
      <c r="A831" s="144"/>
      <c r="B831" s="145"/>
      <c r="C831" s="145"/>
      <c r="D831" s="469"/>
      <c r="E831" s="147"/>
      <c r="F831" s="148"/>
      <c r="G831" s="147"/>
      <c r="H831" s="148"/>
      <c r="I831" s="469"/>
      <c r="J831" s="147"/>
      <c r="K831" s="147"/>
      <c r="L831" s="147"/>
      <c r="M831" s="149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</row>
    <row ht="12.75" customHeight="1" r="832">
      <c r="A832" s="144"/>
      <c r="B832" s="145"/>
      <c r="C832" s="145"/>
      <c r="D832" s="469"/>
      <c r="E832" s="147"/>
      <c r="F832" s="148"/>
      <c r="G832" s="147"/>
      <c r="H832" s="148"/>
      <c r="I832" s="469"/>
      <c r="J832" s="147"/>
      <c r="K832" s="147"/>
      <c r="L832" s="147"/>
      <c r="M832" s="149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</row>
    <row ht="12.75" customHeight="1" r="833">
      <c r="A833" s="144"/>
      <c r="B833" s="145"/>
      <c r="C833" s="145"/>
      <c r="D833" s="469"/>
      <c r="E833" s="147"/>
      <c r="F833" s="148"/>
      <c r="G833" s="147"/>
      <c r="H833" s="148"/>
      <c r="I833" s="469"/>
      <c r="J833" s="147"/>
      <c r="K833" s="147"/>
      <c r="L833" s="147"/>
      <c r="M833" s="149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</row>
    <row ht="12.75" customHeight="1" r="834">
      <c r="A834" s="144"/>
      <c r="B834" s="145"/>
      <c r="C834" s="145"/>
      <c r="D834" s="469"/>
      <c r="E834" s="147"/>
      <c r="F834" s="148"/>
      <c r="G834" s="147"/>
      <c r="H834" s="148"/>
      <c r="I834" s="469"/>
      <c r="J834" s="147"/>
      <c r="K834" s="147"/>
      <c r="L834" s="147"/>
      <c r="M834" s="149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</row>
    <row ht="12.75" customHeight="1" r="835">
      <c r="A835" s="144"/>
      <c r="B835" s="145"/>
      <c r="C835" s="145"/>
      <c r="D835" s="469"/>
      <c r="E835" s="147"/>
      <c r="F835" s="148"/>
      <c r="G835" s="147"/>
      <c r="H835" s="148"/>
      <c r="I835" s="469"/>
      <c r="J835" s="147"/>
      <c r="K835" s="147"/>
      <c r="L835" s="147"/>
      <c r="M835" s="149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</row>
    <row ht="12.75" customHeight="1" r="836">
      <c r="A836" s="144"/>
      <c r="B836" s="145"/>
      <c r="C836" s="145"/>
      <c r="D836" s="469"/>
      <c r="E836" s="147"/>
      <c r="F836" s="148"/>
      <c r="G836" s="147"/>
      <c r="H836" s="148"/>
      <c r="I836" s="469"/>
      <c r="J836" s="147"/>
      <c r="K836" s="147"/>
      <c r="L836" s="147"/>
      <c r="M836" s="149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</row>
    <row ht="12.75" customHeight="1" r="837">
      <c r="A837" s="144"/>
      <c r="B837" s="145"/>
      <c r="C837" s="145"/>
      <c r="D837" s="469"/>
      <c r="E837" s="147"/>
      <c r="F837" s="148"/>
      <c r="G837" s="147"/>
      <c r="H837" s="148"/>
      <c r="I837" s="469"/>
      <c r="J837" s="147"/>
      <c r="K837" s="147"/>
      <c r="L837" s="147"/>
      <c r="M837" s="149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</row>
    <row ht="12.75" customHeight="1" r="838">
      <c r="A838" s="144"/>
      <c r="B838" s="145"/>
      <c r="C838" s="145"/>
      <c r="D838" s="469"/>
      <c r="E838" s="147"/>
      <c r="F838" s="148"/>
      <c r="G838" s="147"/>
      <c r="H838" s="148"/>
      <c r="I838" s="469"/>
      <c r="J838" s="147"/>
      <c r="K838" s="147"/>
      <c r="L838" s="147"/>
      <c r="M838" s="149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</row>
    <row ht="12.75" customHeight="1" r="839">
      <c r="A839" s="144"/>
      <c r="B839" s="145"/>
      <c r="C839" s="145"/>
      <c r="D839" s="469"/>
      <c r="E839" s="147"/>
      <c r="F839" s="148"/>
      <c r="G839" s="147"/>
      <c r="H839" s="148"/>
      <c r="I839" s="469"/>
      <c r="J839" s="147"/>
      <c r="K839" s="147"/>
      <c r="L839" s="147"/>
      <c r="M839" s="149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</row>
    <row ht="12.75" customHeight="1" r="840">
      <c r="A840" s="144"/>
      <c r="B840" s="145"/>
      <c r="C840" s="145"/>
      <c r="D840" s="469"/>
      <c r="E840" s="147"/>
      <c r="F840" s="148"/>
      <c r="G840" s="147"/>
      <c r="H840" s="148"/>
      <c r="I840" s="469"/>
      <c r="J840" s="147"/>
      <c r="K840" s="147"/>
      <c r="L840" s="147"/>
      <c r="M840" s="149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</row>
    <row ht="12.75" customHeight="1" r="841">
      <c r="A841" s="144"/>
      <c r="B841" s="145"/>
      <c r="C841" s="145"/>
      <c r="D841" s="469"/>
      <c r="E841" s="147"/>
      <c r="F841" s="148"/>
      <c r="G841" s="147"/>
      <c r="H841" s="148"/>
      <c r="I841" s="469"/>
      <c r="J841" s="147"/>
      <c r="K841" s="147"/>
      <c r="L841" s="147"/>
      <c r="M841" s="149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</row>
    <row ht="12.75" customHeight="1" r="842">
      <c r="A842" s="144"/>
      <c r="B842" s="145"/>
      <c r="C842" s="145"/>
      <c r="D842" s="469"/>
      <c r="E842" s="147"/>
      <c r="F842" s="148"/>
      <c r="G842" s="147"/>
      <c r="H842" s="148"/>
      <c r="I842" s="469"/>
      <c r="J842" s="147"/>
      <c r="K842" s="147"/>
      <c r="L842" s="147"/>
      <c r="M842" s="149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</row>
    <row ht="12.75" customHeight="1" r="843">
      <c r="A843" s="144"/>
      <c r="B843" s="145"/>
      <c r="C843" s="145"/>
      <c r="D843" s="469"/>
      <c r="E843" s="147"/>
      <c r="F843" s="148"/>
      <c r="G843" s="147"/>
      <c r="H843" s="148"/>
      <c r="I843" s="469"/>
      <c r="J843" s="147"/>
      <c r="K843" s="147"/>
      <c r="L843" s="147"/>
      <c r="M843" s="149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</row>
    <row ht="12.75" customHeight="1" r="844">
      <c r="A844" s="144"/>
      <c r="B844" s="145"/>
      <c r="C844" s="145"/>
      <c r="D844" s="469"/>
      <c r="E844" s="147"/>
      <c r="F844" s="148"/>
      <c r="G844" s="147"/>
      <c r="H844" s="148"/>
      <c r="I844" s="469"/>
      <c r="J844" s="147"/>
      <c r="K844" s="147"/>
      <c r="L844" s="147"/>
      <c r="M844" s="149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</row>
    <row ht="12.75" customHeight="1" r="845">
      <c r="A845" s="144"/>
      <c r="B845" s="145"/>
      <c r="C845" s="145"/>
      <c r="D845" s="469"/>
      <c r="E845" s="147"/>
      <c r="F845" s="148"/>
      <c r="G845" s="147"/>
      <c r="H845" s="148"/>
      <c r="I845" s="469"/>
      <c r="J845" s="147"/>
      <c r="K845" s="147"/>
      <c r="L845" s="147"/>
      <c r="M845" s="149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</row>
    <row ht="12.75" customHeight="1" r="846">
      <c r="A846" s="144"/>
      <c r="B846" s="145"/>
      <c r="C846" s="145"/>
      <c r="D846" s="469"/>
      <c r="E846" s="147"/>
      <c r="F846" s="148"/>
      <c r="G846" s="147"/>
      <c r="H846" s="148"/>
      <c r="I846" s="469"/>
      <c r="J846" s="147"/>
      <c r="K846" s="147"/>
      <c r="L846" s="147"/>
      <c r="M846" s="149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</row>
    <row ht="12.75" customHeight="1" r="847">
      <c r="A847" s="144"/>
      <c r="B847" s="145"/>
      <c r="C847" s="145"/>
      <c r="D847" s="469"/>
      <c r="E847" s="147"/>
      <c r="F847" s="148"/>
      <c r="G847" s="147"/>
      <c r="H847" s="148"/>
      <c r="I847" s="469"/>
      <c r="J847" s="147"/>
      <c r="K847" s="147"/>
      <c r="L847" s="147"/>
      <c r="M847" s="149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</row>
    <row ht="12.75" customHeight="1" r="848">
      <c r="A848" s="144"/>
      <c r="B848" s="145"/>
      <c r="C848" s="145"/>
      <c r="D848" s="469"/>
      <c r="E848" s="147"/>
      <c r="F848" s="148"/>
      <c r="G848" s="147"/>
      <c r="H848" s="148"/>
      <c r="I848" s="469"/>
      <c r="J848" s="147"/>
      <c r="K848" s="147"/>
      <c r="L848" s="147"/>
      <c r="M848" s="149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</row>
    <row ht="12.75" customHeight="1" r="849">
      <c r="A849" s="144"/>
      <c r="B849" s="145"/>
      <c r="C849" s="145"/>
      <c r="D849" s="469"/>
      <c r="E849" s="147"/>
      <c r="F849" s="148"/>
      <c r="G849" s="147"/>
      <c r="H849" s="148"/>
      <c r="I849" s="469"/>
      <c r="J849" s="147"/>
      <c r="K849" s="147"/>
      <c r="L849" s="147"/>
      <c r="M849" s="149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</row>
    <row ht="12.75" customHeight="1" r="850">
      <c r="A850" s="144"/>
      <c r="B850" s="145"/>
      <c r="C850" s="145"/>
      <c r="D850" s="469"/>
      <c r="E850" s="147"/>
      <c r="F850" s="148"/>
      <c r="G850" s="147"/>
      <c r="H850" s="148"/>
      <c r="I850" s="469"/>
      <c r="J850" s="147"/>
      <c r="K850" s="147"/>
      <c r="L850" s="147"/>
      <c r="M850" s="149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</row>
    <row ht="12.75" customHeight="1" r="851">
      <c r="A851" s="144"/>
      <c r="B851" s="145"/>
      <c r="C851" s="145"/>
      <c r="D851" s="469"/>
      <c r="E851" s="147"/>
      <c r="F851" s="148"/>
      <c r="G851" s="147"/>
      <c r="H851" s="148"/>
      <c r="I851" s="469"/>
      <c r="J851" s="147"/>
      <c r="K851" s="147"/>
      <c r="L851" s="147"/>
      <c r="M851" s="149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</row>
    <row ht="12.75" customHeight="1" r="852">
      <c r="A852" s="144"/>
      <c r="B852" s="145"/>
      <c r="C852" s="145"/>
      <c r="D852" s="469"/>
      <c r="E852" s="147"/>
      <c r="F852" s="148"/>
      <c r="G852" s="147"/>
      <c r="H852" s="148"/>
      <c r="I852" s="469"/>
      <c r="J852" s="147"/>
      <c r="K852" s="147"/>
      <c r="L852" s="147"/>
      <c r="M852" s="149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</row>
    <row ht="12.75" customHeight="1" r="853">
      <c r="A853" s="144"/>
      <c r="B853" s="145"/>
      <c r="C853" s="145"/>
      <c r="D853" s="469"/>
      <c r="E853" s="147"/>
      <c r="F853" s="148"/>
      <c r="G853" s="147"/>
      <c r="H853" s="148"/>
      <c r="I853" s="469"/>
      <c r="J853" s="147"/>
      <c r="K853" s="147"/>
      <c r="L853" s="147"/>
      <c r="M853" s="149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</row>
    <row ht="12.75" customHeight="1" r="854">
      <c r="A854" s="144"/>
      <c r="B854" s="145"/>
      <c r="C854" s="145"/>
      <c r="D854" s="469"/>
      <c r="E854" s="147"/>
      <c r="F854" s="148"/>
      <c r="G854" s="147"/>
      <c r="H854" s="148"/>
      <c r="I854" s="469"/>
      <c r="J854" s="147"/>
      <c r="K854" s="147"/>
      <c r="L854" s="147"/>
      <c r="M854" s="149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</row>
    <row ht="12.75" customHeight="1" r="855">
      <c r="A855" s="144"/>
      <c r="B855" s="145"/>
      <c r="C855" s="145"/>
      <c r="D855" s="469"/>
      <c r="E855" s="147"/>
      <c r="F855" s="148"/>
      <c r="G855" s="147"/>
      <c r="H855" s="148"/>
      <c r="I855" s="469"/>
      <c r="J855" s="147"/>
      <c r="K855" s="147"/>
      <c r="L855" s="147"/>
      <c r="M855" s="149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</row>
    <row ht="12.75" customHeight="1" r="856">
      <c r="A856" s="144"/>
      <c r="B856" s="145"/>
      <c r="C856" s="145"/>
      <c r="D856" s="469"/>
      <c r="E856" s="147"/>
      <c r="F856" s="148"/>
      <c r="G856" s="147"/>
      <c r="H856" s="148"/>
      <c r="I856" s="469"/>
      <c r="J856" s="147"/>
      <c r="K856" s="147"/>
      <c r="L856" s="147"/>
      <c r="M856" s="149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</row>
    <row ht="12.75" customHeight="1" r="857">
      <c r="A857" s="144"/>
      <c r="B857" s="145"/>
      <c r="C857" s="145"/>
      <c r="D857" s="469"/>
      <c r="E857" s="147"/>
      <c r="F857" s="148"/>
      <c r="G857" s="147"/>
      <c r="H857" s="148"/>
      <c r="I857" s="469"/>
      <c r="J857" s="147"/>
      <c r="K857" s="147"/>
      <c r="L857" s="147"/>
      <c r="M857" s="149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</row>
    <row ht="12.75" customHeight="1" r="858">
      <c r="A858" s="144"/>
      <c r="B858" s="145"/>
      <c r="C858" s="145"/>
      <c r="D858" s="469"/>
      <c r="E858" s="147"/>
      <c r="F858" s="148"/>
      <c r="G858" s="147"/>
      <c r="H858" s="148"/>
      <c r="I858" s="469"/>
      <c r="J858" s="147"/>
      <c r="K858" s="147"/>
      <c r="L858" s="147"/>
      <c r="M858" s="149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</row>
    <row ht="12.75" customHeight="1" r="859">
      <c r="A859" s="144"/>
      <c r="B859" s="145"/>
      <c r="C859" s="145"/>
      <c r="D859" s="469"/>
      <c r="E859" s="147"/>
      <c r="F859" s="148"/>
      <c r="G859" s="147"/>
      <c r="H859" s="148"/>
      <c r="I859" s="469"/>
      <c r="J859" s="147"/>
      <c r="K859" s="147"/>
      <c r="L859" s="147"/>
      <c r="M859" s="149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</row>
    <row ht="12.75" customHeight="1" r="860">
      <c r="A860" s="144"/>
      <c r="B860" s="145"/>
      <c r="C860" s="145"/>
      <c r="D860" s="469"/>
      <c r="E860" s="147"/>
      <c r="F860" s="148"/>
      <c r="G860" s="147"/>
      <c r="H860" s="148"/>
      <c r="I860" s="469"/>
      <c r="J860" s="147"/>
      <c r="K860" s="147"/>
      <c r="L860" s="147"/>
      <c r="M860" s="149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</row>
    <row ht="12.75" customHeight="1" r="861">
      <c r="A861" s="144"/>
      <c r="B861" s="145"/>
      <c r="C861" s="145"/>
      <c r="D861" s="469"/>
      <c r="E861" s="147"/>
      <c r="F861" s="148"/>
      <c r="G861" s="147"/>
      <c r="H861" s="148"/>
      <c r="I861" s="469"/>
      <c r="J861" s="147"/>
      <c r="K861" s="147"/>
      <c r="L861" s="147"/>
      <c r="M861" s="149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</row>
    <row ht="12.75" customHeight="1" r="862">
      <c r="A862" s="144"/>
      <c r="B862" s="145"/>
      <c r="C862" s="145"/>
      <c r="D862" s="469"/>
      <c r="E862" s="147"/>
      <c r="F862" s="148"/>
      <c r="G862" s="147"/>
      <c r="H862" s="148"/>
      <c r="I862" s="469"/>
      <c r="J862" s="147"/>
      <c r="K862" s="147"/>
      <c r="L862" s="147"/>
      <c r="M862" s="149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</row>
    <row ht="12.75" customHeight="1" r="863">
      <c r="A863" s="144"/>
      <c r="B863" s="145"/>
      <c r="C863" s="145"/>
      <c r="D863" s="469"/>
      <c r="E863" s="147"/>
      <c r="F863" s="148"/>
      <c r="G863" s="147"/>
      <c r="H863" s="148"/>
      <c r="I863" s="469"/>
      <c r="J863" s="147"/>
      <c r="K863" s="147"/>
      <c r="L863" s="147"/>
      <c r="M863" s="149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</row>
    <row ht="12.75" customHeight="1" r="864">
      <c r="A864" s="144"/>
      <c r="B864" s="145"/>
      <c r="C864" s="145"/>
      <c r="D864" s="469"/>
      <c r="E864" s="147"/>
      <c r="F864" s="148"/>
      <c r="G864" s="147"/>
      <c r="H864" s="148"/>
      <c r="I864" s="469"/>
      <c r="J864" s="147"/>
      <c r="K864" s="147"/>
      <c r="L864" s="147"/>
      <c r="M864" s="149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</row>
    <row ht="12.75" customHeight="1" r="865">
      <c r="A865" s="144"/>
      <c r="B865" s="145"/>
      <c r="C865" s="145"/>
      <c r="D865" s="469"/>
      <c r="E865" s="147"/>
      <c r="F865" s="148"/>
      <c r="G865" s="147"/>
      <c r="H865" s="148"/>
      <c r="I865" s="469"/>
      <c r="J865" s="147"/>
      <c r="K865" s="147"/>
      <c r="L865" s="147"/>
      <c r="M865" s="149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</row>
    <row ht="12.75" customHeight="1" r="866">
      <c r="A866" s="144"/>
      <c r="B866" s="145"/>
      <c r="C866" s="145"/>
      <c r="D866" s="469"/>
      <c r="E866" s="147"/>
      <c r="F866" s="148"/>
      <c r="G866" s="147"/>
      <c r="H866" s="148"/>
      <c r="I866" s="469"/>
      <c r="J866" s="147"/>
      <c r="K866" s="147"/>
      <c r="L866" s="147"/>
      <c r="M866" s="149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</row>
    <row ht="12.75" customHeight="1" r="867">
      <c r="A867" s="144"/>
      <c r="B867" s="145"/>
      <c r="C867" s="145"/>
      <c r="D867" s="469"/>
      <c r="E867" s="147"/>
      <c r="F867" s="148"/>
      <c r="G867" s="147"/>
      <c r="H867" s="148"/>
      <c r="I867" s="469"/>
      <c r="J867" s="147"/>
      <c r="K867" s="147"/>
      <c r="L867" s="147"/>
      <c r="M867" s="149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</row>
    <row ht="12.75" customHeight="1" r="868">
      <c r="A868" s="144"/>
      <c r="B868" s="145"/>
      <c r="C868" s="145"/>
      <c r="D868" s="469"/>
      <c r="E868" s="147"/>
      <c r="F868" s="148"/>
      <c r="G868" s="147"/>
      <c r="H868" s="148"/>
      <c r="I868" s="469"/>
      <c r="J868" s="147"/>
      <c r="K868" s="147"/>
      <c r="L868" s="147"/>
      <c r="M868" s="149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</row>
    <row ht="12.75" customHeight="1" r="869">
      <c r="A869" s="144"/>
      <c r="B869" s="145"/>
      <c r="C869" s="145"/>
      <c r="D869" s="469"/>
      <c r="E869" s="147"/>
      <c r="F869" s="148"/>
      <c r="G869" s="147"/>
      <c r="H869" s="148"/>
      <c r="I869" s="469"/>
      <c r="J869" s="147"/>
      <c r="K869" s="147"/>
      <c r="L869" s="147"/>
      <c r="M869" s="149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</row>
    <row ht="12.75" customHeight="1" r="870">
      <c r="A870" s="144"/>
      <c r="B870" s="145"/>
      <c r="C870" s="145"/>
      <c r="D870" s="469"/>
      <c r="E870" s="147"/>
      <c r="F870" s="148"/>
      <c r="G870" s="147"/>
      <c r="H870" s="148"/>
      <c r="I870" s="469"/>
      <c r="J870" s="147"/>
      <c r="K870" s="147"/>
      <c r="L870" s="147"/>
      <c r="M870" s="149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</row>
    <row ht="12.75" customHeight="1" r="871">
      <c r="A871" s="144"/>
      <c r="B871" s="145"/>
      <c r="C871" s="145"/>
      <c r="D871" s="469"/>
      <c r="E871" s="147"/>
      <c r="F871" s="148"/>
      <c r="G871" s="147"/>
      <c r="H871" s="148"/>
      <c r="I871" s="469"/>
      <c r="J871" s="147"/>
      <c r="K871" s="147"/>
      <c r="L871" s="147"/>
      <c r="M871" s="149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</row>
    <row ht="12.75" customHeight="1" r="872">
      <c r="A872" s="144"/>
      <c r="B872" s="145"/>
      <c r="C872" s="145"/>
      <c r="D872" s="469"/>
      <c r="E872" s="147"/>
      <c r="F872" s="148"/>
      <c r="G872" s="147"/>
      <c r="H872" s="148"/>
      <c r="I872" s="469"/>
      <c r="J872" s="147"/>
      <c r="K872" s="147"/>
      <c r="L872" s="147"/>
      <c r="M872" s="149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</row>
    <row ht="12.75" customHeight="1" r="873">
      <c r="A873" s="144"/>
      <c r="B873" s="145"/>
      <c r="C873" s="145"/>
      <c r="D873" s="469"/>
      <c r="E873" s="147"/>
      <c r="F873" s="148"/>
      <c r="G873" s="147"/>
      <c r="H873" s="148"/>
      <c r="I873" s="469"/>
      <c r="J873" s="147"/>
      <c r="K873" s="147"/>
      <c r="L873" s="147"/>
      <c r="M873" s="149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</row>
    <row ht="12.75" customHeight="1" r="874">
      <c r="A874" s="144"/>
      <c r="B874" s="145"/>
      <c r="C874" s="145"/>
      <c r="D874" s="469"/>
      <c r="E874" s="147"/>
      <c r="F874" s="148"/>
      <c r="G874" s="147"/>
      <c r="H874" s="148"/>
      <c r="I874" s="469"/>
      <c r="J874" s="147"/>
      <c r="K874" s="147"/>
      <c r="L874" s="147"/>
      <c r="M874" s="149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</row>
    <row ht="12.75" customHeight="1" r="875">
      <c r="A875" s="144"/>
      <c r="B875" s="145"/>
      <c r="C875" s="145"/>
      <c r="D875" s="469"/>
      <c r="E875" s="147"/>
      <c r="F875" s="148"/>
      <c r="G875" s="147"/>
      <c r="H875" s="148"/>
      <c r="I875" s="469"/>
      <c r="J875" s="147"/>
      <c r="K875" s="147"/>
      <c r="L875" s="147"/>
      <c r="M875" s="149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</row>
    <row ht="12.75" customHeight="1" r="876">
      <c r="A876" s="144"/>
      <c r="B876" s="145"/>
      <c r="C876" s="145"/>
      <c r="D876" s="469"/>
      <c r="E876" s="147"/>
      <c r="F876" s="148"/>
      <c r="G876" s="147"/>
      <c r="H876" s="148"/>
      <c r="I876" s="469"/>
      <c r="J876" s="147"/>
      <c r="K876" s="147"/>
      <c r="L876" s="147"/>
      <c r="M876" s="149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</row>
    <row ht="12.75" customHeight="1" r="877">
      <c r="A877" s="144"/>
      <c r="B877" s="145"/>
      <c r="C877" s="145"/>
      <c r="D877" s="469"/>
      <c r="E877" s="147"/>
      <c r="F877" s="148"/>
      <c r="G877" s="147"/>
      <c r="H877" s="148"/>
      <c r="I877" s="469"/>
      <c r="J877" s="147"/>
      <c r="K877" s="147"/>
      <c r="L877" s="147"/>
      <c r="M877" s="149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</row>
    <row ht="12.75" customHeight="1" r="878">
      <c r="A878" s="144"/>
      <c r="B878" s="145"/>
      <c r="C878" s="145"/>
      <c r="D878" s="469"/>
      <c r="E878" s="147"/>
      <c r="F878" s="148"/>
      <c r="G878" s="147"/>
      <c r="H878" s="148"/>
      <c r="I878" s="469"/>
      <c r="J878" s="147"/>
      <c r="K878" s="147"/>
      <c r="L878" s="147"/>
      <c r="M878" s="149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</row>
    <row ht="12.75" customHeight="1" r="879">
      <c r="A879" s="144"/>
      <c r="B879" s="145"/>
      <c r="C879" s="145"/>
      <c r="D879" s="469"/>
      <c r="E879" s="147"/>
      <c r="F879" s="148"/>
      <c r="G879" s="147"/>
      <c r="H879" s="148"/>
      <c r="I879" s="469"/>
      <c r="J879" s="147"/>
      <c r="K879" s="147"/>
      <c r="L879" s="147"/>
      <c r="M879" s="149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</row>
    <row ht="12.75" customHeight="1" r="880">
      <c r="A880" s="144"/>
      <c r="B880" s="145"/>
      <c r="C880" s="145"/>
      <c r="D880" s="469"/>
      <c r="E880" s="147"/>
      <c r="F880" s="148"/>
      <c r="G880" s="147"/>
      <c r="H880" s="148"/>
      <c r="I880" s="469"/>
      <c r="J880" s="147"/>
      <c r="K880" s="147"/>
      <c r="L880" s="147"/>
      <c r="M880" s="149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</row>
    <row ht="12.75" customHeight="1" r="881">
      <c r="A881" s="144"/>
      <c r="B881" s="145"/>
      <c r="C881" s="145"/>
      <c r="D881" s="469"/>
      <c r="E881" s="147"/>
      <c r="F881" s="148"/>
      <c r="G881" s="147"/>
      <c r="H881" s="148"/>
      <c r="I881" s="469"/>
      <c r="J881" s="147"/>
      <c r="K881" s="147"/>
      <c r="L881" s="147"/>
      <c r="M881" s="149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</row>
    <row ht="12.75" customHeight="1" r="882">
      <c r="A882" s="144"/>
      <c r="B882" s="145"/>
      <c r="C882" s="145"/>
      <c r="D882" s="469"/>
      <c r="E882" s="147"/>
      <c r="F882" s="148"/>
      <c r="G882" s="147"/>
      <c r="H882" s="148"/>
      <c r="I882" s="469"/>
      <c r="J882" s="147"/>
      <c r="K882" s="147"/>
      <c r="L882" s="147"/>
      <c r="M882" s="149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</row>
    <row ht="12.75" customHeight="1" r="883">
      <c r="A883" s="144"/>
      <c r="B883" s="145"/>
      <c r="C883" s="145"/>
      <c r="D883" s="469"/>
      <c r="E883" s="147"/>
      <c r="F883" s="148"/>
      <c r="G883" s="147"/>
      <c r="H883" s="148"/>
      <c r="I883" s="469"/>
      <c r="J883" s="147"/>
      <c r="K883" s="147"/>
      <c r="L883" s="147"/>
      <c r="M883" s="149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</row>
    <row ht="12.75" customHeight="1" r="884">
      <c r="A884" s="144"/>
      <c r="B884" s="145"/>
      <c r="C884" s="145"/>
      <c r="D884" s="469"/>
      <c r="E884" s="147"/>
      <c r="F884" s="148"/>
      <c r="G884" s="147"/>
      <c r="H884" s="148"/>
      <c r="I884" s="469"/>
      <c r="J884" s="147"/>
      <c r="K884" s="147"/>
      <c r="L884" s="147"/>
      <c r="M884" s="149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</row>
    <row ht="12.75" customHeight="1" r="885">
      <c r="A885" s="144"/>
      <c r="B885" s="145"/>
      <c r="C885" s="145"/>
      <c r="D885" s="469"/>
      <c r="E885" s="147"/>
      <c r="F885" s="148"/>
      <c r="G885" s="147"/>
      <c r="H885" s="148"/>
      <c r="I885" s="469"/>
      <c r="J885" s="147"/>
      <c r="K885" s="147"/>
      <c r="L885" s="147"/>
      <c r="M885" s="149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</row>
    <row ht="12.75" customHeight="1" r="886">
      <c r="A886" s="144"/>
      <c r="B886" s="145"/>
      <c r="C886" s="145"/>
      <c r="D886" s="469"/>
      <c r="E886" s="147"/>
      <c r="F886" s="148"/>
      <c r="G886" s="147"/>
      <c r="H886" s="148"/>
      <c r="I886" s="469"/>
      <c r="J886" s="147"/>
      <c r="K886" s="147"/>
      <c r="L886" s="147"/>
      <c r="M886" s="149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</row>
    <row ht="12.75" customHeight="1" r="887">
      <c r="A887" s="144"/>
      <c r="B887" s="145"/>
      <c r="C887" s="145"/>
      <c r="D887" s="469"/>
      <c r="E887" s="147"/>
      <c r="F887" s="148"/>
      <c r="G887" s="147"/>
      <c r="H887" s="148"/>
      <c r="I887" s="469"/>
      <c r="J887" s="147"/>
      <c r="K887" s="147"/>
      <c r="L887" s="147"/>
      <c r="M887" s="149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</row>
    <row ht="12.75" customHeight="1" r="888">
      <c r="A888" s="144"/>
      <c r="B888" s="145"/>
      <c r="C888" s="145"/>
      <c r="D888" s="469"/>
      <c r="E888" s="147"/>
      <c r="F888" s="148"/>
      <c r="G888" s="147"/>
      <c r="H888" s="148"/>
      <c r="I888" s="469"/>
      <c r="J888" s="147"/>
      <c r="K888" s="147"/>
      <c r="L888" s="147"/>
      <c r="M888" s="149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</row>
    <row ht="12.75" customHeight="1" r="889">
      <c r="A889" s="144"/>
      <c r="B889" s="145"/>
      <c r="C889" s="145"/>
      <c r="D889" s="469"/>
      <c r="E889" s="147"/>
      <c r="F889" s="148"/>
      <c r="G889" s="147"/>
      <c r="H889" s="148"/>
      <c r="I889" s="469"/>
      <c r="J889" s="147"/>
      <c r="K889" s="147"/>
      <c r="L889" s="147"/>
      <c r="M889" s="149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</row>
    <row ht="12.75" customHeight="1" r="890">
      <c r="A890" s="144"/>
      <c r="B890" s="145"/>
      <c r="C890" s="145"/>
      <c r="D890" s="469"/>
      <c r="E890" s="147"/>
      <c r="F890" s="148"/>
      <c r="G890" s="147"/>
      <c r="H890" s="148"/>
      <c r="I890" s="469"/>
      <c r="J890" s="147"/>
      <c r="K890" s="147"/>
      <c r="L890" s="147"/>
      <c r="M890" s="149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</row>
    <row ht="12.75" customHeight="1" r="891">
      <c r="A891" s="144"/>
      <c r="B891" s="145"/>
      <c r="C891" s="145"/>
      <c r="D891" s="469"/>
      <c r="E891" s="147"/>
      <c r="F891" s="148"/>
      <c r="G891" s="147"/>
      <c r="H891" s="148"/>
      <c r="I891" s="469"/>
      <c r="J891" s="147"/>
      <c r="K891" s="147"/>
      <c r="L891" s="147"/>
      <c r="M891" s="149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</row>
    <row ht="12.75" customHeight="1" r="892">
      <c r="A892" s="144"/>
      <c r="B892" s="145"/>
      <c r="C892" s="145"/>
      <c r="D892" s="469"/>
      <c r="E892" s="147"/>
      <c r="F892" s="148"/>
      <c r="G892" s="147"/>
      <c r="H892" s="148"/>
      <c r="I892" s="469"/>
      <c r="J892" s="147"/>
      <c r="K892" s="147"/>
      <c r="L892" s="147"/>
      <c r="M892" s="149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</row>
    <row ht="12.75" customHeight="1" r="893">
      <c r="A893" s="144"/>
      <c r="B893" s="145"/>
      <c r="C893" s="145"/>
      <c r="D893" s="469"/>
      <c r="E893" s="147"/>
      <c r="F893" s="148"/>
      <c r="G893" s="147"/>
      <c r="H893" s="148"/>
      <c r="I893" s="469"/>
      <c r="J893" s="147"/>
      <c r="K893" s="147"/>
      <c r="L893" s="147"/>
      <c r="M893" s="149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</row>
    <row ht="12.75" customHeight="1" r="894">
      <c r="A894" s="144"/>
      <c r="B894" s="145"/>
      <c r="C894" s="145"/>
      <c r="D894" s="469"/>
      <c r="E894" s="147"/>
      <c r="F894" s="148"/>
      <c r="G894" s="147"/>
      <c r="H894" s="148"/>
      <c r="I894" s="469"/>
      <c r="J894" s="147"/>
      <c r="K894" s="147"/>
      <c r="L894" s="147"/>
      <c r="M894" s="149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</row>
    <row ht="12.75" customHeight="1" r="895">
      <c r="A895" s="144"/>
      <c r="B895" s="145"/>
      <c r="C895" s="145"/>
      <c r="D895" s="469"/>
      <c r="E895" s="147"/>
      <c r="F895" s="148"/>
      <c r="G895" s="147"/>
      <c r="H895" s="148"/>
      <c r="I895" s="469"/>
      <c r="J895" s="147"/>
      <c r="K895" s="147"/>
      <c r="L895" s="147"/>
      <c r="M895" s="149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</row>
    <row ht="12.75" customHeight="1" r="896">
      <c r="A896" s="144"/>
      <c r="B896" s="145"/>
      <c r="C896" s="145"/>
      <c r="D896" s="469"/>
      <c r="E896" s="147"/>
      <c r="F896" s="148"/>
      <c r="G896" s="147"/>
      <c r="H896" s="148"/>
      <c r="I896" s="469"/>
      <c r="J896" s="147"/>
      <c r="K896" s="147"/>
      <c r="L896" s="147"/>
      <c r="M896" s="149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</row>
    <row ht="12.75" customHeight="1" r="897">
      <c r="A897" s="144"/>
      <c r="B897" s="145"/>
      <c r="C897" s="145"/>
      <c r="D897" s="469"/>
      <c r="E897" s="147"/>
      <c r="F897" s="148"/>
      <c r="G897" s="147"/>
      <c r="H897" s="148"/>
      <c r="I897" s="469"/>
      <c r="J897" s="147"/>
      <c r="K897" s="147"/>
      <c r="L897" s="147"/>
      <c r="M897" s="149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</row>
    <row ht="12.75" customHeight="1" r="898">
      <c r="A898" s="144"/>
      <c r="B898" s="145"/>
      <c r="C898" s="145"/>
      <c r="D898" s="469"/>
      <c r="E898" s="147"/>
      <c r="F898" s="148"/>
      <c r="G898" s="147"/>
      <c r="H898" s="148"/>
      <c r="I898" s="469"/>
      <c r="J898" s="147"/>
      <c r="K898" s="147"/>
      <c r="L898" s="147"/>
      <c r="M898" s="149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</row>
    <row ht="12.75" customHeight="1" r="899">
      <c r="A899" s="144"/>
      <c r="B899" s="145"/>
      <c r="C899" s="145"/>
      <c r="D899" s="469"/>
      <c r="E899" s="147"/>
      <c r="F899" s="148"/>
      <c r="G899" s="147"/>
      <c r="H899" s="148"/>
      <c r="I899" s="469"/>
      <c r="J899" s="147"/>
      <c r="K899" s="147"/>
      <c r="L899" s="147"/>
      <c r="M899" s="149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</row>
    <row ht="12.75" customHeight="1" r="900">
      <c r="A900" s="144"/>
      <c r="B900" s="145"/>
      <c r="C900" s="145"/>
      <c r="D900" s="469"/>
      <c r="E900" s="147"/>
      <c r="F900" s="148"/>
      <c r="G900" s="147"/>
      <c r="H900" s="148"/>
      <c r="I900" s="469"/>
      <c r="J900" s="147"/>
      <c r="K900" s="147"/>
      <c r="L900" s="147"/>
      <c r="M900" s="149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</row>
    <row ht="12.75" customHeight="1" r="901">
      <c r="A901" s="144"/>
      <c r="B901" s="145"/>
      <c r="C901" s="145"/>
      <c r="D901" s="469"/>
      <c r="E901" s="147"/>
      <c r="F901" s="148"/>
      <c r="G901" s="147"/>
      <c r="H901" s="148"/>
      <c r="I901" s="469"/>
      <c r="J901" s="147"/>
      <c r="K901" s="147"/>
      <c r="L901" s="147"/>
      <c r="M901" s="149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</row>
    <row ht="12.75" customHeight="1" r="902">
      <c r="A902" s="144"/>
      <c r="B902" s="145"/>
      <c r="C902" s="145"/>
      <c r="D902" s="469"/>
      <c r="E902" s="147"/>
      <c r="F902" s="148"/>
      <c r="G902" s="147"/>
      <c r="H902" s="148"/>
      <c r="I902" s="469"/>
      <c r="J902" s="147"/>
      <c r="K902" s="147"/>
      <c r="L902" s="147"/>
      <c r="M902" s="149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</row>
    <row ht="12.75" customHeight="1" r="903">
      <c r="A903" s="144"/>
      <c r="B903" s="145"/>
      <c r="C903" s="145"/>
      <c r="D903" s="469"/>
      <c r="E903" s="147"/>
      <c r="F903" s="148"/>
      <c r="G903" s="147"/>
      <c r="H903" s="148"/>
      <c r="I903" s="469"/>
      <c r="J903" s="147"/>
      <c r="K903" s="147"/>
      <c r="L903" s="147"/>
      <c r="M903" s="149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</row>
    <row ht="12.75" customHeight="1" r="904">
      <c r="A904" s="144"/>
      <c r="B904" s="145"/>
      <c r="C904" s="145"/>
      <c r="D904" s="469"/>
      <c r="E904" s="147"/>
      <c r="F904" s="148"/>
      <c r="G904" s="147"/>
      <c r="H904" s="148"/>
      <c r="I904" s="469"/>
      <c r="J904" s="147"/>
      <c r="K904" s="147"/>
      <c r="L904" s="147"/>
      <c r="M904" s="149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</row>
    <row ht="12.75" customHeight="1" r="905">
      <c r="A905" s="144"/>
      <c r="B905" s="145"/>
      <c r="C905" s="145"/>
      <c r="D905" s="469"/>
      <c r="E905" s="147"/>
      <c r="F905" s="148"/>
      <c r="G905" s="147"/>
      <c r="H905" s="148"/>
      <c r="I905" s="469"/>
      <c r="J905" s="147"/>
      <c r="K905" s="147"/>
      <c r="L905" s="147"/>
      <c r="M905" s="149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</row>
    <row ht="12.75" customHeight="1" r="906">
      <c r="A906" s="144"/>
      <c r="B906" s="145"/>
      <c r="C906" s="145"/>
      <c r="D906" s="469"/>
      <c r="E906" s="147"/>
      <c r="F906" s="148"/>
      <c r="G906" s="147"/>
      <c r="H906" s="148"/>
      <c r="I906" s="469"/>
      <c r="J906" s="147"/>
      <c r="K906" s="147"/>
      <c r="L906" s="147"/>
      <c r="M906" s="149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</row>
    <row ht="12.75" customHeight="1" r="907">
      <c r="A907" s="144"/>
      <c r="B907" s="145"/>
      <c r="C907" s="145"/>
      <c r="D907" s="469"/>
      <c r="E907" s="147"/>
      <c r="F907" s="148"/>
      <c r="G907" s="147"/>
      <c r="H907" s="148"/>
      <c r="I907" s="469"/>
      <c r="J907" s="147"/>
      <c r="K907" s="147"/>
      <c r="L907" s="147"/>
      <c r="M907" s="149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</row>
    <row ht="12.75" customHeight="1" r="908">
      <c r="A908" s="144"/>
      <c r="B908" s="145"/>
      <c r="C908" s="145"/>
      <c r="D908" s="469"/>
      <c r="E908" s="147"/>
      <c r="F908" s="148"/>
      <c r="G908" s="147"/>
      <c r="H908" s="148"/>
      <c r="I908" s="469"/>
      <c r="J908" s="147"/>
      <c r="K908" s="147"/>
      <c r="L908" s="147"/>
      <c r="M908" s="149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</row>
    <row ht="12.75" customHeight="1" r="909">
      <c r="A909" s="144"/>
      <c r="B909" s="145"/>
      <c r="C909" s="145"/>
      <c r="D909" s="469"/>
      <c r="E909" s="147"/>
      <c r="F909" s="148"/>
      <c r="G909" s="147"/>
      <c r="H909" s="148"/>
      <c r="I909" s="469"/>
      <c r="J909" s="147"/>
      <c r="K909" s="147"/>
      <c r="L909" s="147"/>
      <c r="M909" s="149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</row>
    <row ht="12.75" customHeight="1" r="910">
      <c r="A910" s="144"/>
      <c r="B910" s="145"/>
      <c r="C910" s="145"/>
      <c r="D910" s="469"/>
      <c r="E910" s="147"/>
      <c r="F910" s="148"/>
      <c r="G910" s="147"/>
      <c r="H910" s="148"/>
      <c r="I910" s="469"/>
      <c r="J910" s="147"/>
      <c r="K910" s="147"/>
      <c r="L910" s="147"/>
      <c r="M910" s="149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</row>
    <row ht="12.75" customHeight="1" r="911">
      <c r="A911" s="144"/>
      <c r="B911" s="145"/>
      <c r="C911" s="145"/>
      <c r="D911" s="469"/>
      <c r="E911" s="147"/>
      <c r="F911" s="148"/>
      <c r="G911" s="147"/>
      <c r="H911" s="148"/>
      <c r="I911" s="469"/>
      <c r="J911" s="147"/>
      <c r="K911" s="147"/>
      <c r="L911" s="147"/>
      <c r="M911" s="149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</row>
    <row ht="12.75" customHeight="1" r="912">
      <c r="A912" s="144"/>
      <c r="B912" s="145"/>
      <c r="C912" s="145"/>
      <c r="D912" s="469"/>
      <c r="E912" s="147"/>
      <c r="F912" s="148"/>
      <c r="G912" s="147"/>
      <c r="H912" s="148"/>
      <c r="I912" s="469"/>
      <c r="J912" s="147"/>
      <c r="K912" s="147"/>
      <c r="L912" s="147"/>
      <c r="M912" s="149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</row>
    <row ht="12.75" customHeight="1" r="913">
      <c r="A913" s="144"/>
      <c r="B913" s="145"/>
      <c r="C913" s="145"/>
      <c r="D913" s="469"/>
      <c r="E913" s="147"/>
      <c r="F913" s="148"/>
      <c r="G913" s="147"/>
      <c r="H913" s="148"/>
      <c r="I913" s="469"/>
      <c r="J913" s="147"/>
      <c r="K913" s="147"/>
      <c r="L913" s="147"/>
      <c r="M913" s="149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</row>
    <row ht="12.75" customHeight="1" r="914">
      <c r="A914" s="144"/>
      <c r="B914" s="145"/>
      <c r="C914" s="145"/>
      <c r="D914" s="469"/>
      <c r="E914" s="147"/>
      <c r="F914" s="148"/>
      <c r="G914" s="147"/>
      <c r="H914" s="148"/>
      <c r="I914" s="469"/>
      <c r="J914" s="147"/>
      <c r="K914" s="147"/>
      <c r="L914" s="147"/>
      <c r="M914" s="149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</row>
    <row ht="12.75" customHeight="1" r="915">
      <c r="A915" s="144"/>
      <c r="B915" s="145"/>
      <c r="C915" s="145"/>
      <c r="D915" s="469"/>
      <c r="E915" s="147"/>
      <c r="F915" s="148"/>
      <c r="G915" s="147"/>
      <c r="H915" s="148"/>
      <c r="I915" s="469"/>
      <c r="J915" s="147"/>
      <c r="K915" s="147"/>
      <c r="L915" s="147"/>
      <c r="M915" s="149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</row>
    <row ht="12.75" customHeight="1" r="916">
      <c r="A916" s="144"/>
      <c r="B916" s="145"/>
      <c r="C916" s="145"/>
      <c r="D916" s="469"/>
      <c r="E916" s="147"/>
      <c r="F916" s="148"/>
      <c r="G916" s="147"/>
      <c r="H916" s="148"/>
      <c r="I916" s="469"/>
      <c r="J916" s="147"/>
      <c r="K916" s="147"/>
      <c r="L916" s="147"/>
      <c r="M916" s="149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</row>
    <row ht="12.75" customHeight="1" r="917">
      <c r="A917" s="144"/>
      <c r="B917" s="145"/>
      <c r="C917" s="145"/>
      <c r="D917" s="469"/>
      <c r="E917" s="147"/>
      <c r="F917" s="148"/>
      <c r="G917" s="147"/>
      <c r="H917" s="148"/>
      <c r="I917" s="469"/>
      <c r="J917" s="147"/>
      <c r="K917" s="147"/>
      <c r="L917" s="147"/>
      <c r="M917" s="149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</row>
    <row ht="12.75" customHeight="1" r="918">
      <c r="A918" s="144"/>
      <c r="B918" s="145"/>
      <c r="C918" s="145"/>
      <c r="D918" s="469"/>
      <c r="E918" s="147"/>
      <c r="F918" s="148"/>
      <c r="G918" s="147"/>
      <c r="H918" s="148"/>
      <c r="I918" s="469"/>
      <c r="J918" s="147"/>
      <c r="K918" s="147"/>
      <c r="L918" s="147"/>
      <c r="M918" s="149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</row>
    <row ht="12.75" customHeight="1" r="919">
      <c r="A919" s="144"/>
      <c r="B919" s="145"/>
      <c r="C919" s="145"/>
      <c r="D919" s="469"/>
      <c r="E919" s="147"/>
      <c r="F919" s="148"/>
      <c r="G919" s="147"/>
      <c r="H919" s="148"/>
      <c r="I919" s="469"/>
      <c r="J919" s="147"/>
      <c r="K919" s="147"/>
      <c r="L919" s="147"/>
      <c r="M919" s="149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</row>
    <row ht="12.75" customHeight="1" r="920">
      <c r="A920" s="144"/>
      <c r="B920" s="145"/>
      <c r="C920" s="145"/>
      <c r="D920" s="469"/>
      <c r="E920" s="147"/>
      <c r="F920" s="148"/>
      <c r="G920" s="147"/>
      <c r="H920" s="148"/>
      <c r="I920" s="469"/>
      <c r="J920" s="147"/>
      <c r="K920" s="147"/>
      <c r="L920" s="147"/>
      <c r="M920" s="149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</row>
    <row ht="12.75" customHeight="1" r="921">
      <c r="A921" s="144"/>
      <c r="B921" s="145"/>
      <c r="C921" s="145"/>
      <c r="D921" s="469"/>
      <c r="E921" s="147"/>
      <c r="F921" s="148"/>
      <c r="G921" s="147"/>
      <c r="H921" s="148"/>
      <c r="I921" s="469"/>
      <c r="J921" s="147"/>
      <c r="K921" s="147"/>
      <c r="L921" s="147"/>
      <c r="M921" s="149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</row>
    <row ht="12.75" customHeight="1" r="922">
      <c r="A922" s="144"/>
      <c r="B922" s="145"/>
      <c r="C922" s="145"/>
      <c r="D922" s="469"/>
      <c r="E922" s="147"/>
      <c r="F922" s="148"/>
      <c r="G922" s="147"/>
      <c r="H922" s="148"/>
      <c r="I922" s="469"/>
      <c r="J922" s="147"/>
      <c r="K922" s="147"/>
      <c r="L922" s="147"/>
      <c r="M922" s="149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</row>
    <row ht="12.75" customHeight="1" r="923">
      <c r="A923" s="144"/>
      <c r="B923" s="145"/>
      <c r="C923" s="145"/>
      <c r="D923" s="469"/>
      <c r="E923" s="147"/>
      <c r="F923" s="148"/>
      <c r="G923" s="147"/>
      <c r="H923" s="148"/>
      <c r="I923" s="469"/>
      <c r="J923" s="147"/>
      <c r="K923" s="147"/>
      <c r="L923" s="147"/>
      <c r="M923" s="149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</row>
    <row ht="12.75" customHeight="1" r="924">
      <c r="A924" s="144"/>
      <c r="B924" s="145"/>
      <c r="C924" s="145"/>
      <c r="D924" s="469"/>
      <c r="E924" s="147"/>
      <c r="F924" s="148"/>
      <c r="G924" s="147"/>
      <c r="H924" s="148"/>
      <c r="I924" s="469"/>
      <c r="J924" s="147"/>
      <c r="K924" s="147"/>
      <c r="L924" s="147"/>
      <c r="M924" s="149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</row>
    <row ht="12.75" customHeight="1" r="925">
      <c r="A925" s="144"/>
      <c r="B925" s="145"/>
      <c r="C925" s="145"/>
      <c r="D925" s="469"/>
      <c r="E925" s="147"/>
      <c r="F925" s="148"/>
      <c r="G925" s="147"/>
      <c r="H925" s="148"/>
      <c r="I925" s="469"/>
      <c r="J925" s="147"/>
      <c r="K925" s="147"/>
      <c r="L925" s="147"/>
      <c r="M925" s="149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</row>
    <row ht="12.75" customHeight="1" r="926">
      <c r="A926" s="144"/>
      <c r="B926" s="145"/>
      <c r="C926" s="145"/>
      <c r="D926" s="469"/>
      <c r="E926" s="147"/>
      <c r="F926" s="148"/>
      <c r="G926" s="147"/>
      <c r="H926" s="148"/>
      <c r="I926" s="469"/>
      <c r="J926" s="147"/>
      <c r="K926" s="147"/>
      <c r="L926" s="147"/>
      <c r="M926" s="149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</row>
    <row ht="12.75" customHeight="1" r="927">
      <c r="A927" s="144"/>
      <c r="B927" s="145"/>
      <c r="C927" s="145"/>
      <c r="D927" s="469"/>
      <c r="E927" s="147"/>
      <c r="F927" s="148"/>
      <c r="G927" s="147"/>
      <c r="H927" s="148"/>
      <c r="I927" s="469"/>
      <c r="J927" s="147"/>
      <c r="K927" s="147"/>
      <c r="L927" s="147"/>
      <c r="M927" s="149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</row>
    <row ht="12.75" customHeight="1" r="928">
      <c r="A928" s="144"/>
      <c r="B928" s="145"/>
      <c r="C928" s="145"/>
      <c r="D928" s="469"/>
      <c r="E928" s="147"/>
      <c r="F928" s="148"/>
      <c r="G928" s="147"/>
      <c r="H928" s="148"/>
      <c r="I928" s="469"/>
      <c r="J928" s="147"/>
      <c r="K928" s="147"/>
      <c r="L928" s="147"/>
      <c r="M928" s="149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</row>
    <row ht="12.75" customHeight="1" r="929">
      <c r="A929" s="144"/>
      <c r="B929" s="145"/>
      <c r="C929" s="145"/>
      <c r="D929" s="469"/>
      <c r="E929" s="147"/>
      <c r="F929" s="148"/>
      <c r="G929" s="147"/>
      <c r="H929" s="148"/>
      <c r="I929" s="469"/>
      <c r="J929" s="147"/>
      <c r="K929" s="147"/>
      <c r="L929" s="147"/>
      <c r="M929" s="149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</row>
    <row ht="12.75" customHeight="1" r="930">
      <c r="A930" s="144"/>
      <c r="B930" s="145"/>
      <c r="C930" s="145"/>
      <c r="D930" s="469"/>
      <c r="E930" s="147"/>
      <c r="F930" s="148"/>
      <c r="G930" s="147"/>
      <c r="H930" s="148"/>
      <c r="I930" s="469"/>
      <c r="J930" s="147"/>
      <c r="K930" s="147"/>
      <c r="L930" s="147"/>
      <c r="M930" s="149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</row>
    <row ht="12.75" customHeight="1" r="931">
      <c r="A931" s="144"/>
      <c r="B931" s="145"/>
      <c r="C931" s="145"/>
      <c r="D931" s="469"/>
      <c r="E931" s="147"/>
      <c r="F931" s="148"/>
      <c r="G931" s="147"/>
      <c r="H931" s="148"/>
      <c r="I931" s="469"/>
      <c r="J931" s="147"/>
      <c r="K931" s="147"/>
      <c r="L931" s="147"/>
      <c r="M931" s="149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</row>
    <row ht="12.75" customHeight="1" r="932">
      <c r="A932" s="144"/>
      <c r="B932" s="145"/>
      <c r="C932" s="145"/>
      <c r="D932" s="469"/>
      <c r="E932" s="147"/>
      <c r="F932" s="148"/>
      <c r="G932" s="147"/>
      <c r="H932" s="148"/>
      <c r="I932" s="469"/>
      <c r="J932" s="147"/>
      <c r="K932" s="147"/>
      <c r="L932" s="147"/>
      <c r="M932" s="149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</row>
    <row ht="12.75" customHeight="1" r="933">
      <c r="A933" s="144"/>
      <c r="B933" s="145"/>
      <c r="C933" s="145"/>
      <c r="D933" s="469"/>
      <c r="E933" s="147"/>
      <c r="F933" s="148"/>
      <c r="G933" s="147"/>
      <c r="H933" s="148"/>
      <c r="I933" s="469"/>
      <c r="J933" s="147"/>
      <c r="K933" s="147"/>
      <c r="L933" s="147"/>
      <c r="M933" s="149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</row>
    <row ht="12.75" customHeight="1" r="934">
      <c r="A934" s="144"/>
      <c r="B934" s="145"/>
      <c r="C934" s="145"/>
      <c r="D934" s="469"/>
      <c r="E934" s="147"/>
      <c r="F934" s="148"/>
      <c r="G934" s="147"/>
      <c r="H934" s="148"/>
      <c r="I934" s="469"/>
      <c r="J934" s="147"/>
      <c r="K934" s="147"/>
      <c r="L934" s="147"/>
      <c r="M934" s="149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</row>
    <row ht="12.75" customHeight="1" r="935">
      <c r="A935" s="144"/>
      <c r="B935" s="145"/>
      <c r="C935" s="145"/>
      <c r="D935" s="469"/>
      <c r="E935" s="147"/>
      <c r="F935" s="148"/>
      <c r="G935" s="147"/>
      <c r="H935" s="148"/>
      <c r="I935" s="469"/>
      <c r="J935" s="147"/>
      <c r="K935" s="147"/>
      <c r="L935" s="147"/>
      <c r="M935" s="149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</row>
    <row ht="12.75" customHeight="1" r="936">
      <c r="A936" s="144"/>
      <c r="B936" s="145"/>
      <c r="C936" s="145"/>
      <c r="D936" s="469"/>
      <c r="E936" s="147"/>
      <c r="F936" s="148"/>
      <c r="G936" s="147"/>
      <c r="H936" s="148"/>
      <c r="I936" s="469"/>
      <c r="J936" s="147"/>
      <c r="K936" s="147"/>
      <c r="L936" s="147"/>
      <c r="M936" s="149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</row>
    <row ht="12.75" customHeight="1" r="937">
      <c r="A937" s="144"/>
      <c r="B937" s="145"/>
      <c r="C937" s="145"/>
      <c r="D937" s="469"/>
      <c r="E937" s="147"/>
      <c r="F937" s="148"/>
      <c r="G937" s="147"/>
      <c r="H937" s="148"/>
      <c r="I937" s="469"/>
      <c r="J937" s="147"/>
      <c r="K937" s="147"/>
      <c r="L937" s="147"/>
      <c r="M937" s="149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</row>
    <row ht="12.75" customHeight="1" r="938">
      <c r="A938" s="144"/>
      <c r="B938" s="145"/>
      <c r="C938" s="145"/>
      <c r="D938" s="469"/>
      <c r="E938" s="147"/>
      <c r="F938" s="148"/>
      <c r="G938" s="147"/>
      <c r="H938" s="148"/>
      <c r="I938" s="469"/>
      <c r="J938" s="147"/>
      <c r="K938" s="147"/>
      <c r="L938" s="147"/>
      <c r="M938" s="149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</row>
    <row ht="12.75" customHeight="1" r="939">
      <c r="A939" s="144"/>
      <c r="B939" s="145"/>
      <c r="C939" s="145"/>
      <c r="D939" s="469"/>
      <c r="E939" s="147"/>
      <c r="F939" s="148"/>
      <c r="G939" s="147"/>
      <c r="H939" s="148"/>
      <c r="I939" s="469"/>
      <c r="J939" s="147"/>
      <c r="K939" s="147"/>
      <c r="L939" s="147"/>
      <c r="M939" s="149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</row>
    <row ht="12.75" customHeight="1" r="940">
      <c r="A940" s="144"/>
      <c r="B940" s="145"/>
      <c r="C940" s="145"/>
      <c r="D940" s="469"/>
      <c r="E940" s="147"/>
      <c r="F940" s="148"/>
      <c r="G940" s="147"/>
      <c r="H940" s="148"/>
      <c r="I940" s="469"/>
      <c r="J940" s="147"/>
      <c r="K940" s="147"/>
      <c r="L940" s="147"/>
      <c r="M940" s="149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</row>
    <row ht="12.75" customHeight="1" r="941">
      <c r="A941" s="144"/>
      <c r="B941" s="145"/>
      <c r="C941" s="145"/>
      <c r="D941" s="469"/>
      <c r="E941" s="147"/>
      <c r="F941" s="148"/>
      <c r="G941" s="147"/>
      <c r="H941" s="148"/>
      <c r="I941" s="469"/>
      <c r="J941" s="147"/>
      <c r="K941" s="147"/>
      <c r="L941" s="147"/>
      <c r="M941" s="149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</row>
    <row ht="12.75" customHeight="1" r="942">
      <c r="A942" s="144"/>
      <c r="B942" s="145"/>
      <c r="C942" s="145"/>
      <c r="D942" s="469"/>
      <c r="E942" s="147"/>
      <c r="F942" s="148"/>
      <c r="G942" s="147"/>
      <c r="H942" s="148"/>
      <c r="I942" s="469"/>
      <c r="J942" s="147"/>
      <c r="K942" s="147"/>
      <c r="L942" s="147"/>
      <c r="M942" s="149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</row>
    <row ht="12.75" customHeight="1" r="943">
      <c r="A943" s="144"/>
      <c r="B943" s="145"/>
      <c r="C943" s="145"/>
      <c r="D943" s="469"/>
      <c r="E943" s="147"/>
      <c r="F943" s="148"/>
      <c r="G943" s="147"/>
      <c r="H943" s="148"/>
      <c r="I943" s="469"/>
      <c r="J943" s="147"/>
      <c r="K943" s="147"/>
      <c r="L943" s="147"/>
      <c r="M943" s="149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</row>
    <row ht="12.75" customHeight="1" r="944">
      <c r="A944" s="144"/>
      <c r="B944" s="145"/>
      <c r="C944" s="145"/>
      <c r="D944" s="469"/>
      <c r="E944" s="147"/>
      <c r="F944" s="148"/>
      <c r="G944" s="147"/>
      <c r="H944" s="148"/>
      <c r="I944" s="469"/>
      <c r="J944" s="147"/>
      <c r="K944" s="147"/>
      <c r="L944" s="147"/>
      <c r="M944" s="149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</row>
    <row ht="12.75" customHeight="1" r="945">
      <c r="A945" s="144"/>
      <c r="B945" s="145"/>
      <c r="C945" s="145"/>
      <c r="D945" s="469"/>
      <c r="E945" s="147"/>
      <c r="F945" s="148"/>
      <c r="G945" s="147"/>
      <c r="H945" s="148"/>
      <c r="I945" s="469"/>
      <c r="J945" s="147"/>
      <c r="K945" s="147"/>
      <c r="L945" s="147"/>
      <c r="M945" s="149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</row>
    <row ht="12.75" customHeight="1" r="946">
      <c r="A946" s="144"/>
      <c r="B946" s="145"/>
      <c r="C946" s="145"/>
      <c r="D946" s="469"/>
      <c r="E946" s="147"/>
      <c r="F946" s="148"/>
      <c r="G946" s="147"/>
      <c r="H946" s="148"/>
      <c r="I946" s="469"/>
      <c r="J946" s="147"/>
      <c r="K946" s="147"/>
      <c r="L946" s="147"/>
      <c r="M946" s="149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</row>
    <row ht="12.75" customHeight="1" r="947">
      <c r="A947" s="144"/>
      <c r="B947" s="145"/>
      <c r="C947" s="145"/>
      <c r="D947" s="469"/>
      <c r="E947" s="147"/>
      <c r="F947" s="148"/>
      <c r="G947" s="147"/>
      <c r="H947" s="148"/>
      <c r="I947" s="469"/>
      <c r="J947" s="147"/>
      <c r="K947" s="147"/>
      <c r="L947" s="147"/>
      <c r="M947" s="149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</row>
    <row ht="12.75" customHeight="1" r="948">
      <c r="A948" s="144"/>
      <c r="B948" s="145"/>
      <c r="C948" s="145"/>
      <c r="D948" s="469"/>
      <c r="E948" s="147"/>
      <c r="F948" s="148"/>
      <c r="G948" s="147"/>
      <c r="H948" s="148"/>
      <c r="I948" s="469"/>
      <c r="J948" s="147"/>
      <c r="K948" s="147"/>
      <c r="L948" s="147"/>
      <c r="M948" s="149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</row>
    <row ht="12.75" customHeight="1" r="949">
      <c r="A949" s="144"/>
      <c r="B949" s="145"/>
      <c r="C949" s="145"/>
      <c r="D949" s="469"/>
      <c r="E949" s="147"/>
      <c r="F949" s="148"/>
      <c r="G949" s="147"/>
      <c r="H949" s="148"/>
      <c r="I949" s="469"/>
      <c r="J949" s="147"/>
      <c r="K949" s="147"/>
      <c r="L949" s="147"/>
      <c r="M949" s="149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</row>
    <row ht="12.75" customHeight="1" r="950">
      <c r="A950" s="144"/>
      <c r="B950" s="145"/>
      <c r="C950" s="145"/>
      <c r="D950" s="469"/>
      <c r="E950" s="147"/>
      <c r="F950" s="148"/>
      <c r="G950" s="147"/>
      <c r="H950" s="148"/>
      <c r="I950" s="469"/>
      <c r="J950" s="147"/>
      <c r="K950" s="147"/>
      <c r="L950" s="147"/>
      <c r="M950" s="149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</row>
    <row ht="12.75" customHeight="1" r="951">
      <c r="A951" s="144"/>
      <c r="B951" s="145"/>
      <c r="C951" s="145"/>
      <c r="D951" s="469"/>
      <c r="E951" s="147"/>
      <c r="F951" s="148"/>
      <c r="G951" s="147"/>
      <c r="H951" s="148"/>
      <c r="I951" s="469"/>
      <c r="J951" s="147"/>
      <c r="K951" s="147"/>
      <c r="L951" s="147"/>
      <c r="M951" s="149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</row>
    <row ht="12.75" customHeight="1" r="952">
      <c r="A952" s="144"/>
      <c r="B952" s="145"/>
      <c r="C952" s="145"/>
      <c r="D952" s="469"/>
      <c r="E952" s="147"/>
      <c r="F952" s="148"/>
      <c r="G952" s="147"/>
      <c r="H952" s="148"/>
      <c r="I952" s="469"/>
      <c r="J952" s="147"/>
      <c r="K952" s="147"/>
      <c r="L952" s="147"/>
      <c r="M952" s="149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</row>
    <row ht="12.75" customHeight="1" r="953">
      <c r="A953" s="144"/>
      <c r="B953" s="145"/>
      <c r="C953" s="145"/>
      <c r="D953" s="469"/>
      <c r="E953" s="147"/>
      <c r="F953" s="148"/>
      <c r="G953" s="147"/>
      <c r="H953" s="148"/>
      <c r="I953" s="469"/>
      <c r="J953" s="147"/>
      <c r="K953" s="147"/>
      <c r="L953" s="147"/>
      <c r="M953" s="149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</row>
    <row ht="12.75" customHeight="1" r="954">
      <c r="A954" s="144"/>
      <c r="B954" s="145"/>
      <c r="C954" s="145"/>
      <c r="D954" s="469"/>
      <c r="E954" s="147"/>
      <c r="F954" s="148"/>
      <c r="G954" s="147"/>
      <c r="H954" s="148"/>
      <c r="I954" s="469"/>
      <c r="J954" s="147"/>
      <c r="K954" s="147"/>
      <c r="L954" s="147"/>
      <c r="M954" s="149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</row>
    <row ht="12.75" customHeight="1" r="955">
      <c r="A955" s="144"/>
      <c r="B955" s="145"/>
      <c r="C955" s="145"/>
      <c r="D955" s="469"/>
      <c r="E955" s="147"/>
      <c r="F955" s="148"/>
      <c r="G955" s="147"/>
      <c r="H955" s="148"/>
      <c r="I955" s="469"/>
      <c r="J955" s="147"/>
      <c r="K955" s="147"/>
      <c r="L955" s="147"/>
      <c r="M955" s="149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</row>
    <row ht="12.75" customHeight="1" r="956">
      <c r="A956" s="144"/>
      <c r="B956" s="145"/>
      <c r="C956" s="145"/>
      <c r="D956" s="469"/>
      <c r="E956" s="147"/>
      <c r="F956" s="148"/>
      <c r="G956" s="147"/>
      <c r="H956" s="148"/>
      <c r="I956" s="469"/>
      <c r="J956" s="147"/>
      <c r="K956" s="147"/>
      <c r="L956" s="147"/>
      <c r="M956" s="149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</row>
    <row ht="12.75" customHeight="1" r="957">
      <c r="A957" s="144"/>
      <c r="B957" s="145"/>
      <c r="C957" s="145"/>
      <c r="D957" s="469"/>
      <c r="E957" s="147"/>
      <c r="F957" s="148"/>
      <c r="G957" s="147"/>
      <c r="H957" s="148"/>
      <c r="I957" s="469"/>
      <c r="J957" s="147"/>
      <c r="K957" s="147"/>
      <c r="L957" s="147"/>
      <c r="M957" s="149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</row>
    <row ht="12.75" customHeight="1" r="958">
      <c r="A958" s="144"/>
      <c r="B958" s="145"/>
      <c r="C958" s="145"/>
      <c r="D958" s="469"/>
      <c r="E958" s="147"/>
      <c r="F958" s="148"/>
      <c r="G958" s="147"/>
      <c r="H958" s="148"/>
      <c r="I958" s="469"/>
      <c r="J958" s="147"/>
      <c r="K958" s="147"/>
      <c r="L958" s="147"/>
      <c r="M958" s="149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</row>
    <row ht="12.75" customHeight="1" r="959">
      <c r="A959" s="144"/>
      <c r="B959" s="145"/>
      <c r="C959" s="145"/>
      <c r="D959" s="469"/>
      <c r="E959" s="147"/>
      <c r="F959" s="148"/>
      <c r="G959" s="147"/>
      <c r="H959" s="148"/>
      <c r="I959" s="469"/>
      <c r="J959" s="147"/>
      <c r="K959" s="147"/>
      <c r="L959" s="147"/>
      <c r="M959" s="149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</row>
    <row ht="12.75" customHeight="1" r="960">
      <c r="A960" s="144"/>
      <c r="B960" s="145"/>
      <c r="C960" s="145"/>
      <c r="D960" s="469"/>
      <c r="E960" s="147"/>
      <c r="F960" s="148"/>
      <c r="G960" s="147"/>
      <c r="H960" s="148"/>
      <c r="I960" s="469"/>
      <c r="J960" s="147"/>
      <c r="K960" s="147"/>
      <c r="L960" s="147"/>
      <c r="M960" s="149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</row>
    <row ht="12.75" customHeight="1" r="961">
      <c r="A961" s="144"/>
      <c r="B961" s="145"/>
      <c r="C961" s="145"/>
      <c r="D961" s="469"/>
      <c r="E961" s="147"/>
      <c r="F961" s="148"/>
      <c r="G961" s="147"/>
      <c r="H961" s="148"/>
      <c r="I961" s="469"/>
      <c r="J961" s="147"/>
      <c r="K961" s="147"/>
      <c r="L961" s="147"/>
      <c r="M961" s="149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</row>
    <row ht="12.75" customHeight="1" r="962">
      <c r="A962" s="144"/>
      <c r="B962" s="145"/>
      <c r="C962" s="145"/>
      <c r="D962" s="469"/>
      <c r="E962" s="147"/>
      <c r="F962" s="148"/>
      <c r="G962" s="147"/>
      <c r="H962" s="148"/>
      <c r="I962" s="469"/>
      <c r="J962" s="147"/>
      <c r="K962" s="147"/>
      <c r="L962" s="147"/>
      <c r="M962" s="149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</row>
    <row ht="12.75" customHeight="1" r="963">
      <c r="A963" s="144"/>
      <c r="B963" s="145"/>
      <c r="C963" s="145"/>
      <c r="D963" s="469"/>
      <c r="E963" s="147"/>
      <c r="F963" s="148"/>
      <c r="G963" s="147"/>
      <c r="H963" s="148"/>
      <c r="I963" s="469"/>
      <c r="J963" s="147"/>
      <c r="K963" s="147"/>
      <c r="L963" s="147"/>
      <c r="M963" s="149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</row>
    <row ht="12.75" customHeight="1" r="964">
      <c r="A964" s="144"/>
      <c r="B964" s="145"/>
      <c r="C964" s="145"/>
      <c r="D964" s="469"/>
      <c r="E964" s="147"/>
      <c r="F964" s="148"/>
      <c r="G964" s="147"/>
      <c r="H964" s="148"/>
      <c r="I964" s="469"/>
      <c r="J964" s="147"/>
      <c r="K964" s="147"/>
      <c r="L964" s="147"/>
      <c r="M964" s="149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</row>
    <row ht="12.75" customHeight="1" r="965">
      <c r="A965" s="144"/>
      <c r="B965" s="145"/>
      <c r="C965" s="145"/>
      <c r="D965" s="469"/>
      <c r="E965" s="147"/>
      <c r="F965" s="148"/>
      <c r="G965" s="147"/>
      <c r="H965" s="148"/>
      <c r="I965" s="469"/>
      <c r="J965" s="147"/>
      <c r="K965" s="147"/>
      <c r="L965" s="147"/>
      <c r="M965" s="149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</row>
    <row ht="12.75" customHeight="1" r="966">
      <c r="A966" s="144"/>
      <c r="B966" s="145"/>
      <c r="C966" s="145"/>
      <c r="D966" s="469"/>
      <c r="E966" s="147"/>
      <c r="F966" s="148"/>
      <c r="G966" s="147"/>
      <c r="H966" s="148"/>
      <c r="I966" s="469"/>
      <c r="J966" s="147"/>
      <c r="K966" s="147"/>
      <c r="L966" s="147"/>
      <c r="M966" s="149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</row>
    <row ht="12.75" customHeight="1" r="967">
      <c r="A967" s="144"/>
      <c r="B967" s="145"/>
      <c r="C967" s="145"/>
      <c r="D967" s="469"/>
      <c r="E967" s="147"/>
      <c r="F967" s="148"/>
      <c r="G967" s="147"/>
      <c r="H967" s="148"/>
      <c r="I967" s="469"/>
      <c r="J967" s="147"/>
      <c r="K967" s="147"/>
      <c r="L967" s="147"/>
      <c r="M967" s="149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</row>
    <row ht="12.75" customHeight="1" r="968">
      <c r="A968" s="144"/>
      <c r="B968" s="145"/>
      <c r="C968" s="145"/>
      <c r="D968" s="469"/>
      <c r="E968" s="147"/>
      <c r="F968" s="148"/>
      <c r="G968" s="147"/>
      <c r="H968" s="148"/>
      <c r="I968" s="469"/>
      <c r="J968" s="147"/>
      <c r="K968" s="147"/>
      <c r="L968" s="147"/>
      <c r="M968" s="149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</row>
    <row ht="12.75" customHeight="1" r="969">
      <c r="A969" s="144"/>
      <c r="B969" s="145"/>
      <c r="C969" s="145"/>
      <c r="D969" s="469"/>
      <c r="E969" s="147"/>
      <c r="F969" s="148"/>
      <c r="G969" s="147"/>
      <c r="H969" s="148"/>
      <c r="I969" s="469"/>
      <c r="J969" s="147"/>
      <c r="K969" s="147"/>
      <c r="L969" s="147"/>
      <c r="M969" s="149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</row>
    <row ht="12.75" customHeight="1" r="970">
      <c r="A970" s="144"/>
      <c r="B970" s="145"/>
      <c r="C970" s="145"/>
      <c r="D970" s="469"/>
      <c r="E970" s="147"/>
      <c r="F970" s="148"/>
      <c r="G970" s="147"/>
      <c r="H970" s="148"/>
      <c r="I970" s="469"/>
      <c r="J970" s="147"/>
      <c r="K970" s="147"/>
      <c r="L970" s="147"/>
      <c r="M970" s="149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</row>
    <row ht="12.75" customHeight="1" r="971">
      <c r="A971" s="144"/>
      <c r="B971" s="145"/>
      <c r="C971" s="145"/>
      <c r="D971" s="469"/>
      <c r="E971" s="147"/>
      <c r="F971" s="148"/>
      <c r="G971" s="147"/>
      <c r="H971" s="148"/>
      <c r="I971" s="469"/>
      <c r="J971" s="147"/>
      <c r="K971" s="147"/>
      <c r="L971" s="147"/>
      <c r="M971" s="149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</row>
    <row ht="12.75" customHeight="1" r="972">
      <c r="A972" s="144"/>
      <c r="B972" s="145"/>
      <c r="C972" s="145"/>
      <c r="D972" s="469"/>
      <c r="E972" s="147"/>
      <c r="F972" s="148"/>
      <c r="G972" s="147"/>
      <c r="H972" s="148"/>
      <c r="I972" s="469"/>
      <c r="J972" s="147"/>
      <c r="K972" s="147"/>
      <c r="L972" s="147"/>
      <c r="M972" s="149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</row>
    <row ht="12.75" customHeight="1" r="973">
      <c r="A973" s="144"/>
      <c r="B973" s="145"/>
      <c r="C973" s="145"/>
      <c r="D973" s="469"/>
      <c r="E973" s="147"/>
      <c r="F973" s="148"/>
      <c r="G973" s="147"/>
      <c r="H973" s="148"/>
      <c r="I973" s="469"/>
      <c r="J973" s="147"/>
      <c r="K973" s="147"/>
      <c r="L973" s="147"/>
      <c r="M973" s="149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</row>
    <row ht="12.75" customHeight="1" r="974">
      <c r="A974" s="144"/>
      <c r="B974" s="145"/>
      <c r="C974" s="145"/>
      <c r="D974" s="469"/>
      <c r="E974" s="147"/>
      <c r="F974" s="148"/>
      <c r="G974" s="147"/>
      <c r="H974" s="148"/>
      <c r="I974" s="469"/>
      <c r="J974" s="147"/>
      <c r="K974" s="147"/>
      <c r="L974" s="147"/>
      <c r="M974" s="149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</row>
    <row ht="12.75" customHeight="1" r="975">
      <c r="A975" s="144"/>
      <c r="B975" s="145"/>
      <c r="C975" s="145"/>
      <c r="D975" s="469"/>
      <c r="E975" s="147"/>
      <c r="F975" s="148"/>
      <c r="G975" s="147"/>
      <c r="H975" s="148"/>
      <c r="I975" s="469"/>
      <c r="J975" s="147"/>
      <c r="K975" s="147"/>
      <c r="L975" s="147"/>
      <c r="M975" s="149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</row>
    <row ht="12.75" customHeight="1" r="976">
      <c r="A976" s="144"/>
      <c r="B976" s="145"/>
      <c r="C976" s="145"/>
      <c r="D976" s="469"/>
      <c r="E976" s="147"/>
      <c r="F976" s="148"/>
      <c r="G976" s="147"/>
      <c r="H976" s="148"/>
      <c r="I976" s="469"/>
      <c r="J976" s="147"/>
      <c r="K976" s="147"/>
      <c r="L976" s="147"/>
      <c r="M976" s="149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</row>
    <row ht="12.75" customHeight="1" r="977">
      <c r="A977" s="144"/>
      <c r="B977" s="145"/>
      <c r="C977" s="145"/>
      <c r="D977" s="469"/>
      <c r="E977" s="147"/>
      <c r="F977" s="148"/>
      <c r="G977" s="147"/>
      <c r="H977" s="148"/>
      <c r="I977" s="469"/>
      <c r="J977" s="147"/>
      <c r="K977" s="147"/>
      <c r="L977" s="147"/>
      <c r="M977" s="149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</row>
    <row ht="12.75" customHeight="1" r="978">
      <c r="A978" s="144"/>
      <c r="B978" s="145"/>
      <c r="C978" s="145"/>
      <c r="D978" s="469"/>
      <c r="E978" s="147"/>
      <c r="F978" s="148"/>
      <c r="G978" s="147"/>
      <c r="H978" s="148"/>
      <c r="I978" s="469"/>
      <c r="J978" s="147"/>
      <c r="K978" s="147"/>
      <c r="L978" s="147"/>
      <c r="M978" s="149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</row>
    <row ht="12.75" customHeight="1" r="979">
      <c r="A979" s="144"/>
      <c r="B979" s="145"/>
      <c r="C979" s="145"/>
      <c r="D979" s="469"/>
      <c r="E979" s="147"/>
      <c r="F979" s="148"/>
      <c r="G979" s="147"/>
      <c r="H979" s="148"/>
      <c r="I979" s="469"/>
      <c r="J979" s="147"/>
      <c r="K979" s="147"/>
      <c r="L979" s="147"/>
      <c r="M979" s="149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</row>
    <row ht="12.75" customHeight="1" r="980">
      <c r="A980" s="144"/>
      <c r="B980" s="145"/>
      <c r="C980" s="145"/>
      <c r="D980" s="469"/>
      <c r="E980" s="147"/>
      <c r="F980" s="148"/>
      <c r="G980" s="147"/>
      <c r="H980" s="148"/>
      <c r="I980" s="469"/>
      <c r="J980" s="147"/>
      <c r="K980" s="147"/>
      <c r="L980" s="147"/>
      <c r="M980" s="149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</row>
    <row ht="12.75" customHeight="1" r="981">
      <c r="A981" s="144"/>
      <c r="B981" s="145"/>
      <c r="C981" s="145"/>
      <c r="D981" s="469"/>
      <c r="E981" s="147"/>
      <c r="F981" s="148"/>
      <c r="G981" s="147"/>
      <c r="H981" s="148"/>
      <c r="I981" s="469"/>
      <c r="J981" s="147"/>
      <c r="K981" s="147"/>
      <c r="L981" s="147"/>
      <c r="M981" s="149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</row>
    <row ht="12.75" customHeight="1" r="982">
      <c r="A982" s="144"/>
      <c r="B982" s="145"/>
      <c r="C982" s="145"/>
      <c r="D982" s="469"/>
      <c r="E982" s="147"/>
      <c r="F982" s="148"/>
      <c r="G982" s="147"/>
      <c r="H982" s="148"/>
      <c r="I982" s="469"/>
      <c r="J982" s="147"/>
      <c r="K982" s="147"/>
      <c r="L982" s="147"/>
      <c r="M982" s="149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</row>
    <row ht="12.75" customHeight="1" r="983">
      <c r="A983" s="144"/>
      <c r="B983" s="145"/>
      <c r="C983" s="145"/>
      <c r="D983" s="469"/>
      <c r="E983" s="147"/>
      <c r="F983" s="148"/>
      <c r="G983" s="147"/>
      <c r="H983" s="148"/>
      <c r="I983" s="469"/>
      <c r="J983" s="147"/>
      <c r="K983" s="147"/>
      <c r="L983" s="147"/>
      <c r="M983" s="149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</row>
    <row ht="12.75" customHeight="1" r="984">
      <c r="A984" s="144"/>
      <c r="B984" s="145"/>
      <c r="C984" s="145"/>
      <c r="D984" s="469"/>
      <c r="E984" s="147"/>
      <c r="F984" s="148"/>
      <c r="G984" s="147"/>
      <c r="H984" s="148"/>
      <c r="I984" s="469"/>
      <c r="J984" s="147"/>
      <c r="K984" s="147"/>
      <c r="L984" s="147"/>
      <c r="M984" s="149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</row>
    <row ht="12.75" customHeight="1" r="985">
      <c r="A985" s="144"/>
      <c r="B985" s="145"/>
      <c r="C985" s="145"/>
      <c r="D985" s="469"/>
      <c r="E985" s="147"/>
      <c r="F985" s="148"/>
      <c r="G985" s="147"/>
      <c r="H985" s="148"/>
      <c r="I985" s="469"/>
      <c r="J985" s="147"/>
      <c r="K985" s="147"/>
      <c r="L985" s="147"/>
      <c r="M985" s="149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</row>
    <row ht="12.75" customHeight="1" r="986">
      <c r="A986" s="144"/>
      <c r="B986" s="145"/>
      <c r="C986" s="145"/>
      <c r="D986" s="469"/>
      <c r="E986" s="147"/>
      <c r="F986" s="148"/>
      <c r="G986" s="147"/>
      <c r="H986" s="148"/>
      <c r="I986" s="469"/>
      <c r="J986" s="147"/>
      <c r="K986" s="147"/>
      <c r="L986" s="147"/>
      <c r="M986" s="149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</row>
    <row ht="12.75" customHeight="1" r="987">
      <c r="A987" s="144"/>
      <c r="B987" s="145"/>
      <c r="C987" s="145"/>
      <c r="D987" s="469"/>
      <c r="E987" s="147"/>
      <c r="F987" s="148"/>
      <c r="G987" s="147"/>
      <c r="H987" s="148"/>
      <c r="I987" s="469"/>
      <c r="J987" s="147"/>
      <c r="K987" s="147"/>
      <c r="L987" s="147"/>
      <c r="M987" s="149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</row>
    <row ht="12.75" customHeight="1" r="988">
      <c r="A988" s="144"/>
      <c r="B988" s="145"/>
      <c r="C988" s="145"/>
      <c r="D988" s="469"/>
      <c r="E988" s="147"/>
      <c r="F988" s="148"/>
      <c r="G988" s="147"/>
      <c r="H988" s="148"/>
      <c r="I988" s="469"/>
      <c r="J988" s="147"/>
      <c r="K988" s="147"/>
      <c r="L988" s="147"/>
      <c r="M988" s="149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</row>
    <row ht="12.75" customHeight="1" r="989">
      <c r="A989" s="144"/>
      <c r="B989" s="145"/>
      <c r="C989" s="145"/>
      <c r="D989" s="469"/>
      <c r="E989" s="147"/>
      <c r="F989" s="148"/>
      <c r="G989" s="147"/>
      <c r="H989" s="148"/>
      <c r="I989" s="469"/>
      <c r="J989" s="147"/>
      <c r="K989" s="147"/>
      <c r="L989" s="147"/>
      <c r="M989" s="149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</row>
    <row ht="12.75" customHeight="1" r="990">
      <c r="A990" s="144"/>
      <c r="B990" s="145"/>
      <c r="C990" s="145"/>
      <c r="D990" s="469"/>
      <c r="E990" s="147"/>
      <c r="F990" s="148"/>
      <c r="G990" s="147"/>
      <c r="H990" s="148"/>
      <c r="I990" s="469"/>
      <c r="J990" s="147"/>
      <c r="K990" s="147"/>
      <c r="L990" s="147"/>
      <c r="M990" s="149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</row>
    <row ht="12.75" customHeight="1" r="991">
      <c r="A991" s="144"/>
      <c r="B991" s="145"/>
      <c r="C991" s="145"/>
      <c r="D991" s="469"/>
      <c r="E991" s="147"/>
      <c r="F991" s="148"/>
      <c r="G991" s="147"/>
      <c r="H991" s="148"/>
      <c r="I991" s="469"/>
      <c r="J991" s="147"/>
      <c r="K991" s="147"/>
      <c r="L991" s="147"/>
      <c r="M991" s="149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</row>
    <row ht="12.75" customHeight="1" r="992">
      <c r="A992" s="144"/>
      <c r="B992" s="145"/>
      <c r="C992" s="145"/>
      <c r="D992" s="469"/>
      <c r="E992" s="147"/>
      <c r="F992" s="148"/>
      <c r="G992" s="147"/>
      <c r="H992" s="148"/>
      <c r="I992" s="469"/>
      <c r="J992" s="147"/>
      <c r="K992" s="147"/>
      <c r="L992" s="147"/>
      <c r="M992" s="149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</row>
    <row ht="12.75" customHeight="1" r="993">
      <c r="A993" s="144"/>
      <c r="B993" s="145"/>
      <c r="C993" s="145"/>
      <c r="D993" s="469"/>
      <c r="E993" s="147"/>
      <c r="F993" s="148"/>
      <c r="G993" s="147"/>
      <c r="H993" s="148"/>
      <c r="I993" s="469"/>
      <c r="J993" s="147"/>
      <c r="K993" s="147"/>
      <c r="L993" s="147"/>
      <c r="M993" s="149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</row>
    <row ht="12.75" customHeight="1" r="994">
      <c r="A994" s="144"/>
      <c r="B994" s="145"/>
      <c r="C994" s="145"/>
      <c r="D994" s="469"/>
      <c r="E994" s="147"/>
      <c r="F994" s="148"/>
      <c r="G994" s="147"/>
      <c r="H994" s="148"/>
      <c r="I994" s="469"/>
      <c r="J994" s="147"/>
      <c r="K994" s="147"/>
      <c r="L994" s="147"/>
      <c r="M994" s="149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</row>
    <row ht="12.75" customHeight="1" r="995">
      <c r="A995" s="144"/>
      <c r="B995" s="145"/>
      <c r="C995" s="145"/>
      <c r="D995" s="469"/>
      <c r="E995" s="147"/>
      <c r="F995" s="148"/>
      <c r="G995" s="147"/>
      <c r="H995" s="148"/>
      <c r="I995" s="469"/>
      <c r="J995" s="147"/>
      <c r="K995" s="147"/>
      <c r="L995" s="147"/>
      <c r="M995" s="149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</row>
    <row ht="12.75" customHeight="1" r="996">
      <c r="A996" s="144"/>
      <c r="B996" s="145"/>
      <c r="C996" s="145"/>
      <c r="D996" s="469"/>
      <c r="E996" s="147"/>
      <c r="F996" s="148"/>
      <c r="G996" s="147"/>
      <c r="H996" s="148"/>
      <c r="I996" s="469"/>
      <c r="J996" s="147"/>
      <c r="K996" s="147"/>
      <c r="L996" s="147"/>
      <c r="M996" s="149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</row>
    <row ht="12.75" customHeight="1" r="997">
      <c r="A997" s="144"/>
      <c r="B997" s="145"/>
      <c r="C997" s="145"/>
      <c r="D997" s="469"/>
      <c r="E997" s="147"/>
      <c r="F997" s="148"/>
      <c r="G997" s="147"/>
      <c r="H997" s="148"/>
      <c r="I997" s="469"/>
      <c r="J997" s="147"/>
      <c r="K997" s="147"/>
      <c r="L997" s="147"/>
      <c r="M997" s="149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</row>
    <row ht="12.75" customHeight="1" r="998">
      <c r="A998" s="144"/>
      <c r="B998" s="145"/>
      <c r="C998" s="145"/>
      <c r="D998" s="469"/>
      <c r="E998" s="147"/>
      <c r="F998" s="148"/>
      <c r="G998" s="147"/>
      <c r="H998" s="148"/>
      <c r="I998" s="469"/>
      <c r="J998" s="147"/>
      <c r="K998" s="147"/>
      <c r="L998" s="147"/>
      <c r="M998" s="149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</row>
    <row ht="12.75" customHeight="1" r="999">
      <c r="A999" s="144"/>
      <c r="B999" s="145"/>
      <c r="C999" s="145"/>
      <c r="D999" s="469"/>
      <c r="E999" s="147"/>
      <c r="F999" s="148"/>
      <c r="G999" s="147"/>
      <c r="H999" s="148"/>
      <c r="I999" s="469"/>
      <c r="J999" s="147"/>
      <c r="K999" s="147"/>
      <c r="L999" s="147"/>
      <c r="M999" s="149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  <c r="Z999" s="141"/>
    </row>
    <row ht="12.75" customHeight="1" r="1000">
      <c r="A1000" s="144"/>
      <c r="B1000" s="145"/>
      <c r="C1000" s="145"/>
      <c r="D1000" s="469"/>
      <c r="E1000" s="147"/>
      <c r="F1000" s="148"/>
      <c r="G1000" s="147"/>
      <c r="H1000" s="148"/>
      <c r="I1000" s="469"/>
      <c r="J1000" s="147"/>
      <c r="K1000" s="147"/>
      <c r="L1000" s="147"/>
      <c r="M1000" s="149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</row>
  </sheetData>
  <autoFilter ref="$A$1:$L$493"/>
  <mergeCells count="76">
    <mergeCell ref="O69:R69"/>
    <mergeCell ref="O70:R70"/>
    <mergeCell ref="O71:R71"/>
    <mergeCell ref="O72:R72"/>
    <mergeCell ref="O73:R73"/>
    <mergeCell ref="O74:R74"/>
    <mergeCell ref="O75:R75"/>
    <mergeCell ref="O76:R76"/>
    <mergeCell ref="O78:T79"/>
    <mergeCell ref="O80:R80"/>
    <mergeCell ref="O81:R81"/>
    <mergeCell ref="O82:R82"/>
    <mergeCell ref="O83:R83"/>
    <mergeCell ref="O84:R84"/>
    <mergeCell ref="P94:R94"/>
    <mergeCell ref="P95:R95"/>
    <mergeCell ref="P96:R96"/>
    <mergeCell ref="P97:R97"/>
    <mergeCell ref="P98:R98"/>
    <mergeCell ref="P99:R99"/>
    <mergeCell ref="O85:R85"/>
    <mergeCell ref="O87:R88"/>
    <mergeCell ref="P89:R89"/>
    <mergeCell ref="P90:R90"/>
    <mergeCell ref="P91:R91"/>
    <mergeCell ref="P92:R92"/>
    <mergeCell ref="P93:R93"/>
    <mergeCell ref="O2:P2"/>
    <mergeCell ref="O14:S15"/>
    <mergeCell ref="O16:S16"/>
    <mergeCell ref="O17:S17"/>
    <mergeCell ref="O18:S18"/>
    <mergeCell ref="O19:S19"/>
    <mergeCell ref="O20:S20"/>
    <mergeCell ref="O21:S21"/>
    <mergeCell ref="O22:S22"/>
    <mergeCell ref="O23:S23"/>
    <mergeCell ref="O24:S24"/>
    <mergeCell ref="O26:S27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39:R39"/>
    <mergeCell ref="P40:R40"/>
    <mergeCell ref="P41:R41"/>
    <mergeCell ref="P42:R42"/>
    <mergeCell ref="O44:S45"/>
    <mergeCell ref="P46:R46"/>
    <mergeCell ref="P47:R47"/>
    <mergeCell ref="P48:R48"/>
    <mergeCell ref="P49:R49"/>
    <mergeCell ref="P50:R50"/>
    <mergeCell ref="P51:R51"/>
    <mergeCell ref="P52:R52"/>
    <mergeCell ref="P53:R53"/>
    <mergeCell ref="P54:R54"/>
    <mergeCell ref="P55:R55"/>
    <mergeCell ref="P56:R56"/>
    <mergeCell ref="P57:R57"/>
    <mergeCell ref="P58:R58"/>
    <mergeCell ref="P59:R59"/>
    <mergeCell ref="O61:T62"/>
    <mergeCell ref="O63:R63"/>
    <mergeCell ref="O64:R64"/>
    <mergeCell ref="O65:R65"/>
    <mergeCell ref="O66:R66"/>
    <mergeCell ref="O67:R67"/>
    <mergeCell ref="O68:R68"/>
  </mergeCells>
  <printOptions/>
  <pageMargins bottom="0.787401575" footer="0.0" header="0.0" left="0.511811024" right="0.511811024" top="0.787401575"/>
  <pageSetup fitToHeight="0"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2020-06-12T02:32:57Z</dcterms:created>
</cp:coreProperties>
</file>